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2.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Kannan\My Drive\BTPL\Desktop files\My works\"/>
    </mc:Choice>
  </mc:AlternateContent>
  <xr:revisionPtr revIDLastSave="0" documentId="13_ncr:1_{4856592B-FC22-4418-8F20-9480E206B138}" xr6:coauthVersionLast="47" xr6:coauthVersionMax="47" xr10:uidLastSave="{00000000-0000-0000-0000-000000000000}"/>
  <bookViews>
    <workbookView xWindow="-108" yWindow="-108" windowWidth="23256" windowHeight="12456" xr2:uid="{00000000-000D-0000-FFFF-FFFF00000000}"/>
  </bookViews>
  <sheets>
    <sheet name="Dashboard" sheetId="7" r:id="rId1"/>
    <sheet name="Summary" sheetId="1" r:id="rId2"/>
    <sheet name="Table2" sheetId="5" state="hidden" r:id="rId3"/>
    <sheet name="Workout sheet" sheetId="2" r:id="rId4"/>
    <sheet name="Production Data" sheetId="3" r:id="rId5"/>
    <sheet name="Compac Raw Data" sheetId="4" r:id="rId6"/>
  </sheets>
  <definedNames>
    <definedName name="_xlnm._FilterDatabase" localSheetId="5" hidden="1">'Compac Raw Data'!$A$1:$Y$2210</definedName>
    <definedName name="_xlnm._FilterDatabase" localSheetId="0" hidden="1">Dashboard!$B$49:$AC$62</definedName>
    <definedName name="_xlnm._FilterDatabase" localSheetId="4" hidden="1">'Production Data'!$A$1:$AA$496</definedName>
    <definedName name="_xlnm._FilterDatabase" localSheetId="3" hidden="1">'Workout sheet'!$A$1:$K$1185</definedName>
    <definedName name="BD_Mins">OFFSET(Summary!$BE$26,Dashboard!$BA$49,0,Dashboard!$BA$50,1)</definedName>
    <definedName name="BD_Mins_Cell">OFFSET(Summary!$BV$26,Dashboard!$BO$49,0,Dashboard!$BO$50,1)</definedName>
    <definedName name="BD_Occurrence">OFFSET(Summary!$BH$26,Dashboard!$BA$49,0,Dashboard!$BA$50,1)</definedName>
    <definedName name="BD_Occurrence_Cell">OFFSET(Summary!$BY$26,Dashboard!$BO$49,0,Dashboard!$BO$50,1)</definedName>
    <definedName name="ExternalData_1" localSheetId="2" hidden="1">Table2!$A$1:$N$889</definedName>
    <definedName name="Machine_Name">OFFSET(Summary!$BD$26,Dashboard!$BA$49,0,Dashboard!$BA$50,1)</definedName>
    <definedName name="Machine_Name_Cell">OFFSET(Summary!$BU$26,Dashboard!$BO$49,0,Dashboard!$BO$50,1)</definedName>
    <definedName name="_xlnm.Print_Area" localSheetId="0">Dashboard!$A$1:$AL$70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6" i="7" l="1"/>
  <c r="F66" i="7"/>
  <c r="H66" i="7"/>
  <c r="J66" i="7"/>
  <c r="L66" i="7"/>
  <c r="P66" i="7"/>
  <c r="T66" i="7"/>
  <c r="AA66" i="7"/>
  <c r="AB66" i="7"/>
  <c r="D67" i="7"/>
  <c r="F67" i="7"/>
  <c r="H67" i="7"/>
  <c r="J67" i="7"/>
  <c r="L67" i="7"/>
  <c r="P67" i="7"/>
  <c r="T67" i="7"/>
  <c r="AA67" i="7"/>
  <c r="AB67" i="7"/>
  <c r="D68" i="7"/>
  <c r="F68" i="7"/>
  <c r="H68" i="7"/>
  <c r="J68" i="7"/>
  <c r="L68" i="7"/>
  <c r="P68" i="7"/>
  <c r="T68" i="7"/>
  <c r="AA68" i="7"/>
  <c r="AB68" i="7"/>
  <c r="D69" i="7"/>
  <c r="F69" i="7"/>
  <c r="H69" i="7"/>
  <c r="J69" i="7"/>
  <c r="L69" i="7"/>
  <c r="P69" i="7"/>
  <c r="T69" i="7"/>
  <c r="AA69" i="7"/>
  <c r="AB69" i="7"/>
  <c r="B66" i="7"/>
  <c r="B67" i="7"/>
  <c r="B68" i="7"/>
  <c r="B69" i="7"/>
  <c r="AY41" i="1"/>
  <c r="X5" i="7" s="1"/>
  <c r="AY37" i="1"/>
  <c r="AF5" i="7" s="1"/>
  <c r="AY31" i="1"/>
  <c r="O5" i="7" s="1"/>
  <c r="BU2" i="7"/>
  <c r="AT47" i="7"/>
  <c r="BR4" i="7"/>
  <c r="AJ135" i="1"/>
  <c r="BY39" i="7"/>
  <c r="BY38" i="7"/>
  <c r="BY37" i="7"/>
  <c r="BY36" i="7"/>
  <c r="BY35" i="7"/>
  <c r="AJ128" i="1"/>
  <c r="AT128" i="1" s="1"/>
  <c r="AJ121" i="1"/>
  <c r="AJ115" i="1"/>
  <c r="AP115" i="1" s="1"/>
  <c r="AJ109" i="1"/>
  <c r="BR52" i="1" l="1" a="1"/>
  <c r="AR128" i="1"/>
  <c r="AM128" i="1"/>
  <c r="AQ128" i="1"/>
  <c r="AU128" i="1"/>
  <c r="AW128" i="1"/>
  <c r="AV128" i="1"/>
  <c r="AO128" i="1"/>
  <c r="AZ128" i="1"/>
  <c r="AN128" i="1"/>
  <c r="AX128" i="1"/>
  <c r="AP128" i="1"/>
  <c r="BA128" i="1"/>
  <c r="AS128" i="1"/>
  <c r="BB128" i="1"/>
  <c r="AL128" i="1"/>
  <c r="AX115" i="1"/>
  <c r="AX117" i="1" s="1"/>
  <c r="AW115" i="1"/>
  <c r="AW117" i="1" s="1"/>
  <c r="D63" i="7" l="1"/>
  <c r="F63" i="7"/>
  <c r="D64" i="7"/>
  <c r="AB64" i="7"/>
  <c r="AA65" i="7"/>
  <c r="H63" i="7"/>
  <c r="F64" i="7"/>
  <c r="D65" i="7"/>
  <c r="AB65" i="7"/>
  <c r="J63" i="7"/>
  <c r="H64" i="7"/>
  <c r="F65" i="7"/>
  <c r="L63" i="7"/>
  <c r="J64" i="7"/>
  <c r="H65" i="7"/>
  <c r="B63" i="7"/>
  <c r="AA64" i="7"/>
  <c r="P63" i="7"/>
  <c r="L64" i="7"/>
  <c r="J65" i="7"/>
  <c r="B64" i="7"/>
  <c r="AA63" i="7"/>
  <c r="T63" i="7"/>
  <c r="P64" i="7"/>
  <c r="L65" i="7"/>
  <c r="T64" i="7"/>
  <c r="P65" i="7"/>
  <c r="B65" i="7"/>
  <c r="AB63" i="7"/>
  <c r="T65" i="7"/>
  <c r="B59" i="7"/>
  <c r="H60" i="7"/>
  <c r="D62" i="7"/>
  <c r="P59" i="7"/>
  <c r="D59" i="7"/>
  <c r="J60" i="7"/>
  <c r="F62" i="7"/>
  <c r="P60" i="7"/>
  <c r="F59" i="7"/>
  <c r="B61" i="7"/>
  <c r="H62" i="7"/>
  <c r="P61" i="7"/>
  <c r="H59" i="7"/>
  <c r="D61" i="7"/>
  <c r="J62" i="7"/>
  <c r="P62" i="7"/>
  <c r="B60" i="7"/>
  <c r="T60" i="7"/>
  <c r="L60" i="7"/>
  <c r="D60" i="7"/>
  <c r="J61" i="7"/>
  <c r="T61" i="7"/>
  <c r="L61" i="7"/>
  <c r="F60" i="7"/>
  <c r="B62" i="7"/>
  <c r="L62" i="7"/>
  <c r="J59" i="7"/>
  <c r="F61" i="7"/>
  <c r="T59" i="7"/>
  <c r="L59" i="7"/>
  <c r="H61" i="7"/>
  <c r="T62" i="7"/>
  <c r="B53" i="7"/>
  <c r="H54" i="7"/>
  <c r="D56" i="7"/>
  <c r="J57" i="7"/>
  <c r="P57" i="7"/>
  <c r="L55" i="7"/>
  <c r="J53" i="7"/>
  <c r="F55" i="7"/>
  <c r="B57" i="7"/>
  <c r="T55" i="7"/>
  <c r="D53" i="7"/>
  <c r="J54" i="7"/>
  <c r="F56" i="7"/>
  <c r="B58" i="7"/>
  <c r="P58" i="7"/>
  <c r="L56" i="7"/>
  <c r="F53" i="7"/>
  <c r="B55" i="7"/>
  <c r="H56" i="7"/>
  <c r="D58" i="7"/>
  <c r="T53" i="7"/>
  <c r="L57" i="7"/>
  <c r="H53" i="7"/>
  <c r="D55" i="7"/>
  <c r="J56" i="7"/>
  <c r="F58" i="7"/>
  <c r="T54" i="7"/>
  <c r="L58" i="7"/>
  <c r="H58" i="7"/>
  <c r="P53" i="7"/>
  <c r="B54" i="7"/>
  <c r="H55" i="7"/>
  <c r="D57" i="7"/>
  <c r="J58" i="7"/>
  <c r="T56" i="7"/>
  <c r="P54" i="7"/>
  <c r="F54" i="7"/>
  <c r="B56" i="7"/>
  <c r="H57" i="7"/>
  <c r="T58" i="7"/>
  <c r="P56" i="7"/>
  <c r="L54" i="7"/>
  <c r="D54" i="7"/>
  <c r="J55" i="7"/>
  <c r="F57" i="7"/>
  <c r="T57" i="7"/>
  <c r="P55" i="7"/>
  <c r="L53" i="7"/>
  <c r="B51" i="7"/>
  <c r="H52" i="7"/>
  <c r="D51" i="7"/>
  <c r="J52" i="7"/>
  <c r="J51" i="7"/>
  <c r="F51" i="7"/>
  <c r="D52" i="7"/>
  <c r="F52" i="7"/>
  <c r="H51" i="7"/>
  <c r="B52" i="7"/>
  <c r="T52" i="7"/>
  <c r="T51" i="7"/>
  <c r="P51" i="7"/>
  <c r="P52" i="7"/>
  <c r="L52" i="7"/>
  <c r="L51" i="7"/>
  <c r="L50" i="7"/>
  <c r="AB56" i="7"/>
  <c r="AA61" i="7"/>
  <c r="AB60" i="7"/>
  <c r="AB53" i="7"/>
  <c r="AB59" i="7"/>
  <c r="AA60" i="7"/>
  <c r="AB61" i="7"/>
  <c r="AB55" i="7"/>
  <c r="AA54" i="7"/>
  <c r="AA59" i="7"/>
  <c r="AA58" i="7"/>
  <c r="AA56" i="7"/>
  <c r="AB54" i="7"/>
  <c r="AA55" i="7"/>
  <c r="AB57" i="7"/>
  <c r="AB62" i="7"/>
  <c r="AA53" i="7"/>
  <c r="AA57" i="7"/>
  <c r="AB58" i="7"/>
  <c r="AA62" i="7"/>
  <c r="AB51" i="7"/>
  <c r="AB52" i="7"/>
  <c r="AA51" i="7"/>
  <c r="AA52" i="7"/>
  <c r="D50" i="7"/>
  <c r="J50" i="7"/>
  <c r="AA50" i="7"/>
  <c r="H50" i="7"/>
  <c r="T50" i="7"/>
  <c r="P50" i="7"/>
  <c r="AB50" i="7"/>
  <c r="F50" i="7"/>
  <c r="BR52" i="1"/>
  <c r="B50" i="7"/>
  <c r="BQ4" i="7" a="1"/>
  <c r="BQ4" i="7" s="1"/>
  <c r="AK133" i="1"/>
  <c r="AK126" i="1"/>
  <c r="AK119" i="1"/>
  <c r="AK113" i="1"/>
  <c r="AK107" i="1"/>
  <c r="BD4" i="7"/>
  <c r="BD47" i="7"/>
  <c r="BK39" i="7"/>
  <c r="BK38" i="7"/>
  <c r="BK37" i="7"/>
  <c r="BK36" i="7"/>
  <c r="BK35" i="7"/>
  <c r="P2" i="1"/>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P2" i="2"/>
  <c r="AV54" i="1" l="1"/>
  <c r="AX54" i="1"/>
  <c r="AW54" i="1"/>
  <c r="AT54" i="1"/>
  <c r="AU54" i="1"/>
  <c r="AR54" i="1"/>
  <c r="AQ54" i="1"/>
  <c r="AP54" i="1"/>
  <c r="AS54" i="1"/>
  <c r="Z1150" i="4"/>
  <c r="Z1151" i="4"/>
  <c r="Z1152" i="4"/>
  <c r="Z1153" i="4"/>
  <c r="Z1154" i="4"/>
  <c r="Z1155" i="4"/>
  <c r="Z1156" i="4"/>
  <c r="Z1157" i="4"/>
  <c r="Z1158" i="4"/>
  <c r="Z1159" i="4"/>
  <c r="Z1160" i="4"/>
  <c r="Z1161" i="4"/>
  <c r="Z1162" i="4"/>
  <c r="Z1163" i="4"/>
  <c r="Z1164" i="4"/>
  <c r="Z1165" i="4"/>
  <c r="Z1166" i="4"/>
  <c r="Z1167" i="4"/>
  <c r="Z1168" i="4"/>
  <c r="Z1169" i="4"/>
  <c r="Z1170" i="4"/>
  <c r="Z1171" i="4"/>
  <c r="Z1172" i="4"/>
  <c r="Z1173" i="4"/>
  <c r="Z1174" i="4"/>
  <c r="Z1175" i="4"/>
  <c r="Z1176" i="4"/>
  <c r="Z1177" i="4"/>
  <c r="Z1178" i="4"/>
  <c r="Z1179" i="4"/>
  <c r="Z1180" i="4"/>
  <c r="Z1181" i="4"/>
  <c r="Z1182" i="4"/>
  <c r="Z1183" i="4"/>
  <c r="Z1184" i="4"/>
  <c r="Z1185" i="4"/>
  <c r="Z1186" i="4"/>
  <c r="Z1187" i="4"/>
  <c r="Z1188" i="4"/>
  <c r="Z1189" i="4"/>
  <c r="Z1190" i="4"/>
  <c r="Z1191" i="4"/>
  <c r="Z1192" i="4"/>
  <c r="Z1193" i="4"/>
  <c r="Z1194" i="4"/>
  <c r="Z1195" i="4"/>
  <c r="Z1196" i="4"/>
  <c r="Z1197" i="4"/>
  <c r="Z1198" i="4"/>
  <c r="Z1199" i="4"/>
  <c r="Z1200" i="4"/>
  <c r="Z1201" i="4"/>
  <c r="Z1202" i="4"/>
  <c r="Z1203" i="4"/>
  <c r="Z1204" i="4"/>
  <c r="Z1205" i="4"/>
  <c r="Z1206" i="4"/>
  <c r="Z1207" i="4"/>
  <c r="Z1208" i="4"/>
  <c r="Z1209" i="4"/>
  <c r="Z1210" i="4"/>
  <c r="Z1211" i="4"/>
  <c r="Z1212" i="4"/>
  <c r="Z1213" i="4"/>
  <c r="Z1214" i="4"/>
  <c r="Z1215" i="4"/>
  <c r="Z1216" i="4"/>
  <c r="Z1217" i="4"/>
  <c r="Z1218" i="4"/>
  <c r="Z1219" i="4"/>
  <c r="Z1220" i="4"/>
  <c r="Z1221" i="4"/>
  <c r="Z1222" i="4"/>
  <c r="Z1223" i="4"/>
  <c r="Z1224" i="4"/>
  <c r="Z1225" i="4"/>
  <c r="Z1226" i="4"/>
  <c r="Z1227" i="4"/>
  <c r="Z1228" i="4"/>
  <c r="Z1229" i="4"/>
  <c r="Z1230" i="4"/>
  <c r="Z1231" i="4"/>
  <c r="Z1232" i="4"/>
  <c r="Z1233" i="4"/>
  <c r="Z1234" i="4"/>
  <c r="Z1235" i="4"/>
  <c r="Z1236" i="4"/>
  <c r="Z1237" i="4"/>
  <c r="Z1238" i="4"/>
  <c r="Z1239" i="4"/>
  <c r="Z1240" i="4"/>
  <c r="Z1241" i="4"/>
  <c r="Z1242" i="4"/>
  <c r="Z1243" i="4"/>
  <c r="Z1244" i="4"/>
  <c r="Z1245" i="4"/>
  <c r="Z1246" i="4"/>
  <c r="Z1247" i="4"/>
  <c r="Z1248" i="4"/>
  <c r="Z1249" i="4"/>
  <c r="Z1250" i="4"/>
  <c r="Z1251" i="4"/>
  <c r="Z1252" i="4"/>
  <c r="Z1253" i="4"/>
  <c r="Z1254" i="4"/>
  <c r="Z1255" i="4"/>
  <c r="Z1256" i="4"/>
  <c r="Z1257" i="4"/>
  <c r="Z1258" i="4"/>
  <c r="Z1259" i="4"/>
  <c r="Z1260" i="4"/>
  <c r="Z1261" i="4"/>
  <c r="Z1262" i="4"/>
  <c r="Z1263" i="4"/>
  <c r="Z1264" i="4"/>
  <c r="Z1265" i="4"/>
  <c r="Z1266" i="4"/>
  <c r="Z1267" i="4"/>
  <c r="Z1268" i="4"/>
  <c r="Z1269" i="4"/>
  <c r="Z1270" i="4"/>
  <c r="Z1271" i="4"/>
  <c r="Z1272" i="4"/>
  <c r="Z1273" i="4"/>
  <c r="Z1274" i="4"/>
  <c r="Z1275" i="4"/>
  <c r="Z1276" i="4"/>
  <c r="Z1277" i="4"/>
  <c r="Z1278" i="4"/>
  <c r="Z1279" i="4"/>
  <c r="Z1280" i="4"/>
  <c r="Z1281" i="4"/>
  <c r="Z1282" i="4"/>
  <c r="Z1283" i="4"/>
  <c r="Z1284" i="4"/>
  <c r="Z1285" i="4"/>
  <c r="Z1286" i="4"/>
  <c r="Z1287" i="4"/>
  <c r="Z1288" i="4"/>
  <c r="Z1289" i="4"/>
  <c r="Z1290" i="4"/>
  <c r="Z1291" i="4"/>
  <c r="Z1292" i="4"/>
  <c r="Z1293" i="4"/>
  <c r="Z1294" i="4"/>
  <c r="Z1295" i="4"/>
  <c r="Z1296" i="4"/>
  <c r="Z1297" i="4"/>
  <c r="Z1298" i="4"/>
  <c r="Z1299" i="4"/>
  <c r="Z1300" i="4"/>
  <c r="Z1301" i="4"/>
  <c r="Z1302" i="4"/>
  <c r="Z1303" i="4"/>
  <c r="Z1304" i="4"/>
  <c r="Z1305" i="4"/>
  <c r="Z1306" i="4"/>
  <c r="Z1307" i="4"/>
  <c r="Z1308" i="4"/>
  <c r="Z1309" i="4"/>
  <c r="Z1310" i="4"/>
  <c r="Z1311" i="4"/>
  <c r="Z1312" i="4"/>
  <c r="Z1313" i="4"/>
  <c r="Z1314" i="4"/>
  <c r="Z1315" i="4"/>
  <c r="Z1316" i="4"/>
  <c r="Z1317" i="4"/>
  <c r="Z1318" i="4"/>
  <c r="Z1319" i="4"/>
  <c r="Z1320" i="4"/>
  <c r="Z1321" i="4"/>
  <c r="Z1322" i="4"/>
  <c r="Z1323" i="4"/>
  <c r="Z1324" i="4"/>
  <c r="Z1325" i="4"/>
  <c r="Z1326" i="4"/>
  <c r="Z1327" i="4"/>
  <c r="Z1328" i="4"/>
  <c r="Z1329" i="4"/>
  <c r="Z1330" i="4"/>
  <c r="Z1331" i="4"/>
  <c r="Z1332" i="4"/>
  <c r="Z1333" i="4"/>
  <c r="Z1334" i="4"/>
  <c r="Z1335" i="4"/>
  <c r="Z1336" i="4"/>
  <c r="Z1337" i="4"/>
  <c r="Z1338" i="4"/>
  <c r="Z1339" i="4"/>
  <c r="Z1340" i="4"/>
  <c r="Z1341" i="4"/>
  <c r="Z1342" i="4"/>
  <c r="Z1343" i="4"/>
  <c r="Z1344" i="4"/>
  <c r="Z1345" i="4"/>
  <c r="Z1346" i="4"/>
  <c r="Z1347" i="4"/>
  <c r="Z1348" i="4"/>
  <c r="Z1349" i="4"/>
  <c r="Z1350" i="4"/>
  <c r="Z1351" i="4"/>
  <c r="Z1352" i="4"/>
  <c r="Z1353" i="4"/>
  <c r="Z1354" i="4"/>
  <c r="Z1355" i="4"/>
  <c r="Z1356" i="4"/>
  <c r="Z1357" i="4"/>
  <c r="Z1358" i="4"/>
  <c r="Z1359" i="4"/>
  <c r="Z1360" i="4"/>
  <c r="Z1361" i="4"/>
  <c r="Z1362" i="4"/>
  <c r="Z1363" i="4"/>
  <c r="Z1364" i="4"/>
  <c r="Z1365" i="4"/>
  <c r="Z1366" i="4"/>
  <c r="Z1367" i="4"/>
  <c r="Z1368" i="4"/>
  <c r="Z1369" i="4"/>
  <c r="Z1370" i="4"/>
  <c r="Z1371" i="4"/>
  <c r="Z1372" i="4"/>
  <c r="Z1373" i="4"/>
  <c r="Z1374" i="4"/>
  <c r="Z1375" i="4"/>
  <c r="Z1376" i="4"/>
  <c r="Z1377" i="4"/>
  <c r="Z1378" i="4"/>
  <c r="Z1379" i="4"/>
  <c r="Z1380" i="4"/>
  <c r="Z1381" i="4"/>
  <c r="Z1382" i="4"/>
  <c r="Z1383" i="4"/>
  <c r="Z1384" i="4"/>
  <c r="Z1385" i="4"/>
  <c r="Z1386" i="4"/>
  <c r="Z1387" i="4"/>
  <c r="Z1388" i="4"/>
  <c r="Z1389" i="4"/>
  <c r="Z1390" i="4"/>
  <c r="Z1391" i="4"/>
  <c r="Z1392" i="4"/>
  <c r="Z1393" i="4"/>
  <c r="Z1394" i="4"/>
  <c r="Z1395" i="4"/>
  <c r="Z1396" i="4"/>
  <c r="Z1397" i="4"/>
  <c r="Z1398" i="4"/>
  <c r="Z1399" i="4"/>
  <c r="Z1400" i="4"/>
  <c r="Z1401" i="4"/>
  <c r="Z1402" i="4"/>
  <c r="Z1403" i="4"/>
  <c r="Z1404" i="4"/>
  <c r="Z1405" i="4"/>
  <c r="Z1406" i="4"/>
  <c r="Z1407" i="4"/>
  <c r="Z1408" i="4"/>
  <c r="Z1409" i="4"/>
  <c r="Z1410" i="4"/>
  <c r="Z1411" i="4"/>
  <c r="Z1412" i="4"/>
  <c r="Z1413" i="4"/>
  <c r="Z1414" i="4"/>
  <c r="Z1415" i="4"/>
  <c r="Z1416" i="4"/>
  <c r="Z1417" i="4"/>
  <c r="Z1418" i="4"/>
  <c r="Z1419" i="4"/>
  <c r="Z1420" i="4"/>
  <c r="Z1421" i="4"/>
  <c r="Z1422" i="4"/>
  <c r="Z1423" i="4"/>
  <c r="Z1424" i="4"/>
  <c r="Z1425" i="4"/>
  <c r="Z1426" i="4"/>
  <c r="Z1427" i="4"/>
  <c r="Z1428" i="4"/>
  <c r="Z1429" i="4"/>
  <c r="Z1430" i="4"/>
  <c r="Z1431" i="4"/>
  <c r="Z1432" i="4"/>
  <c r="Z1433" i="4"/>
  <c r="Z1434" i="4"/>
  <c r="Z1435" i="4"/>
  <c r="Z1436" i="4"/>
  <c r="Z1437" i="4"/>
  <c r="Z1438" i="4"/>
  <c r="Z1439" i="4"/>
  <c r="Z1440" i="4"/>
  <c r="Z1441" i="4"/>
  <c r="Z1442" i="4"/>
  <c r="Z1443" i="4"/>
  <c r="Z1444" i="4"/>
  <c r="Z1445" i="4"/>
  <c r="Z1446" i="4"/>
  <c r="Z1447" i="4"/>
  <c r="Z1448" i="4"/>
  <c r="Z1449" i="4"/>
  <c r="Z1450" i="4"/>
  <c r="Z1451" i="4"/>
  <c r="Z1452" i="4"/>
  <c r="Z1453" i="4"/>
  <c r="Z1454" i="4"/>
  <c r="Z1455" i="4"/>
  <c r="Z1456" i="4"/>
  <c r="Z1457" i="4"/>
  <c r="Z1458" i="4"/>
  <c r="Z1459" i="4"/>
  <c r="Z1460" i="4"/>
  <c r="Z1461" i="4"/>
  <c r="Z1462" i="4"/>
  <c r="Z1463" i="4"/>
  <c r="Z1464" i="4"/>
  <c r="Z1465" i="4"/>
  <c r="Z1466" i="4"/>
  <c r="Z1467" i="4"/>
  <c r="Z1468" i="4"/>
  <c r="Z1469" i="4"/>
  <c r="Z1470" i="4"/>
  <c r="Z1471" i="4"/>
  <c r="Z1472" i="4"/>
  <c r="Z1473" i="4"/>
  <c r="Z1474" i="4"/>
  <c r="Z1475" i="4"/>
  <c r="Z1476" i="4"/>
  <c r="Z1477" i="4"/>
  <c r="Z1478" i="4"/>
  <c r="Z1479" i="4"/>
  <c r="Z1480" i="4"/>
  <c r="Z1481" i="4"/>
  <c r="Z1482" i="4"/>
  <c r="Z1483" i="4"/>
  <c r="Z1484" i="4"/>
  <c r="Z1485" i="4"/>
  <c r="Z1486" i="4"/>
  <c r="Z1487" i="4"/>
  <c r="Z1488" i="4"/>
  <c r="Z1489" i="4"/>
  <c r="Z1490" i="4"/>
  <c r="Z1491" i="4"/>
  <c r="Z1492" i="4"/>
  <c r="Z1493" i="4"/>
  <c r="Z1494" i="4"/>
  <c r="Z1495" i="4"/>
  <c r="Z1496" i="4"/>
  <c r="Z1497" i="4"/>
  <c r="Z1498" i="4"/>
  <c r="Z1499" i="4"/>
  <c r="Z1500" i="4"/>
  <c r="Z1501" i="4"/>
  <c r="Z1502" i="4"/>
  <c r="Z1503" i="4"/>
  <c r="Z1504" i="4"/>
  <c r="Z1505" i="4"/>
  <c r="Z1506" i="4"/>
  <c r="Z1507" i="4"/>
  <c r="Z1508" i="4"/>
  <c r="Z1509" i="4"/>
  <c r="Z1510" i="4"/>
  <c r="Z1511" i="4"/>
  <c r="Z1512" i="4"/>
  <c r="Z1513" i="4"/>
  <c r="Z1514" i="4"/>
  <c r="Z1515" i="4"/>
  <c r="Z1516" i="4"/>
  <c r="Z1517" i="4"/>
  <c r="Z1518" i="4"/>
  <c r="Z1519" i="4"/>
  <c r="Z1520" i="4"/>
  <c r="Z1521" i="4"/>
  <c r="Z1522" i="4"/>
  <c r="Z1523" i="4"/>
  <c r="Z1524" i="4"/>
  <c r="Z1525" i="4"/>
  <c r="Z1526" i="4"/>
  <c r="Z1527" i="4"/>
  <c r="Z1528" i="4"/>
  <c r="Z1529" i="4"/>
  <c r="Z1530" i="4"/>
  <c r="Z1531" i="4"/>
  <c r="Z1532" i="4"/>
  <c r="Z1533" i="4"/>
  <c r="Z1534" i="4"/>
  <c r="Z1535" i="4"/>
  <c r="Z1536" i="4"/>
  <c r="Z1537" i="4"/>
  <c r="Z1538" i="4"/>
  <c r="Z1539" i="4"/>
  <c r="Z1540" i="4"/>
  <c r="Z1541" i="4"/>
  <c r="Z1542" i="4"/>
  <c r="Z1543" i="4"/>
  <c r="Z1544" i="4"/>
  <c r="Z1545" i="4"/>
  <c r="Z1546" i="4"/>
  <c r="Z1547" i="4"/>
  <c r="Z1548" i="4"/>
  <c r="Z1549" i="4"/>
  <c r="Z1550" i="4"/>
  <c r="Z1551" i="4"/>
  <c r="Z1552" i="4"/>
  <c r="Z1553" i="4"/>
  <c r="Z1554" i="4"/>
  <c r="Z1555" i="4"/>
  <c r="Z1556" i="4"/>
  <c r="Z1557" i="4"/>
  <c r="Z1558" i="4"/>
  <c r="Z1559" i="4"/>
  <c r="Z1560" i="4"/>
  <c r="Z1561" i="4"/>
  <c r="Z1562" i="4"/>
  <c r="Z1563" i="4"/>
  <c r="Z1564" i="4"/>
  <c r="Z1565" i="4"/>
  <c r="Z1566" i="4"/>
  <c r="Z1567" i="4"/>
  <c r="Z1568" i="4"/>
  <c r="Z1569" i="4"/>
  <c r="Z1570" i="4"/>
  <c r="Z1571" i="4"/>
  <c r="Z1572" i="4"/>
  <c r="Z1573" i="4"/>
  <c r="Z1574" i="4"/>
  <c r="Z1575" i="4"/>
  <c r="Z1576" i="4"/>
  <c r="Z1577" i="4"/>
  <c r="Z1578" i="4"/>
  <c r="Z1579" i="4"/>
  <c r="Z1580" i="4"/>
  <c r="Z1581" i="4"/>
  <c r="Z1582" i="4"/>
  <c r="Z1583" i="4"/>
  <c r="Z1584" i="4"/>
  <c r="Z1585" i="4"/>
  <c r="Z1586" i="4"/>
  <c r="Z1587" i="4"/>
  <c r="Z1588" i="4"/>
  <c r="Z1589" i="4"/>
  <c r="Z1590" i="4"/>
  <c r="Z1591" i="4"/>
  <c r="Z1592" i="4"/>
  <c r="Z1593" i="4"/>
  <c r="Z1594" i="4"/>
  <c r="Z1595" i="4"/>
  <c r="Z1596" i="4"/>
  <c r="Z1597" i="4"/>
  <c r="Z1598" i="4"/>
  <c r="Z1599" i="4"/>
  <c r="Z1600" i="4"/>
  <c r="Z1601" i="4"/>
  <c r="Z1602" i="4"/>
  <c r="Z1603" i="4"/>
  <c r="Z1604" i="4"/>
  <c r="Z1605" i="4"/>
  <c r="Z1606" i="4"/>
  <c r="Z1607" i="4"/>
  <c r="Z1608" i="4"/>
  <c r="Z1609" i="4"/>
  <c r="Z1610" i="4"/>
  <c r="Z1611" i="4"/>
  <c r="Z1612" i="4"/>
  <c r="Z1613" i="4"/>
  <c r="Z1614" i="4"/>
  <c r="Z1615" i="4"/>
  <c r="Z1616" i="4"/>
  <c r="Z1617" i="4"/>
  <c r="Z1618" i="4"/>
  <c r="Z1619" i="4"/>
  <c r="Z1620" i="4"/>
  <c r="Z1621" i="4"/>
  <c r="Z1622" i="4"/>
  <c r="Z1623" i="4"/>
  <c r="Z1624" i="4"/>
  <c r="Z1625" i="4"/>
  <c r="Z1626" i="4"/>
  <c r="Z1627" i="4"/>
  <c r="Z1628" i="4"/>
  <c r="Z1629" i="4"/>
  <c r="Z1630" i="4"/>
  <c r="Z1631" i="4"/>
  <c r="Z1632" i="4"/>
  <c r="Z1633" i="4"/>
  <c r="Z1634" i="4"/>
  <c r="Z1635" i="4"/>
  <c r="Z1636" i="4"/>
  <c r="Z1637" i="4"/>
  <c r="Z1638" i="4"/>
  <c r="Z1639" i="4"/>
  <c r="Z1640" i="4"/>
  <c r="Z1641" i="4"/>
  <c r="Z1642" i="4"/>
  <c r="Z1643" i="4"/>
  <c r="Z1644" i="4"/>
  <c r="Z1645" i="4"/>
  <c r="Z1646" i="4"/>
  <c r="Z1647" i="4"/>
  <c r="Z1648" i="4"/>
  <c r="Z1649" i="4"/>
  <c r="Z1650" i="4"/>
  <c r="Z1651" i="4"/>
  <c r="Z1652" i="4"/>
  <c r="Z1653" i="4"/>
  <c r="Z1654" i="4"/>
  <c r="Z1655" i="4"/>
  <c r="Z1656" i="4"/>
  <c r="Z1657" i="4"/>
  <c r="Z1658" i="4"/>
  <c r="Z1659" i="4"/>
  <c r="Z1660" i="4"/>
  <c r="Z1661" i="4"/>
  <c r="Z1662" i="4"/>
  <c r="Z1663" i="4"/>
  <c r="Z1664" i="4"/>
  <c r="Z1665" i="4"/>
  <c r="Z1666" i="4"/>
  <c r="Z1667" i="4"/>
  <c r="Z1668" i="4"/>
  <c r="Z1669" i="4"/>
  <c r="Z1670" i="4"/>
  <c r="Z1671" i="4"/>
  <c r="Z1672" i="4"/>
  <c r="Z1673" i="4"/>
  <c r="Z1674" i="4"/>
  <c r="Z1675" i="4"/>
  <c r="Z1676" i="4"/>
  <c r="Z1677" i="4"/>
  <c r="Z1678" i="4"/>
  <c r="Z1679" i="4"/>
  <c r="Z1680" i="4"/>
  <c r="Z1681" i="4"/>
  <c r="Z1682" i="4"/>
  <c r="Z1683" i="4"/>
  <c r="Z1684" i="4"/>
  <c r="Z1685" i="4"/>
  <c r="Z1686" i="4"/>
  <c r="Z1687" i="4"/>
  <c r="Z1688" i="4"/>
  <c r="Z1689" i="4"/>
  <c r="Z1690" i="4"/>
  <c r="Z1691" i="4"/>
  <c r="Z1692" i="4"/>
  <c r="Z1693" i="4"/>
  <c r="Z1694" i="4"/>
  <c r="Z1695" i="4"/>
  <c r="Z1696" i="4"/>
  <c r="Z1697" i="4"/>
  <c r="Z1698" i="4"/>
  <c r="Z1699" i="4"/>
  <c r="Z1700" i="4"/>
  <c r="Z1701" i="4"/>
  <c r="Z1702" i="4"/>
  <c r="Z1703" i="4"/>
  <c r="Z1704" i="4"/>
  <c r="Z1705" i="4"/>
  <c r="Z1706" i="4"/>
  <c r="Z1707" i="4"/>
  <c r="Z1708" i="4"/>
  <c r="Z1709" i="4"/>
  <c r="Z1710" i="4"/>
  <c r="Z1711" i="4"/>
  <c r="Z1712" i="4"/>
  <c r="Z1713" i="4"/>
  <c r="Z1714" i="4"/>
  <c r="Z1715" i="4"/>
  <c r="Z1716" i="4"/>
  <c r="Z1717" i="4"/>
  <c r="Z1718" i="4"/>
  <c r="Z1719" i="4"/>
  <c r="Z1720" i="4"/>
  <c r="Z1721" i="4"/>
  <c r="Z1722" i="4"/>
  <c r="Z1723" i="4"/>
  <c r="Z1724" i="4"/>
  <c r="Z1725" i="4"/>
  <c r="Z1726" i="4"/>
  <c r="Z1727" i="4"/>
  <c r="Z1728" i="4"/>
  <c r="Z1729" i="4"/>
  <c r="Z1730" i="4"/>
  <c r="Z1731" i="4"/>
  <c r="Z1732" i="4"/>
  <c r="Z1733" i="4"/>
  <c r="Z1734" i="4"/>
  <c r="Z1735" i="4"/>
  <c r="Z1736" i="4"/>
  <c r="Z1737" i="4"/>
  <c r="Z1738" i="4"/>
  <c r="Z1739" i="4"/>
  <c r="Z1740" i="4"/>
  <c r="Z1741" i="4"/>
  <c r="Z1742" i="4"/>
  <c r="Z1743" i="4"/>
  <c r="Z1744" i="4"/>
  <c r="Z1745" i="4"/>
  <c r="Z1746" i="4"/>
  <c r="Z1747" i="4"/>
  <c r="Z1748" i="4"/>
  <c r="Z1749" i="4"/>
  <c r="Z1750" i="4"/>
  <c r="Z1751" i="4"/>
  <c r="Z1752" i="4"/>
  <c r="Z1753" i="4"/>
  <c r="Z1754" i="4"/>
  <c r="Z1755" i="4"/>
  <c r="Z1756" i="4"/>
  <c r="Z1757" i="4"/>
  <c r="Z1758" i="4"/>
  <c r="Z1759" i="4"/>
  <c r="Z1760" i="4"/>
  <c r="Z1761" i="4"/>
  <c r="Z1762" i="4"/>
  <c r="Z1763" i="4"/>
  <c r="Z1764" i="4"/>
  <c r="Z1765" i="4"/>
  <c r="Z1766" i="4"/>
  <c r="Z1767" i="4"/>
  <c r="Z1768" i="4"/>
  <c r="Z1769" i="4"/>
  <c r="Z1770" i="4"/>
  <c r="Z1771" i="4"/>
  <c r="Z1772" i="4"/>
  <c r="Z1773" i="4"/>
  <c r="Z1774" i="4"/>
  <c r="Z1775" i="4"/>
  <c r="Z1776" i="4"/>
  <c r="Z1777" i="4"/>
  <c r="Z1778" i="4"/>
  <c r="Z1779" i="4"/>
  <c r="Z1780" i="4"/>
  <c r="Z1781" i="4"/>
  <c r="Z1782" i="4"/>
  <c r="Z1783" i="4"/>
  <c r="Z1784" i="4"/>
  <c r="Z1785" i="4"/>
  <c r="Z1786" i="4"/>
  <c r="Z1787" i="4"/>
  <c r="Z1788" i="4"/>
  <c r="Z1789" i="4"/>
  <c r="Z1790" i="4"/>
  <c r="Z1791" i="4"/>
  <c r="Z1792" i="4"/>
  <c r="Z1793" i="4"/>
  <c r="Z1794" i="4"/>
  <c r="Z1795" i="4"/>
  <c r="Z1796" i="4"/>
  <c r="Z1797" i="4"/>
  <c r="Z1798" i="4"/>
  <c r="Z1799" i="4"/>
  <c r="Z1800" i="4"/>
  <c r="Z1801" i="4"/>
  <c r="Z1802" i="4"/>
  <c r="Z1803" i="4"/>
  <c r="Z1804" i="4"/>
  <c r="Z1805" i="4"/>
  <c r="Z1806" i="4"/>
  <c r="Z1807" i="4"/>
  <c r="Z1808" i="4"/>
  <c r="Z1809" i="4"/>
  <c r="Z1810" i="4"/>
  <c r="Z1811" i="4"/>
  <c r="Z1812" i="4"/>
  <c r="Z1813" i="4"/>
  <c r="Z1814" i="4"/>
  <c r="Z1815" i="4"/>
  <c r="Z1816" i="4"/>
  <c r="Z1817" i="4"/>
  <c r="Z1818" i="4"/>
  <c r="Z1819" i="4"/>
  <c r="Z1820" i="4"/>
  <c r="Z1821" i="4"/>
  <c r="Z1822" i="4"/>
  <c r="Z1823" i="4"/>
  <c r="Z1824" i="4"/>
  <c r="Z1825" i="4"/>
  <c r="Z1826" i="4"/>
  <c r="Z1827" i="4"/>
  <c r="Z1828" i="4"/>
  <c r="Z1829" i="4"/>
  <c r="Z1830" i="4"/>
  <c r="Z1831" i="4"/>
  <c r="Z1832" i="4"/>
  <c r="Z1833" i="4"/>
  <c r="Z1834" i="4"/>
  <c r="Z1835" i="4"/>
  <c r="Z1836" i="4"/>
  <c r="Z1837" i="4"/>
  <c r="Z1838" i="4"/>
  <c r="Z1839" i="4"/>
  <c r="Z1840" i="4"/>
  <c r="Z1841" i="4"/>
  <c r="Z1842" i="4"/>
  <c r="Z1843" i="4"/>
  <c r="Z1844" i="4"/>
  <c r="Z1845" i="4"/>
  <c r="Z1846" i="4"/>
  <c r="Z1847" i="4"/>
  <c r="Z1848" i="4"/>
  <c r="Z1849" i="4"/>
  <c r="Z1850" i="4"/>
  <c r="Z1851" i="4"/>
  <c r="Z1852" i="4"/>
  <c r="Z1853" i="4"/>
  <c r="Z1854" i="4"/>
  <c r="Z1855" i="4"/>
  <c r="Z1856" i="4"/>
  <c r="Z1857" i="4"/>
  <c r="Z1858" i="4"/>
  <c r="Z1859" i="4"/>
  <c r="Z1860" i="4"/>
  <c r="Z1861" i="4"/>
  <c r="Z1862" i="4"/>
  <c r="Z1863" i="4"/>
  <c r="Z1864" i="4"/>
  <c r="Z1865" i="4"/>
  <c r="Z1866" i="4"/>
  <c r="Z1867" i="4"/>
  <c r="Z1868" i="4"/>
  <c r="Z1869" i="4"/>
  <c r="Z1870" i="4"/>
  <c r="Z1871" i="4"/>
  <c r="Z1872" i="4"/>
  <c r="Z1873" i="4"/>
  <c r="Z1874" i="4"/>
  <c r="Z1875" i="4"/>
  <c r="Z1876" i="4"/>
  <c r="Z1877" i="4"/>
  <c r="Z1878" i="4"/>
  <c r="Z1879" i="4"/>
  <c r="Z1880" i="4"/>
  <c r="Z1881" i="4"/>
  <c r="Z1882" i="4"/>
  <c r="Z1883" i="4"/>
  <c r="Z1884" i="4"/>
  <c r="Z1885" i="4"/>
  <c r="Z1886" i="4"/>
  <c r="Z1887" i="4"/>
  <c r="Z1888" i="4"/>
  <c r="Z1889" i="4"/>
  <c r="Z1890" i="4"/>
  <c r="Z1891" i="4"/>
  <c r="Z1892" i="4"/>
  <c r="Z1893" i="4"/>
  <c r="Z1894" i="4"/>
  <c r="Z1895" i="4"/>
  <c r="Z1896" i="4"/>
  <c r="Z1897" i="4"/>
  <c r="Z1898" i="4"/>
  <c r="Z1899" i="4"/>
  <c r="Z1900" i="4"/>
  <c r="Z1901" i="4"/>
  <c r="Z1902" i="4"/>
  <c r="Z1903" i="4"/>
  <c r="Z1904" i="4"/>
  <c r="Z1905" i="4"/>
  <c r="Z1906" i="4"/>
  <c r="Z1907" i="4"/>
  <c r="Z1908" i="4"/>
  <c r="Z1909" i="4"/>
  <c r="Z1910" i="4"/>
  <c r="Z1911" i="4"/>
  <c r="Z1912" i="4"/>
  <c r="Z1913" i="4"/>
  <c r="Z1914" i="4"/>
  <c r="Z1915" i="4"/>
  <c r="Z1916" i="4"/>
  <c r="Z1917" i="4"/>
  <c r="Z1918" i="4"/>
  <c r="Z1919" i="4"/>
  <c r="Z1920" i="4"/>
  <c r="Z1921" i="4"/>
  <c r="Z1922" i="4"/>
  <c r="Z1923" i="4"/>
  <c r="Z1924" i="4"/>
  <c r="Z1925" i="4"/>
  <c r="Z1926" i="4"/>
  <c r="Z1927" i="4"/>
  <c r="Z1928" i="4"/>
  <c r="Z1929" i="4"/>
  <c r="Z1930" i="4"/>
  <c r="Z1931" i="4"/>
  <c r="Z1932" i="4"/>
  <c r="Z1933" i="4"/>
  <c r="Z1934" i="4"/>
  <c r="Z1935" i="4"/>
  <c r="Z1936" i="4"/>
  <c r="Z1937" i="4"/>
  <c r="Z1938" i="4"/>
  <c r="Z1939" i="4"/>
  <c r="Z1940" i="4"/>
  <c r="Z1941" i="4"/>
  <c r="Z1942" i="4"/>
  <c r="Z1943" i="4"/>
  <c r="Z1944" i="4"/>
  <c r="Z1945" i="4"/>
  <c r="Z1946" i="4"/>
  <c r="Z1947" i="4"/>
  <c r="Z1948" i="4"/>
  <c r="Z1949" i="4"/>
  <c r="Z1950" i="4"/>
  <c r="Z1951" i="4"/>
  <c r="Z1952" i="4"/>
  <c r="Z1953" i="4"/>
  <c r="Z1954" i="4"/>
  <c r="Z1955" i="4"/>
  <c r="Z1956" i="4"/>
  <c r="Z1957" i="4"/>
  <c r="Z1958" i="4"/>
  <c r="Z1959" i="4"/>
  <c r="Z1960" i="4"/>
  <c r="Z1961" i="4"/>
  <c r="Z1962" i="4"/>
  <c r="Z1963" i="4"/>
  <c r="Z1964" i="4"/>
  <c r="Z1965" i="4"/>
  <c r="Z1966" i="4"/>
  <c r="Z1967" i="4"/>
  <c r="Z1968" i="4"/>
  <c r="Z1969" i="4"/>
  <c r="Z1970" i="4"/>
  <c r="Z1971" i="4"/>
  <c r="Z1972" i="4"/>
  <c r="Z1973" i="4"/>
  <c r="Z1974" i="4"/>
  <c r="Z1975" i="4"/>
  <c r="Z1976" i="4"/>
  <c r="Z1977" i="4"/>
  <c r="Z1978" i="4"/>
  <c r="Z1979" i="4"/>
  <c r="Z1980" i="4"/>
  <c r="Z1981" i="4"/>
  <c r="Z1982" i="4"/>
  <c r="Z1983" i="4"/>
  <c r="Z1984" i="4"/>
  <c r="Z1985" i="4"/>
  <c r="Z1986" i="4"/>
  <c r="Z1987" i="4"/>
  <c r="Z1988" i="4"/>
  <c r="Z1989" i="4"/>
  <c r="Z1990" i="4"/>
  <c r="Z1991" i="4"/>
  <c r="Z1992" i="4"/>
  <c r="Z1993" i="4"/>
  <c r="Z1994" i="4"/>
  <c r="Z1995" i="4"/>
  <c r="Z1996" i="4"/>
  <c r="Z1997" i="4"/>
  <c r="Z1998" i="4"/>
  <c r="Z1999" i="4"/>
  <c r="Z2000" i="4"/>
  <c r="Z2001" i="4"/>
  <c r="Z2002" i="4"/>
  <c r="Z2003" i="4"/>
  <c r="Z2004" i="4"/>
  <c r="Z2005" i="4"/>
  <c r="Z2006" i="4"/>
  <c r="Z2007" i="4"/>
  <c r="Z2008" i="4"/>
  <c r="Z2009" i="4"/>
  <c r="Z2010" i="4"/>
  <c r="Z2011" i="4"/>
  <c r="Z2012" i="4"/>
  <c r="Z2013" i="4"/>
  <c r="Z2014" i="4"/>
  <c r="Z2015" i="4"/>
  <c r="Z2016" i="4"/>
  <c r="Z2017" i="4"/>
  <c r="Z2018" i="4"/>
  <c r="Z2019" i="4"/>
  <c r="Z2020" i="4"/>
  <c r="Z2021" i="4"/>
  <c r="Z2022" i="4"/>
  <c r="Z2023" i="4"/>
  <c r="Z2024" i="4"/>
  <c r="Z2025" i="4"/>
  <c r="Z2026" i="4"/>
  <c r="Z2027" i="4"/>
  <c r="Z2028" i="4"/>
  <c r="Z2029" i="4"/>
  <c r="Z2030" i="4"/>
  <c r="Z2031" i="4"/>
  <c r="Z2032" i="4"/>
  <c r="Z2033" i="4"/>
  <c r="Z2034" i="4"/>
  <c r="Z2035" i="4"/>
  <c r="Z2036" i="4"/>
  <c r="Z2037" i="4"/>
  <c r="Z2038" i="4"/>
  <c r="Z2039" i="4"/>
  <c r="Z2040" i="4"/>
  <c r="Z2041" i="4"/>
  <c r="Z2042" i="4"/>
  <c r="Z2043" i="4"/>
  <c r="Z2044" i="4"/>
  <c r="Z2045" i="4"/>
  <c r="Z2046" i="4"/>
  <c r="Z2047" i="4"/>
  <c r="Z2048" i="4"/>
  <c r="Z2049" i="4"/>
  <c r="Z2050" i="4"/>
  <c r="Z2051" i="4"/>
  <c r="Z2052" i="4"/>
  <c r="Z2053" i="4"/>
  <c r="Z2054" i="4"/>
  <c r="Z2055" i="4"/>
  <c r="Z2056" i="4"/>
  <c r="Z2057" i="4"/>
  <c r="Z2058" i="4"/>
  <c r="Z2059" i="4"/>
  <c r="Z2060" i="4"/>
  <c r="Z2061" i="4"/>
  <c r="Z2062" i="4"/>
  <c r="Z2063" i="4"/>
  <c r="Z2064" i="4"/>
  <c r="Z2065" i="4"/>
  <c r="Z2066" i="4"/>
  <c r="Z2067" i="4"/>
  <c r="Z2068" i="4"/>
  <c r="Z2069" i="4"/>
  <c r="Z2070" i="4"/>
  <c r="Z2071" i="4"/>
  <c r="Z2072" i="4"/>
  <c r="Z2073" i="4"/>
  <c r="Z2074" i="4"/>
  <c r="Z2075" i="4"/>
  <c r="Z2076" i="4"/>
  <c r="Z2077" i="4"/>
  <c r="Z2078" i="4"/>
  <c r="Z2079" i="4"/>
  <c r="Z2080" i="4"/>
  <c r="Z2081" i="4"/>
  <c r="Z2082" i="4"/>
  <c r="Z2083" i="4"/>
  <c r="Z2084" i="4"/>
  <c r="Z2085" i="4"/>
  <c r="Z2086" i="4"/>
  <c r="Z2087" i="4"/>
  <c r="Z2088" i="4"/>
  <c r="Z2089" i="4"/>
  <c r="Z2090" i="4"/>
  <c r="Z2091" i="4"/>
  <c r="Z2092" i="4"/>
  <c r="Z2093" i="4"/>
  <c r="Z2094" i="4"/>
  <c r="Z2095" i="4"/>
  <c r="Z2096" i="4"/>
  <c r="Z2097" i="4"/>
  <c r="Z2098" i="4"/>
  <c r="Z2099" i="4"/>
  <c r="Z2100" i="4"/>
  <c r="Z2101" i="4"/>
  <c r="Z2102" i="4"/>
  <c r="Z2103" i="4"/>
  <c r="Z2104" i="4"/>
  <c r="Z2105" i="4"/>
  <c r="Z2106" i="4"/>
  <c r="Z2107" i="4"/>
  <c r="Z2108" i="4"/>
  <c r="Z2109" i="4"/>
  <c r="Z2110" i="4"/>
  <c r="Z2111" i="4"/>
  <c r="Z2112" i="4"/>
  <c r="Z2113" i="4"/>
  <c r="Z2114" i="4"/>
  <c r="Z2115" i="4"/>
  <c r="Z2116" i="4"/>
  <c r="Z2117" i="4"/>
  <c r="Z2118" i="4"/>
  <c r="Z2119" i="4"/>
  <c r="Z2120" i="4"/>
  <c r="Z2121" i="4"/>
  <c r="Z2122" i="4"/>
  <c r="Z2123" i="4"/>
  <c r="Z2124" i="4"/>
  <c r="Z2125" i="4"/>
  <c r="Z2126" i="4"/>
  <c r="Z2127" i="4"/>
  <c r="Z2128" i="4"/>
  <c r="Z2129" i="4"/>
  <c r="Z2130" i="4"/>
  <c r="Z2131" i="4"/>
  <c r="Z2132" i="4"/>
  <c r="Z2133" i="4"/>
  <c r="Z2134" i="4"/>
  <c r="Z2135" i="4"/>
  <c r="Z2136" i="4"/>
  <c r="Z2137" i="4"/>
  <c r="Z2138" i="4"/>
  <c r="Z2139" i="4"/>
  <c r="Z2140" i="4"/>
  <c r="Z2141" i="4"/>
  <c r="Z2142" i="4"/>
  <c r="Z2143" i="4"/>
  <c r="Z2144" i="4"/>
  <c r="Z2145" i="4"/>
  <c r="Z2146" i="4"/>
  <c r="Z2147" i="4"/>
  <c r="Z2148" i="4"/>
  <c r="Z2149" i="4"/>
  <c r="Z2150" i="4"/>
  <c r="Z2151" i="4"/>
  <c r="Z2152" i="4"/>
  <c r="Z2153" i="4"/>
  <c r="Z2154" i="4"/>
  <c r="Z2155" i="4"/>
  <c r="Z2156" i="4"/>
  <c r="Z2157" i="4"/>
  <c r="Z2158" i="4"/>
  <c r="Z2159" i="4"/>
  <c r="Z2160" i="4"/>
  <c r="Z2161" i="4"/>
  <c r="Z2162" i="4"/>
  <c r="Z2163" i="4"/>
  <c r="Z2164" i="4"/>
  <c r="Z2165" i="4"/>
  <c r="Z2166" i="4"/>
  <c r="Z2167" i="4"/>
  <c r="Z2168" i="4"/>
  <c r="Z2169" i="4"/>
  <c r="Z2170" i="4"/>
  <c r="Z2171" i="4"/>
  <c r="Z2172" i="4"/>
  <c r="Z2173" i="4"/>
  <c r="Z2174" i="4"/>
  <c r="Z2175" i="4"/>
  <c r="Z2176" i="4"/>
  <c r="Z2177" i="4"/>
  <c r="Z2178" i="4"/>
  <c r="Z2179" i="4"/>
  <c r="Z2180" i="4"/>
  <c r="Z2181" i="4"/>
  <c r="Z2182" i="4"/>
  <c r="Z2183" i="4"/>
  <c r="Z2184" i="4"/>
  <c r="Z2185" i="4"/>
  <c r="Z2186" i="4"/>
  <c r="Z2187" i="4"/>
  <c r="Z2188" i="4"/>
  <c r="Z2189" i="4"/>
  <c r="Z2190" i="4"/>
  <c r="Z2191" i="4"/>
  <c r="Z2192" i="4"/>
  <c r="Z2193" i="4"/>
  <c r="Z2194" i="4"/>
  <c r="Z2195" i="4"/>
  <c r="Z2196" i="4"/>
  <c r="Z2197" i="4"/>
  <c r="Z2198" i="4"/>
  <c r="Z2199" i="4"/>
  <c r="Z2200" i="4"/>
  <c r="Z2201" i="4"/>
  <c r="Z2202" i="4"/>
  <c r="Z2203" i="4"/>
  <c r="Z2204" i="4"/>
  <c r="Z2205" i="4"/>
  <c r="Z2206" i="4"/>
  <c r="Z2207" i="4"/>
  <c r="Z2208" i="4"/>
  <c r="Z2209" i="4"/>
  <c r="Z2210" i="4"/>
  <c r="AL60" i="1"/>
  <c r="AL47" i="1"/>
  <c r="AL30" i="1"/>
  <c r="AL33" i="1"/>
  <c r="AL36" i="1"/>
  <c r="AL27" i="1"/>
  <c r="AQ8" i="1"/>
  <c r="AQ11" i="1"/>
  <c r="AQ14" i="1"/>
  <c r="AP8" i="1"/>
  <c r="AP11" i="1"/>
  <c r="AP14" i="1"/>
  <c r="AO8" i="1"/>
  <c r="AO11" i="1"/>
  <c r="AO14" i="1"/>
  <c r="AN8" i="1"/>
  <c r="AL50" i="1" s="1"/>
  <c r="AN11" i="1"/>
  <c r="AL53" i="1" s="1"/>
  <c r="AN14" i="1"/>
  <c r="AL56" i="1" s="1"/>
  <c r="AM8" i="1"/>
  <c r="AM11" i="1"/>
  <c r="AM14" i="1"/>
  <c r="C22" i="2"/>
  <c r="C49" i="2"/>
  <c r="C50" i="2"/>
  <c r="C51" i="2"/>
  <c r="C74" i="2"/>
  <c r="C75" i="2"/>
  <c r="E2" i="2"/>
  <c r="E3" i="2"/>
  <c r="E4" i="2"/>
  <c r="E5" i="2"/>
  <c r="E6" i="2"/>
  <c r="N6" i="2" s="1"/>
  <c r="E7" i="2"/>
  <c r="E8" i="2"/>
  <c r="E9" i="2"/>
  <c r="E10" i="2"/>
  <c r="N10" i="2" s="1"/>
  <c r="E11" i="2"/>
  <c r="E12" i="2"/>
  <c r="E13" i="2"/>
  <c r="E14" i="2"/>
  <c r="N14" i="2" s="1"/>
  <c r="E15" i="2"/>
  <c r="E16" i="2"/>
  <c r="E17" i="2"/>
  <c r="E18" i="2"/>
  <c r="E19" i="2"/>
  <c r="E20" i="2"/>
  <c r="E21" i="2"/>
  <c r="E22" i="2"/>
  <c r="N22" i="2" s="1"/>
  <c r="E23" i="2"/>
  <c r="E24" i="2"/>
  <c r="E25" i="2"/>
  <c r="E26" i="2"/>
  <c r="N26" i="2" s="1"/>
  <c r="E27" i="2"/>
  <c r="E28" i="2"/>
  <c r="E29" i="2"/>
  <c r="E30" i="2"/>
  <c r="E31" i="2"/>
  <c r="E32" i="2"/>
  <c r="E33" i="2"/>
  <c r="E34" i="2"/>
  <c r="N34" i="2" s="1"/>
  <c r="E35" i="2"/>
  <c r="E36" i="2"/>
  <c r="E37" i="2"/>
  <c r="E38" i="2"/>
  <c r="E39" i="2"/>
  <c r="E40" i="2"/>
  <c r="E41" i="2"/>
  <c r="E42" i="2"/>
  <c r="N42" i="2" s="1"/>
  <c r="E43" i="2"/>
  <c r="E44" i="2"/>
  <c r="E45" i="2"/>
  <c r="E46" i="2"/>
  <c r="E47" i="2"/>
  <c r="E48" i="2"/>
  <c r="E49" i="2"/>
  <c r="E50" i="2"/>
  <c r="N50" i="2" s="1"/>
  <c r="E51" i="2"/>
  <c r="E52" i="2"/>
  <c r="E53" i="2"/>
  <c r="E54" i="2"/>
  <c r="E55" i="2"/>
  <c r="E56" i="2"/>
  <c r="E57" i="2"/>
  <c r="E58" i="2"/>
  <c r="N58" i="2" s="1"/>
  <c r="E59" i="2"/>
  <c r="E60" i="2"/>
  <c r="E61" i="2"/>
  <c r="E62" i="2"/>
  <c r="E63" i="2"/>
  <c r="E64" i="2"/>
  <c r="E65" i="2"/>
  <c r="E66" i="2"/>
  <c r="E67" i="2"/>
  <c r="E68" i="2"/>
  <c r="E69" i="2"/>
  <c r="E70" i="2"/>
  <c r="E71" i="2"/>
  <c r="E72" i="2"/>
  <c r="E73" i="2"/>
  <c r="E74" i="2"/>
  <c r="E75"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N59" i="2" s="1"/>
  <c r="F60" i="2"/>
  <c r="F61" i="2"/>
  <c r="F62" i="2"/>
  <c r="F63" i="2"/>
  <c r="F64" i="2"/>
  <c r="F65" i="2"/>
  <c r="F66" i="2"/>
  <c r="F67" i="2"/>
  <c r="F68" i="2"/>
  <c r="F69" i="2"/>
  <c r="F70" i="2"/>
  <c r="F71" i="2"/>
  <c r="F72" i="2"/>
  <c r="N72" i="2" s="1"/>
  <c r="F73" i="2"/>
  <c r="F74" i="2"/>
  <c r="F75" i="2"/>
  <c r="G2" i="2"/>
  <c r="G3" i="2"/>
  <c r="L3" i="2" s="1"/>
  <c r="G4" i="2"/>
  <c r="L4" i="2" s="1"/>
  <c r="G5" i="2"/>
  <c r="G6" i="2"/>
  <c r="G7" i="2"/>
  <c r="G8" i="2"/>
  <c r="L8" i="2" s="1"/>
  <c r="G9" i="2"/>
  <c r="G10" i="2"/>
  <c r="G11" i="2"/>
  <c r="L11" i="2" s="1"/>
  <c r="G12" i="2"/>
  <c r="L12" i="2" s="1"/>
  <c r="G13" i="2"/>
  <c r="G14" i="2"/>
  <c r="G15" i="2"/>
  <c r="G16" i="2"/>
  <c r="L16" i="2" s="1"/>
  <c r="G17" i="2"/>
  <c r="L17" i="2" s="1"/>
  <c r="G18" i="2"/>
  <c r="G19" i="2"/>
  <c r="L19" i="2" s="1"/>
  <c r="G20" i="2"/>
  <c r="G21" i="2"/>
  <c r="G22" i="2"/>
  <c r="G23" i="2"/>
  <c r="G24" i="2"/>
  <c r="L24" i="2" s="1"/>
  <c r="G25" i="2"/>
  <c r="G26" i="2"/>
  <c r="G27" i="2"/>
  <c r="G28" i="2"/>
  <c r="G29" i="2"/>
  <c r="G30" i="2"/>
  <c r="G31" i="2"/>
  <c r="G32" i="2"/>
  <c r="L32" i="2" s="1"/>
  <c r="G33" i="2"/>
  <c r="G34" i="2"/>
  <c r="G35" i="2"/>
  <c r="G36" i="2"/>
  <c r="G37" i="2"/>
  <c r="G38" i="2"/>
  <c r="G39" i="2"/>
  <c r="G40" i="2"/>
  <c r="L40" i="2" s="1"/>
  <c r="G41" i="2"/>
  <c r="G42" i="2"/>
  <c r="G43" i="2"/>
  <c r="G44" i="2"/>
  <c r="G45" i="2"/>
  <c r="G46" i="2"/>
  <c r="G47" i="2"/>
  <c r="G48" i="2"/>
  <c r="L48" i="2" s="1"/>
  <c r="G49" i="2"/>
  <c r="L49" i="2" s="1"/>
  <c r="G50" i="2"/>
  <c r="G51" i="2"/>
  <c r="G52" i="2"/>
  <c r="G53" i="2"/>
  <c r="G54" i="2"/>
  <c r="G55" i="2"/>
  <c r="G56" i="2"/>
  <c r="L56" i="2" s="1"/>
  <c r="G57" i="2"/>
  <c r="L57" i="2" s="1"/>
  <c r="G58" i="2"/>
  <c r="G59" i="2"/>
  <c r="G60" i="2"/>
  <c r="G61" i="2"/>
  <c r="G62" i="2"/>
  <c r="G63" i="2"/>
  <c r="G64" i="2"/>
  <c r="L64" i="2" s="1"/>
  <c r="G65" i="2"/>
  <c r="G66" i="2"/>
  <c r="G67" i="2"/>
  <c r="G68" i="2"/>
  <c r="G69" i="2"/>
  <c r="G70" i="2"/>
  <c r="G71" i="2"/>
  <c r="G72" i="2"/>
  <c r="L72" i="2" s="1"/>
  <c r="G73" i="2"/>
  <c r="L73" i="2" s="1"/>
  <c r="G74" i="2"/>
  <c r="G75" i="2"/>
  <c r="N3" i="2"/>
  <c r="N4" i="2"/>
  <c r="N8" i="2"/>
  <c r="N9" i="2"/>
  <c r="N11" i="2"/>
  <c r="N12" i="2"/>
  <c r="N15" i="2"/>
  <c r="N16" i="2"/>
  <c r="N17" i="2"/>
  <c r="N18" i="2"/>
  <c r="N19" i="2"/>
  <c r="N23" i="2"/>
  <c r="N24" i="2"/>
  <c r="N25" i="2"/>
  <c r="N32" i="2"/>
  <c r="N33" i="2"/>
  <c r="N35" i="2"/>
  <c r="N40" i="2"/>
  <c r="N41" i="2"/>
  <c r="N43" i="2"/>
  <c r="N48" i="2"/>
  <c r="N49" i="2"/>
  <c r="N51" i="2"/>
  <c r="N56" i="2"/>
  <c r="N57" i="2"/>
  <c r="N64" i="2"/>
  <c r="N65" i="2"/>
  <c r="N73" i="2"/>
  <c r="C96" i="2"/>
  <c r="C123" i="2"/>
  <c r="C124" i="2"/>
  <c r="C125" i="2"/>
  <c r="C148" i="2"/>
  <c r="C149"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N126" i="2" s="1"/>
  <c r="F127" i="2"/>
  <c r="F128" i="2"/>
  <c r="F129" i="2"/>
  <c r="F130" i="2"/>
  <c r="F131" i="2"/>
  <c r="F132" i="2"/>
  <c r="F133" i="2"/>
  <c r="F134" i="2"/>
  <c r="F135" i="2"/>
  <c r="F136" i="2"/>
  <c r="F137" i="2"/>
  <c r="F138" i="2"/>
  <c r="F139" i="2"/>
  <c r="F140" i="2"/>
  <c r="F141" i="2"/>
  <c r="F142" i="2"/>
  <c r="F143" i="2"/>
  <c r="F144" i="2"/>
  <c r="F145" i="2"/>
  <c r="F146" i="2"/>
  <c r="F147" i="2"/>
  <c r="F148" i="2"/>
  <c r="F149" i="2"/>
  <c r="G76" i="2"/>
  <c r="G77" i="2"/>
  <c r="G78" i="2"/>
  <c r="L78" i="2" s="1"/>
  <c r="G79" i="2"/>
  <c r="G80" i="2"/>
  <c r="G81" i="2"/>
  <c r="G82" i="2"/>
  <c r="G83" i="2"/>
  <c r="G84" i="2"/>
  <c r="G85" i="2"/>
  <c r="G86" i="2"/>
  <c r="L86" i="2" s="1"/>
  <c r="G87" i="2"/>
  <c r="G88" i="2"/>
  <c r="G89" i="2"/>
  <c r="G90" i="2"/>
  <c r="G91" i="2"/>
  <c r="G92" i="2"/>
  <c r="G93" i="2"/>
  <c r="G94" i="2"/>
  <c r="L94" i="2" s="1"/>
  <c r="G95" i="2"/>
  <c r="G96" i="2"/>
  <c r="G97" i="2"/>
  <c r="G98" i="2"/>
  <c r="G99" i="2"/>
  <c r="G100" i="2"/>
  <c r="G101" i="2"/>
  <c r="G102" i="2"/>
  <c r="L102" i="2" s="1"/>
  <c r="G103" i="2"/>
  <c r="G104" i="2"/>
  <c r="G105" i="2"/>
  <c r="G106" i="2"/>
  <c r="G107" i="2"/>
  <c r="G108" i="2"/>
  <c r="G109" i="2"/>
  <c r="G110" i="2"/>
  <c r="L110" i="2" s="1"/>
  <c r="G111" i="2"/>
  <c r="G112" i="2"/>
  <c r="G113" i="2"/>
  <c r="G114" i="2"/>
  <c r="G115" i="2"/>
  <c r="G116" i="2"/>
  <c r="G117" i="2"/>
  <c r="G118" i="2"/>
  <c r="L118" i="2" s="1"/>
  <c r="G119" i="2"/>
  <c r="G120" i="2"/>
  <c r="G121" i="2"/>
  <c r="G122" i="2"/>
  <c r="G123" i="2"/>
  <c r="G124" i="2"/>
  <c r="G125" i="2"/>
  <c r="G126" i="2"/>
  <c r="L126" i="2" s="1"/>
  <c r="G127" i="2"/>
  <c r="G128" i="2"/>
  <c r="G129" i="2"/>
  <c r="G130" i="2"/>
  <c r="G131" i="2"/>
  <c r="G132" i="2"/>
  <c r="G133" i="2"/>
  <c r="G134" i="2"/>
  <c r="L134" i="2" s="1"/>
  <c r="G135" i="2"/>
  <c r="G136" i="2"/>
  <c r="G137" i="2"/>
  <c r="G138" i="2"/>
  <c r="G139" i="2"/>
  <c r="G140" i="2"/>
  <c r="G141" i="2"/>
  <c r="G142" i="2"/>
  <c r="L142" i="2" s="1"/>
  <c r="G143" i="2"/>
  <c r="G144" i="2"/>
  <c r="G145" i="2"/>
  <c r="G146" i="2"/>
  <c r="G147" i="2"/>
  <c r="G148" i="2"/>
  <c r="G149" i="2"/>
  <c r="N78" i="2"/>
  <c r="N86" i="2"/>
  <c r="N92" i="2"/>
  <c r="N93" i="2"/>
  <c r="N94" i="2"/>
  <c r="N102" i="2"/>
  <c r="N110" i="2"/>
  <c r="N118" i="2"/>
  <c r="C170" i="2"/>
  <c r="C197" i="2"/>
  <c r="C198" i="2"/>
  <c r="C199" i="2"/>
  <c r="C222" i="2"/>
  <c r="C223" i="2"/>
  <c r="E150" i="2"/>
  <c r="E151" i="2"/>
  <c r="N151" i="2" s="1"/>
  <c r="E152" i="2"/>
  <c r="E153" i="2"/>
  <c r="E154" i="2"/>
  <c r="E155" i="2"/>
  <c r="E156" i="2"/>
  <c r="E157" i="2"/>
  <c r="E158" i="2"/>
  <c r="N158" i="2" s="1"/>
  <c r="E159" i="2"/>
  <c r="E160" i="2"/>
  <c r="E161" i="2"/>
  <c r="E162" i="2"/>
  <c r="E163" i="2"/>
  <c r="E164" i="2"/>
  <c r="E165" i="2"/>
  <c r="E166" i="2"/>
  <c r="N166" i="2" s="1"/>
  <c r="E167" i="2"/>
  <c r="N167" i="2" s="1"/>
  <c r="E168" i="2"/>
  <c r="N168" i="2" s="1"/>
  <c r="E169" i="2"/>
  <c r="E170" i="2"/>
  <c r="E171" i="2"/>
  <c r="E172" i="2"/>
  <c r="E173" i="2"/>
  <c r="E174" i="2"/>
  <c r="N174" i="2" s="1"/>
  <c r="E175" i="2"/>
  <c r="E176" i="2"/>
  <c r="E177" i="2"/>
  <c r="E178" i="2"/>
  <c r="E179" i="2"/>
  <c r="E180" i="2"/>
  <c r="E181" i="2"/>
  <c r="E182" i="2"/>
  <c r="N182" i="2" s="1"/>
  <c r="E183" i="2"/>
  <c r="N183" i="2" s="1"/>
  <c r="E184" i="2"/>
  <c r="E185" i="2"/>
  <c r="E186" i="2"/>
  <c r="E187" i="2"/>
  <c r="E188" i="2"/>
  <c r="E189" i="2"/>
  <c r="E190" i="2"/>
  <c r="N190" i="2" s="1"/>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G150" i="2"/>
  <c r="G151" i="2"/>
  <c r="G152" i="2"/>
  <c r="G153" i="2"/>
  <c r="G154" i="2"/>
  <c r="G155" i="2"/>
  <c r="G156" i="2"/>
  <c r="G157" i="2"/>
  <c r="G158" i="2"/>
  <c r="G159" i="2"/>
  <c r="G160" i="2"/>
  <c r="L160" i="2" s="1"/>
  <c r="G161" i="2"/>
  <c r="G162" i="2"/>
  <c r="G163" i="2"/>
  <c r="G164" i="2"/>
  <c r="G165" i="2"/>
  <c r="G166" i="2"/>
  <c r="G167" i="2"/>
  <c r="G168" i="2"/>
  <c r="L168" i="2" s="1"/>
  <c r="G169" i="2"/>
  <c r="G170" i="2"/>
  <c r="G171" i="2"/>
  <c r="G172" i="2"/>
  <c r="G173" i="2"/>
  <c r="G174" i="2"/>
  <c r="G175" i="2"/>
  <c r="G176" i="2"/>
  <c r="L176" i="2" s="1"/>
  <c r="G177" i="2"/>
  <c r="G178" i="2"/>
  <c r="G179" i="2"/>
  <c r="G180" i="2"/>
  <c r="G181" i="2"/>
  <c r="G182" i="2"/>
  <c r="G183" i="2"/>
  <c r="G184" i="2"/>
  <c r="L184" i="2" s="1"/>
  <c r="G185" i="2"/>
  <c r="G186" i="2"/>
  <c r="G187" i="2"/>
  <c r="G188" i="2"/>
  <c r="G189" i="2"/>
  <c r="G190" i="2"/>
  <c r="G191" i="2"/>
  <c r="G192" i="2"/>
  <c r="L192" i="2" s="1"/>
  <c r="G193" i="2"/>
  <c r="G194" i="2"/>
  <c r="G195" i="2"/>
  <c r="G196" i="2"/>
  <c r="G197" i="2"/>
  <c r="G198" i="2"/>
  <c r="G199" i="2"/>
  <c r="G200" i="2"/>
  <c r="L200" i="2" s="1"/>
  <c r="G201" i="2"/>
  <c r="G202" i="2"/>
  <c r="G203" i="2"/>
  <c r="G204" i="2"/>
  <c r="G205" i="2"/>
  <c r="G206" i="2"/>
  <c r="G207" i="2"/>
  <c r="G208" i="2"/>
  <c r="L208" i="2" s="1"/>
  <c r="G209" i="2"/>
  <c r="G210" i="2"/>
  <c r="G211" i="2"/>
  <c r="G212" i="2"/>
  <c r="G213" i="2"/>
  <c r="G214" i="2"/>
  <c r="G215" i="2"/>
  <c r="G216" i="2"/>
  <c r="L216" i="2" s="1"/>
  <c r="G217" i="2"/>
  <c r="G218" i="2"/>
  <c r="G219" i="2"/>
  <c r="G220" i="2"/>
  <c r="G221" i="2"/>
  <c r="G222" i="2"/>
  <c r="G223" i="2"/>
  <c r="L152" i="2"/>
  <c r="N152" i="2"/>
  <c r="N159" i="2"/>
  <c r="N160" i="2"/>
  <c r="N177" i="2"/>
  <c r="N184" i="2"/>
  <c r="N192" i="2"/>
  <c r="N193" i="2"/>
  <c r="N200" i="2"/>
  <c r="C244" i="2"/>
  <c r="C271" i="2"/>
  <c r="C272" i="2"/>
  <c r="C273" i="2"/>
  <c r="C296" i="2"/>
  <c r="C297" i="2"/>
  <c r="E224" i="2"/>
  <c r="E225" i="2"/>
  <c r="E226" i="2"/>
  <c r="N226" i="2" s="1"/>
  <c r="E227" i="2"/>
  <c r="E228" i="2"/>
  <c r="E229" i="2"/>
  <c r="E230" i="2"/>
  <c r="E231" i="2"/>
  <c r="E232" i="2"/>
  <c r="E233" i="2"/>
  <c r="E234" i="2"/>
  <c r="N234" i="2" s="1"/>
  <c r="E235" i="2"/>
  <c r="E236" i="2"/>
  <c r="E237" i="2"/>
  <c r="E238" i="2"/>
  <c r="E239" i="2"/>
  <c r="E240" i="2"/>
  <c r="E241" i="2"/>
  <c r="E242" i="2"/>
  <c r="N242" i="2" s="1"/>
  <c r="E243" i="2"/>
  <c r="N243" i="2" s="1"/>
  <c r="E244" i="2"/>
  <c r="E245" i="2"/>
  <c r="E246" i="2"/>
  <c r="E247" i="2"/>
  <c r="E248" i="2"/>
  <c r="E249" i="2"/>
  <c r="E250" i="2"/>
  <c r="E251" i="2"/>
  <c r="E252" i="2"/>
  <c r="E253" i="2"/>
  <c r="E254" i="2"/>
  <c r="E255" i="2"/>
  <c r="E256" i="2"/>
  <c r="N256" i="2" s="1"/>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N271" i="2" s="1"/>
  <c r="F272" i="2"/>
  <c r="F273" i="2"/>
  <c r="F274" i="2"/>
  <c r="F275" i="2"/>
  <c r="F276" i="2"/>
  <c r="F277" i="2"/>
  <c r="F278" i="2"/>
  <c r="F279" i="2"/>
  <c r="N279" i="2" s="1"/>
  <c r="F280" i="2"/>
  <c r="F281" i="2"/>
  <c r="F282" i="2"/>
  <c r="F283" i="2"/>
  <c r="F284" i="2"/>
  <c r="F285" i="2"/>
  <c r="F286" i="2"/>
  <c r="F287" i="2"/>
  <c r="N287" i="2" s="1"/>
  <c r="F288" i="2"/>
  <c r="F289" i="2"/>
  <c r="F290" i="2"/>
  <c r="F291" i="2"/>
  <c r="F292" i="2"/>
  <c r="F293" i="2"/>
  <c r="F294" i="2"/>
  <c r="F295" i="2"/>
  <c r="F296" i="2"/>
  <c r="F297" i="2"/>
  <c r="G224" i="2"/>
  <c r="G225" i="2"/>
  <c r="G226" i="2"/>
  <c r="G227" i="2"/>
  <c r="L227" i="2" s="1"/>
  <c r="G228" i="2"/>
  <c r="G229" i="2"/>
  <c r="G230" i="2"/>
  <c r="G231" i="2"/>
  <c r="G232" i="2"/>
  <c r="G233" i="2"/>
  <c r="G234" i="2"/>
  <c r="G235" i="2"/>
  <c r="L235" i="2" s="1"/>
  <c r="G236" i="2"/>
  <c r="G237" i="2"/>
  <c r="G238" i="2"/>
  <c r="G239" i="2"/>
  <c r="G240" i="2"/>
  <c r="G241" i="2"/>
  <c r="G242" i="2"/>
  <c r="G243" i="2"/>
  <c r="L243" i="2" s="1"/>
  <c r="G244" i="2"/>
  <c r="G245" i="2"/>
  <c r="G246" i="2"/>
  <c r="G247" i="2"/>
  <c r="G248" i="2"/>
  <c r="G249" i="2"/>
  <c r="G250" i="2"/>
  <c r="G251" i="2"/>
  <c r="L251" i="2" s="1"/>
  <c r="G252" i="2"/>
  <c r="G253" i="2"/>
  <c r="G254" i="2"/>
  <c r="G255" i="2"/>
  <c r="G256" i="2"/>
  <c r="G257" i="2"/>
  <c r="G258" i="2"/>
  <c r="G259" i="2"/>
  <c r="L259" i="2" s="1"/>
  <c r="G260" i="2"/>
  <c r="G261" i="2"/>
  <c r="G262" i="2"/>
  <c r="G263" i="2"/>
  <c r="G264" i="2"/>
  <c r="G265" i="2"/>
  <c r="G266" i="2"/>
  <c r="G267" i="2"/>
  <c r="L267" i="2" s="1"/>
  <c r="G268" i="2"/>
  <c r="G269" i="2"/>
  <c r="G270" i="2"/>
  <c r="G271" i="2"/>
  <c r="G272" i="2"/>
  <c r="G273" i="2"/>
  <c r="G274" i="2"/>
  <c r="G275" i="2"/>
  <c r="G276" i="2"/>
  <c r="G277" i="2"/>
  <c r="G278" i="2"/>
  <c r="G279" i="2"/>
  <c r="G280" i="2"/>
  <c r="G281" i="2"/>
  <c r="G282" i="2"/>
  <c r="G283" i="2"/>
  <c r="L283" i="2" s="1"/>
  <c r="G284" i="2"/>
  <c r="G285" i="2"/>
  <c r="G286" i="2"/>
  <c r="G287" i="2"/>
  <c r="G288" i="2"/>
  <c r="G289" i="2"/>
  <c r="G290" i="2"/>
  <c r="G291" i="2"/>
  <c r="L291" i="2" s="1"/>
  <c r="G292" i="2"/>
  <c r="G293" i="2"/>
  <c r="G294" i="2"/>
  <c r="G295" i="2"/>
  <c r="G296" i="2"/>
  <c r="G297" i="2"/>
  <c r="N227" i="2"/>
  <c r="N231" i="2"/>
  <c r="N235" i="2"/>
  <c r="N251" i="2"/>
  <c r="N255" i="2"/>
  <c r="N216" i="2" l="1"/>
  <c r="N208" i="2"/>
  <c r="N199" i="2"/>
  <c r="L234" i="2"/>
  <c r="L226" i="2"/>
  <c r="L166" i="2"/>
  <c r="L150" i="2"/>
  <c r="L2" i="2"/>
  <c r="N240" i="2"/>
  <c r="N232" i="2"/>
  <c r="N164" i="2"/>
  <c r="N156" i="2"/>
  <c r="N247" i="2"/>
  <c r="N239" i="2"/>
  <c r="N165" i="2"/>
  <c r="N157" i="2"/>
  <c r="N270" i="2"/>
  <c r="N262" i="2"/>
  <c r="N254" i="2"/>
  <c r="N246" i="2"/>
  <c r="N238" i="2"/>
  <c r="N230" i="2"/>
  <c r="N203" i="2"/>
  <c r="N195" i="2"/>
  <c r="N187" i="2"/>
  <c r="N179" i="2"/>
  <c r="N163" i="2"/>
  <c r="N155" i="2"/>
  <c r="N133" i="2"/>
  <c r="N125" i="2"/>
  <c r="N117" i="2"/>
  <c r="N109" i="2"/>
  <c r="N101" i="2"/>
  <c r="N85" i="2"/>
  <c r="N77" i="2"/>
  <c r="N54" i="2"/>
  <c r="N46" i="2"/>
  <c r="N210" i="2"/>
  <c r="N202" i="2"/>
  <c r="N194" i="2"/>
  <c r="N186" i="2"/>
  <c r="N178" i="2"/>
  <c r="N170" i="2"/>
  <c r="N162" i="2"/>
  <c r="N154" i="2"/>
  <c r="N132" i="2"/>
  <c r="N124" i="2"/>
  <c r="N108" i="2"/>
  <c r="N100" i="2"/>
  <c r="N84" i="2"/>
  <c r="N53" i="2"/>
  <c r="N45" i="2"/>
  <c r="N37" i="2"/>
  <c r="N29" i="2"/>
  <c r="N21" i="2"/>
  <c r="N13" i="2"/>
  <c r="N5" i="2"/>
  <c r="N268" i="2"/>
  <c r="N185" i="2"/>
  <c r="N169" i="2"/>
  <c r="N161" i="2"/>
  <c r="L153" i="2"/>
  <c r="N139" i="2"/>
  <c r="N131" i="2"/>
  <c r="N123" i="2"/>
  <c r="N115" i="2"/>
  <c r="N107" i="2"/>
  <c r="N99" i="2"/>
  <c r="N91" i="2"/>
  <c r="N83" i="2"/>
  <c r="N60" i="2"/>
  <c r="N52" i="2"/>
  <c r="N44" i="2"/>
  <c r="N36" i="2"/>
  <c r="L28" i="2"/>
  <c r="N20" i="2"/>
  <c r="N283" i="2"/>
  <c r="N275" i="2"/>
  <c r="N267" i="2"/>
  <c r="N259" i="2"/>
  <c r="N176" i="2"/>
  <c r="N122" i="2"/>
  <c r="N114" i="2"/>
  <c r="N106" i="2"/>
  <c r="N98" i="2"/>
  <c r="N90" i="2"/>
  <c r="N82" i="2"/>
  <c r="N27" i="2"/>
  <c r="N250" i="2"/>
  <c r="N191" i="2"/>
  <c r="N175" i="2"/>
  <c r="N241" i="2"/>
  <c r="N233" i="2"/>
  <c r="N225" i="2"/>
  <c r="N136" i="2"/>
  <c r="N128" i="2"/>
  <c r="N120" i="2"/>
  <c r="N112" i="2"/>
  <c r="N104" i="2"/>
  <c r="N96" i="2"/>
  <c r="N88" i="2"/>
  <c r="N80" i="2"/>
  <c r="N280" i="2"/>
  <c r="N272" i="2"/>
  <c r="N264" i="2"/>
  <c r="N248" i="2"/>
  <c r="N205" i="2"/>
  <c r="N197" i="2"/>
  <c r="N189" i="2"/>
  <c r="N173" i="2"/>
  <c r="N103" i="2"/>
  <c r="N95" i="2"/>
  <c r="N87" i="2"/>
  <c r="N79" i="2"/>
  <c r="N263" i="2"/>
  <c r="N204" i="2"/>
  <c r="N196" i="2"/>
  <c r="N188" i="2"/>
  <c r="N180" i="2"/>
  <c r="N172" i="2"/>
  <c r="N63" i="2"/>
  <c r="N55" i="2"/>
  <c r="N47" i="2"/>
  <c r="N39" i="2"/>
  <c r="N31" i="2"/>
  <c r="N7" i="2"/>
  <c r="N217" i="2"/>
  <c r="N209" i="2"/>
  <c r="N201" i="2"/>
  <c r="N143" i="2"/>
  <c r="N135" i="2"/>
  <c r="N127" i="2"/>
  <c r="N119" i="2"/>
  <c r="N111" i="2"/>
  <c r="L70" i="2"/>
  <c r="L62" i="2"/>
  <c r="L38" i="2"/>
  <c r="L30" i="2"/>
  <c r="L22" i="2"/>
  <c r="L14" i="2"/>
  <c r="L6" i="2"/>
  <c r="N153" i="2"/>
  <c r="L144" i="2"/>
  <c r="L136" i="2"/>
  <c r="L128" i="2"/>
  <c r="L120" i="2"/>
  <c r="L112" i="2"/>
  <c r="L104" i="2"/>
  <c r="L96" i="2"/>
  <c r="L88" i="2"/>
  <c r="L80" i="2"/>
  <c r="N28" i="2"/>
  <c r="L143" i="2"/>
  <c r="L135" i="2"/>
  <c r="L127" i="2"/>
  <c r="L119" i="2"/>
  <c r="L111" i="2"/>
  <c r="L103" i="2"/>
  <c r="L95" i="2"/>
  <c r="L87" i="2"/>
  <c r="L79" i="2"/>
  <c r="L60" i="2"/>
  <c r="L52" i="2"/>
  <c r="L36" i="2"/>
  <c r="N295" i="2"/>
  <c r="N61" i="2"/>
  <c r="N223" i="2"/>
  <c r="N215" i="2"/>
  <c r="N207" i="2"/>
  <c r="N144" i="2"/>
  <c r="L141" i="2"/>
  <c r="L133" i="2"/>
  <c r="L109" i="2"/>
  <c r="L101" i="2"/>
  <c r="L77" i="2"/>
  <c r="L54" i="2"/>
  <c r="L46" i="2"/>
  <c r="L69" i="2"/>
  <c r="L61" i="2"/>
  <c r="L53" i="2"/>
  <c r="L45" i="2"/>
  <c r="L37" i="2"/>
  <c r="L29" i="2"/>
  <c r="L21" i="2"/>
  <c r="L13" i="2"/>
  <c r="L5" i="2"/>
  <c r="L217" i="2"/>
  <c r="L209" i="2"/>
  <c r="L201" i="2"/>
  <c r="L185" i="2"/>
  <c r="L177" i="2"/>
  <c r="L169" i="2"/>
  <c r="L161" i="2"/>
  <c r="AW78" i="1"/>
  <c r="AW80" i="1" s="1"/>
  <c r="N38" i="2"/>
  <c r="N30" i="2"/>
  <c r="L282" i="2"/>
  <c r="L266" i="2"/>
  <c r="L250" i="2"/>
  <c r="N142" i="2"/>
  <c r="N134" i="2"/>
  <c r="N62" i="2"/>
  <c r="L290" i="2"/>
  <c r="L274" i="2"/>
  <c r="L258" i="2"/>
  <c r="L242" i="2"/>
  <c r="L297" i="2"/>
  <c r="L289" i="2"/>
  <c r="L281" i="2"/>
  <c r="L273" i="2"/>
  <c r="L265" i="2"/>
  <c r="L257" i="2"/>
  <c r="L249" i="2"/>
  <c r="L241" i="2"/>
  <c r="L233" i="2"/>
  <c r="L225" i="2"/>
  <c r="L220" i="2"/>
  <c r="L212" i="2"/>
  <c r="L204" i="2"/>
  <c r="L196" i="2"/>
  <c r="L188" i="2"/>
  <c r="L172" i="2"/>
  <c r="L164" i="2"/>
  <c r="L156" i="2"/>
  <c r="N222" i="2"/>
  <c r="N214" i="2"/>
  <c r="N206" i="2"/>
  <c r="N198" i="2"/>
  <c r="N141" i="2"/>
  <c r="L296" i="2"/>
  <c r="L280" i="2"/>
  <c r="L256" i="2"/>
  <c r="L224" i="2"/>
  <c r="N282" i="2"/>
  <c r="N266" i="2"/>
  <c r="L288" i="2"/>
  <c r="L272" i="2"/>
  <c r="L264" i="2"/>
  <c r="L248" i="2"/>
  <c r="L240" i="2"/>
  <c r="L232" i="2"/>
  <c r="N290" i="2"/>
  <c r="N274" i="2"/>
  <c r="N258" i="2"/>
  <c r="L295" i="2"/>
  <c r="L287" i="2"/>
  <c r="L279" i="2"/>
  <c r="L271" i="2"/>
  <c r="L263" i="2"/>
  <c r="L255" i="2"/>
  <c r="L247" i="2"/>
  <c r="L239" i="2"/>
  <c r="L231" i="2"/>
  <c r="N297" i="2"/>
  <c r="N289" i="2"/>
  <c r="N281" i="2"/>
  <c r="N273" i="2"/>
  <c r="N265" i="2"/>
  <c r="N257" i="2"/>
  <c r="N249" i="2"/>
  <c r="L162" i="2"/>
  <c r="L154" i="2"/>
  <c r="N212" i="2"/>
  <c r="N147" i="2"/>
  <c r="N296" i="2"/>
  <c r="N288" i="2"/>
  <c r="L116" i="2"/>
  <c r="N171" i="2"/>
  <c r="AV97" i="1"/>
  <c r="AV99" i="1" s="1"/>
  <c r="AV78" i="1"/>
  <c r="AV80" i="1" s="1"/>
  <c r="AQ78" i="1"/>
  <c r="AQ80" i="1" s="1"/>
  <c r="L221" i="2"/>
  <c r="L213" i="2"/>
  <c r="L205" i="2"/>
  <c r="L197" i="2"/>
  <c r="L189" i="2"/>
  <c r="L173" i="2"/>
  <c r="L165" i="2"/>
  <c r="L157" i="2"/>
  <c r="L148" i="2"/>
  <c r="L140" i="2"/>
  <c r="L132" i="2"/>
  <c r="L124" i="2"/>
  <c r="L108" i="2"/>
  <c r="L100" i="2"/>
  <c r="L92" i="2"/>
  <c r="L84" i="2"/>
  <c r="AM97" i="1"/>
  <c r="AM99" i="1" s="1"/>
  <c r="AS97" i="1"/>
  <c r="AS99" i="1" s="1"/>
  <c r="N149" i="2"/>
  <c r="AU78" i="1"/>
  <c r="AU80" i="1" s="1"/>
  <c r="AW97" i="1"/>
  <c r="AW99" i="1" s="1"/>
  <c r="L284" i="2"/>
  <c r="L260" i="2"/>
  <c r="N286" i="2"/>
  <c r="N278" i="2"/>
  <c r="N221" i="2"/>
  <c r="N213" i="2"/>
  <c r="N148" i="2"/>
  <c r="N140" i="2"/>
  <c r="AR97" i="1"/>
  <c r="AR99" i="1" s="1"/>
  <c r="L75" i="2"/>
  <c r="L67" i="2"/>
  <c r="L59" i="2"/>
  <c r="L51" i="2"/>
  <c r="L43" i="2"/>
  <c r="L35" i="2"/>
  <c r="L27" i="2"/>
  <c r="N69" i="2"/>
  <c r="AU97" i="1"/>
  <c r="AU99" i="1" s="1"/>
  <c r="N220" i="2"/>
  <c r="AS78" i="1"/>
  <c r="AS80" i="1" s="1"/>
  <c r="N116" i="2"/>
  <c r="N219" i="2"/>
  <c r="AO97" i="1"/>
  <c r="AO99" i="1" s="1"/>
  <c r="N146" i="2"/>
  <c r="N138" i="2"/>
  <c r="N130" i="2"/>
  <c r="AR78" i="1"/>
  <c r="AR80" i="1" s="1"/>
  <c r="N67" i="2"/>
  <c r="N211" i="2"/>
  <c r="N181" i="2"/>
  <c r="N218" i="2"/>
  <c r="AN97" i="1"/>
  <c r="AN99" i="1" s="1"/>
  <c r="AQ97" i="1"/>
  <c r="AQ99" i="1" s="1"/>
  <c r="AX97" i="1"/>
  <c r="AX99" i="1" s="1"/>
  <c r="AX78" i="1"/>
  <c r="AX80" i="1" s="1"/>
  <c r="AT97" i="1"/>
  <c r="AT99" i="1" s="1"/>
  <c r="AP97" i="1"/>
  <c r="AP99" i="1" s="1"/>
  <c r="AM78" i="1"/>
  <c r="AN78" i="1"/>
  <c r="AN80" i="1" s="1"/>
  <c r="N224" i="2"/>
  <c r="AO78" i="1"/>
  <c r="AO80" i="1" s="1"/>
  <c r="AP78" i="1"/>
  <c r="AP80" i="1" s="1"/>
  <c r="AT78" i="1"/>
  <c r="AT80" i="1" s="1"/>
  <c r="L293" i="2"/>
  <c r="L277" i="2"/>
  <c r="L261" i="2"/>
  <c r="N253" i="2"/>
  <c r="L245" i="2"/>
  <c r="N237" i="2"/>
  <c r="L229" i="2"/>
  <c r="L292" i="2"/>
  <c r="N284" i="2"/>
  <c r="L276" i="2"/>
  <c r="L268" i="2"/>
  <c r="N260" i="2"/>
  <c r="N252" i="2"/>
  <c r="L244" i="2"/>
  <c r="L236" i="2"/>
  <c r="N228" i="2"/>
  <c r="N150" i="2"/>
  <c r="L193" i="2"/>
  <c r="L181" i="2"/>
  <c r="L180" i="2"/>
  <c r="N76" i="2"/>
  <c r="L76" i="2"/>
  <c r="N145" i="2"/>
  <c r="L137" i="2"/>
  <c r="N129" i="2"/>
  <c r="L121" i="2"/>
  <c r="N113" i="2"/>
  <c r="L105" i="2"/>
  <c r="N97" i="2"/>
  <c r="L89" i="2"/>
  <c r="N81" i="2"/>
  <c r="L252" i="2"/>
  <c r="L228" i="2"/>
  <c r="N276" i="2"/>
  <c r="N245" i="2"/>
  <c r="N229" i="2"/>
  <c r="L285" i="2"/>
  <c r="L269" i="2"/>
  <c r="L253" i="2"/>
  <c r="L237" i="2"/>
  <c r="N293" i="2"/>
  <c r="N285" i="2"/>
  <c r="N277" i="2"/>
  <c r="N269" i="2"/>
  <c r="N261" i="2"/>
  <c r="N244" i="2"/>
  <c r="N236" i="2"/>
  <c r="N292" i="2"/>
  <c r="L219" i="2"/>
  <c r="L211" i="2"/>
  <c r="L203" i="2"/>
  <c r="L195" i="2"/>
  <c r="L187" i="2"/>
  <c r="L179" i="2"/>
  <c r="L171" i="2"/>
  <c r="L163" i="2"/>
  <c r="L155" i="2"/>
  <c r="L218" i="2"/>
  <c r="L210" i="2"/>
  <c r="L202" i="2"/>
  <c r="L194" i="2"/>
  <c r="L186" i="2"/>
  <c r="L178" i="2"/>
  <c r="L170" i="2"/>
  <c r="L145" i="2"/>
  <c r="L129" i="2"/>
  <c r="L113" i="2"/>
  <c r="L97" i="2"/>
  <c r="L81" i="2"/>
  <c r="L125" i="2"/>
  <c r="L93" i="2"/>
  <c r="L146" i="2"/>
  <c r="L138" i="2"/>
  <c r="L130" i="2"/>
  <c r="L122" i="2"/>
  <c r="L114" i="2"/>
  <c r="L106" i="2"/>
  <c r="L98" i="2"/>
  <c r="L90" i="2"/>
  <c r="L82" i="2"/>
  <c r="N137" i="2"/>
  <c r="N121" i="2"/>
  <c r="N105" i="2"/>
  <c r="N89" i="2"/>
  <c r="L149" i="2"/>
  <c r="L117" i="2"/>
  <c r="L85" i="2"/>
  <c r="L74" i="2"/>
  <c r="L66" i="2"/>
  <c r="L58" i="2"/>
  <c r="L50" i="2"/>
  <c r="L42" i="2"/>
  <c r="L34" i="2"/>
  <c r="L26" i="2"/>
  <c r="L18" i="2"/>
  <c r="L10" i="2"/>
  <c r="N68" i="2"/>
  <c r="N75" i="2"/>
  <c r="N74" i="2"/>
  <c r="N66" i="2"/>
  <c r="L71" i="2"/>
  <c r="L63" i="2"/>
  <c r="L55" i="2"/>
  <c r="L47" i="2"/>
  <c r="L39" i="2"/>
  <c r="L31" i="2"/>
  <c r="L23" i="2"/>
  <c r="L15" i="2"/>
  <c r="L7" i="2"/>
  <c r="N70" i="2"/>
  <c r="L68" i="2"/>
  <c r="L44" i="2"/>
  <c r="L20" i="2"/>
  <c r="N2" i="2"/>
  <c r="L9" i="2"/>
  <c r="N71" i="2"/>
  <c r="L33" i="2"/>
  <c r="L25" i="2"/>
  <c r="L41" i="2"/>
  <c r="L65" i="2"/>
  <c r="L223" i="2"/>
  <c r="L215" i="2"/>
  <c r="L207" i="2"/>
  <c r="L199" i="2"/>
  <c r="L191" i="2"/>
  <c r="L183" i="2"/>
  <c r="L175" i="2"/>
  <c r="L167" i="2"/>
  <c r="L159" i="2"/>
  <c r="L151" i="2"/>
  <c r="L275" i="2"/>
  <c r="L222" i="2"/>
  <c r="L214" i="2"/>
  <c r="L206" i="2"/>
  <c r="L198" i="2"/>
  <c r="L190" i="2"/>
  <c r="L182" i="2"/>
  <c r="L174" i="2"/>
  <c r="L158" i="2"/>
  <c r="L147" i="2"/>
  <c r="L139" i="2"/>
  <c r="L131" i="2"/>
  <c r="L123" i="2"/>
  <c r="L115" i="2"/>
  <c r="L107" i="2"/>
  <c r="L99" i="2"/>
  <c r="L91" i="2"/>
  <c r="L83" i="2"/>
  <c r="N291" i="2"/>
  <c r="L294" i="2"/>
  <c r="L286" i="2"/>
  <c r="L278" i="2"/>
  <c r="L270" i="2"/>
  <c r="L262" i="2"/>
  <c r="L254" i="2"/>
  <c r="L246" i="2"/>
  <c r="L238" i="2"/>
  <c r="L230" i="2"/>
  <c r="N294" i="2"/>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AS101" i="1" l="1"/>
  <c r="AS102" i="1" s="1"/>
  <c r="AO130" i="1"/>
  <c r="AN130" i="1"/>
  <c r="AM130" i="1"/>
  <c r="AL130" i="1"/>
  <c r="AK129" i="1"/>
  <c r="AT109" i="1"/>
  <c r="AT111" i="1" s="1"/>
  <c r="AW109" i="1"/>
  <c r="AW111" i="1" s="1"/>
  <c r="AU109" i="1"/>
  <c r="AU111" i="1" s="1"/>
  <c r="BB109" i="1"/>
  <c r="BB111" i="1" s="1"/>
  <c r="AZ109" i="1"/>
  <c r="AZ111" i="1" s="1"/>
  <c r="BA109" i="1"/>
  <c r="BA111" i="1" s="1"/>
  <c r="AX109" i="1"/>
  <c r="AX111" i="1" s="1"/>
  <c r="AS109" i="1"/>
  <c r="AS111" i="1" s="1"/>
  <c r="AV109" i="1"/>
  <c r="AV111" i="1" s="1"/>
  <c r="AO121" i="1"/>
  <c r="AO123" i="1" s="1"/>
  <c r="AL121" i="1"/>
  <c r="AL123" i="1" s="1"/>
  <c r="AN121" i="1"/>
  <c r="AN123" i="1" s="1"/>
  <c r="AM121" i="1"/>
  <c r="AM123" i="1" s="1"/>
  <c r="AO101" i="1"/>
  <c r="AO102" i="1" s="1"/>
  <c r="AW82" i="1"/>
  <c r="AW83" i="1" s="1"/>
  <c r="AU82" i="1"/>
  <c r="AU83" i="1" s="1"/>
  <c r="AM101" i="1"/>
  <c r="AM102" i="1" s="1"/>
  <c r="AQ101" i="1"/>
  <c r="AQ102" i="1" s="1"/>
  <c r="AT101" i="1"/>
  <c r="AT102" i="1" s="1"/>
  <c r="AR101" i="1"/>
  <c r="AR102" i="1" s="1"/>
  <c r="AW101" i="1"/>
  <c r="AW102" i="1" s="1"/>
  <c r="AP15" i="1"/>
  <c r="AP17" i="1" s="1"/>
  <c r="AN15" i="1"/>
  <c r="AQ15" i="1"/>
  <c r="AQ17" i="1" s="1"/>
  <c r="AV101" i="1"/>
  <c r="AV102" i="1" s="1"/>
  <c r="AL78" i="1"/>
  <c r="AO15" i="1"/>
  <c r="AO17" i="1" s="1"/>
  <c r="AX101" i="1"/>
  <c r="AX102" i="1" s="1"/>
  <c r="AU101" i="1"/>
  <c r="AU102" i="1" s="1"/>
  <c r="AN101" i="1"/>
  <c r="AP101" i="1"/>
  <c r="AP102" i="1" s="1"/>
  <c r="AM80" i="1"/>
  <c r="AL80" i="1" s="1"/>
  <c r="AL15" i="1"/>
  <c r="AQ82" i="1"/>
  <c r="AM82" i="1"/>
  <c r="AX82" i="1"/>
  <c r="AX83" i="1" s="1"/>
  <c r="AV82" i="1"/>
  <c r="AR82" i="1"/>
  <c r="AR83" i="1" s="1"/>
  <c r="AN82" i="1"/>
  <c r="AN83" i="1" s="1"/>
  <c r="AS82" i="1"/>
  <c r="AS83" i="1" s="1"/>
  <c r="AO82" i="1"/>
  <c r="AO83" i="1" s="1"/>
  <c r="AT82" i="1"/>
  <c r="AT83" i="1" s="1"/>
  <c r="AP82" i="1"/>
  <c r="AP83" i="1" s="1"/>
  <c r="AM15" i="1"/>
  <c r="AM17" i="1" s="1"/>
  <c r="B189" i="3"/>
  <c r="B188" i="3"/>
  <c r="B187" i="3"/>
  <c r="B186" i="3"/>
  <c r="B185" i="3"/>
  <c r="B184" i="3"/>
  <c r="B183" i="3"/>
  <c r="AN17" i="1" l="1"/>
  <c r="AL57" i="1"/>
  <c r="AL59" i="1" s="1"/>
  <c r="AK128" i="1"/>
  <c r="AK130" i="1" s="1"/>
  <c r="AK121" i="1"/>
  <c r="AK123" i="1" s="1"/>
  <c r="AP19" i="1"/>
  <c r="AP20" i="1" s="1"/>
  <c r="C30" i="2"/>
  <c r="C104" i="2"/>
  <c r="C178" i="2"/>
  <c r="C252" i="2"/>
  <c r="AO19" i="1"/>
  <c r="AO20" i="1" s="1"/>
  <c r="AQ19" i="1"/>
  <c r="AQ20" i="1" s="1"/>
  <c r="AN102" i="1"/>
  <c r="AM83" i="1"/>
  <c r="AL83" i="1" s="1"/>
  <c r="AL19" i="1"/>
  <c r="AL82" i="1"/>
  <c r="AQ83" i="1"/>
  <c r="AM19" i="1"/>
  <c r="AM20" i="1" s="1"/>
  <c r="AL37" i="1"/>
  <c r="AL17" i="1"/>
  <c r="AL39" i="1" s="1"/>
  <c r="AV83" i="1"/>
  <c r="AN19" i="1"/>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AN20" i="1" l="1"/>
  <c r="AL62" i="1" s="1"/>
  <c r="AL61" i="1"/>
  <c r="AL41" i="1"/>
  <c r="AL20" i="1"/>
  <c r="AL42" i="1" s="1"/>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140" i="3" l="1"/>
  <c r="B139" i="3"/>
  <c r="B138" i="3"/>
  <c r="B137" i="3"/>
  <c r="B136"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7" i="3"/>
  <c r="B6" i="3"/>
  <c r="B5" i="3"/>
  <c r="B4" i="3"/>
  <c r="B3" i="3"/>
  <c r="B2" i="3"/>
  <c r="C20" i="2" l="1"/>
  <c r="C94" i="2"/>
  <c r="C168" i="2"/>
  <c r="C242" i="2"/>
  <c r="C294" i="2"/>
  <c r="C72" i="2"/>
  <c r="C146" i="2"/>
  <c r="C220" i="2"/>
  <c r="C287" i="2"/>
  <c r="C65" i="2"/>
  <c r="C139" i="2"/>
  <c r="C213" i="2"/>
  <c r="C6" i="2"/>
  <c r="C80" i="2"/>
  <c r="C154" i="2"/>
  <c r="C228" i="2"/>
  <c r="C23" i="2"/>
  <c r="C97" i="2"/>
  <c r="C171" i="2"/>
  <c r="C245" i="2"/>
  <c r="C47" i="2"/>
  <c r="C121" i="2"/>
  <c r="C195" i="2"/>
  <c r="C269" i="2"/>
  <c r="C206" i="2"/>
  <c r="C280" i="2"/>
  <c r="C132" i="2"/>
  <c r="C58" i="2"/>
  <c r="C24" i="2"/>
  <c r="C246" i="2"/>
  <c r="C98" i="2"/>
  <c r="C172" i="2"/>
  <c r="C32" i="2"/>
  <c r="C254" i="2"/>
  <c r="C106" i="2"/>
  <c r="C180" i="2"/>
  <c r="C40" i="2"/>
  <c r="C262" i="2"/>
  <c r="C114" i="2"/>
  <c r="C188" i="2"/>
  <c r="C270" i="2"/>
  <c r="C48" i="2"/>
  <c r="C122" i="2"/>
  <c r="C196" i="2"/>
  <c r="C133" i="2"/>
  <c r="C207" i="2"/>
  <c r="C281" i="2"/>
  <c r="C59" i="2"/>
  <c r="C141" i="2"/>
  <c r="C215" i="2"/>
  <c r="C289" i="2"/>
  <c r="C67" i="2"/>
  <c r="C37" i="2"/>
  <c r="C111" i="2"/>
  <c r="C185" i="2"/>
  <c r="C259" i="2"/>
  <c r="C56" i="2"/>
  <c r="C278" i="2"/>
  <c r="C130" i="2"/>
  <c r="C204" i="2"/>
  <c r="C13" i="2"/>
  <c r="C87" i="2"/>
  <c r="C161" i="2"/>
  <c r="C235" i="2"/>
  <c r="C38" i="2"/>
  <c r="C112" i="2"/>
  <c r="C186" i="2"/>
  <c r="C260" i="2"/>
  <c r="C295" i="2"/>
  <c r="C221" i="2"/>
  <c r="C73" i="2"/>
  <c r="C147" i="2"/>
  <c r="C14" i="2"/>
  <c r="C88" i="2"/>
  <c r="C162" i="2"/>
  <c r="C236" i="2"/>
  <c r="C31" i="2"/>
  <c r="C105" i="2"/>
  <c r="C179" i="2"/>
  <c r="C253" i="2"/>
  <c r="C39" i="2"/>
  <c r="C113" i="2"/>
  <c r="C187" i="2"/>
  <c r="C261" i="2"/>
  <c r="C214" i="2"/>
  <c r="C288" i="2"/>
  <c r="C140" i="2"/>
  <c r="C66" i="2"/>
  <c r="C7" i="2"/>
  <c r="C81" i="2"/>
  <c r="C155" i="2"/>
  <c r="C229" i="2"/>
  <c r="C15" i="2"/>
  <c r="C89" i="2"/>
  <c r="C163" i="2"/>
  <c r="C237" i="2"/>
  <c r="C8" i="2"/>
  <c r="C230" i="2"/>
  <c r="C82" i="2"/>
  <c r="C156" i="2"/>
  <c r="C238" i="2"/>
  <c r="C16" i="2"/>
  <c r="C90" i="2"/>
  <c r="C164" i="2"/>
  <c r="C247" i="2"/>
  <c r="C25" i="2"/>
  <c r="C173" i="2"/>
  <c r="C99" i="2"/>
  <c r="C255" i="2"/>
  <c r="C33" i="2"/>
  <c r="C181" i="2"/>
  <c r="C107" i="2"/>
  <c r="C263" i="2"/>
  <c r="C189" i="2"/>
  <c r="C41" i="2"/>
  <c r="C115" i="2"/>
  <c r="C126" i="2"/>
  <c r="C200" i="2"/>
  <c r="C274" i="2"/>
  <c r="C52" i="2"/>
  <c r="C134" i="2"/>
  <c r="C208" i="2"/>
  <c r="C282" i="2"/>
  <c r="C60" i="2"/>
  <c r="C142" i="2"/>
  <c r="C216" i="2"/>
  <c r="C290" i="2"/>
  <c r="C68" i="2"/>
  <c r="C29" i="2"/>
  <c r="C103" i="2"/>
  <c r="C177" i="2"/>
  <c r="C251" i="2"/>
  <c r="C45" i="2"/>
  <c r="C119" i="2"/>
  <c r="C193" i="2"/>
  <c r="C267" i="2"/>
  <c r="C21" i="2"/>
  <c r="C95" i="2"/>
  <c r="C169" i="2"/>
  <c r="C243" i="2"/>
  <c r="C279" i="2"/>
  <c r="C205" i="2"/>
  <c r="C57" i="2"/>
  <c r="C131" i="2"/>
  <c r="C239" i="2"/>
  <c r="C17" i="2"/>
  <c r="C165" i="2"/>
  <c r="C91" i="2"/>
  <c r="C182" i="2"/>
  <c r="C256" i="2"/>
  <c r="C34" i="2"/>
  <c r="C108" i="2"/>
  <c r="C61" i="2"/>
  <c r="C135" i="2"/>
  <c r="C209" i="2"/>
  <c r="C283" i="2"/>
  <c r="C4" i="2"/>
  <c r="C78" i="2"/>
  <c r="C152" i="2"/>
  <c r="C226" i="2"/>
  <c r="C12" i="2"/>
  <c r="C86" i="2"/>
  <c r="C160" i="2"/>
  <c r="C234" i="2"/>
  <c r="C64" i="2"/>
  <c r="C286" i="2"/>
  <c r="C138" i="2"/>
  <c r="C212" i="2"/>
  <c r="C5" i="2"/>
  <c r="C79" i="2"/>
  <c r="C153" i="2"/>
  <c r="C227" i="2"/>
  <c r="C46" i="2"/>
  <c r="H46" i="2" s="1"/>
  <c r="C120" i="2"/>
  <c r="H120" i="2" s="1"/>
  <c r="C194" i="2"/>
  <c r="H194" i="2" s="1"/>
  <c r="C268" i="2"/>
  <c r="H268" i="2" s="1"/>
  <c r="C231" i="2"/>
  <c r="C9" i="2"/>
  <c r="C157" i="2"/>
  <c r="C83" i="2"/>
  <c r="C174" i="2"/>
  <c r="C248" i="2"/>
  <c r="C100" i="2"/>
  <c r="C26" i="2"/>
  <c r="C190" i="2"/>
  <c r="C264" i="2"/>
  <c r="C116" i="2"/>
  <c r="C42" i="2"/>
  <c r="C53" i="2"/>
  <c r="C127" i="2"/>
  <c r="C201" i="2"/>
  <c r="C275" i="2"/>
  <c r="C69" i="2"/>
  <c r="C143" i="2"/>
  <c r="C217" i="2"/>
  <c r="C291" i="2"/>
  <c r="C150" i="2"/>
  <c r="C224" i="2"/>
  <c r="C76" i="2"/>
  <c r="C2" i="2"/>
  <c r="C158" i="2"/>
  <c r="C232" i="2"/>
  <c r="C84" i="2"/>
  <c r="C10" i="2"/>
  <c r="C166" i="2"/>
  <c r="C240" i="2"/>
  <c r="C92" i="2"/>
  <c r="C18" i="2"/>
  <c r="C101" i="2"/>
  <c r="C175" i="2"/>
  <c r="C249" i="2"/>
  <c r="C27" i="2"/>
  <c r="C109" i="2"/>
  <c r="C183" i="2"/>
  <c r="C257" i="2"/>
  <c r="C35" i="2"/>
  <c r="C117" i="2"/>
  <c r="C191" i="2"/>
  <c r="C265" i="2"/>
  <c r="C43" i="2"/>
  <c r="C54" i="2"/>
  <c r="C128" i="2"/>
  <c r="C202" i="2"/>
  <c r="C276" i="2"/>
  <c r="C62" i="2"/>
  <c r="C136" i="2"/>
  <c r="C210" i="2"/>
  <c r="C284" i="2"/>
  <c r="C70" i="2"/>
  <c r="C144" i="2"/>
  <c r="C218" i="2"/>
  <c r="C292" i="2"/>
  <c r="C77" i="2"/>
  <c r="C151" i="2"/>
  <c r="C225" i="2"/>
  <c r="C3" i="2"/>
  <c r="C85" i="2"/>
  <c r="C159" i="2"/>
  <c r="C233" i="2"/>
  <c r="C11" i="2"/>
  <c r="C93" i="2"/>
  <c r="H93" i="2" s="1"/>
  <c r="C167" i="2"/>
  <c r="H167" i="2" s="1"/>
  <c r="C241" i="2"/>
  <c r="H241" i="2" s="1"/>
  <c r="C19" i="2"/>
  <c r="H19" i="2" s="1"/>
  <c r="C102" i="2"/>
  <c r="C176" i="2"/>
  <c r="C250" i="2"/>
  <c r="C28" i="2"/>
  <c r="C110" i="2"/>
  <c r="C184" i="2"/>
  <c r="C258" i="2"/>
  <c r="C36" i="2"/>
  <c r="C118" i="2"/>
  <c r="C192" i="2"/>
  <c r="C266" i="2"/>
  <c r="C44" i="2"/>
  <c r="C55" i="2"/>
  <c r="C129" i="2"/>
  <c r="C203" i="2"/>
  <c r="C277" i="2"/>
  <c r="C63" i="2"/>
  <c r="C137" i="2"/>
  <c r="C211" i="2"/>
  <c r="C285" i="2"/>
  <c r="C71" i="2"/>
  <c r="C145" i="2"/>
  <c r="C219" i="2"/>
  <c r="C293" i="2"/>
  <c r="W35" i="1"/>
  <c r="W34" i="1"/>
  <c r="W33" i="1"/>
  <c r="W32" i="1"/>
  <c r="W31" i="1"/>
  <c r="P43" i="1"/>
  <c r="F43" i="1"/>
  <c r="AK45" i="1"/>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F1010" i="2"/>
  <c r="F1011" i="2"/>
  <c r="F1012" i="2"/>
  <c r="F1013" i="2"/>
  <c r="F1014" i="2"/>
  <c r="F1015" i="2"/>
  <c r="F1016" i="2"/>
  <c r="F1017" i="2"/>
  <c r="F1018" i="2"/>
  <c r="F1019" i="2"/>
  <c r="F1020" i="2"/>
  <c r="F1021" i="2"/>
  <c r="F1022" i="2"/>
  <c r="F1023" i="2"/>
  <c r="F1024" i="2"/>
  <c r="F1025" i="2"/>
  <c r="F1026" i="2"/>
  <c r="F1027" i="2"/>
  <c r="F1028" i="2"/>
  <c r="F1029" i="2"/>
  <c r="F1030" i="2"/>
  <c r="F1031" i="2"/>
  <c r="F1032" i="2"/>
  <c r="F1033" i="2"/>
  <c r="F1034" i="2"/>
  <c r="F1035" i="2"/>
  <c r="F1036" i="2"/>
  <c r="F1037" i="2"/>
  <c r="F1038" i="2"/>
  <c r="F1039" i="2"/>
  <c r="F1040" i="2"/>
  <c r="F1041" i="2"/>
  <c r="F1042" i="2"/>
  <c r="F1043" i="2"/>
  <c r="F1044" i="2"/>
  <c r="F1045" i="2"/>
  <c r="F1046" i="2"/>
  <c r="F1047" i="2"/>
  <c r="F1048" i="2"/>
  <c r="F1049" i="2"/>
  <c r="F1050" i="2"/>
  <c r="F1051" i="2"/>
  <c r="F1052" i="2"/>
  <c r="F1053" i="2"/>
  <c r="F1054" i="2"/>
  <c r="F1055" i="2"/>
  <c r="F1056" i="2"/>
  <c r="F1057" i="2"/>
  <c r="F1058" i="2"/>
  <c r="F1059" i="2"/>
  <c r="F1060" i="2"/>
  <c r="F1061" i="2"/>
  <c r="F1062" i="2"/>
  <c r="F1063" i="2"/>
  <c r="F1064" i="2"/>
  <c r="F1065" i="2"/>
  <c r="F1066" i="2"/>
  <c r="F1067" i="2"/>
  <c r="F1068" i="2"/>
  <c r="F1069" i="2"/>
  <c r="F1070" i="2"/>
  <c r="F1071" i="2"/>
  <c r="F1072" i="2"/>
  <c r="F1073" i="2"/>
  <c r="F1074" i="2"/>
  <c r="F1075" i="2"/>
  <c r="F1076" i="2"/>
  <c r="F1077" i="2"/>
  <c r="F1078" i="2"/>
  <c r="F1079" i="2"/>
  <c r="F1080" i="2"/>
  <c r="F1081" i="2"/>
  <c r="F1082" i="2"/>
  <c r="F1083" i="2"/>
  <c r="F1084" i="2"/>
  <c r="F1085" i="2"/>
  <c r="F1086" i="2"/>
  <c r="F1087" i="2"/>
  <c r="F1088" i="2"/>
  <c r="F1089" i="2"/>
  <c r="F1090" i="2"/>
  <c r="F1091" i="2"/>
  <c r="F1092" i="2"/>
  <c r="F1093" i="2"/>
  <c r="F1094" i="2"/>
  <c r="F1095" i="2"/>
  <c r="F1096" i="2"/>
  <c r="F1097" i="2"/>
  <c r="F1098" i="2"/>
  <c r="F1099" i="2"/>
  <c r="F1100" i="2"/>
  <c r="F1101" i="2"/>
  <c r="F1102" i="2"/>
  <c r="F1103" i="2"/>
  <c r="F1104" i="2"/>
  <c r="F1105" i="2"/>
  <c r="F1106" i="2"/>
  <c r="F1107" i="2"/>
  <c r="F1108" i="2"/>
  <c r="F1109" i="2"/>
  <c r="F1110" i="2"/>
  <c r="F1111" i="2"/>
  <c r="F1112" i="2"/>
  <c r="F1113" i="2"/>
  <c r="F1114" i="2"/>
  <c r="F1115" i="2"/>
  <c r="F1116" i="2"/>
  <c r="F1117" i="2"/>
  <c r="F1118" i="2"/>
  <c r="F1119" i="2"/>
  <c r="F1120" i="2"/>
  <c r="F1121" i="2"/>
  <c r="F1122" i="2"/>
  <c r="F1123" i="2"/>
  <c r="F1124" i="2"/>
  <c r="F1125" i="2"/>
  <c r="F1126" i="2"/>
  <c r="F1127" i="2"/>
  <c r="F1128" i="2"/>
  <c r="F1129" i="2"/>
  <c r="F1130" i="2"/>
  <c r="F1131" i="2"/>
  <c r="F1132" i="2"/>
  <c r="F1133" i="2"/>
  <c r="F1134" i="2"/>
  <c r="F1135" i="2"/>
  <c r="F1136" i="2"/>
  <c r="F1137" i="2"/>
  <c r="F1138" i="2"/>
  <c r="F1139" i="2"/>
  <c r="F1140" i="2"/>
  <c r="F1141" i="2"/>
  <c r="F1142" i="2"/>
  <c r="F1143" i="2"/>
  <c r="F1144" i="2"/>
  <c r="F1145" i="2"/>
  <c r="F1146" i="2"/>
  <c r="F1147" i="2"/>
  <c r="F1148" i="2"/>
  <c r="F1149" i="2"/>
  <c r="F1150" i="2"/>
  <c r="F1151" i="2"/>
  <c r="F1152" i="2"/>
  <c r="F1153" i="2"/>
  <c r="F1154" i="2"/>
  <c r="F1155" i="2"/>
  <c r="F1156" i="2"/>
  <c r="F1157" i="2"/>
  <c r="F1158" i="2"/>
  <c r="F1159" i="2"/>
  <c r="F1160" i="2"/>
  <c r="F1161" i="2"/>
  <c r="F1162" i="2"/>
  <c r="F1163" i="2"/>
  <c r="F1164" i="2"/>
  <c r="F1165" i="2"/>
  <c r="F1166" i="2"/>
  <c r="F1167" i="2"/>
  <c r="F1168" i="2"/>
  <c r="F1169" i="2"/>
  <c r="F1170" i="2"/>
  <c r="F1171" i="2"/>
  <c r="F1172" i="2"/>
  <c r="F1173" i="2"/>
  <c r="F1174" i="2"/>
  <c r="F1175" i="2"/>
  <c r="F1176" i="2"/>
  <c r="F1177" i="2"/>
  <c r="F1178" i="2"/>
  <c r="F1179" i="2"/>
  <c r="F1180" i="2"/>
  <c r="F1181" i="2"/>
  <c r="F1182" i="2"/>
  <c r="F1183" i="2"/>
  <c r="F1184" i="2"/>
  <c r="F1185" i="2"/>
  <c r="F298" i="2"/>
  <c r="AN115" i="1" l="1"/>
  <c r="AN117" i="1" s="1"/>
  <c r="I268" i="2"/>
  <c r="M268" i="2"/>
  <c r="J268" i="2"/>
  <c r="M46" i="2"/>
  <c r="I46" i="2"/>
  <c r="J46" i="2"/>
  <c r="I120" i="2"/>
  <c r="M120" i="2"/>
  <c r="J120" i="2"/>
  <c r="I19" i="2"/>
  <c r="M19" i="2"/>
  <c r="J19" i="2"/>
  <c r="M241" i="2"/>
  <c r="J241" i="2"/>
  <c r="I241" i="2"/>
  <c r="I167" i="2"/>
  <c r="M167" i="2"/>
  <c r="J167" i="2"/>
  <c r="I194" i="2"/>
  <c r="M194" i="2"/>
  <c r="J194" i="2"/>
  <c r="I93" i="2"/>
  <c r="M93" i="2"/>
  <c r="J93" i="2"/>
  <c r="AQ55" i="1"/>
  <c r="AX55" i="1"/>
  <c r="AT55" i="1"/>
  <c r="AP55" i="1"/>
  <c r="AW55" i="1"/>
  <c r="AU55" i="1"/>
  <c r="AS55" i="1"/>
  <c r="AV55" i="1"/>
  <c r="AR55" i="1"/>
  <c r="AU34" i="1"/>
  <c r="AU35" i="1" s="1"/>
  <c r="AS34" i="1"/>
  <c r="AS35" i="1" s="1"/>
  <c r="AX34" i="1"/>
  <c r="AX35" i="1" s="1"/>
  <c r="AW34" i="1"/>
  <c r="AW35" i="1" s="1"/>
  <c r="AV34" i="1"/>
  <c r="AV35" i="1" s="1"/>
  <c r="AR34" i="1"/>
  <c r="AR35" i="1" s="1"/>
  <c r="AP34" i="1"/>
  <c r="AP35" i="1" s="1"/>
  <c r="AT34" i="1"/>
  <c r="AT35" i="1" s="1"/>
  <c r="AQ34" i="1"/>
  <c r="AQ35" i="1" s="1"/>
  <c r="Z1149" i="4" l="1"/>
  <c r="Z1148" i="4"/>
  <c r="Z1147" i="4"/>
  <c r="Z1146" i="4"/>
  <c r="Z1145" i="4"/>
  <c r="Z1144" i="4"/>
  <c r="Z1143" i="4"/>
  <c r="Z1142" i="4"/>
  <c r="Z1141" i="4"/>
  <c r="Z1140" i="4"/>
  <c r="Z1139" i="4"/>
  <c r="Z1138" i="4"/>
  <c r="Z1137" i="4"/>
  <c r="Z1136" i="4"/>
  <c r="Z1135" i="4"/>
  <c r="Z1134" i="4"/>
  <c r="Z1133" i="4"/>
  <c r="Z1132" i="4"/>
  <c r="Z1131" i="4"/>
  <c r="Z1130" i="4"/>
  <c r="Z1129" i="4"/>
  <c r="Z1128" i="4"/>
  <c r="Z1127" i="4"/>
  <c r="Z1126" i="4"/>
  <c r="Z1125" i="4"/>
  <c r="Z1124" i="4"/>
  <c r="Z1123" i="4"/>
  <c r="Z1122" i="4"/>
  <c r="Z1121" i="4"/>
  <c r="Z1120" i="4"/>
  <c r="Z1119" i="4"/>
  <c r="Z1118" i="4"/>
  <c r="Z1117" i="4"/>
  <c r="Z1116" i="4"/>
  <c r="Z1115" i="4"/>
  <c r="Z1114" i="4"/>
  <c r="Z1113" i="4"/>
  <c r="Z1112" i="4"/>
  <c r="Z1111" i="4"/>
  <c r="Z1110" i="4"/>
  <c r="Z1109" i="4"/>
  <c r="Z1108" i="4"/>
  <c r="Z1107" i="4"/>
  <c r="Z1106" i="4"/>
  <c r="Z1105" i="4"/>
  <c r="Z1104" i="4"/>
  <c r="Z1103" i="4"/>
  <c r="Z1102" i="4"/>
  <c r="Z1101" i="4"/>
  <c r="Z1100" i="4"/>
  <c r="Z1099" i="4"/>
  <c r="Z1098" i="4"/>
  <c r="Z1097" i="4"/>
  <c r="Z1096" i="4"/>
  <c r="Z1095" i="4"/>
  <c r="Z1094" i="4"/>
  <c r="Z1093" i="4"/>
  <c r="Z1092" i="4"/>
  <c r="Z1091" i="4"/>
  <c r="Z1090" i="4"/>
  <c r="Z1089" i="4"/>
  <c r="Z1088" i="4"/>
  <c r="Z1087" i="4"/>
  <c r="Z1086" i="4"/>
  <c r="Z1085" i="4"/>
  <c r="Z1084" i="4"/>
  <c r="Z1083" i="4"/>
  <c r="Z1082" i="4"/>
  <c r="Z1081" i="4"/>
  <c r="Z1080" i="4"/>
  <c r="Z1079" i="4"/>
  <c r="Z1078" i="4"/>
  <c r="Z1077" i="4"/>
  <c r="Z1076" i="4"/>
  <c r="Z1075" i="4"/>
  <c r="Z1074" i="4"/>
  <c r="Z1073" i="4"/>
  <c r="Z1072" i="4"/>
  <c r="Z1071" i="4"/>
  <c r="Z1070" i="4"/>
  <c r="Z1069" i="4"/>
  <c r="Z1068" i="4"/>
  <c r="Z1067" i="4"/>
  <c r="Z1066" i="4"/>
  <c r="Z1065" i="4"/>
  <c r="Z1064" i="4"/>
  <c r="Z1063" i="4"/>
  <c r="Z1062" i="4"/>
  <c r="Z1061" i="4"/>
  <c r="Z1060" i="4"/>
  <c r="Z1059" i="4"/>
  <c r="Z1058" i="4"/>
  <c r="Z1057" i="4"/>
  <c r="Z1056" i="4"/>
  <c r="Z1055" i="4"/>
  <c r="Z1054" i="4"/>
  <c r="Z1053" i="4"/>
  <c r="Z1052" i="4"/>
  <c r="Z1051" i="4"/>
  <c r="Z1050" i="4"/>
  <c r="Z1049" i="4"/>
  <c r="Z1048" i="4"/>
  <c r="Z1047" i="4"/>
  <c r="Z1046" i="4"/>
  <c r="Z1045" i="4"/>
  <c r="Z1044" i="4"/>
  <c r="Z1043" i="4"/>
  <c r="Z1042" i="4"/>
  <c r="Z1041" i="4"/>
  <c r="Z1040" i="4"/>
  <c r="Z1039" i="4"/>
  <c r="Z1038" i="4"/>
  <c r="Z1037" i="4"/>
  <c r="Z1036" i="4"/>
  <c r="Z1035" i="4"/>
  <c r="Z1034" i="4"/>
  <c r="Z1033" i="4"/>
  <c r="Z1032" i="4"/>
  <c r="Z1031" i="4"/>
  <c r="Z1030" i="4"/>
  <c r="Z1029" i="4"/>
  <c r="Z1028" i="4"/>
  <c r="Z1027" i="4"/>
  <c r="Z1026" i="4"/>
  <c r="Z1025" i="4"/>
  <c r="Z1024" i="4"/>
  <c r="Z1023" i="4"/>
  <c r="Z1022" i="4"/>
  <c r="Z1021" i="4"/>
  <c r="Z1020" i="4"/>
  <c r="Z1019" i="4"/>
  <c r="Z1018" i="4"/>
  <c r="Z1017" i="4"/>
  <c r="Z1016" i="4"/>
  <c r="Z1015" i="4"/>
  <c r="Z1014" i="4"/>
  <c r="Z1013" i="4"/>
  <c r="Z1012" i="4"/>
  <c r="Z1011" i="4"/>
  <c r="Z1010" i="4"/>
  <c r="Z1009" i="4"/>
  <c r="Z1008" i="4"/>
  <c r="Z1007" i="4"/>
  <c r="Z1006" i="4"/>
  <c r="Z1005" i="4"/>
  <c r="Z1004" i="4"/>
  <c r="Z1003" i="4"/>
  <c r="Z1002" i="4"/>
  <c r="Z1001" i="4"/>
  <c r="Z1000" i="4"/>
  <c r="Z999" i="4"/>
  <c r="Z998" i="4"/>
  <c r="Z997" i="4"/>
  <c r="Z996" i="4"/>
  <c r="Z995" i="4"/>
  <c r="Z994" i="4"/>
  <c r="Z993" i="4"/>
  <c r="Z992" i="4"/>
  <c r="Z991" i="4"/>
  <c r="Z990" i="4"/>
  <c r="Z989" i="4"/>
  <c r="Z988" i="4"/>
  <c r="Z987" i="4"/>
  <c r="Z986" i="4"/>
  <c r="Z985" i="4"/>
  <c r="Z984" i="4"/>
  <c r="Z983" i="4"/>
  <c r="Z982" i="4"/>
  <c r="Z981" i="4"/>
  <c r="Z980" i="4"/>
  <c r="Z979" i="4"/>
  <c r="Z978" i="4"/>
  <c r="Z977" i="4"/>
  <c r="Z976" i="4"/>
  <c r="Z975" i="4"/>
  <c r="Z974" i="4"/>
  <c r="Z973" i="4"/>
  <c r="Z972" i="4"/>
  <c r="Z971" i="4"/>
  <c r="Z970" i="4"/>
  <c r="Z969" i="4"/>
  <c r="Z968" i="4"/>
  <c r="Z967" i="4"/>
  <c r="Z966" i="4"/>
  <c r="Z965" i="4"/>
  <c r="Z964" i="4"/>
  <c r="Z963" i="4"/>
  <c r="Z962" i="4"/>
  <c r="Z961" i="4"/>
  <c r="Z960" i="4"/>
  <c r="Z959" i="4"/>
  <c r="Z958" i="4"/>
  <c r="Z957" i="4"/>
  <c r="Z956" i="4"/>
  <c r="Z955" i="4"/>
  <c r="Z954" i="4"/>
  <c r="Z953" i="4"/>
  <c r="Z952" i="4"/>
  <c r="Z951" i="4"/>
  <c r="Z950" i="4"/>
  <c r="Z949" i="4"/>
  <c r="Z948" i="4"/>
  <c r="Z947" i="4"/>
  <c r="Z946" i="4"/>
  <c r="Z945" i="4"/>
  <c r="Z944" i="4"/>
  <c r="Z943" i="4"/>
  <c r="Z942" i="4"/>
  <c r="Z941" i="4"/>
  <c r="Z940" i="4"/>
  <c r="Z939" i="4"/>
  <c r="Z938" i="4"/>
  <c r="Z937" i="4"/>
  <c r="Z936" i="4"/>
  <c r="Z935" i="4"/>
  <c r="Z934" i="4"/>
  <c r="Z933" i="4"/>
  <c r="Z932" i="4"/>
  <c r="Z931" i="4"/>
  <c r="Z930" i="4"/>
  <c r="Z929" i="4"/>
  <c r="Z928" i="4"/>
  <c r="Z927" i="4"/>
  <c r="Z926" i="4"/>
  <c r="Z925" i="4"/>
  <c r="Z924" i="4"/>
  <c r="Z923" i="4"/>
  <c r="Z922" i="4"/>
  <c r="Z921" i="4"/>
  <c r="Z920" i="4"/>
  <c r="Z919" i="4"/>
  <c r="Z918" i="4"/>
  <c r="Z917" i="4"/>
  <c r="Z916" i="4"/>
  <c r="Z915" i="4"/>
  <c r="Z914" i="4"/>
  <c r="Z913" i="4"/>
  <c r="Z912" i="4"/>
  <c r="Z911" i="4"/>
  <c r="Z910" i="4"/>
  <c r="Z909" i="4"/>
  <c r="Z908" i="4"/>
  <c r="Z907" i="4"/>
  <c r="Z906" i="4"/>
  <c r="Z905" i="4"/>
  <c r="Z904" i="4"/>
  <c r="Z903" i="4"/>
  <c r="Z902" i="4"/>
  <c r="Z901" i="4"/>
  <c r="Z900" i="4"/>
  <c r="Z899" i="4"/>
  <c r="Z898" i="4"/>
  <c r="Z897" i="4"/>
  <c r="Z896" i="4"/>
  <c r="Z895" i="4"/>
  <c r="Z894" i="4"/>
  <c r="Z893" i="4"/>
  <c r="Z892" i="4"/>
  <c r="Z891" i="4"/>
  <c r="Z890" i="4"/>
  <c r="Z889" i="4"/>
  <c r="Z888" i="4"/>
  <c r="Z887" i="4"/>
  <c r="Z886" i="4"/>
  <c r="Z885" i="4"/>
  <c r="Z884" i="4"/>
  <c r="Z883" i="4"/>
  <c r="Z882" i="4"/>
  <c r="Z881" i="4"/>
  <c r="Z880" i="4"/>
  <c r="Z879" i="4"/>
  <c r="Z878" i="4"/>
  <c r="Z877" i="4"/>
  <c r="Z876" i="4"/>
  <c r="Z875" i="4"/>
  <c r="Z874" i="4"/>
  <c r="Z873" i="4"/>
  <c r="Z872" i="4"/>
  <c r="Z871" i="4"/>
  <c r="Z870" i="4"/>
  <c r="Z869" i="4"/>
  <c r="Z868" i="4"/>
  <c r="Z867" i="4"/>
  <c r="Z866" i="4"/>
  <c r="Z865" i="4"/>
  <c r="Z864" i="4"/>
  <c r="Z863" i="4"/>
  <c r="Z862" i="4"/>
  <c r="Z861" i="4"/>
  <c r="Z860" i="4"/>
  <c r="Z859" i="4"/>
  <c r="Z858" i="4"/>
  <c r="Z857" i="4"/>
  <c r="Z856" i="4"/>
  <c r="Z855" i="4"/>
  <c r="Z854" i="4"/>
  <c r="Z853" i="4"/>
  <c r="Z852" i="4"/>
  <c r="Z851" i="4"/>
  <c r="Z850" i="4"/>
  <c r="Z849" i="4"/>
  <c r="Z848" i="4"/>
  <c r="Z847" i="4"/>
  <c r="Z846" i="4"/>
  <c r="Z845" i="4"/>
  <c r="Z844" i="4"/>
  <c r="Z843" i="4"/>
  <c r="Z842" i="4"/>
  <c r="Z841" i="4"/>
  <c r="Z840" i="4"/>
  <c r="Z839" i="4"/>
  <c r="Z838" i="4"/>
  <c r="Z837" i="4"/>
  <c r="Z836" i="4"/>
  <c r="Z835" i="4"/>
  <c r="Z834" i="4"/>
  <c r="Z833" i="4"/>
  <c r="Z832" i="4"/>
  <c r="Z831" i="4"/>
  <c r="Z830" i="4"/>
  <c r="Z829" i="4"/>
  <c r="Z828" i="4"/>
  <c r="Z827" i="4"/>
  <c r="Z826" i="4"/>
  <c r="Z825" i="4"/>
  <c r="Z824" i="4"/>
  <c r="Z823" i="4"/>
  <c r="Z822" i="4"/>
  <c r="Z821" i="4"/>
  <c r="Z820" i="4"/>
  <c r="Z819" i="4"/>
  <c r="Z818" i="4"/>
  <c r="Z817" i="4"/>
  <c r="Z816" i="4"/>
  <c r="Z815" i="4"/>
  <c r="Z814" i="4"/>
  <c r="Z813" i="4"/>
  <c r="Z812" i="4"/>
  <c r="Z811" i="4"/>
  <c r="Z810" i="4"/>
  <c r="Z809" i="4"/>
  <c r="Z808" i="4"/>
  <c r="Z807" i="4"/>
  <c r="Z806" i="4"/>
  <c r="Z805" i="4"/>
  <c r="Z804" i="4"/>
  <c r="Z803" i="4"/>
  <c r="Z802" i="4"/>
  <c r="Z801" i="4"/>
  <c r="Z800" i="4"/>
  <c r="Z799" i="4"/>
  <c r="Z798" i="4"/>
  <c r="Z797" i="4"/>
  <c r="Z796" i="4"/>
  <c r="Z795" i="4"/>
  <c r="Z794" i="4"/>
  <c r="Z793" i="4"/>
  <c r="Z792" i="4"/>
  <c r="Z791" i="4"/>
  <c r="Z790" i="4"/>
  <c r="Z789" i="4"/>
  <c r="Z788" i="4"/>
  <c r="Z787" i="4"/>
  <c r="Z786" i="4"/>
  <c r="Z785" i="4"/>
  <c r="Z784" i="4"/>
  <c r="Z783" i="4"/>
  <c r="Z782" i="4"/>
  <c r="Z781" i="4"/>
  <c r="Z780" i="4"/>
  <c r="Z779" i="4"/>
  <c r="Z778" i="4"/>
  <c r="Z777" i="4"/>
  <c r="Z776" i="4"/>
  <c r="Z775" i="4"/>
  <c r="Z774" i="4"/>
  <c r="Z773" i="4"/>
  <c r="Z772" i="4"/>
  <c r="Z771" i="4"/>
  <c r="Z770" i="4"/>
  <c r="Z769" i="4"/>
  <c r="Z768" i="4"/>
  <c r="Z767" i="4"/>
  <c r="Z766" i="4"/>
  <c r="Z765" i="4"/>
  <c r="Z764" i="4"/>
  <c r="Z763" i="4"/>
  <c r="Z762" i="4"/>
  <c r="Z761" i="4"/>
  <c r="Z760" i="4"/>
  <c r="Z759" i="4"/>
  <c r="Z758" i="4"/>
  <c r="Z757" i="4"/>
  <c r="Z756" i="4"/>
  <c r="Z755" i="4"/>
  <c r="Z754" i="4"/>
  <c r="Z753" i="4"/>
  <c r="Z752" i="4"/>
  <c r="Z751" i="4"/>
  <c r="Z750" i="4"/>
  <c r="Z749" i="4"/>
  <c r="Z748" i="4"/>
  <c r="Z747" i="4"/>
  <c r="Z746" i="4"/>
  <c r="Z745" i="4"/>
  <c r="Z744" i="4"/>
  <c r="Z743" i="4"/>
  <c r="Z742" i="4"/>
  <c r="Z741" i="4"/>
  <c r="Z740" i="4"/>
  <c r="Z739" i="4"/>
  <c r="Z738" i="4"/>
  <c r="Z737" i="4"/>
  <c r="Z736" i="4"/>
  <c r="Z735" i="4"/>
  <c r="Z734" i="4"/>
  <c r="Z733" i="4"/>
  <c r="Z732" i="4"/>
  <c r="Z731" i="4"/>
  <c r="Z730" i="4"/>
  <c r="Z729" i="4"/>
  <c r="Z728" i="4"/>
  <c r="Z727" i="4"/>
  <c r="Z726" i="4"/>
  <c r="Z725" i="4"/>
  <c r="Z724" i="4"/>
  <c r="Z723" i="4"/>
  <c r="Z722" i="4"/>
  <c r="Z721" i="4"/>
  <c r="Z720" i="4"/>
  <c r="Z719" i="4"/>
  <c r="Z718" i="4"/>
  <c r="Z717" i="4"/>
  <c r="Z716" i="4"/>
  <c r="Z715" i="4"/>
  <c r="Z714" i="4"/>
  <c r="Z713" i="4"/>
  <c r="Z712" i="4"/>
  <c r="Z711" i="4"/>
  <c r="Z710" i="4"/>
  <c r="Z709" i="4"/>
  <c r="Z708" i="4"/>
  <c r="Z707" i="4"/>
  <c r="Z706" i="4"/>
  <c r="Z705" i="4"/>
  <c r="Z704" i="4"/>
  <c r="Z703" i="4"/>
  <c r="Z702" i="4"/>
  <c r="Z701" i="4"/>
  <c r="Z700" i="4"/>
  <c r="Z699" i="4"/>
  <c r="Z698" i="4"/>
  <c r="Z697" i="4"/>
  <c r="Z696" i="4"/>
  <c r="Z695" i="4"/>
  <c r="Z694" i="4"/>
  <c r="Z693" i="4"/>
  <c r="Z692" i="4"/>
  <c r="Z691" i="4"/>
  <c r="Z690" i="4"/>
  <c r="Z689" i="4"/>
  <c r="Z688" i="4"/>
  <c r="Z687" i="4"/>
  <c r="Z686" i="4"/>
  <c r="Z685" i="4"/>
  <c r="Z684" i="4"/>
  <c r="Z683" i="4"/>
  <c r="Z682" i="4"/>
  <c r="Z681" i="4"/>
  <c r="Z680" i="4"/>
  <c r="Z679" i="4"/>
  <c r="Z678" i="4"/>
  <c r="Z677" i="4"/>
  <c r="Z676" i="4"/>
  <c r="Z675" i="4"/>
  <c r="Z674" i="4"/>
  <c r="Z673" i="4"/>
  <c r="Z672" i="4"/>
  <c r="Z671" i="4"/>
  <c r="Z670" i="4"/>
  <c r="Z669" i="4"/>
  <c r="Z668" i="4"/>
  <c r="Z667" i="4"/>
  <c r="Z666" i="4"/>
  <c r="Z665" i="4"/>
  <c r="Z664" i="4"/>
  <c r="Z663" i="4"/>
  <c r="Z662" i="4"/>
  <c r="Z661" i="4"/>
  <c r="Z660" i="4"/>
  <c r="Z659" i="4"/>
  <c r="Z658" i="4"/>
  <c r="Z657" i="4"/>
  <c r="Z656" i="4"/>
  <c r="Z655" i="4"/>
  <c r="Z654" i="4"/>
  <c r="Z653" i="4"/>
  <c r="Z652" i="4"/>
  <c r="Z651" i="4"/>
  <c r="Z650" i="4"/>
  <c r="Z649" i="4"/>
  <c r="Z648" i="4"/>
  <c r="Z647" i="4"/>
  <c r="Z646" i="4"/>
  <c r="Z645" i="4"/>
  <c r="Z644" i="4"/>
  <c r="Z643" i="4"/>
  <c r="Z642" i="4"/>
  <c r="Z641" i="4"/>
  <c r="Z640" i="4"/>
  <c r="Z639" i="4"/>
  <c r="Z638" i="4"/>
  <c r="Z637" i="4"/>
  <c r="Z636" i="4"/>
  <c r="Z635" i="4"/>
  <c r="Z634" i="4"/>
  <c r="Z633" i="4"/>
  <c r="Z632" i="4"/>
  <c r="Z631" i="4"/>
  <c r="Z630" i="4"/>
  <c r="Z629" i="4"/>
  <c r="Z628" i="4"/>
  <c r="Z627" i="4"/>
  <c r="Z626" i="4"/>
  <c r="Z625" i="4"/>
  <c r="Z624" i="4"/>
  <c r="Z623" i="4"/>
  <c r="Z622" i="4"/>
  <c r="Z621" i="4"/>
  <c r="Z620" i="4"/>
  <c r="Z619" i="4"/>
  <c r="Z618" i="4"/>
  <c r="Z617" i="4"/>
  <c r="Z616" i="4"/>
  <c r="Z615" i="4"/>
  <c r="Z614" i="4"/>
  <c r="Z613" i="4"/>
  <c r="Z612" i="4"/>
  <c r="Z611" i="4"/>
  <c r="Z610" i="4"/>
  <c r="Z609" i="4"/>
  <c r="Z608" i="4"/>
  <c r="Z607" i="4"/>
  <c r="Z606" i="4"/>
  <c r="Z605" i="4"/>
  <c r="Z604" i="4"/>
  <c r="Z603" i="4"/>
  <c r="Z602" i="4"/>
  <c r="Z601" i="4"/>
  <c r="Z600" i="4"/>
  <c r="Z599" i="4"/>
  <c r="Z598" i="4"/>
  <c r="Z597" i="4"/>
  <c r="Z596" i="4"/>
  <c r="Z595" i="4"/>
  <c r="Z594" i="4"/>
  <c r="Z593" i="4"/>
  <c r="Z592" i="4"/>
  <c r="Z591" i="4"/>
  <c r="Z590" i="4"/>
  <c r="Z589" i="4"/>
  <c r="Z588" i="4"/>
  <c r="Z587" i="4"/>
  <c r="Z586" i="4"/>
  <c r="Z585" i="4"/>
  <c r="Z584" i="4"/>
  <c r="Z583" i="4"/>
  <c r="Z582" i="4"/>
  <c r="Z581" i="4"/>
  <c r="Z580" i="4"/>
  <c r="Z579" i="4"/>
  <c r="Z578" i="4"/>
  <c r="Z577" i="4"/>
  <c r="Z576" i="4"/>
  <c r="Z575" i="4"/>
  <c r="Z574" i="4"/>
  <c r="Z573" i="4"/>
  <c r="Z572" i="4"/>
  <c r="Z571" i="4"/>
  <c r="Z570" i="4"/>
  <c r="Z569" i="4"/>
  <c r="Z568" i="4"/>
  <c r="Z567" i="4"/>
  <c r="Z566" i="4"/>
  <c r="Z565" i="4"/>
  <c r="Z564" i="4"/>
  <c r="Z563" i="4"/>
  <c r="Z562" i="4"/>
  <c r="Z561" i="4"/>
  <c r="Z560" i="4"/>
  <c r="Z559" i="4"/>
  <c r="Z558" i="4"/>
  <c r="Z557" i="4"/>
  <c r="Z556" i="4"/>
  <c r="Z555" i="4"/>
  <c r="Z554" i="4"/>
  <c r="Z553" i="4"/>
  <c r="Z552" i="4"/>
  <c r="Z551" i="4"/>
  <c r="Z550" i="4"/>
  <c r="Z549" i="4"/>
  <c r="Z548" i="4"/>
  <c r="Z547" i="4"/>
  <c r="Z546" i="4"/>
  <c r="Z545" i="4"/>
  <c r="Z544" i="4"/>
  <c r="Z543" i="4"/>
  <c r="Z542" i="4"/>
  <c r="Z541" i="4"/>
  <c r="Z540" i="4"/>
  <c r="Z539" i="4"/>
  <c r="Z538" i="4"/>
  <c r="Z537" i="4"/>
  <c r="Z536" i="4"/>
  <c r="Z535" i="4"/>
  <c r="Z534" i="4"/>
  <c r="Z533" i="4"/>
  <c r="Z532" i="4"/>
  <c r="Z531" i="4"/>
  <c r="Z530" i="4"/>
  <c r="Z529" i="4"/>
  <c r="Z528" i="4"/>
  <c r="Z527" i="4"/>
  <c r="Z526" i="4"/>
  <c r="Z525" i="4"/>
  <c r="Z524" i="4"/>
  <c r="Z523" i="4"/>
  <c r="Z522" i="4"/>
  <c r="Z521" i="4"/>
  <c r="Z520" i="4"/>
  <c r="Z519" i="4"/>
  <c r="Z518" i="4"/>
  <c r="Z517" i="4"/>
  <c r="Z516" i="4"/>
  <c r="Z515" i="4"/>
  <c r="Z514" i="4"/>
  <c r="Z513" i="4"/>
  <c r="Z512" i="4"/>
  <c r="Z511" i="4"/>
  <c r="Z510" i="4"/>
  <c r="Z509" i="4"/>
  <c r="Z508" i="4"/>
  <c r="Z507" i="4"/>
  <c r="Z506" i="4"/>
  <c r="Z505" i="4"/>
  <c r="Z504" i="4"/>
  <c r="Z503" i="4"/>
  <c r="Z502" i="4"/>
  <c r="Z501" i="4"/>
  <c r="Z500" i="4"/>
  <c r="Z499" i="4"/>
  <c r="Z498" i="4"/>
  <c r="Z497" i="4"/>
  <c r="Z496" i="4"/>
  <c r="Z495" i="4"/>
  <c r="Z494" i="4"/>
  <c r="Z493" i="4"/>
  <c r="Z492" i="4"/>
  <c r="Z491" i="4"/>
  <c r="Z490" i="4"/>
  <c r="Z489" i="4"/>
  <c r="Z488" i="4"/>
  <c r="Z487" i="4"/>
  <c r="Z486" i="4"/>
  <c r="Z485" i="4"/>
  <c r="Z484" i="4"/>
  <c r="Z483" i="4"/>
  <c r="Z482" i="4"/>
  <c r="Z481" i="4"/>
  <c r="Z480" i="4"/>
  <c r="Z479" i="4"/>
  <c r="Z478" i="4"/>
  <c r="Z477" i="4"/>
  <c r="Z476" i="4"/>
  <c r="Z475" i="4"/>
  <c r="Z474" i="4"/>
  <c r="Z473" i="4"/>
  <c r="Z472" i="4"/>
  <c r="Z471" i="4"/>
  <c r="Z470" i="4"/>
  <c r="Z469" i="4"/>
  <c r="Z468" i="4"/>
  <c r="Z467" i="4"/>
  <c r="Z466" i="4"/>
  <c r="Z465" i="4"/>
  <c r="Z464" i="4"/>
  <c r="Z463" i="4"/>
  <c r="Z462" i="4"/>
  <c r="Z461" i="4"/>
  <c r="Z460" i="4"/>
  <c r="Z459" i="4"/>
  <c r="Z458" i="4"/>
  <c r="Z457" i="4"/>
  <c r="Z456" i="4"/>
  <c r="Z455" i="4"/>
  <c r="Z454" i="4"/>
  <c r="Z453" i="4"/>
  <c r="Z452" i="4"/>
  <c r="Z451" i="4"/>
  <c r="Z450" i="4"/>
  <c r="Z449" i="4"/>
  <c r="Z448" i="4"/>
  <c r="Z447" i="4"/>
  <c r="Z446" i="4"/>
  <c r="Z445" i="4"/>
  <c r="Z444" i="4"/>
  <c r="Z443" i="4"/>
  <c r="Z442" i="4"/>
  <c r="Z441" i="4"/>
  <c r="Z440" i="4"/>
  <c r="Z439" i="4"/>
  <c r="Z438" i="4"/>
  <c r="Z437" i="4"/>
  <c r="Z436" i="4"/>
  <c r="Z435" i="4"/>
  <c r="Z434" i="4"/>
  <c r="Z433" i="4"/>
  <c r="Z432" i="4"/>
  <c r="Z431" i="4"/>
  <c r="Z430" i="4"/>
  <c r="Z429" i="4"/>
  <c r="Z428" i="4"/>
  <c r="Z427" i="4"/>
  <c r="Z426" i="4"/>
  <c r="Z425" i="4"/>
  <c r="Z424" i="4"/>
  <c r="Z423" i="4"/>
  <c r="Z422" i="4"/>
  <c r="Z421" i="4"/>
  <c r="Z420" i="4"/>
  <c r="Z419" i="4"/>
  <c r="Z418" i="4"/>
  <c r="Z417" i="4"/>
  <c r="Z416" i="4"/>
  <c r="Z415" i="4"/>
  <c r="Z414" i="4"/>
  <c r="Z413" i="4"/>
  <c r="Z412" i="4"/>
  <c r="Z411" i="4"/>
  <c r="Z410" i="4"/>
  <c r="Z409" i="4"/>
  <c r="Z408" i="4"/>
  <c r="Z407" i="4"/>
  <c r="Z406" i="4"/>
  <c r="Z405" i="4"/>
  <c r="Z404" i="4"/>
  <c r="Z403" i="4"/>
  <c r="Z402" i="4"/>
  <c r="Z401" i="4"/>
  <c r="Z400" i="4"/>
  <c r="Z399" i="4"/>
  <c r="Z398" i="4"/>
  <c r="Z397" i="4"/>
  <c r="Z396" i="4"/>
  <c r="Z395" i="4"/>
  <c r="Z394" i="4"/>
  <c r="Z393" i="4"/>
  <c r="Z392" i="4"/>
  <c r="Z391" i="4"/>
  <c r="Z390" i="4"/>
  <c r="Z389" i="4"/>
  <c r="Z388" i="4"/>
  <c r="Z387" i="4"/>
  <c r="Z386" i="4"/>
  <c r="Z385" i="4"/>
  <c r="Z384" i="4"/>
  <c r="Z383" i="4"/>
  <c r="Z382" i="4"/>
  <c r="Z381" i="4"/>
  <c r="Z380" i="4"/>
  <c r="Z379" i="4"/>
  <c r="Z378" i="4"/>
  <c r="Z377" i="4"/>
  <c r="Z376" i="4"/>
  <c r="Z375" i="4"/>
  <c r="Z374" i="4"/>
  <c r="Z373" i="4"/>
  <c r="Z372" i="4"/>
  <c r="Z371" i="4"/>
  <c r="Z370" i="4"/>
  <c r="Z369" i="4"/>
  <c r="Z368" i="4"/>
  <c r="Z367" i="4"/>
  <c r="Z366" i="4"/>
  <c r="Z365" i="4"/>
  <c r="Z364" i="4"/>
  <c r="Z363" i="4"/>
  <c r="Z362" i="4"/>
  <c r="Z361" i="4"/>
  <c r="Z360" i="4"/>
  <c r="Z359" i="4"/>
  <c r="Z358" i="4"/>
  <c r="Z357" i="4"/>
  <c r="Z356" i="4"/>
  <c r="Z355" i="4"/>
  <c r="Z354" i="4"/>
  <c r="Z353" i="4"/>
  <c r="Z352" i="4"/>
  <c r="Z351" i="4"/>
  <c r="Z350" i="4"/>
  <c r="Z349" i="4"/>
  <c r="Z348" i="4"/>
  <c r="Z347" i="4"/>
  <c r="Z346" i="4"/>
  <c r="Z345" i="4"/>
  <c r="Z344" i="4"/>
  <c r="Z343" i="4"/>
  <c r="Z342" i="4"/>
  <c r="Z341" i="4"/>
  <c r="Z340" i="4"/>
  <c r="Z339" i="4"/>
  <c r="Z338" i="4"/>
  <c r="Z337" i="4"/>
  <c r="Z336" i="4"/>
  <c r="Z335" i="4"/>
  <c r="Z334" i="4"/>
  <c r="Z333" i="4"/>
  <c r="Z332" i="4"/>
  <c r="Z331" i="4"/>
  <c r="Z330" i="4"/>
  <c r="Z329" i="4"/>
  <c r="Z328" i="4"/>
  <c r="Z327" i="4"/>
  <c r="Z326" i="4"/>
  <c r="Z325" i="4"/>
  <c r="Z324" i="4"/>
  <c r="Z323" i="4"/>
  <c r="Z322" i="4"/>
  <c r="Z321" i="4"/>
  <c r="Z320" i="4"/>
  <c r="Z319" i="4"/>
  <c r="Z318" i="4"/>
  <c r="Z317" i="4"/>
  <c r="Z316" i="4"/>
  <c r="Z315" i="4"/>
  <c r="Z314" i="4"/>
  <c r="Z313" i="4"/>
  <c r="Z312" i="4"/>
  <c r="Z311" i="4"/>
  <c r="Z310" i="4"/>
  <c r="Z309" i="4"/>
  <c r="Z308" i="4"/>
  <c r="Z307" i="4"/>
  <c r="Z306" i="4"/>
  <c r="Z305" i="4"/>
  <c r="Z304" i="4"/>
  <c r="Z303" i="4"/>
  <c r="Z302" i="4"/>
  <c r="Z301" i="4"/>
  <c r="Z300" i="4"/>
  <c r="Z299" i="4"/>
  <c r="Z298" i="4"/>
  <c r="Z297" i="4"/>
  <c r="Z296" i="4"/>
  <c r="Z295" i="4"/>
  <c r="Z294" i="4"/>
  <c r="Z293" i="4"/>
  <c r="Z292" i="4"/>
  <c r="Z291" i="4"/>
  <c r="Z290" i="4"/>
  <c r="Z289" i="4"/>
  <c r="Z288" i="4"/>
  <c r="Z287" i="4"/>
  <c r="Z286" i="4"/>
  <c r="Z285" i="4"/>
  <c r="Z284" i="4"/>
  <c r="Z283" i="4"/>
  <c r="Z282" i="4"/>
  <c r="Z281" i="4"/>
  <c r="Z280" i="4"/>
  <c r="Z279" i="4"/>
  <c r="Z278" i="4"/>
  <c r="Z277" i="4"/>
  <c r="Z276" i="4"/>
  <c r="Z275" i="4"/>
  <c r="Z274" i="4"/>
  <c r="Z273" i="4"/>
  <c r="Z272" i="4"/>
  <c r="Z271" i="4"/>
  <c r="Z270" i="4"/>
  <c r="Z269" i="4"/>
  <c r="Z268" i="4"/>
  <c r="Z267" i="4"/>
  <c r="Z266" i="4"/>
  <c r="Z265" i="4"/>
  <c r="Z264" i="4"/>
  <c r="Z263" i="4"/>
  <c r="Z262" i="4"/>
  <c r="Z261" i="4"/>
  <c r="Z260" i="4"/>
  <c r="Z259" i="4"/>
  <c r="Z258" i="4"/>
  <c r="Z257" i="4"/>
  <c r="Z256" i="4"/>
  <c r="Z255" i="4"/>
  <c r="Z254" i="4"/>
  <c r="Z253" i="4"/>
  <c r="Z252" i="4"/>
  <c r="Z251" i="4"/>
  <c r="Z250" i="4"/>
  <c r="Z249" i="4"/>
  <c r="Z248" i="4"/>
  <c r="Z247" i="4"/>
  <c r="Z246" i="4"/>
  <c r="Z245" i="4"/>
  <c r="Z244" i="4"/>
  <c r="Z243" i="4"/>
  <c r="Z242" i="4"/>
  <c r="Z241" i="4"/>
  <c r="Z240" i="4"/>
  <c r="Z239" i="4"/>
  <c r="Z238" i="4"/>
  <c r="Z237" i="4"/>
  <c r="Z236" i="4"/>
  <c r="Z235" i="4"/>
  <c r="Z234" i="4"/>
  <c r="Z233" i="4"/>
  <c r="Z232" i="4"/>
  <c r="Z231" i="4"/>
  <c r="Z230" i="4"/>
  <c r="Z229" i="4"/>
  <c r="Z228" i="4"/>
  <c r="Z227" i="4"/>
  <c r="Z226" i="4"/>
  <c r="Z225" i="4"/>
  <c r="Z224" i="4"/>
  <c r="Z223" i="4"/>
  <c r="Z222" i="4"/>
  <c r="Z221" i="4"/>
  <c r="Z220" i="4"/>
  <c r="Z219" i="4"/>
  <c r="Z218" i="4"/>
  <c r="Z217" i="4"/>
  <c r="Z216" i="4"/>
  <c r="Z215" i="4"/>
  <c r="Z214" i="4"/>
  <c r="Z213" i="4"/>
  <c r="Z212" i="4"/>
  <c r="Z211" i="4"/>
  <c r="Z210" i="4"/>
  <c r="Z209" i="4"/>
  <c r="Z208" i="4"/>
  <c r="Z207" i="4"/>
  <c r="Z206" i="4"/>
  <c r="Z205" i="4"/>
  <c r="Z204" i="4"/>
  <c r="Z203" i="4"/>
  <c r="Z202" i="4"/>
  <c r="Z201" i="4"/>
  <c r="Z200" i="4"/>
  <c r="Z199" i="4"/>
  <c r="Z198" i="4"/>
  <c r="Z197" i="4"/>
  <c r="Z196" i="4"/>
  <c r="Z195" i="4"/>
  <c r="Z194" i="4"/>
  <c r="Z193" i="4"/>
  <c r="Z192" i="4"/>
  <c r="Z191" i="4"/>
  <c r="Z190" i="4"/>
  <c r="Z189" i="4"/>
  <c r="Z188" i="4"/>
  <c r="Z187" i="4"/>
  <c r="Z186" i="4"/>
  <c r="Z185" i="4"/>
  <c r="Z184" i="4"/>
  <c r="Z183" i="4"/>
  <c r="Z182" i="4"/>
  <c r="Z181" i="4"/>
  <c r="Z180" i="4"/>
  <c r="Z179" i="4"/>
  <c r="Z178" i="4"/>
  <c r="Z177" i="4"/>
  <c r="Z176" i="4"/>
  <c r="Z175" i="4"/>
  <c r="Z174" i="4"/>
  <c r="Z173" i="4"/>
  <c r="Z172" i="4"/>
  <c r="Z171" i="4"/>
  <c r="Z170" i="4"/>
  <c r="Z169" i="4"/>
  <c r="Z168" i="4"/>
  <c r="Z167" i="4"/>
  <c r="Z166" i="4"/>
  <c r="Z165" i="4"/>
  <c r="Z164" i="4"/>
  <c r="Z163" i="4"/>
  <c r="Z162" i="4"/>
  <c r="Z161" i="4"/>
  <c r="Z160" i="4"/>
  <c r="Z159" i="4"/>
  <c r="Z158" i="4"/>
  <c r="Z157" i="4"/>
  <c r="Z156" i="4"/>
  <c r="Z155" i="4"/>
  <c r="Z154" i="4"/>
  <c r="Z153" i="4"/>
  <c r="Z152" i="4"/>
  <c r="Z151" i="4"/>
  <c r="Z150" i="4"/>
  <c r="Z149" i="4"/>
  <c r="Z148" i="4"/>
  <c r="Z147" i="4"/>
  <c r="Z146" i="4"/>
  <c r="Z145" i="4"/>
  <c r="Z144" i="4"/>
  <c r="Z143" i="4"/>
  <c r="Z142" i="4"/>
  <c r="Z141" i="4"/>
  <c r="Z140" i="4"/>
  <c r="Z139" i="4"/>
  <c r="Z138" i="4"/>
  <c r="Z137" i="4"/>
  <c r="Z136" i="4"/>
  <c r="Z135" i="4"/>
  <c r="Z134" i="4"/>
  <c r="Z133" i="4"/>
  <c r="Z132" i="4"/>
  <c r="Z131" i="4"/>
  <c r="Z130" i="4"/>
  <c r="Z129" i="4"/>
  <c r="Z128" i="4"/>
  <c r="Z127" i="4"/>
  <c r="Z126" i="4"/>
  <c r="Z125" i="4"/>
  <c r="Z124" i="4"/>
  <c r="Z123" i="4"/>
  <c r="Z122" i="4"/>
  <c r="Z121" i="4"/>
  <c r="Z120" i="4"/>
  <c r="Z119" i="4"/>
  <c r="Z118" i="4"/>
  <c r="Z117" i="4"/>
  <c r="Z116" i="4"/>
  <c r="Z115" i="4"/>
  <c r="Z114" i="4"/>
  <c r="Z113" i="4"/>
  <c r="Z112" i="4"/>
  <c r="Z111" i="4"/>
  <c r="Z110" i="4"/>
  <c r="Z109" i="4"/>
  <c r="Z108" i="4"/>
  <c r="Z107" i="4"/>
  <c r="Z106" i="4"/>
  <c r="Z105" i="4"/>
  <c r="Z104" i="4"/>
  <c r="Z103" i="4"/>
  <c r="Z102" i="4"/>
  <c r="Z101" i="4"/>
  <c r="Z100" i="4"/>
  <c r="Z99" i="4"/>
  <c r="Z98" i="4"/>
  <c r="Z97" i="4"/>
  <c r="Z96" i="4"/>
  <c r="Z95" i="4"/>
  <c r="Z94" i="4"/>
  <c r="Z93" i="4"/>
  <c r="Z92" i="4"/>
  <c r="Z91" i="4"/>
  <c r="Z90" i="4"/>
  <c r="Z89" i="4"/>
  <c r="Z88" i="4"/>
  <c r="Z87" i="4"/>
  <c r="Z86" i="4"/>
  <c r="Z85" i="4"/>
  <c r="Z84" i="4"/>
  <c r="Z83" i="4"/>
  <c r="Z82" i="4"/>
  <c r="Z81" i="4"/>
  <c r="Z80" i="4"/>
  <c r="Z79" i="4"/>
  <c r="Z78" i="4"/>
  <c r="Z77" i="4"/>
  <c r="Z76" i="4"/>
  <c r="Z75" i="4"/>
  <c r="Z74" i="4"/>
  <c r="Z73" i="4"/>
  <c r="Z72" i="4"/>
  <c r="Z71" i="4"/>
  <c r="Z70" i="4"/>
  <c r="Z69" i="4"/>
  <c r="Z68" i="4"/>
  <c r="Z67" i="4"/>
  <c r="Z66" i="4"/>
  <c r="Z65" i="4"/>
  <c r="Z64" i="4"/>
  <c r="Z63" i="4"/>
  <c r="Z62" i="4"/>
  <c r="Z61" i="4"/>
  <c r="Z60" i="4"/>
  <c r="Z59" i="4"/>
  <c r="Z58" i="4"/>
  <c r="Z57" i="4"/>
  <c r="Z56" i="4"/>
  <c r="Z55" i="4"/>
  <c r="Z54" i="4"/>
  <c r="Z53" i="4"/>
  <c r="Z52" i="4"/>
  <c r="Z51" i="4"/>
  <c r="Z50" i="4"/>
  <c r="Z49" i="4"/>
  <c r="Z48" i="4"/>
  <c r="Z47" i="4"/>
  <c r="Z46" i="4"/>
  <c r="Z45" i="4"/>
  <c r="Z44" i="4"/>
  <c r="Z43" i="4"/>
  <c r="Z42" i="4"/>
  <c r="Z41" i="4"/>
  <c r="Z40" i="4"/>
  <c r="Z39" i="4"/>
  <c r="Z38" i="4"/>
  <c r="Z37" i="4"/>
  <c r="Z36" i="4"/>
  <c r="Z35" i="4"/>
  <c r="Z34" i="4"/>
  <c r="Z33" i="4"/>
  <c r="Z32" i="4"/>
  <c r="Z31" i="4"/>
  <c r="Z30" i="4"/>
  <c r="Z29" i="4"/>
  <c r="Z28" i="4"/>
  <c r="Z27" i="4"/>
  <c r="Z26" i="4"/>
  <c r="Z25" i="4"/>
  <c r="Z24" i="4"/>
  <c r="Z23" i="4"/>
  <c r="Z22" i="4"/>
  <c r="Z21" i="4"/>
  <c r="Z20" i="4"/>
  <c r="Z19" i="4"/>
  <c r="Z18" i="4"/>
  <c r="Z17" i="4"/>
  <c r="Z16" i="4"/>
  <c r="Z15" i="4"/>
  <c r="Z14" i="4"/>
  <c r="Z13" i="4"/>
  <c r="Z12" i="4"/>
  <c r="Z11" i="4"/>
  <c r="Z10" i="4"/>
  <c r="Z9" i="4"/>
  <c r="Z8" i="4"/>
  <c r="Z7" i="4"/>
  <c r="Z6" i="4"/>
  <c r="Z5" i="4"/>
  <c r="Z4" i="4"/>
  <c r="Z3" i="4"/>
  <c r="Z2" i="4"/>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G1185" i="2"/>
  <c r="E1185" i="2"/>
  <c r="N1185" i="2" s="1"/>
  <c r="C1185" i="2"/>
  <c r="G1184" i="2"/>
  <c r="E1184" i="2"/>
  <c r="N1184" i="2" s="1"/>
  <c r="C1184" i="2"/>
  <c r="G1183" i="2"/>
  <c r="E1183" i="2"/>
  <c r="N1183" i="2" s="1"/>
  <c r="C1183" i="2"/>
  <c r="G1182" i="2"/>
  <c r="E1182" i="2"/>
  <c r="N1182" i="2" s="1"/>
  <c r="C1182" i="2"/>
  <c r="G1181" i="2"/>
  <c r="E1181" i="2"/>
  <c r="N1181" i="2" s="1"/>
  <c r="C1181" i="2"/>
  <c r="G1180" i="2"/>
  <c r="E1180" i="2"/>
  <c r="N1180" i="2" s="1"/>
  <c r="C1180" i="2"/>
  <c r="G1179" i="2"/>
  <c r="E1179" i="2"/>
  <c r="N1179" i="2" s="1"/>
  <c r="C1179" i="2"/>
  <c r="G1178" i="2"/>
  <c r="E1178" i="2"/>
  <c r="C1178" i="2"/>
  <c r="G1177" i="2"/>
  <c r="E1177" i="2"/>
  <c r="N1177" i="2" s="1"/>
  <c r="C1177" i="2"/>
  <c r="G1176" i="2"/>
  <c r="E1176" i="2"/>
  <c r="N1176" i="2" s="1"/>
  <c r="C1176" i="2"/>
  <c r="G1175" i="2"/>
  <c r="E1175" i="2"/>
  <c r="N1175" i="2" s="1"/>
  <c r="C1175" i="2"/>
  <c r="G1174" i="2"/>
  <c r="E1174" i="2"/>
  <c r="N1174" i="2" s="1"/>
  <c r="C1174" i="2"/>
  <c r="G1173" i="2"/>
  <c r="E1173" i="2"/>
  <c r="N1173" i="2" s="1"/>
  <c r="C1173" i="2"/>
  <c r="G1172" i="2"/>
  <c r="E1172" i="2"/>
  <c r="N1172" i="2" s="1"/>
  <c r="C1172" i="2"/>
  <c r="G1171" i="2"/>
  <c r="E1171" i="2"/>
  <c r="N1171" i="2" s="1"/>
  <c r="C1171" i="2"/>
  <c r="G1170" i="2"/>
  <c r="E1170" i="2"/>
  <c r="N1170" i="2" s="1"/>
  <c r="C1170" i="2"/>
  <c r="G1169" i="2"/>
  <c r="E1169" i="2"/>
  <c r="N1169" i="2" s="1"/>
  <c r="C1169" i="2"/>
  <c r="G1168" i="2"/>
  <c r="E1168" i="2"/>
  <c r="N1168" i="2" s="1"/>
  <c r="C1168" i="2"/>
  <c r="G1167" i="2"/>
  <c r="E1167" i="2"/>
  <c r="C1167" i="2"/>
  <c r="G1166" i="2"/>
  <c r="E1166" i="2"/>
  <c r="C1166" i="2"/>
  <c r="G1165" i="2"/>
  <c r="E1165" i="2"/>
  <c r="C1165" i="2"/>
  <c r="G1164" i="2"/>
  <c r="E1164" i="2"/>
  <c r="N1164" i="2" s="1"/>
  <c r="C1164" i="2"/>
  <c r="G1163" i="2"/>
  <c r="E1163" i="2"/>
  <c r="N1163" i="2" s="1"/>
  <c r="C1163" i="2"/>
  <c r="G1162" i="2"/>
  <c r="E1162" i="2"/>
  <c r="N1162" i="2" s="1"/>
  <c r="C1162" i="2"/>
  <c r="G1161" i="2"/>
  <c r="E1161" i="2"/>
  <c r="N1161" i="2" s="1"/>
  <c r="C1161" i="2"/>
  <c r="G1160" i="2"/>
  <c r="E1160" i="2"/>
  <c r="N1160" i="2" s="1"/>
  <c r="C1160" i="2"/>
  <c r="G1159" i="2"/>
  <c r="E1159" i="2"/>
  <c r="C1159" i="2"/>
  <c r="G1158" i="2"/>
  <c r="E1158" i="2"/>
  <c r="C1158" i="2"/>
  <c r="G1157" i="2"/>
  <c r="E1157" i="2"/>
  <c r="N1157" i="2" s="1"/>
  <c r="C1157" i="2"/>
  <c r="G1156" i="2"/>
  <c r="E1156" i="2"/>
  <c r="N1156" i="2" s="1"/>
  <c r="C1156" i="2"/>
  <c r="G1155" i="2"/>
  <c r="E1155" i="2"/>
  <c r="N1155" i="2" s="1"/>
  <c r="C1155" i="2"/>
  <c r="G1154" i="2"/>
  <c r="E1154" i="2"/>
  <c r="N1154" i="2" s="1"/>
  <c r="C1154" i="2"/>
  <c r="G1153" i="2"/>
  <c r="E1153" i="2"/>
  <c r="N1153" i="2" s="1"/>
  <c r="C1153" i="2"/>
  <c r="G1152" i="2"/>
  <c r="E1152" i="2"/>
  <c r="N1152" i="2" s="1"/>
  <c r="C1152" i="2"/>
  <c r="G1151" i="2"/>
  <c r="E1151" i="2"/>
  <c r="C1151" i="2"/>
  <c r="G1150" i="2"/>
  <c r="E1150" i="2"/>
  <c r="C1150" i="2"/>
  <c r="G1149" i="2"/>
  <c r="E1149" i="2"/>
  <c r="C1149" i="2"/>
  <c r="G1148" i="2"/>
  <c r="E1148" i="2"/>
  <c r="N1148" i="2" s="1"/>
  <c r="C1148" i="2"/>
  <c r="G1147" i="2"/>
  <c r="E1147" i="2"/>
  <c r="N1147" i="2" s="1"/>
  <c r="C1147" i="2"/>
  <c r="G1146" i="2"/>
  <c r="E1146" i="2"/>
  <c r="N1146" i="2" s="1"/>
  <c r="C1146" i="2"/>
  <c r="G1145" i="2"/>
  <c r="E1145" i="2"/>
  <c r="N1145" i="2" s="1"/>
  <c r="C1145" i="2"/>
  <c r="G1144" i="2"/>
  <c r="E1144" i="2"/>
  <c r="N1144" i="2" s="1"/>
  <c r="C1144" i="2"/>
  <c r="G1143" i="2"/>
  <c r="E1143" i="2"/>
  <c r="C1143" i="2"/>
  <c r="G1142" i="2"/>
  <c r="E1142" i="2"/>
  <c r="C1142" i="2"/>
  <c r="G1141" i="2"/>
  <c r="E1141" i="2"/>
  <c r="C1141" i="2"/>
  <c r="G1140" i="2"/>
  <c r="E1140" i="2"/>
  <c r="C1140" i="2"/>
  <c r="G1139" i="2"/>
  <c r="E1139" i="2"/>
  <c r="C1139" i="2"/>
  <c r="G1138" i="2"/>
  <c r="E1138" i="2"/>
  <c r="C1138" i="2"/>
  <c r="G1137" i="2"/>
  <c r="E1137" i="2"/>
  <c r="C1137" i="2"/>
  <c r="G1136" i="2"/>
  <c r="E1136" i="2"/>
  <c r="C1136" i="2"/>
  <c r="G1135" i="2"/>
  <c r="E1135" i="2"/>
  <c r="C1135" i="2"/>
  <c r="G1134" i="2"/>
  <c r="E1134" i="2"/>
  <c r="C1134" i="2"/>
  <c r="G1133" i="2"/>
  <c r="E1133" i="2"/>
  <c r="C1133" i="2"/>
  <c r="G1132" i="2"/>
  <c r="E1132" i="2"/>
  <c r="N1132" i="2" s="1"/>
  <c r="C1132" i="2"/>
  <c r="G1131" i="2"/>
  <c r="E1131" i="2"/>
  <c r="N1131" i="2" s="1"/>
  <c r="C1131" i="2"/>
  <c r="G1130" i="2"/>
  <c r="E1130" i="2"/>
  <c r="N1130" i="2" s="1"/>
  <c r="C1130" i="2"/>
  <c r="G1129" i="2"/>
  <c r="E1129" i="2"/>
  <c r="N1129" i="2" s="1"/>
  <c r="C1129" i="2"/>
  <c r="G1128" i="2"/>
  <c r="E1128" i="2"/>
  <c r="N1128" i="2" s="1"/>
  <c r="C1128" i="2"/>
  <c r="G1127" i="2"/>
  <c r="E1127" i="2"/>
  <c r="C1127" i="2"/>
  <c r="G1126" i="2"/>
  <c r="E1126" i="2"/>
  <c r="N1126" i="2" s="1"/>
  <c r="C1126" i="2"/>
  <c r="G1125" i="2"/>
  <c r="E1125" i="2"/>
  <c r="N1125" i="2" s="1"/>
  <c r="C1125" i="2"/>
  <c r="G1124" i="2"/>
  <c r="E1124" i="2"/>
  <c r="N1124" i="2" s="1"/>
  <c r="C1124" i="2"/>
  <c r="G1123" i="2"/>
  <c r="E1123" i="2"/>
  <c r="N1123" i="2" s="1"/>
  <c r="C1123" i="2"/>
  <c r="G1122" i="2"/>
  <c r="E1122" i="2"/>
  <c r="C1122" i="2"/>
  <c r="G1121" i="2"/>
  <c r="E1121" i="2"/>
  <c r="N1121" i="2" s="1"/>
  <c r="C1121" i="2"/>
  <c r="G1120" i="2"/>
  <c r="E1120" i="2"/>
  <c r="N1120" i="2" s="1"/>
  <c r="C1120" i="2"/>
  <c r="G1119" i="2"/>
  <c r="E1119" i="2"/>
  <c r="N1119" i="2" s="1"/>
  <c r="C1119" i="2"/>
  <c r="G1118" i="2"/>
  <c r="E1118" i="2"/>
  <c r="N1118" i="2" s="1"/>
  <c r="C1118" i="2"/>
  <c r="G1117" i="2"/>
  <c r="E1117" i="2"/>
  <c r="N1117" i="2" s="1"/>
  <c r="C1117" i="2"/>
  <c r="G1116" i="2"/>
  <c r="E1116" i="2"/>
  <c r="N1116" i="2" s="1"/>
  <c r="C1116" i="2"/>
  <c r="G1115" i="2"/>
  <c r="E1115" i="2"/>
  <c r="N1115" i="2" s="1"/>
  <c r="C1115" i="2"/>
  <c r="G1114" i="2"/>
  <c r="E1114" i="2"/>
  <c r="N1114" i="2" s="1"/>
  <c r="C1114" i="2"/>
  <c r="G1113" i="2"/>
  <c r="E1113" i="2"/>
  <c r="N1113" i="2" s="1"/>
  <c r="C1113" i="2"/>
  <c r="G1112" i="2"/>
  <c r="E1112" i="2"/>
  <c r="C1112" i="2"/>
  <c r="G1111" i="2"/>
  <c r="E1111" i="2"/>
  <c r="N1111" i="2" s="1"/>
  <c r="C1111" i="2"/>
  <c r="G1110" i="2"/>
  <c r="E1110" i="2"/>
  <c r="N1110" i="2" s="1"/>
  <c r="C1110" i="2"/>
  <c r="G1109" i="2"/>
  <c r="E1109" i="2"/>
  <c r="N1109" i="2" s="1"/>
  <c r="C1109" i="2"/>
  <c r="G1108" i="2"/>
  <c r="E1108" i="2"/>
  <c r="N1108" i="2" s="1"/>
  <c r="C1108" i="2"/>
  <c r="G1107" i="2"/>
  <c r="E1107" i="2"/>
  <c r="N1107" i="2" s="1"/>
  <c r="C1107" i="2"/>
  <c r="G1106" i="2"/>
  <c r="E1106" i="2"/>
  <c r="N1106" i="2" s="1"/>
  <c r="C1106" i="2"/>
  <c r="G1105" i="2"/>
  <c r="E1105" i="2"/>
  <c r="N1105" i="2" s="1"/>
  <c r="C1105" i="2"/>
  <c r="G1104" i="2"/>
  <c r="E1104" i="2"/>
  <c r="N1104" i="2" s="1"/>
  <c r="C1104" i="2"/>
  <c r="G1103" i="2"/>
  <c r="E1103" i="2"/>
  <c r="N1103" i="2" s="1"/>
  <c r="C1103" i="2"/>
  <c r="G1102" i="2"/>
  <c r="E1102" i="2"/>
  <c r="N1102" i="2" s="1"/>
  <c r="C1102" i="2"/>
  <c r="G1101" i="2"/>
  <c r="E1101" i="2"/>
  <c r="N1101" i="2" s="1"/>
  <c r="C1101" i="2"/>
  <c r="G1100" i="2"/>
  <c r="E1100" i="2"/>
  <c r="N1100" i="2" s="1"/>
  <c r="C1100" i="2"/>
  <c r="G1099" i="2"/>
  <c r="E1099" i="2"/>
  <c r="N1099" i="2" s="1"/>
  <c r="C1099" i="2"/>
  <c r="G1098" i="2"/>
  <c r="E1098" i="2"/>
  <c r="N1098" i="2" s="1"/>
  <c r="C1098" i="2"/>
  <c r="G1097" i="2"/>
  <c r="E1097" i="2"/>
  <c r="N1097" i="2" s="1"/>
  <c r="C1097" i="2"/>
  <c r="G1096" i="2"/>
  <c r="E1096" i="2"/>
  <c r="N1096" i="2" s="1"/>
  <c r="C1096" i="2"/>
  <c r="G1095" i="2"/>
  <c r="E1095" i="2"/>
  <c r="C1095" i="2"/>
  <c r="G1094" i="2"/>
  <c r="E1094" i="2"/>
  <c r="N1094" i="2" s="1"/>
  <c r="C1094" i="2"/>
  <c r="G1093" i="2"/>
  <c r="E1093" i="2"/>
  <c r="C1093" i="2"/>
  <c r="G1092" i="2"/>
  <c r="E1092" i="2"/>
  <c r="N1092" i="2" s="1"/>
  <c r="C1092" i="2"/>
  <c r="G1091" i="2"/>
  <c r="E1091" i="2"/>
  <c r="N1091" i="2" s="1"/>
  <c r="C1091" i="2"/>
  <c r="G1090" i="2"/>
  <c r="E1090" i="2"/>
  <c r="N1090" i="2" s="1"/>
  <c r="C1090" i="2"/>
  <c r="G1089" i="2"/>
  <c r="E1089" i="2"/>
  <c r="N1089" i="2" s="1"/>
  <c r="C1089" i="2"/>
  <c r="G1088" i="2"/>
  <c r="E1088" i="2"/>
  <c r="C1088" i="2"/>
  <c r="G1087" i="2"/>
  <c r="E1087" i="2"/>
  <c r="N1087" i="2" s="1"/>
  <c r="C1087" i="2"/>
  <c r="G1086" i="2"/>
  <c r="E1086" i="2"/>
  <c r="N1086" i="2" s="1"/>
  <c r="C1086" i="2"/>
  <c r="G1085" i="2"/>
  <c r="E1085" i="2"/>
  <c r="N1085" i="2" s="1"/>
  <c r="C1085" i="2"/>
  <c r="G1084" i="2"/>
  <c r="E1084" i="2"/>
  <c r="N1084" i="2" s="1"/>
  <c r="C1084" i="2"/>
  <c r="G1083" i="2"/>
  <c r="E1083" i="2"/>
  <c r="N1083" i="2" s="1"/>
  <c r="C1083" i="2"/>
  <c r="G1082" i="2"/>
  <c r="E1082" i="2"/>
  <c r="C1082" i="2"/>
  <c r="H1082" i="2" s="1"/>
  <c r="G1081" i="2"/>
  <c r="E1081" i="2"/>
  <c r="N1081" i="2" s="1"/>
  <c r="C1081" i="2"/>
  <c r="G1080" i="2"/>
  <c r="E1080" i="2"/>
  <c r="N1080" i="2" s="1"/>
  <c r="C1080" i="2"/>
  <c r="G1079" i="2"/>
  <c r="E1079" i="2"/>
  <c r="N1079" i="2" s="1"/>
  <c r="C1079" i="2"/>
  <c r="G1078" i="2"/>
  <c r="E1078" i="2"/>
  <c r="N1078" i="2" s="1"/>
  <c r="C1078" i="2"/>
  <c r="G1077" i="2"/>
  <c r="E1077" i="2"/>
  <c r="N1077" i="2" s="1"/>
  <c r="C1077" i="2"/>
  <c r="G1076" i="2"/>
  <c r="E1076" i="2"/>
  <c r="N1076" i="2" s="1"/>
  <c r="C1076" i="2"/>
  <c r="G1075" i="2"/>
  <c r="E1075" i="2"/>
  <c r="N1075" i="2" s="1"/>
  <c r="C1075" i="2"/>
  <c r="G1074" i="2"/>
  <c r="E1074" i="2"/>
  <c r="N1074" i="2" s="1"/>
  <c r="C1074" i="2"/>
  <c r="G1073" i="2"/>
  <c r="E1073" i="2"/>
  <c r="C1073" i="2"/>
  <c r="G1072" i="2"/>
  <c r="E1072" i="2"/>
  <c r="N1072" i="2" s="1"/>
  <c r="C1072" i="2"/>
  <c r="G1071" i="2"/>
  <c r="E1071" i="2"/>
  <c r="N1071" i="2" s="1"/>
  <c r="C1071" i="2"/>
  <c r="G1070" i="2"/>
  <c r="E1070" i="2"/>
  <c r="N1070" i="2" s="1"/>
  <c r="C1070" i="2"/>
  <c r="G1069" i="2"/>
  <c r="E1069" i="2"/>
  <c r="N1069" i="2" s="1"/>
  <c r="C1069" i="2"/>
  <c r="G1068" i="2"/>
  <c r="E1068" i="2"/>
  <c r="C1068" i="2"/>
  <c r="G1067" i="2"/>
  <c r="E1067" i="2"/>
  <c r="C1067" i="2"/>
  <c r="G1066" i="2"/>
  <c r="E1066" i="2"/>
  <c r="C1066" i="2"/>
  <c r="G1065" i="2"/>
  <c r="E1065" i="2"/>
  <c r="C1065" i="2"/>
  <c r="G1064" i="2"/>
  <c r="E1064" i="2"/>
  <c r="C1064" i="2"/>
  <c r="G1063" i="2"/>
  <c r="E1063" i="2"/>
  <c r="C1063" i="2"/>
  <c r="G1062" i="2"/>
  <c r="E1062" i="2"/>
  <c r="C1062" i="2"/>
  <c r="G1061" i="2"/>
  <c r="E1061" i="2"/>
  <c r="C1061" i="2"/>
  <c r="G1060" i="2"/>
  <c r="E1060" i="2"/>
  <c r="C1060" i="2"/>
  <c r="G1059" i="2"/>
  <c r="E1059" i="2"/>
  <c r="C1059" i="2"/>
  <c r="G1058" i="2"/>
  <c r="E1058" i="2"/>
  <c r="N1058" i="2" s="1"/>
  <c r="C1058" i="2"/>
  <c r="G1057" i="2"/>
  <c r="E1057" i="2"/>
  <c r="N1057" i="2" s="1"/>
  <c r="C1057" i="2"/>
  <c r="G1056" i="2"/>
  <c r="E1056" i="2"/>
  <c r="N1056" i="2" s="1"/>
  <c r="C1056" i="2"/>
  <c r="G1055" i="2"/>
  <c r="E1055" i="2"/>
  <c r="N1055" i="2" s="1"/>
  <c r="C1055" i="2"/>
  <c r="H1055" i="2" s="1"/>
  <c r="G1054" i="2"/>
  <c r="E1054" i="2"/>
  <c r="N1054" i="2" s="1"/>
  <c r="C1054" i="2"/>
  <c r="G1053" i="2"/>
  <c r="E1053" i="2"/>
  <c r="N1053" i="2" s="1"/>
  <c r="C1053" i="2"/>
  <c r="G1052" i="2"/>
  <c r="E1052" i="2"/>
  <c r="N1052" i="2" s="1"/>
  <c r="C1052" i="2"/>
  <c r="G1051" i="2"/>
  <c r="E1051" i="2"/>
  <c r="N1051" i="2" s="1"/>
  <c r="C1051" i="2"/>
  <c r="G1050" i="2"/>
  <c r="E1050" i="2"/>
  <c r="N1050" i="2" s="1"/>
  <c r="C1050" i="2"/>
  <c r="G1049" i="2"/>
  <c r="E1049" i="2"/>
  <c r="N1049" i="2" s="1"/>
  <c r="C1049" i="2"/>
  <c r="G1048" i="2"/>
  <c r="E1048" i="2"/>
  <c r="C1048" i="2"/>
  <c r="G1047" i="2"/>
  <c r="E1047" i="2"/>
  <c r="C1047" i="2"/>
  <c r="G1046" i="2"/>
  <c r="E1046" i="2"/>
  <c r="N1046" i="2" s="1"/>
  <c r="C1046" i="2"/>
  <c r="G1045" i="2"/>
  <c r="E1045" i="2"/>
  <c r="N1045" i="2" s="1"/>
  <c r="C1045" i="2"/>
  <c r="G1044" i="2"/>
  <c r="E1044" i="2"/>
  <c r="N1044" i="2" s="1"/>
  <c r="C1044" i="2"/>
  <c r="G1043" i="2"/>
  <c r="E1043" i="2"/>
  <c r="N1043" i="2" s="1"/>
  <c r="C1043" i="2"/>
  <c r="G1042" i="2"/>
  <c r="E1042" i="2"/>
  <c r="N1042" i="2" s="1"/>
  <c r="C1042" i="2"/>
  <c r="G1041" i="2"/>
  <c r="E1041" i="2"/>
  <c r="N1041" i="2" s="1"/>
  <c r="C1041" i="2"/>
  <c r="G1040" i="2"/>
  <c r="E1040" i="2"/>
  <c r="N1040" i="2" s="1"/>
  <c r="C1040" i="2"/>
  <c r="G1039" i="2"/>
  <c r="E1039" i="2"/>
  <c r="N1039" i="2" s="1"/>
  <c r="C1039" i="2"/>
  <c r="G1038" i="2"/>
  <c r="E1038" i="2"/>
  <c r="C1038" i="2"/>
  <c r="G1037" i="2"/>
  <c r="E1037" i="2"/>
  <c r="N1037" i="2" s="1"/>
  <c r="C1037" i="2"/>
  <c r="G1036" i="2"/>
  <c r="E1036" i="2"/>
  <c r="C1036" i="2"/>
  <c r="G1035" i="2"/>
  <c r="E1035" i="2"/>
  <c r="N1035" i="2" s="1"/>
  <c r="C1035" i="2"/>
  <c r="G1034" i="2"/>
  <c r="E1034" i="2"/>
  <c r="C1034" i="2"/>
  <c r="G1033" i="2"/>
  <c r="E1033" i="2"/>
  <c r="C1033" i="2"/>
  <c r="G1032" i="2"/>
  <c r="E1032" i="2"/>
  <c r="C1032" i="2"/>
  <c r="G1031" i="2"/>
  <c r="E1031" i="2"/>
  <c r="N1031" i="2" s="1"/>
  <c r="C1031" i="2"/>
  <c r="G1030" i="2"/>
  <c r="E1030" i="2"/>
  <c r="N1030" i="2" s="1"/>
  <c r="C1030" i="2"/>
  <c r="G1029" i="2"/>
  <c r="E1029" i="2"/>
  <c r="C1029" i="2"/>
  <c r="G1028" i="2"/>
  <c r="E1028" i="2"/>
  <c r="C1028" i="2"/>
  <c r="G1027" i="2"/>
  <c r="E1027" i="2"/>
  <c r="N1027" i="2" s="1"/>
  <c r="C1027" i="2"/>
  <c r="G1026" i="2"/>
  <c r="E1026" i="2"/>
  <c r="C1026" i="2"/>
  <c r="G1025" i="2"/>
  <c r="E1025" i="2"/>
  <c r="C1025" i="2"/>
  <c r="G1024" i="2"/>
  <c r="E1024" i="2"/>
  <c r="C1024" i="2"/>
  <c r="G1023" i="2"/>
  <c r="E1023" i="2"/>
  <c r="N1023" i="2" s="1"/>
  <c r="C1023" i="2"/>
  <c r="G1022" i="2"/>
  <c r="E1022" i="2"/>
  <c r="N1022" i="2" s="1"/>
  <c r="C1022" i="2"/>
  <c r="G1021" i="2"/>
  <c r="E1021" i="2"/>
  <c r="C1021" i="2"/>
  <c r="G1020" i="2"/>
  <c r="E1020" i="2"/>
  <c r="N1020" i="2" s="1"/>
  <c r="C1020" i="2"/>
  <c r="G1019" i="2"/>
  <c r="E1019" i="2"/>
  <c r="N1019" i="2" s="1"/>
  <c r="C1019" i="2"/>
  <c r="G1018" i="2"/>
  <c r="E1018" i="2"/>
  <c r="N1018" i="2" s="1"/>
  <c r="C1018" i="2"/>
  <c r="G1017" i="2"/>
  <c r="E1017" i="2"/>
  <c r="C1017" i="2"/>
  <c r="G1016" i="2"/>
  <c r="E1016" i="2"/>
  <c r="N1016" i="2" s="1"/>
  <c r="C1016" i="2"/>
  <c r="G1015" i="2"/>
  <c r="E1015" i="2"/>
  <c r="N1015" i="2" s="1"/>
  <c r="C1015" i="2"/>
  <c r="G1014" i="2"/>
  <c r="E1014" i="2"/>
  <c r="N1014" i="2" s="1"/>
  <c r="C1014" i="2"/>
  <c r="G1013" i="2"/>
  <c r="E1013" i="2"/>
  <c r="C1013" i="2"/>
  <c r="H1013" i="2" s="1"/>
  <c r="G1012" i="2"/>
  <c r="E1012" i="2"/>
  <c r="N1012" i="2" s="1"/>
  <c r="C1012" i="2"/>
  <c r="G1011" i="2"/>
  <c r="E1011" i="2"/>
  <c r="N1011" i="2" s="1"/>
  <c r="C1011" i="2"/>
  <c r="G1010" i="2"/>
  <c r="E1010" i="2"/>
  <c r="N1010" i="2" s="1"/>
  <c r="C1010" i="2"/>
  <c r="G1009" i="2"/>
  <c r="E1009" i="2"/>
  <c r="C1009" i="2"/>
  <c r="G1008" i="2"/>
  <c r="E1008" i="2"/>
  <c r="N1008" i="2" s="1"/>
  <c r="C1008" i="2"/>
  <c r="H1008" i="2" s="1"/>
  <c r="G1007" i="2"/>
  <c r="E1007" i="2"/>
  <c r="N1007" i="2" s="1"/>
  <c r="C1007" i="2"/>
  <c r="G1006" i="2"/>
  <c r="E1006" i="2"/>
  <c r="N1006" i="2" s="1"/>
  <c r="C1006" i="2"/>
  <c r="G1005" i="2"/>
  <c r="E1005" i="2"/>
  <c r="N1005" i="2" s="1"/>
  <c r="C1005" i="2"/>
  <c r="G1004" i="2"/>
  <c r="E1004" i="2"/>
  <c r="C1004" i="2"/>
  <c r="G1003" i="2"/>
  <c r="E1003" i="2"/>
  <c r="N1003" i="2" s="1"/>
  <c r="C1003" i="2"/>
  <c r="G1002" i="2"/>
  <c r="E1002" i="2"/>
  <c r="C1002" i="2"/>
  <c r="G1001" i="2"/>
  <c r="E1001" i="2"/>
  <c r="N1001" i="2" s="1"/>
  <c r="C1001" i="2"/>
  <c r="G1000" i="2"/>
  <c r="E1000" i="2"/>
  <c r="C1000" i="2"/>
  <c r="G999" i="2"/>
  <c r="E999" i="2"/>
  <c r="N999" i="2" s="1"/>
  <c r="C999" i="2"/>
  <c r="G998" i="2"/>
  <c r="E998" i="2"/>
  <c r="N998" i="2" s="1"/>
  <c r="C998" i="2"/>
  <c r="G997" i="2"/>
  <c r="E997" i="2"/>
  <c r="C997" i="2"/>
  <c r="G996" i="2"/>
  <c r="E996" i="2"/>
  <c r="N996" i="2" s="1"/>
  <c r="C996" i="2"/>
  <c r="G995" i="2"/>
  <c r="E995" i="2"/>
  <c r="N995" i="2" s="1"/>
  <c r="C995" i="2"/>
  <c r="G994" i="2"/>
  <c r="E994" i="2"/>
  <c r="C994" i="2"/>
  <c r="G993" i="2"/>
  <c r="E993" i="2"/>
  <c r="C993" i="2"/>
  <c r="G992" i="2"/>
  <c r="E992" i="2"/>
  <c r="C992" i="2"/>
  <c r="G991" i="2"/>
  <c r="E991" i="2"/>
  <c r="C991" i="2"/>
  <c r="G990" i="2"/>
  <c r="E990" i="2"/>
  <c r="C990" i="2"/>
  <c r="G989" i="2"/>
  <c r="E989" i="2"/>
  <c r="C989" i="2"/>
  <c r="G988" i="2"/>
  <c r="E988" i="2"/>
  <c r="C988" i="2"/>
  <c r="G987" i="2"/>
  <c r="E987" i="2"/>
  <c r="C987" i="2"/>
  <c r="G986" i="2"/>
  <c r="E986" i="2"/>
  <c r="C986" i="2"/>
  <c r="G985" i="2"/>
  <c r="E985" i="2"/>
  <c r="C985" i="2"/>
  <c r="G984" i="2"/>
  <c r="E984" i="2"/>
  <c r="N984" i="2" s="1"/>
  <c r="C984" i="2"/>
  <c r="G983" i="2"/>
  <c r="E983" i="2"/>
  <c r="C983" i="2"/>
  <c r="G982" i="2"/>
  <c r="E982" i="2"/>
  <c r="N982" i="2" s="1"/>
  <c r="C982" i="2"/>
  <c r="G981" i="2"/>
  <c r="E981" i="2"/>
  <c r="N981" i="2" s="1"/>
  <c r="C981" i="2"/>
  <c r="G980" i="2"/>
  <c r="E980" i="2"/>
  <c r="N980" i="2" s="1"/>
  <c r="C980" i="2"/>
  <c r="G979" i="2"/>
  <c r="E979" i="2"/>
  <c r="N979" i="2" s="1"/>
  <c r="C979" i="2"/>
  <c r="G978" i="2"/>
  <c r="E978" i="2"/>
  <c r="C978" i="2"/>
  <c r="G977" i="2"/>
  <c r="E977" i="2"/>
  <c r="C977" i="2"/>
  <c r="G976" i="2"/>
  <c r="E976" i="2"/>
  <c r="N976" i="2" s="1"/>
  <c r="C976" i="2"/>
  <c r="G975" i="2"/>
  <c r="E975" i="2"/>
  <c r="N975" i="2" s="1"/>
  <c r="C975" i="2"/>
  <c r="G974" i="2"/>
  <c r="E974" i="2"/>
  <c r="N974" i="2" s="1"/>
  <c r="C974" i="2"/>
  <c r="G973" i="2"/>
  <c r="E973" i="2"/>
  <c r="N973" i="2" s="1"/>
  <c r="C973" i="2"/>
  <c r="G972" i="2"/>
  <c r="E972" i="2"/>
  <c r="N972" i="2" s="1"/>
  <c r="C972" i="2"/>
  <c r="G971" i="2"/>
  <c r="E971" i="2"/>
  <c r="N971" i="2" s="1"/>
  <c r="C971" i="2"/>
  <c r="G970" i="2"/>
  <c r="E970" i="2"/>
  <c r="N970" i="2" s="1"/>
  <c r="C970" i="2"/>
  <c r="G969" i="2"/>
  <c r="E969" i="2"/>
  <c r="N969" i="2" s="1"/>
  <c r="C969" i="2"/>
  <c r="G968" i="2"/>
  <c r="E968" i="2"/>
  <c r="N968" i="2" s="1"/>
  <c r="C968" i="2"/>
  <c r="G967" i="2"/>
  <c r="E967" i="2"/>
  <c r="N967" i="2" s="1"/>
  <c r="C967" i="2"/>
  <c r="G966" i="2"/>
  <c r="E966" i="2"/>
  <c r="N966" i="2" s="1"/>
  <c r="C966" i="2"/>
  <c r="G965" i="2"/>
  <c r="E965" i="2"/>
  <c r="N965" i="2" s="1"/>
  <c r="C965" i="2"/>
  <c r="G964" i="2"/>
  <c r="E964" i="2"/>
  <c r="C964" i="2"/>
  <c r="G963" i="2"/>
  <c r="E963" i="2"/>
  <c r="N963" i="2" s="1"/>
  <c r="C963" i="2"/>
  <c r="G962" i="2"/>
  <c r="E962" i="2"/>
  <c r="N962" i="2" s="1"/>
  <c r="C962" i="2"/>
  <c r="G961" i="2"/>
  <c r="E961" i="2"/>
  <c r="N961" i="2" s="1"/>
  <c r="C961" i="2"/>
  <c r="G960" i="2"/>
  <c r="E960" i="2"/>
  <c r="N960" i="2" s="1"/>
  <c r="C960" i="2"/>
  <c r="G959" i="2"/>
  <c r="E959" i="2"/>
  <c r="C959" i="2"/>
  <c r="G958" i="2"/>
  <c r="E958" i="2"/>
  <c r="N958" i="2" s="1"/>
  <c r="C958" i="2"/>
  <c r="G957" i="2"/>
  <c r="E957" i="2"/>
  <c r="N957" i="2" s="1"/>
  <c r="C957" i="2"/>
  <c r="G956" i="2"/>
  <c r="E956" i="2"/>
  <c r="N956" i="2" s="1"/>
  <c r="C956" i="2"/>
  <c r="G955" i="2"/>
  <c r="E955" i="2"/>
  <c r="C955" i="2"/>
  <c r="G954" i="2"/>
  <c r="E954" i="2"/>
  <c r="N954" i="2" s="1"/>
  <c r="C954" i="2"/>
  <c r="G953" i="2"/>
  <c r="E953" i="2"/>
  <c r="N953" i="2" s="1"/>
  <c r="C953" i="2"/>
  <c r="G952" i="2"/>
  <c r="E952" i="2"/>
  <c r="N952" i="2" s="1"/>
  <c r="C952" i="2"/>
  <c r="G951" i="2"/>
  <c r="E951" i="2"/>
  <c r="N951" i="2" s="1"/>
  <c r="C951" i="2"/>
  <c r="G950" i="2"/>
  <c r="E950" i="2"/>
  <c r="N950" i="2" s="1"/>
  <c r="C950" i="2"/>
  <c r="G949" i="2"/>
  <c r="E949" i="2"/>
  <c r="N949" i="2" s="1"/>
  <c r="C949" i="2"/>
  <c r="G948" i="2"/>
  <c r="E948" i="2"/>
  <c r="N948" i="2" s="1"/>
  <c r="C948" i="2"/>
  <c r="G947" i="2"/>
  <c r="E947" i="2"/>
  <c r="N947" i="2" s="1"/>
  <c r="C947" i="2"/>
  <c r="G946" i="2"/>
  <c r="E946" i="2"/>
  <c r="N946" i="2" s="1"/>
  <c r="C946" i="2"/>
  <c r="G945" i="2"/>
  <c r="E945" i="2"/>
  <c r="N945" i="2" s="1"/>
  <c r="C945" i="2"/>
  <c r="G944" i="2"/>
  <c r="E944" i="2"/>
  <c r="N944" i="2" s="1"/>
  <c r="C944" i="2"/>
  <c r="G943" i="2"/>
  <c r="E943" i="2"/>
  <c r="N943" i="2" s="1"/>
  <c r="C943" i="2"/>
  <c r="G942" i="2"/>
  <c r="E942" i="2"/>
  <c r="N942" i="2" s="1"/>
  <c r="C942" i="2"/>
  <c r="G941" i="2"/>
  <c r="E941" i="2"/>
  <c r="N941" i="2" s="1"/>
  <c r="C941" i="2"/>
  <c r="G940" i="2"/>
  <c r="E940" i="2"/>
  <c r="N940" i="2" s="1"/>
  <c r="C940" i="2"/>
  <c r="G939" i="2"/>
  <c r="E939" i="2"/>
  <c r="N939" i="2" s="1"/>
  <c r="C939" i="2"/>
  <c r="G938" i="2"/>
  <c r="E938" i="2"/>
  <c r="N938" i="2" s="1"/>
  <c r="C938" i="2"/>
  <c r="G937" i="2"/>
  <c r="E937" i="2"/>
  <c r="N937" i="2" s="1"/>
  <c r="C937" i="2"/>
  <c r="G936" i="2"/>
  <c r="E936" i="2"/>
  <c r="N936" i="2" s="1"/>
  <c r="C936" i="2"/>
  <c r="G935" i="2"/>
  <c r="E935" i="2"/>
  <c r="N935" i="2" s="1"/>
  <c r="C935" i="2"/>
  <c r="G934" i="2"/>
  <c r="E934" i="2"/>
  <c r="N934" i="2" s="1"/>
  <c r="C934" i="2"/>
  <c r="H934" i="2" s="1"/>
  <c r="G933" i="2"/>
  <c r="E933" i="2"/>
  <c r="N933" i="2" s="1"/>
  <c r="C933" i="2"/>
  <c r="G932" i="2"/>
  <c r="E932" i="2"/>
  <c r="N932" i="2" s="1"/>
  <c r="C932" i="2"/>
  <c r="G931" i="2"/>
  <c r="E931" i="2"/>
  <c r="N931" i="2" s="1"/>
  <c r="C931" i="2"/>
  <c r="G930" i="2"/>
  <c r="E930" i="2"/>
  <c r="C930" i="2"/>
  <c r="G929" i="2"/>
  <c r="E929" i="2"/>
  <c r="N929" i="2" s="1"/>
  <c r="C929" i="2"/>
  <c r="G928" i="2"/>
  <c r="E928" i="2"/>
  <c r="N928" i="2" s="1"/>
  <c r="C928" i="2"/>
  <c r="G927" i="2"/>
  <c r="E927" i="2"/>
  <c r="N927" i="2" s="1"/>
  <c r="C927" i="2"/>
  <c r="G926" i="2"/>
  <c r="E926" i="2"/>
  <c r="N926" i="2" s="1"/>
  <c r="C926" i="2"/>
  <c r="G925" i="2"/>
  <c r="E925" i="2"/>
  <c r="N925" i="2" s="1"/>
  <c r="C925" i="2"/>
  <c r="G924" i="2"/>
  <c r="E924" i="2"/>
  <c r="N924" i="2" s="1"/>
  <c r="C924" i="2"/>
  <c r="G923" i="2"/>
  <c r="E923" i="2"/>
  <c r="N923" i="2" s="1"/>
  <c r="C923" i="2"/>
  <c r="G922" i="2"/>
  <c r="E922" i="2"/>
  <c r="N922" i="2" s="1"/>
  <c r="C922" i="2"/>
  <c r="G921" i="2"/>
  <c r="E921" i="2"/>
  <c r="N921" i="2" s="1"/>
  <c r="C921" i="2"/>
  <c r="G920" i="2"/>
  <c r="E920" i="2"/>
  <c r="C920" i="2"/>
  <c r="G919" i="2"/>
  <c r="E919" i="2"/>
  <c r="C919" i="2"/>
  <c r="G918" i="2"/>
  <c r="E918" i="2"/>
  <c r="C918" i="2"/>
  <c r="G917" i="2"/>
  <c r="E917" i="2"/>
  <c r="C917" i="2"/>
  <c r="G916" i="2"/>
  <c r="E916" i="2"/>
  <c r="C916" i="2"/>
  <c r="G915" i="2"/>
  <c r="E915" i="2"/>
  <c r="C915" i="2"/>
  <c r="G914" i="2"/>
  <c r="E914" i="2"/>
  <c r="C914" i="2"/>
  <c r="G913" i="2"/>
  <c r="E913" i="2"/>
  <c r="C913" i="2"/>
  <c r="G912" i="2"/>
  <c r="E912" i="2"/>
  <c r="C912" i="2"/>
  <c r="G911" i="2"/>
  <c r="E911" i="2"/>
  <c r="C911" i="2"/>
  <c r="G910" i="2"/>
  <c r="E910" i="2"/>
  <c r="N910" i="2" s="1"/>
  <c r="C910" i="2"/>
  <c r="G909" i="2"/>
  <c r="E909" i="2"/>
  <c r="N909" i="2" s="1"/>
  <c r="C909" i="2"/>
  <c r="G908" i="2"/>
  <c r="E908" i="2"/>
  <c r="C908" i="2"/>
  <c r="G907" i="2"/>
  <c r="E907" i="2"/>
  <c r="N907" i="2" s="1"/>
  <c r="C907" i="2"/>
  <c r="G906" i="2"/>
  <c r="E906" i="2"/>
  <c r="C906" i="2"/>
  <c r="G905" i="2"/>
  <c r="E905" i="2"/>
  <c r="N905" i="2" s="1"/>
  <c r="C905" i="2"/>
  <c r="G904" i="2"/>
  <c r="E904" i="2"/>
  <c r="N904" i="2" s="1"/>
  <c r="C904" i="2"/>
  <c r="G903" i="2"/>
  <c r="E903" i="2"/>
  <c r="C903" i="2"/>
  <c r="G902" i="2"/>
  <c r="E902" i="2"/>
  <c r="C902" i="2"/>
  <c r="G901" i="2"/>
  <c r="E901" i="2"/>
  <c r="N901" i="2" s="1"/>
  <c r="C901" i="2"/>
  <c r="G900" i="2"/>
  <c r="E900" i="2"/>
  <c r="N900" i="2" s="1"/>
  <c r="C900" i="2"/>
  <c r="G899" i="2"/>
  <c r="E899" i="2"/>
  <c r="C899" i="2"/>
  <c r="G898" i="2"/>
  <c r="E898" i="2"/>
  <c r="C898" i="2"/>
  <c r="G897" i="2"/>
  <c r="E897" i="2"/>
  <c r="N897" i="2" s="1"/>
  <c r="C897" i="2"/>
  <c r="G896" i="2"/>
  <c r="E896" i="2"/>
  <c r="N896" i="2" s="1"/>
  <c r="C896" i="2"/>
  <c r="G895" i="2"/>
  <c r="E895" i="2"/>
  <c r="C895" i="2"/>
  <c r="G894" i="2"/>
  <c r="E894" i="2"/>
  <c r="N894" i="2" s="1"/>
  <c r="C894" i="2"/>
  <c r="G893" i="2"/>
  <c r="E893" i="2"/>
  <c r="C893" i="2"/>
  <c r="G892" i="2"/>
  <c r="E892" i="2"/>
  <c r="N892" i="2" s="1"/>
  <c r="C892" i="2"/>
  <c r="G891" i="2"/>
  <c r="E891" i="2"/>
  <c r="N891" i="2" s="1"/>
  <c r="C891" i="2"/>
  <c r="G890" i="2"/>
  <c r="E890" i="2"/>
  <c r="C890" i="2"/>
  <c r="G889" i="2"/>
  <c r="E889" i="2"/>
  <c r="N889" i="2" s="1"/>
  <c r="C889" i="2"/>
  <c r="G888" i="2"/>
  <c r="E888" i="2"/>
  <c r="N888" i="2" s="1"/>
  <c r="C888" i="2"/>
  <c r="G887" i="2"/>
  <c r="E887" i="2"/>
  <c r="N887" i="2" s="1"/>
  <c r="C887" i="2"/>
  <c r="G886" i="2"/>
  <c r="E886" i="2"/>
  <c r="N886" i="2" s="1"/>
  <c r="C886" i="2"/>
  <c r="G885" i="2"/>
  <c r="E885" i="2"/>
  <c r="N885" i="2" s="1"/>
  <c r="C885" i="2"/>
  <c r="G884" i="2"/>
  <c r="E884" i="2"/>
  <c r="C884" i="2"/>
  <c r="G883" i="2"/>
  <c r="E883" i="2"/>
  <c r="N883" i="2" s="1"/>
  <c r="C883" i="2"/>
  <c r="G882" i="2"/>
  <c r="E882" i="2"/>
  <c r="N882" i="2" s="1"/>
  <c r="C882" i="2"/>
  <c r="G881" i="2"/>
  <c r="E881" i="2"/>
  <c r="C881" i="2"/>
  <c r="G880" i="2"/>
  <c r="E880" i="2"/>
  <c r="N880" i="2" s="1"/>
  <c r="C880" i="2"/>
  <c r="G879" i="2"/>
  <c r="E879" i="2"/>
  <c r="N879" i="2" s="1"/>
  <c r="C879" i="2"/>
  <c r="G878" i="2"/>
  <c r="E878" i="2"/>
  <c r="N878" i="2" s="1"/>
  <c r="C878" i="2"/>
  <c r="G877" i="2"/>
  <c r="E877" i="2"/>
  <c r="C877" i="2"/>
  <c r="G876" i="2"/>
  <c r="E876" i="2"/>
  <c r="N876" i="2" s="1"/>
  <c r="C876" i="2"/>
  <c r="G875" i="2"/>
  <c r="E875" i="2"/>
  <c r="N875" i="2" s="1"/>
  <c r="C875" i="2"/>
  <c r="G874" i="2"/>
  <c r="E874" i="2"/>
  <c r="C874" i="2"/>
  <c r="G873" i="2"/>
  <c r="E873" i="2"/>
  <c r="N873" i="2" s="1"/>
  <c r="C873" i="2"/>
  <c r="G872" i="2"/>
  <c r="E872" i="2"/>
  <c r="N872" i="2" s="1"/>
  <c r="C872" i="2"/>
  <c r="G871" i="2"/>
  <c r="E871" i="2"/>
  <c r="C871" i="2"/>
  <c r="G870" i="2"/>
  <c r="E870" i="2"/>
  <c r="C870" i="2"/>
  <c r="G869" i="2"/>
  <c r="E869" i="2"/>
  <c r="N869" i="2" s="1"/>
  <c r="C869" i="2"/>
  <c r="G868" i="2"/>
  <c r="E868" i="2"/>
  <c r="N868" i="2" s="1"/>
  <c r="C868" i="2"/>
  <c r="G867" i="2"/>
  <c r="E867" i="2"/>
  <c r="N867" i="2" s="1"/>
  <c r="C867" i="2"/>
  <c r="G866" i="2"/>
  <c r="E866" i="2"/>
  <c r="N866" i="2" s="1"/>
  <c r="C866" i="2"/>
  <c r="G865" i="2"/>
  <c r="E865" i="2"/>
  <c r="N865" i="2" s="1"/>
  <c r="C865" i="2"/>
  <c r="G864" i="2"/>
  <c r="E864" i="2"/>
  <c r="N864" i="2" s="1"/>
  <c r="C864" i="2"/>
  <c r="G863" i="2"/>
  <c r="E863" i="2"/>
  <c r="C863" i="2"/>
  <c r="G862" i="2"/>
  <c r="E862" i="2"/>
  <c r="N862" i="2" s="1"/>
  <c r="C862" i="2"/>
  <c r="G861" i="2"/>
  <c r="E861" i="2"/>
  <c r="N861" i="2" s="1"/>
  <c r="C861" i="2"/>
  <c r="H861" i="2" s="1"/>
  <c r="G860" i="2"/>
  <c r="E860" i="2"/>
  <c r="N860" i="2" s="1"/>
  <c r="C860" i="2"/>
  <c r="G859" i="2"/>
  <c r="E859" i="2"/>
  <c r="C859" i="2"/>
  <c r="G858" i="2"/>
  <c r="E858" i="2"/>
  <c r="N858" i="2" s="1"/>
  <c r="C858" i="2"/>
  <c r="G857" i="2"/>
  <c r="E857" i="2"/>
  <c r="N857" i="2" s="1"/>
  <c r="C857" i="2"/>
  <c r="G856" i="2"/>
  <c r="E856" i="2"/>
  <c r="N856" i="2" s="1"/>
  <c r="C856" i="2"/>
  <c r="G855" i="2"/>
  <c r="E855" i="2"/>
  <c r="N855" i="2" s="1"/>
  <c r="C855" i="2"/>
  <c r="G854" i="2"/>
  <c r="E854" i="2"/>
  <c r="N854" i="2" s="1"/>
  <c r="C854" i="2"/>
  <c r="G853" i="2"/>
  <c r="E853" i="2"/>
  <c r="N853" i="2" s="1"/>
  <c r="C853" i="2"/>
  <c r="G852" i="2"/>
  <c r="E852" i="2"/>
  <c r="C852" i="2"/>
  <c r="G851" i="2"/>
  <c r="E851" i="2"/>
  <c r="N851" i="2" s="1"/>
  <c r="C851" i="2"/>
  <c r="G850" i="2"/>
  <c r="E850" i="2"/>
  <c r="N850" i="2" s="1"/>
  <c r="C850" i="2"/>
  <c r="G849" i="2"/>
  <c r="E849" i="2"/>
  <c r="C849" i="2"/>
  <c r="G848" i="2"/>
  <c r="E848" i="2"/>
  <c r="C848" i="2"/>
  <c r="G847" i="2"/>
  <c r="E847" i="2"/>
  <c r="C847" i="2"/>
  <c r="G846" i="2"/>
  <c r="E846" i="2"/>
  <c r="C846" i="2"/>
  <c r="G845" i="2"/>
  <c r="E845" i="2"/>
  <c r="C845" i="2"/>
  <c r="G844" i="2"/>
  <c r="E844" i="2"/>
  <c r="C844" i="2"/>
  <c r="G843" i="2"/>
  <c r="E843" i="2"/>
  <c r="C843" i="2"/>
  <c r="G842" i="2"/>
  <c r="E842" i="2"/>
  <c r="C842" i="2"/>
  <c r="G841" i="2"/>
  <c r="E841" i="2"/>
  <c r="C841" i="2"/>
  <c r="G840" i="2"/>
  <c r="E840" i="2"/>
  <c r="C840" i="2"/>
  <c r="G839" i="2"/>
  <c r="E839" i="2"/>
  <c r="C839" i="2"/>
  <c r="G838" i="2"/>
  <c r="E838" i="2"/>
  <c r="C838" i="2"/>
  <c r="G837" i="2"/>
  <c r="E837" i="2"/>
  <c r="C837" i="2"/>
  <c r="G836" i="2"/>
  <c r="E836" i="2"/>
  <c r="N836" i="2" s="1"/>
  <c r="C836" i="2"/>
  <c r="G835" i="2"/>
  <c r="E835" i="2"/>
  <c r="N835" i="2" s="1"/>
  <c r="C835" i="2"/>
  <c r="G834" i="2"/>
  <c r="E834" i="2"/>
  <c r="N834" i="2" s="1"/>
  <c r="C834" i="2"/>
  <c r="G833" i="2"/>
  <c r="E833" i="2"/>
  <c r="N833" i="2" s="1"/>
  <c r="C833" i="2"/>
  <c r="G832" i="2"/>
  <c r="E832" i="2"/>
  <c r="C832" i="2"/>
  <c r="G831" i="2"/>
  <c r="E831" i="2"/>
  <c r="N831" i="2" s="1"/>
  <c r="C831" i="2"/>
  <c r="G830" i="2"/>
  <c r="E830" i="2"/>
  <c r="N830" i="2" s="1"/>
  <c r="C830" i="2"/>
  <c r="G829" i="2"/>
  <c r="E829" i="2"/>
  <c r="N829" i="2" s="1"/>
  <c r="C829" i="2"/>
  <c r="G828" i="2"/>
  <c r="E828" i="2"/>
  <c r="N828" i="2" s="1"/>
  <c r="C828" i="2"/>
  <c r="G827" i="2"/>
  <c r="E827" i="2"/>
  <c r="N827" i="2" s="1"/>
  <c r="C827" i="2"/>
  <c r="G826" i="2"/>
  <c r="E826" i="2"/>
  <c r="N826" i="2" s="1"/>
  <c r="C826" i="2"/>
  <c r="G825" i="2"/>
  <c r="E825" i="2"/>
  <c r="C825" i="2"/>
  <c r="G824" i="2"/>
  <c r="E824" i="2"/>
  <c r="N824" i="2" s="1"/>
  <c r="C824" i="2"/>
  <c r="G823" i="2"/>
  <c r="E823" i="2"/>
  <c r="N823" i="2" s="1"/>
  <c r="C823" i="2"/>
  <c r="G822" i="2"/>
  <c r="E822" i="2"/>
  <c r="N822" i="2" s="1"/>
  <c r="C822" i="2"/>
  <c r="G821" i="2"/>
  <c r="E821" i="2"/>
  <c r="N821" i="2" s="1"/>
  <c r="C821" i="2"/>
  <c r="G820" i="2"/>
  <c r="E820" i="2"/>
  <c r="N820" i="2" s="1"/>
  <c r="C820" i="2"/>
  <c r="G819" i="2"/>
  <c r="E819" i="2"/>
  <c r="N819" i="2" s="1"/>
  <c r="C819" i="2"/>
  <c r="G818" i="2"/>
  <c r="E818" i="2"/>
  <c r="C818" i="2"/>
  <c r="G817" i="2"/>
  <c r="E817" i="2"/>
  <c r="N817" i="2" s="1"/>
  <c r="C817" i="2"/>
  <c r="G816" i="2"/>
  <c r="E816" i="2"/>
  <c r="C816" i="2"/>
  <c r="G815" i="2"/>
  <c r="E815" i="2"/>
  <c r="N815" i="2" s="1"/>
  <c r="C815" i="2"/>
  <c r="G814" i="2"/>
  <c r="E814" i="2"/>
  <c r="N814" i="2" s="1"/>
  <c r="C814" i="2"/>
  <c r="G813" i="2"/>
  <c r="E813" i="2"/>
  <c r="N813" i="2" s="1"/>
  <c r="C813" i="2"/>
  <c r="G812" i="2"/>
  <c r="E812" i="2"/>
  <c r="N812" i="2" s="1"/>
  <c r="C812" i="2"/>
  <c r="G811" i="2"/>
  <c r="E811" i="2"/>
  <c r="C811" i="2"/>
  <c r="G810" i="2"/>
  <c r="E810" i="2"/>
  <c r="N810" i="2" s="1"/>
  <c r="C810" i="2"/>
  <c r="G809" i="2"/>
  <c r="E809" i="2"/>
  <c r="C809" i="2"/>
  <c r="G808" i="2"/>
  <c r="E808" i="2"/>
  <c r="N808" i="2" s="1"/>
  <c r="C808" i="2"/>
  <c r="G807" i="2"/>
  <c r="E807" i="2"/>
  <c r="N807" i="2" s="1"/>
  <c r="C807" i="2"/>
  <c r="G806" i="2"/>
  <c r="E806" i="2"/>
  <c r="C806" i="2"/>
  <c r="G805" i="2"/>
  <c r="E805" i="2"/>
  <c r="N805" i="2" s="1"/>
  <c r="C805" i="2"/>
  <c r="G804" i="2"/>
  <c r="E804" i="2"/>
  <c r="N804" i="2" s="1"/>
  <c r="C804" i="2"/>
  <c r="G803" i="2"/>
  <c r="E803" i="2"/>
  <c r="C803" i="2"/>
  <c r="G802" i="2"/>
  <c r="E802" i="2"/>
  <c r="C802" i="2"/>
  <c r="G801" i="2"/>
  <c r="E801" i="2"/>
  <c r="N801" i="2" s="1"/>
  <c r="C801" i="2"/>
  <c r="G800" i="2"/>
  <c r="E800" i="2"/>
  <c r="N800" i="2" s="1"/>
  <c r="C800" i="2"/>
  <c r="G799" i="2"/>
  <c r="E799" i="2"/>
  <c r="C799" i="2"/>
  <c r="G798" i="2"/>
  <c r="E798" i="2"/>
  <c r="N798" i="2" s="1"/>
  <c r="C798" i="2"/>
  <c r="G797" i="2"/>
  <c r="E797" i="2"/>
  <c r="N797" i="2" s="1"/>
  <c r="C797" i="2"/>
  <c r="G796" i="2"/>
  <c r="E796" i="2"/>
  <c r="N796" i="2" s="1"/>
  <c r="C796" i="2"/>
  <c r="G795" i="2"/>
  <c r="E795" i="2"/>
  <c r="N795" i="2" s="1"/>
  <c r="C795" i="2"/>
  <c r="G794" i="2"/>
  <c r="E794" i="2"/>
  <c r="N794" i="2" s="1"/>
  <c r="C794" i="2"/>
  <c r="G793" i="2"/>
  <c r="E793" i="2"/>
  <c r="N793" i="2" s="1"/>
  <c r="C793" i="2"/>
  <c r="G792" i="2"/>
  <c r="E792" i="2"/>
  <c r="N792" i="2" s="1"/>
  <c r="C792" i="2"/>
  <c r="G791" i="2"/>
  <c r="E791" i="2"/>
  <c r="N791" i="2" s="1"/>
  <c r="C791" i="2"/>
  <c r="H791" i="2" s="1"/>
  <c r="G790" i="2"/>
  <c r="E790" i="2"/>
  <c r="N790" i="2" s="1"/>
  <c r="C790" i="2"/>
  <c r="G789" i="2"/>
  <c r="E789" i="2"/>
  <c r="N789" i="2" s="1"/>
  <c r="C789" i="2"/>
  <c r="G788" i="2"/>
  <c r="E788" i="2"/>
  <c r="C788" i="2"/>
  <c r="G787" i="2"/>
  <c r="E787" i="2"/>
  <c r="C787" i="2"/>
  <c r="G786" i="2"/>
  <c r="E786" i="2"/>
  <c r="N786" i="2" s="1"/>
  <c r="C786" i="2"/>
  <c r="G785" i="2"/>
  <c r="E785" i="2"/>
  <c r="N785" i="2" s="1"/>
  <c r="C785" i="2"/>
  <c r="G784" i="2"/>
  <c r="E784" i="2"/>
  <c r="N784" i="2" s="1"/>
  <c r="C784" i="2"/>
  <c r="G783" i="2"/>
  <c r="E783" i="2"/>
  <c r="N783" i="2" s="1"/>
  <c r="C783" i="2"/>
  <c r="G782" i="2"/>
  <c r="E782" i="2"/>
  <c r="C782" i="2"/>
  <c r="G781" i="2"/>
  <c r="E781" i="2"/>
  <c r="N781" i="2" s="1"/>
  <c r="C781" i="2"/>
  <c r="G780" i="2"/>
  <c r="E780" i="2"/>
  <c r="N780" i="2" s="1"/>
  <c r="C780" i="2"/>
  <c r="G779" i="2"/>
  <c r="E779" i="2"/>
  <c r="N779" i="2" s="1"/>
  <c r="C779" i="2"/>
  <c r="G778" i="2"/>
  <c r="E778" i="2"/>
  <c r="N778" i="2" s="1"/>
  <c r="C778" i="2"/>
  <c r="G777" i="2"/>
  <c r="E777" i="2"/>
  <c r="N777" i="2" s="1"/>
  <c r="C777" i="2"/>
  <c r="G776" i="2"/>
  <c r="E776" i="2"/>
  <c r="N776" i="2" s="1"/>
  <c r="C776" i="2"/>
  <c r="G775" i="2"/>
  <c r="E775" i="2"/>
  <c r="C775" i="2"/>
  <c r="G774" i="2"/>
  <c r="E774" i="2"/>
  <c r="N774" i="2" s="1"/>
  <c r="C774" i="2"/>
  <c r="G773" i="2"/>
  <c r="E773" i="2"/>
  <c r="N773" i="2" s="1"/>
  <c r="C773" i="2"/>
  <c r="G772" i="2"/>
  <c r="E772" i="2"/>
  <c r="C772" i="2"/>
  <c r="G771" i="2"/>
  <c r="E771" i="2"/>
  <c r="C771" i="2"/>
  <c r="G770" i="2"/>
  <c r="E770" i="2"/>
  <c r="C770" i="2"/>
  <c r="G769" i="2"/>
  <c r="E769" i="2"/>
  <c r="C769" i="2"/>
  <c r="G768" i="2"/>
  <c r="E768" i="2"/>
  <c r="C768" i="2"/>
  <c r="G767" i="2"/>
  <c r="E767" i="2"/>
  <c r="C767" i="2"/>
  <c r="G766" i="2"/>
  <c r="E766" i="2"/>
  <c r="C766" i="2"/>
  <c r="G765" i="2"/>
  <c r="E765" i="2"/>
  <c r="C765" i="2"/>
  <c r="G764" i="2"/>
  <c r="E764" i="2"/>
  <c r="C764" i="2"/>
  <c r="G763" i="2"/>
  <c r="E763" i="2"/>
  <c r="C763" i="2"/>
  <c r="G762" i="2"/>
  <c r="E762" i="2"/>
  <c r="N762" i="2" s="1"/>
  <c r="C762" i="2"/>
  <c r="G761" i="2"/>
  <c r="E761" i="2"/>
  <c r="N761" i="2" s="1"/>
  <c r="C761" i="2"/>
  <c r="G760" i="2"/>
  <c r="E760" i="2"/>
  <c r="C760" i="2"/>
  <c r="G759" i="2"/>
  <c r="E759" i="2"/>
  <c r="C759" i="2"/>
  <c r="G758" i="2"/>
  <c r="E758" i="2"/>
  <c r="N758" i="2" s="1"/>
  <c r="C758" i="2"/>
  <c r="G757" i="2"/>
  <c r="E757" i="2"/>
  <c r="N757" i="2" s="1"/>
  <c r="C757" i="2"/>
  <c r="G756" i="2"/>
  <c r="E756" i="2"/>
  <c r="N756" i="2" s="1"/>
  <c r="C756" i="2"/>
  <c r="G755" i="2"/>
  <c r="E755" i="2"/>
  <c r="N755" i="2" s="1"/>
  <c r="C755" i="2"/>
  <c r="G754" i="2"/>
  <c r="E754" i="2"/>
  <c r="N754" i="2" s="1"/>
  <c r="C754" i="2"/>
  <c r="G753" i="2"/>
  <c r="E753" i="2"/>
  <c r="N753" i="2" s="1"/>
  <c r="C753" i="2"/>
  <c r="G752" i="2"/>
  <c r="E752" i="2"/>
  <c r="N752" i="2" s="1"/>
  <c r="C752" i="2"/>
  <c r="G751" i="2"/>
  <c r="E751" i="2"/>
  <c r="C751" i="2"/>
  <c r="G750" i="2"/>
  <c r="E750" i="2"/>
  <c r="N750" i="2" s="1"/>
  <c r="C750" i="2"/>
  <c r="G749" i="2"/>
  <c r="E749" i="2"/>
  <c r="N749" i="2" s="1"/>
  <c r="C749" i="2"/>
  <c r="G748" i="2"/>
  <c r="E748" i="2"/>
  <c r="N748" i="2" s="1"/>
  <c r="C748" i="2"/>
  <c r="G747" i="2"/>
  <c r="E747" i="2"/>
  <c r="N747" i="2" s="1"/>
  <c r="C747" i="2"/>
  <c r="G746" i="2"/>
  <c r="E746" i="2"/>
  <c r="C746" i="2"/>
  <c r="G745" i="2"/>
  <c r="E745" i="2"/>
  <c r="C745" i="2"/>
  <c r="G744" i="2"/>
  <c r="E744" i="2"/>
  <c r="C744" i="2"/>
  <c r="G743" i="2"/>
  <c r="E743" i="2"/>
  <c r="N743" i="2" s="1"/>
  <c r="C743" i="2"/>
  <c r="G742" i="2"/>
  <c r="E742" i="2"/>
  <c r="C742" i="2"/>
  <c r="G741" i="2"/>
  <c r="E741" i="2"/>
  <c r="N741" i="2" s="1"/>
  <c r="C741" i="2"/>
  <c r="G740" i="2"/>
  <c r="E740" i="2"/>
  <c r="C740" i="2"/>
  <c r="G739" i="2"/>
  <c r="E739" i="2"/>
  <c r="N739" i="2" s="1"/>
  <c r="C739" i="2"/>
  <c r="G738" i="2"/>
  <c r="E738" i="2"/>
  <c r="N738" i="2" s="1"/>
  <c r="C738" i="2"/>
  <c r="G737" i="2"/>
  <c r="E737" i="2"/>
  <c r="C737" i="2"/>
  <c r="G736" i="2"/>
  <c r="E736" i="2"/>
  <c r="N736" i="2" s="1"/>
  <c r="C736" i="2"/>
  <c r="G735" i="2"/>
  <c r="E735" i="2"/>
  <c r="N735" i="2" s="1"/>
  <c r="C735" i="2"/>
  <c r="G734" i="2"/>
  <c r="E734" i="2"/>
  <c r="C734" i="2"/>
  <c r="G733" i="2"/>
  <c r="E733" i="2"/>
  <c r="C733" i="2"/>
  <c r="G732" i="2"/>
  <c r="E732" i="2"/>
  <c r="N732" i="2" s="1"/>
  <c r="C732" i="2"/>
  <c r="G731" i="2"/>
  <c r="E731" i="2"/>
  <c r="C731" i="2"/>
  <c r="G730" i="2"/>
  <c r="E730" i="2"/>
  <c r="N730" i="2" s="1"/>
  <c r="C730" i="2"/>
  <c r="G729" i="2"/>
  <c r="E729" i="2"/>
  <c r="C729" i="2"/>
  <c r="G728" i="2"/>
  <c r="E728" i="2"/>
  <c r="N728" i="2" s="1"/>
  <c r="C728" i="2"/>
  <c r="G727" i="2"/>
  <c r="E727" i="2"/>
  <c r="C727" i="2"/>
  <c r="G726" i="2"/>
  <c r="E726" i="2"/>
  <c r="C726" i="2"/>
  <c r="G725" i="2"/>
  <c r="E725" i="2"/>
  <c r="C725" i="2"/>
  <c r="G724" i="2"/>
  <c r="E724" i="2"/>
  <c r="N724" i="2" s="1"/>
  <c r="C724" i="2"/>
  <c r="G723" i="2"/>
  <c r="E723" i="2"/>
  <c r="N723" i="2" s="1"/>
  <c r="C723" i="2"/>
  <c r="G722" i="2"/>
  <c r="E722" i="2"/>
  <c r="N722" i="2" s="1"/>
  <c r="C722" i="2"/>
  <c r="G721" i="2"/>
  <c r="E721" i="2"/>
  <c r="N721" i="2" s="1"/>
  <c r="C721" i="2"/>
  <c r="G720" i="2"/>
  <c r="E720" i="2"/>
  <c r="C720" i="2"/>
  <c r="G719" i="2"/>
  <c r="E719" i="2"/>
  <c r="N719" i="2" s="1"/>
  <c r="C719" i="2"/>
  <c r="G718" i="2"/>
  <c r="E718" i="2"/>
  <c r="N718" i="2" s="1"/>
  <c r="C718" i="2"/>
  <c r="G717" i="2"/>
  <c r="E717" i="2"/>
  <c r="C717" i="2"/>
  <c r="G716" i="2"/>
  <c r="E716" i="2"/>
  <c r="N716" i="2" s="1"/>
  <c r="C716" i="2"/>
  <c r="G715" i="2"/>
  <c r="E715" i="2"/>
  <c r="C715" i="2"/>
  <c r="G714" i="2"/>
  <c r="E714" i="2"/>
  <c r="N714" i="2" s="1"/>
  <c r="C714" i="2"/>
  <c r="G713" i="2"/>
  <c r="E713" i="2"/>
  <c r="C713" i="2"/>
  <c r="G712" i="2"/>
  <c r="E712" i="2"/>
  <c r="C712" i="2"/>
  <c r="H712" i="2" s="1"/>
  <c r="G711" i="2"/>
  <c r="E711" i="2"/>
  <c r="N711" i="2" s="1"/>
  <c r="C711" i="2"/>
  <c r="G710" i="2"/>
  <c r="E710" i="2"/>
  <c r="N710" i="2" s="1"/>
  <c r="C710" i="2"/>
  <c r="G709" i="2"/>
  <c r="E709" i="2"/>
  <c r="C709" i="2"/>
  <c r="G708" i="2"/>
  <c r="E708" i="2"/>
  <c r="N708" i="2" s="1"/>
  <c r="C708" i="2"/>
  <c r="G707" i="2"/>
  <c r="E707" i="2"/>
  <c r="N707" i="2" s="1"/>
  <c r="C707" i="2"/>
  <c r="G706" i="2"/>
  <c r="E706" i="2"/>
  <c r="N706" i="2" s="1"/>
  <c r="C706" i="2"/>
  <c r="G705" i="2"/>
  <c r="E705" i="2"/>
  <c r="C705" i="2"/>
  <c r="G704" i="2"/>
  <c r="E704" i="2"/>
  <c r="C704" i="2"/>
  <c r="G703" i="2"/>
  <c r="E703" i="2"/>
  <c r="N703" i="2" s="1"/>
  <c r="C703" i="2"/>
  <c r="G702" i="2"/>
  <c r="E702" i="2"/>
  <c r="N702" i="2" s="1"/>
  <c r="C702" i="2"/>
  <c r="G701" i="2"/>
  <c r="E701" i="2"/>
  <c r="N701" i="2" s="1"/>
  <c r="C701" i="2"/>
  <c r="G700" i="2"/>
  <c r="E700" i="2"/>
  <c r="N700" i="2" s="1"/>
  <c r="C700" i="2"/>
  <c r="G699" i="2"/>
  <c r="E699" i="2"/>
  <c r="C699" i="2"/>
  <c r="G698" i="2"/>
  <c r="E698" i="2"/>
  <c r="C698" i="2"/>
  <c r="G697" i="2"/>
  <c r="E697" i="2"/>
  <c r="C697" i="2"/>
  <c r="G696" i="2"/>
  <c r="E696" i="2"/>
  <c r="C696" i="2"/>
  <c r="G695" i="2"/>
  <c r="E695" i="2"/>
  <c r="C695" i="2"/>
  <c r="G694" i="2"/>
  <c r="E694" i="2"/>
  <c r="C694" i="2"/>
  <c r="G693" i="2"/>
  <c r="E693" i="2"/>
  <c r="C693" i="2"/>
  <c r="G692" i="2"/>
  <c r="E692" i="2"/>
  <c r="C692" i="2"/>
  <c r="G691" i="2"/>
  <c r="E691" i="2"/>
  <c r="C691" i="2"/>
  <c r="G690" i="2"/>
  <c r="E690" i="2"/>
  <c r="C690" i="2"/>
  <c r="G689" i="2"/>
  <c r="E689" i="2"/>
  <c r="C689" i="2"/>
  <c r="G688" i="2"/>
  <c r="E688" i="2"/>
  <c r="C688" i="2"/>
  <c r="G687" i="2"/>
  <c r="E687" i="2"/>
  <c r="C687" i="2"/>
  <c r="G686" i="2"/>
  <c r="E686" i="2"/>
  <c r="N686" i="2" s="1"/>
  <c r="C686" i="2"/>
  <c r="G685" i="2"/>
  <c r="E685" i="2"/>
  <c r="N685" i="2" s="1"/>
  <c r="C685" i="2"/>
  <c r="G684" i="2"/>
  <c r="E684" i="2"/>
  <c r="N684" i="2" s="1"/>
  <c r="C684" i="2"/>
  <c r="G683" i="2"/>
  <c r="E683" i="2"/>
  <c r="C683" i="2"/>
  <c r="G682" i="2"/>
  <c r="E682" i="2"/>
  <c r="N682" i="2" s="1"/>
  <c r="C682" i="2"/>
  <c r="G681" i="2"/>
  <c r="E681" i="2"/>
  <c r="C681" i="2"/>
  <c r="G680" i="2"/>
  <c r="E680" i="2"/>
  <c r="C680" i="2"/>
  <c r="G679" i="2"/>
  <c r="E679" i="2"/>
  <c r="N679" i="2" s="1"/>
  <c r="C679" i="2"/>
  <c r="G678" i="2"/>
  <c r="E678" i="2"/>
  <c r="N678" i="2" s="1"/>
  <c r="C678" i="2"/>
  <c r="G677" i="2"/>
  <c r="E677" i="2"/>
  <c r="N677" i="2" s="1"/>
  <c r="C677" i="2"/>
  <c r="G676" i="2"/>
  <c r="E676" i="2"/>
  <c r="N676" i="2" s="1"/>
  <c r="C676" i="2"/>
  <c r="G675" i="2"/>
  <c r="E675" i="2"/>
  <c r="C675" i="2"/>
  <c r="G674" i="2"/>
  <c r="E674" i="2"/>
  <c r="N674" i="2" s="1"/>
  <c r="C674" i="2"/>
  <c r="G673" i="2"/>
  <c r="E673" i="2"/>
  <c r="C673" i="2"/>
  <c r="G672" i="2"/>
  <c r="E672" i="2"/>
  <c r="C672" i="2"/>
  <c r="G671" i="2"/>
  <c r="E671" i="2"/>
  <c r="N671" i="2" s="1"/>
  <c r="C671" i="2"/>
  <c r="G670" i="2"/>
  <c r="E670" i="2"/>
  <c r="N670" i="2" s="1"/>
  <c r="C670" i="2"/>
  <c r="G669" i="2"/>
  <c r="E669" i="2"/>
  <c r="N669" i="2" s="1"/>
  <c r="C669" i="2"/>
  <c r="G668" i="2"/>
  <c r="E668" i="2"/>
  <c r="C668" i="2"/>
  <c r="G667" i="2"/>
  <c r="E667" i="2"/>
  <c r="C667" i="2"/>
  <c r="G666" i="2"/>
  <c r="E666" i="2"/>
  <c r="N666" i="2" s="1"/>
  <c r="C666" i="2"/>
  <c r="G665" i="2"/>
  <c r="E665" i="2"/>
  <c r="N665" i="2" s="1"/>
  <c r="C665" i="2"/>
  <c r="G664" i="2"/>
  <c r="E664" i="2"/>
  <c r="N664" i="2" s="1"/>
  <c r="C664" i="2"/>
  <c r="G663" i="2"/>
  <c r="E663" i="2"/>
  <c r="N663" i="2" s="1"/>
  <c r="C663" i="2"/>
  <c r="G662" i="2"/>
  <c r="E662" i="2"/>
  <c r="N662" i="2" s="1"/>
  <c r="C662" i="2"/>
  <c r="G661" i="2"/>
  <c r="E661" i="2"/>
  <c r="N661" i="2" s="1"/>
  <c r="C661" i="2"/>
  <c r="G660" i="2"/>
  <c r="E660" i="2"/>
  <c r="N660" i="2" s="1"/>
  <c r="C660" i="2"/>
  <c r="G659" i="2"/>
  <c r="E659" i="2"/>
  <c r="N659" i="2" s="1"/>
  <c r="C659" i="2"/>
  <c r="G658" i="2"/>
  <c r="E658" i="2"/>
  <c r="N658" i="2" s="1"/>
  <c r="C658" i="2"/>
  <c r="G657" i="2"/>
  <c r="E657" i="2"/>
  <c r="N657" i="2" s="1"/>
  <c r="C657" i="2"/>
  <c r="G656" i="2"/>
  <c r="E656" i="2"/>
  <c r="N656" i="2" s="1"/>
  <c r="C656" i="2"/>
  <c r="G655" i="2"/>
  <c r="E655" i="2"/>
  <c r="N655" i="2" s="1"/>
  <c r="C655" i="2"/>
  <c r="G654" i="2"/>
  <c r="E654" i="2"/>
  <c r="N654" i="2" s="1"/>
  <c r="C654" i="2"/>
  <c r="G653" i="2"/>
  <c r="E653" i="2"/>
  <c r="C653" i="2"/>
  <c r="G652" i="2"/>
  <c r="E652" i="2"/>
  <c r="N652" i="2" s="1"/>
  <c r="C652" i="2"/>
  <c r="G651" i="2"/>
  <c r="E651" i="2"/>
  <c r="N651" i="2" s="1"/>
  <c r="C651" i="2"/>
  <c r="G650" i="2"/>
  <c r="E650" i="2"/>
  <c r="N650" i="2" s="1"/>
  <c r="C650" i="2"/>
  <c r="G649" i="2"/>
  <c r="E649" i="2"/>
  <c r="C649" i="2"/>
  <c r="G648" i="2"/>
  <c r="E648" i="2"/>
  <c r="N648" i="2" s="1"/>
  <c r="C648" i="2"/>
  <c r="G647" i="2"/>
  <c r="E647" i="2"/>
  <c r="N647" i="2" s="1"/>
  <c r="C647" i="2"/>
  <c r="G646" i="2"/>
  <c r="E646" i="2"/>
  <c r="N646" i="2" s="1"/>
  <c r="C646" i="2"/>
  <c r="G645" i="2"/>
  <c r="E645" i="2"/>
  <c r="N645" i="2" s="1"/>
  <c r="C645" i="2"/>
  <c r="G644" i="2"/>
  <c r="E644" i="2"/>
  <c r="N644" i="2" s="1"/>
  <c r="C644" i="2"/>
  <c r="G643" i="2"/>
  <c r="E643" i="2"/>
  <c r="N643" i="2" s="1"/>
  <c r="C643" i="2"/>
  <c r="G642" i="2"/>
  <c r="E642" i="2"/>
  <c r="N642" i="2" s="1"/>
  <c r="C642" i="2"/>
  <c r="G641" i="2"/>
  <c r="E641" i="2"/>
  <c r="C641" i="2"/>
  <c r="G640" i="2"/>
  <c r="E640" i="2"/>
  <c r="N640" i="2" s="1"/>
  <c r="C640" i="2"/>
  <c r="G639" i="2"/>
  <c r="E639" i="2"/>
  <c r="C639" i="2"/>
  <c r="G638" i="2"/>
  <c r="E638" i="2"/>
  <c r="N638" i="2" s="1"/>
  <c r="C638" i="2"/>
  <c r="H638" i="2" s="1"/>
  <c r="G637" i="2"/>
  <c r="E637" i="2"/>
  <c r="N637" i="2" s="1"/>
  <c r="C637" i="2"/>
  <c r="G636" i="2"/>
  <c r="E636" i="2"/>
  <c r="N636" i="2" s="1"/>
  <c r="C636" i="2"/>
  <c r="G635" i="2"/>
  <c r="E635" i="2"/>
  <c r="N635" i="2" s="1"/>
  <c r="C635" i="2"/>
  <c r="G634" i="2"/>
  <c r="E634" i="2"/>
  <c r="N634" i="2" s="1"/>
  <c r="C634" i="2"/>
  <c r="G633" i="2"/>
  <c r="E633" i="2"/>
  <c r="N633" i="2" s="1"/>
  <c r="C633" i="2"/>
  <c r="G632" i="2"/>
  <c r="E632" i="2"/>
  <c r="N632" i="2" s="1"/>
  <c r="C632" i="2"/>
  <c r="G631" i="2"/>
  <c r="E631" i="2"/>
  <c r="C631" i="2"/>
  <c r="G630" i="2"/>
  <c r="E630" i="2"/>
  <c r="N630" i="2" s="1"/>
  <c r="C630" i="2"/>
  <c r="G629" i="2"/>
  <c r="E629" i="2"/>
  <c r="N629" i="2" s="1"/>
  <c r="C629" i="2"/>
  <c r="G628" i="2"/>
  <c r="E628" i="2"/>
  <c r="N628" i="2" s="1"/>
  <c r="C628" i="2"/>
  <c r="G627" i="2"/>
  <c r="E627" i="2"/>
  <c r="N627" i="2" s="1"/>
  <c r="C627" i="2"/>
  <c r="G626" i="2"/>
  <c r="E626" i="2"/>
  <c r="N626" i="2" s="1"/>
  <c r="C626" i="2"/>
  <c r="G625" i="2"/>
  <c r="E625" i="2"/>
  <c r="N625" i="2" s="1"/>
  <c r="C625" i="2"/>
  <c r="G624" i="2"/>
  <c r="E624" i="2"/>
  <c r="C624" i="2"/>
  <c r="G623" i="2"/>
  <c r="E623" i="2"/>
  <c r="C623" i="2"/>
  <c r="G622" i="2"/>
  <c r="E622" i="2"/>
  <c r="C622" i="2"/>
  <c r="G621" i="2"/>
  <c r="E621" i="2"/>
  <c r="C621" i="2"/>
  <c r="G620" i="2"/>
  <c r="E620" i="2"/>
  <c r="C620" i="2"/>
  <c r="G619" i="2"/>
  <c r="E619" i="2"/>
  <c r="C619" i="2"/>
  <c r="G618" i="2"/>
  <c r="E618" i="2"/>
  <c r="C618" i="2"/>
  <c r="G617" i="2"/>
  <c r="E617" i="2"/>
  <c r="C617" i="2"/>
  <c r="G616" i="2"/>
  <c r="E616" i="2"/>
  <c r="C616" i="2"/>
  <c r="G615" i="2"/>
  <c r="E615" i="2"/>
  <c r="C615" i="2"/>
  <c r="G614" i="2"/>
  <c r="E614" i="2"/>
  <c r="N614" i="2" s="1"/>
  <c r="C614" i="2"/>
  <c r="G613" i="2"/>
  <c r="E613" i="2"/>
  <c r="N613" i="2" s="1"/>
  <c r="C613" i="2"/>
  <c r="G612" i="2"/>
  <c r="E612" i="2"/>
  <c r="N612" i="2" s="1"/>
  <c r="C612" i="2"/>
  <c r="G611" i="2"/>
  <c r="E611" i="2"/>
  <c r="N611" i="2" s="1"/>
  <c r="C611" i="2"/>
  <c r="G610" i="2"/>
  <c r="E610" i="2"/>
  <c r="N610" i="2" s="1"/>
  <c r="C610" i="2"/>
  <c r="G609" i="2"/>
  <c r="E609" i="2"/>
  <c r="N609" i="2" s="1"/>
  <c r="C609" i="2"/>
  <c r="G608" i="2"/>
  <c r="E608" i="2"/>
  <c r="N608" i="2" s="1"/>
  <c r="C608" i="2"/>
  <c r="G607" i="2"/>
  <c r="E607" i="2"/>
  <c r="C607" i="2"/>
  <c r="G606" i="2"/>
  <c r="E606" i="2"/>
  <c r="N606" i="2" s="1"/>
  <c r="C606" i="2"/>
  <c r="G605" i="2"/>
  <c r="E605" i="2"/>
  <c r="N605" i="2" s="1"/>
  <c r="C605" i="2"/>
  <c r="G604" i="2"/>
  <c r="E604" i="2"/>
  <c r="N604" i="2" s="1"/>
  <c r="C604" i="2"/>
  <c r="G603" i="2"/>
  <c r="E603" i="2"/>
  <c r="N603" i="2" s="1"/>
  <c r="C603" i="2"/>
  <c r="G602" i="2"/>
  <c r="E602" i="2"/>
  <c r="N602" i="2" s="1"/>
  <c r="C602" i="2"/>
  <c r="G601" i="2"/>
  <c r="E601" i="2"/>
  <c r="N601" i="2" s="1"/>
  <c r="C601" i="2"/>
  <c r="G600" i="2"/>
  <c r="E600" i="2"/>
  <c r="C600" i="2"/>
  <c r="G599" i="2"/>
  <c r="E599" i="2"/>
  <c r="N599" i="2" s="1"/>
  <c r="C599" i="2"/>
  <c r="G598" i="2"/>
  <c r="E598" i="2"/>
  <c r="N598" i="2" s="1"/>
  <c r="C598" i="2"/>
  <c r="G597" i="2"/>
  <c r="E597" i="2"/>
  <c r="N597" i="2" s="1"/>
  <c r="C597" i="2"/>
  <c r="G596" i="2"/>
  <c r="E596" i="2"/>
  <c r="N596" i="2" s="1"/>
  <c r="C596" i="2"/>
  <c r="G595" i="2"/>
  <c r="E595" i="2"/>
  <c r="N595" i="2" s="1"/>
  <c r="C595" i="2"/>
  <c r="G594" i="2"/>
  <c r="E594" i="2"/>
  <c r="C594" i="2"/>
  <c r="G593" i="2"/>
  <c r="E593" i="2"/>
  <c r="N593" i="2" s="1"/>
  <c r="C593" i="2"/>
  <c r="G592" i="2"/>
  <c r="E592" i="2"/>
  <c r="N592" i="2" s="1"/>
  <c r="C592" i="2"/>
  <c r="G591" i="2"/>
  <c r="E591" i="2"/>
  <c r="N591" i="2" s="1"/>
  <c r="C591" i="2"/>
  <c r="G590" i="2"/>
  <c r="E590" i="2"/>
  <c r="N590" i="2" s="1"/>
  <c r="C590" i="2"/>
  <c r="G589" i="2"/>
  <c r="E589" i="2"/>
  <c r="N589" i="2" s="1"/>
  <c r="C589" i="2"/>
  <c r="G588" i="2"/>
  <c r="E588" i="2"/>
  <c r="N588" i="2" s="1"/>
  <c r="C588" i="2"/>
  <c r="G587" i="2"/>
  <c r="E587" i="2"/>
  <c r="N587" i="2" s="1"/>
  <c r="C587" i="2"/>
  <c r="G586" i="2"/>
  <c r="E586" i="2"/>
  <c r="C586" i="2"/>
  <c r="G585" i="2"/>
  <c r="E585" i="2"/>
  <c r="N585" i="2" s="1"/>
  <c r="C585" i="2"/>
  <c r="G584" i="2"/>
  <c r="E584" i="2"/>
  <c r="N584" i="2" s="1"/>
  <c r="C584" i="2"/>
  <c r="G583" i="2"/>
  <c r="E583" i="2"/>
  <c r="N583" i="2" s="1"/>
  <c r="C583" i="2"/>
  <c r="G582" i="2"/>
  <c r="E582" i="2"/>
  <c r="N582" i="2" s="1"/>
  <c r="C582" i="2"/>
  <c r="G581" i="2"/>
  <c r="E581" i="2"/>
  <c r="C581" i="2"/>
  <c r="G580" i="2"/>
  <c r="E580" i="2"/>
  <c r="N580" i="2" s="1"/>
  <c r="C580" i="2"/>
  <c r="G579" i="2"/>
  <c r="E579" i="2"/>
  <c r="C579" i="2"/>
  <c r="G578" i="2"/>
  <c r="E578" i="2"/>
  <c r="N578" i="2" s="1"/>
  <c r="C578" i="2"/>
  <c r="G577" i="2"/>
  <c r="E577" i="2"/>
  <c r="N577" i="2" s="1"/>
  <c r="C577" i="2"/>
  <c r="G576" i="2"/>
  <c r="E576" i="2"/>
  <c r="N576" i="2" s="1"/>
  <c r="C576" i="2"/>
  <c r="G575" i="2"/>
  <c r="E575" i="2"/>
  <c r="N575" i="2" s="1"/>
  <c r="C575" i="2"/>
  <c r="G574" i="2"/>
  <c r="E574" i="2"/>
  <c r="C574" i="2"/>
  <c r="G573" i="2"/>
  <c r="E573" i="2"/>
  <c r="N573" i="2" s="1"/>
  <c r="C573" i="2"/>
  <c r="G572" i="2"/>
  <c r="E572" i="2"/>
  <c r="C572" i="2"/>
  <c r="G571" i="2"/>
  <c r="E571" i="2"/>
  <c r="C571" i="2"/>
  <c r="G570" i="2"/>
  <c r="E570" i="2"/>
  <c r="C570" i="2"/>
  <c r="G569" i="2"/>
  <c r="E569" i="2"/>
  <c r="N569" i="2" s="1"/>
  <c r="C569" i="2"/>
  <c r="G568" i="2"/>
  <c r="E568" i="2"/>
  <c r="C568" i="2"/>
  <c r="G567" i="2"/>
  <c r="E567" i="2"/>
  <c r="C567" i="2"/>
  <c r="G566" i="2"/>
  <c r="E566" i="2"/>
  <c r="C566" i="2"/>
  <c r="G565" i="2"/>
  <c r="E565" i="2"/>
  <c r="N565" i="2" s="1"/>
  <c r="C565" i="2"/>
  <c r="H565" i="2" s="1"/>
  <c r="G564" i="2"/>
  <c r="E564" i="2"/>
  <c r="C564" i="2"/>
  <c r="G563" i="2"/>
  <c r="E563" i="2"/>
  <c r="N563" i="2" s="1"/>
  <c r="C563" i="2"/>
  <c r="G562" i="2"/>
  <c r="E562" i="2"/>
  <c r="N562" i="2" s="1"/>
  <c r="C562" i="2"/>
  <c r="G561" i="2"/>
  <c r="E561" i="2"/>
  <c r="N561" i="2" s="1"/>
  <c r="C561" i="2"/>
  <c r="G560" i="2"/>
  <c r="E560" i="2"/>
  <c r="N560" i="2" s="1"/>
  <c r="C560" i="2"/>
  <c r="G559" i="2"/>
  <c r="E559" i="2"/>
  <c r="C559" i="2"/>
  <c r="G558" i="2"/>
  <c r="E558" i="2"/>
  <c r="N558" i="2" s="1"/>
  <c r="C558" i="2"/>
  <c r="G557" i="2"/>
  <c r="E557" i="2"/>
  <c r="C557" i="2"/>
  <c r="G556" i="2"/>
  <c r="E556" i="2"/>
  <c r="N556" i="2" s="1"/>
  <c r="C556" i="2"/>
  <c r="G555" i="2"/>
  <c r="E555" i="2"/>
  <c r="N555" i="2" s="1"/>
  <c r="C555" i="2"/>
  <c r="G554" i="2"/>
  <c r="E554" i="2"/>
  <c r="N554" i="2" s="1"/>
  <c r="C554" i="2"/>
  <c r="G553" i="2"/>
  <c r="E553" i="2"/>
  <c r="N553" i="2" s="1"/>
  <c r="C553" i="2"/>
  <c r="G552" i="2"/>
  <c r="E552" i="2"/>
  <c r="C552" i="2"/>
  <c r="G551" i="2"/>
  <c r="E551" i="2"/>
  <c r="N551" i="2" s="1"/>
  <c r="C551" i="2"/>
  <c r="G550" i="2"/>
  <c r="E550" i="2"/>
  <c r="C550" i="2"/>
  <c r="G549" i="2"/>
  <c r="E549" i="2"/>
  <c r="C549" i="2"/>
  <c r="G548" i="2"/>
  <c r="E548" i="2"/>
  <c r="C548" i="2"/>
  <c r="G547" i="2"/>
  <c r="E547" i="2"/>
  <c r="C547" i="2"/>
  <c r="G546" i="2"/>
  <c r="E546" i="2"/>
  <c r="C546" i="2"/>
  <c r="G545" i="2"/>
  <c r="E545" i="2"/>
  <c r="C545" i="2"/>
  <c r="G544" i="2"/>
  <c r="E544" i="2"/>
  <c r="C544" i="2"/>
  <c r="G543" i="2"/>
  <c r="E543" i="2"/>
  <c r="C543" i="2"/>
  <c r="G542" i="2"/>
  <c r="E542" i="2"/>
  <c r="C542" i="2"/>
  <c r="G541" i="2"/>
  <c r="E541" i="2"/>
  <c r="C541" i="2"/>
  <c r="G540" i="2"/>
  <c r="E540" i="2"/>
  <c r="N540" i="2" s="1"/>
  <c r="C540" i="2"/>
  <c r="G539" i="2"/>
  <c r="E539" i="2"/>
  <c r="C539" i="2"/>
  <c r="G538" i="2"/>
  <c r="E538" i="2"/>
  <c r="N538" i="2" s="1"/>
  <c r="C538" i="2"/>
  <c r="G537" i="2"/>
  <c r="E537" i="2"/>
  <c r="C537" i="2"/>
  <c r="G536" i="2"/>
  <c r="E536" i="2"/>
  <c r="N536" i="2" s="1"/>
  <c r="C536" i="2"/>
  <c r="G535" i="2"/>
  <c r="E535" i="2"/>
  <c r="N535" i="2" s="1"/>
  <c r="C535" i="2"/>
  <c r="G534" i="2"/>
  <c r="E534" i="2"/>
  <c r="C534" i="2"/>
  <c r="G533" i="2"/>
  <c r="E533" i="2"/>
  <c r="N533" i="2" s="1"/>
  <c r="C533" i="2"/>
  <c r="G532" i="2"/>
  <c r="E532" i="2"/>
  <c r="C532" i="2"/>
  <c r="G531" i="2"/>
  <c r="E531" i="2"/>
  <c r="C531" i="2"/>
  <c r="G530" i="2"/>
  <c r="E530" i="2"/>
  <c r="N530" i="2" s="1"/>
  <c r="C530" i="2"/>
  <c r="G529" i="2"/>
  <c r="E529" i="2"/>
  <c r="C529" i="2"/>
  <c r="G528" i="2"/>
  <c r="E528" i="2"/>
  <c r="N528" i="2" s="1"/>
  <c r="C528" i="2"/>
  <c r="G527" i="2"/>
  <c r="E527" i="2"/>
  <c r="N527" i="2" s="1"/>
  <c r="C527" i="2"/>
  <c r="G526" i="2"/>
  <c r="E526" i="2"/>
  <c r="N526" i="2" s="1"/>
  <c r="C526" i="2"/>
  <c r="G525" i="2"/>
  <c r="E525" i="2"/>
  <c r="C525" i="2"/>
  <c r="G524" i="2"/>
  <c r="E524" i="2"/>
  <c r="N524" i="2" s="1"/>
  <c r="C524" i="2"/>
  <c r="G523" i="2"/>
  <c r="E523" i="2"/>
  <c r="C523" i="2"/>
  <c r="G522" i="2"/>
  <c r="E522" i="2"/>
  <c r="N522" i="2" s="1"/>
  <c r="C522" i="2"/>
  <c r="G521" i="2"/>
  <c r="E521" i="2"/>
  <c r="C521" i="2"/>
  <c r="G520" i="2"/>
  <c r="E520" i="2"/>
  <c r="C520" i="2"/>
  <c r="G519" i="2"/>
  <c r="E519" i="2"/>
  <c r="C519" i="2"/>
  <c r="G518" i="2"/>
  <c r="E518" i="2"/>
  <c r="N518" i="2" s="1"/>
  <c r="C518" i="2"/>
  <c r="G517" i="2"/>
  <c r="E517" i="2"/>
  <c r="C517" i="2"/>
  <c r="G516" i="2"/>
  <c r="E516" i="2"/>
  <c r="N516" i="2" s="1"/>
  <c r="C516" i="2"/>
  <c r="G515" i="2"/>
  <c r="E515" i="2"/>
  <c r="C515" i="2"/>
  <c r="G514" i="2"/>
  <c r="E514" i="2"/>
  <c r="N514" i="2" s="1"/>
  <c r="C514" i="2"/>
  <c r="G513" i="2"/>
  <c r="E513" i="2"/>
  <c r="C513" i="2"/>
  <c r="G512" i="2"/>
  <c r="E512" i="2"/>
  <c r="N512" i="2" s="1"/>
  <c r="C512" i="2"/>
  <c r="G511" i="2"/>
  <c r="E511" i="2"/>
  <c r="N511" i="2" s="1"/>
  <c r="C511" i="2"/>
  <c r="G510" i="2"/>
  <c r="E510" i="2"/>
  <c r="N510" i="2" s="1"/>
  <c r="C510" i="2"/>
  <c r="G509" i="2"/>
  <c r="E509" i="2"/>
  <c r="N509" i="2" s="1"/>
  <c r="C509" i="2"/>
  <c r="G508" i="2"/>
  <c r="E508" i="2"/>
  <c r="C508" i="2"/>
  <c r="G507" i="2"/>
  <c r="E507" i="2"/>
  <c r="N507" i="2" s="1"/>
  <c r="C507" i="2"/>
  <c r="G506" i="2"/>
  <c r="E506" i="2"/>
  <c r="C506" i="2"/>
  <c r="G505" i="2"/>
  <c r="E505" i="2"/>
  <c r="C505" i="2"/>
  <c r="G504" i="2"/>
  <c r="E504" i="2"/>
  <c r="C504" i="2"/>
  <c r="G503" i="2"/>
  <c r="E503" i="2"/>
  <c r="N503" i="2" s="1"/>
  <c r="C503" i="2"/>
  <c r="G502" i="2"/>
  <c r="E502" i="2"/>
  <c r="N502" i="2" s="1"/>
  <c r="C502" i="2"/>
  <c r="G501" i="2"/>
  <c r="E501" i="2"/>
  <c r="N501" i="2" s="1"/>
  <c r="C501" i="2"/>
  <c r="G500" i="2"/>
  <c r="E500" i="2"/>
  <c r="C500" i="2"/>
  <c r="G499" i="2"/>
  <c r="E499" i="2"/>
  <c r="N499" i="2" s="1"/>
  <c r="C499" i="2"/>
  <c r="G498" i="2"/>
  <c r="E498" i="2"/>
  <c r="N498" i="2" s="1"/>
  <c r="C498" i="2"/>
  <c r="G497" i="2"/>
  <c r="E497" i="2"/>
  <c r="C497" i="2"/>
  <c r="G496" i="2"/>
  <c r="E496" i="2"/>
  <c r="C496" i="2"/>
  <c r="G495" i="2"/>
  <c r="E495" i="2"/>
  <c r="N495" i="2" s="1"/>
  <c r="C495" i="2"/>
  <c r="G494" i="2"/>
  <c r="E494" i="2"/>
  <c r="C494" i="2"/>
  <c r="G493" i="2"/>
  <c r="E493" i="2"/>
  <c r="N493" i="2" s="1"/>
  <c r="C493" i="2"/>
  <c r="G492" i="2"/>
  <c r="E492" i="2"/>
  <c r="C492" i="2"/>
  <c r="G491" i="2"/>
  <c r="E491" i="2"/>
  <c r="N491" i="2" s="1"/>
  <c r="C491" i="2"/>
  <c r="G490" i="2"/>
  <c r="E490" i="2"/>
  <c r="C490" i="2"/>
  <c r="G489" i="2"/>
  <c r="E489" i="2"/>
  <c r="N489" i="2" s="1"/>
  <c r="C489" i="2"/>
  <c r="G488" i="2"/>
  <c r="E488" i="2"/>
  <c r="N488" i="2" s="1"/>
  <c r="C488" i="2"/>
  <c r="G487" i="2"/>
  <c r="E487" i="2"/>
  <c r="N487" i="2" s="1"/>
  <c r="C487" i="2"/>
  <c r="G486" i="2"/>
  <c r="E486" i="2"/>
  <c r="N486" i="2" s="1"/>
  <c r="C486" i="2"/>
  <c r="G485" i="2"/>
  <c r="E485" i="2"/>
  <c r="N485" i="2" s="1"/>
  <c r="C485" i="2"/>
  <c r="G484" i="2"/>
  <c r="E484" i="2"/>
  <c r="N484" i="2" s="1"/>
  <c r="C484" i="2"/>
  <c r="G483" i="2"/>
  <c r="E483" i="2"/>
  <c r="N483" i="2" s="1"/>
  <c r="C483" i="2"/>
  <c r="G482" i="2"/>
  <c r="E482" i="2"/>
  <c r="N482" i="2" s="1"/>
  <c r="C482" i="2"/>
  <c r="G481" i="2"/>
  <c r="E481" i="2"/>
  <c r="C481" i="2"/>
  <c r="G480" i="2"/>
  <c r="E480" i="2"/>
  <c r="C480" i="2"/>
  <c r="G479" i="2"/>
  <c r="E479" i="2"/>
  <c r="N479" i="2" s="1"/>
  <c r="C479" i="2"/>
  <c r="G478" i="2"/>
  <c r="E478" i="2"/>
  <c r="N478" i="2" s="1"/>
  <c r="C478" i="2"/>
  <c r="G477" i="2"/>
  <c r="E477" i="2"/>
  <c r="N477" i="2" s="1"/>
  <c r="C477" i="2"/>
  <c r="G476" i="2"/>
  <c r="E476" i="2"/>
  <c r="C476" i="2"/>
  <c r="G475" i="2"/>
  <c r="E475" i="2"/>
  <c r="C475" i="2"/>
  <c r="G474" i="2"/>
  <c r="E474" i="2"/>
  <c r="C474" i="2"/>
  <c r="G473" i="2"/>
  <c r="E473" i="2"/>
  <c r="C473" i="2"/>
  <c r="G472" i="2"/>
  <c r="E472" i="2"/>
  <c r="C472" i="2"/>
  <c r="G471" i="2"/>
  <c r="E471" i="2"/>
  <c r="C471" i="2"/>
  <c r="G470" i="2"/>
  <c r="E470" i="2"/>
  <c r="C470" i="2"/>
  <c r="G469" i="2"/>
  <c r="E469" i="2"/>
  <c r="C469" i="2"/>
  <c r="G468" i="2"/>
  <c r="E468" i="2"/>
  <c r="C468" i="2"/>
  <c r="G467" i="2"/>
  <c r="E467" i="2"/>
  <c r="C467" i="2"/>
  <c r="G466" i="2"/>
  <c r="E466" i="2"/>
  <c r="N466" i="2" s="1"/>
  <c r="C466" i="2"/>
  <c r="G465" i="2"/>
  <c r="E465" i="2"/>
  <c r="N465" i="2" s="1"/>
  <c r="C465" i="2"/>
  <c r="G464" i="2"/>
  <c r="E464" i="2"/>
  <c r="N464" i="2" s="1"/>
  <c r="C464" i="2"/>
  <c r="G463" i="2"/>
  <c r="E463" i="2"/>
  <c r="N463" i="2" s="1"/>
  <c r="C463" i="2"/>
  <c r="G462" i="2"/>
  <c r="E462" i="2"/>
  <c r="N462" i="2" s="1"/>
  <c r="C462" i="2"/>
  <c r="G461" i="2"/>
  <c r="E461" i="2"/>
  <c r="C461" i="2"/>
  <c r="G460" i="2"/>
  <c r="E460" i="2"/>
  <c r="N460" i="2" s="1"/>
  <c r="C460" i="2"/>
  <c r="G459" i="2"/>
  <c r="E459" i="2"/>
  <c r="N459" i="2" s="1"/>
  <c r="C459" i="2"/>
  <c r="G458" i="2"/>
  <c r="E458" i="2"/>
  <c r="C458" i="2"/>
  <c r="G457" i="2"/>
  <c r="E457" i="2"/>
  <c r="C457" i="2"/>
  <c r="G456" i="2"/>
  <c r="E456" i="2"/>
  <c r="N456" i="2" s="1"/>
  <c r="C456" i="2"/>
  <c r="G455" i="2"/>
  <c r="E455" i="2"/>
  <c r="N455" i="2" s="1"/>
  <c r="C455" i="2"/>
  <c r="G454" i="2"/>
  <c r="E454" i="2"/>
  <c r="N454" i="2" s="1"/>
  <c r="C454" i="2"/>
  <c r="G453" i="2"/>
  <c r="E453" i="2"/>
  <c r="N453" i="2" s="1"/>
  <c r="C453" i="2"/>
  <c r="G452" i="2"/>
  <c r="E452" i="2"/>
  <c r="C452" i="2"/>
  <c r="G451" i="2"/>
  <c r="E451" i="2"/>
  <c r="N451" i="2" s="1"/>
  <c r="C451" i="2"/>
  <c r="G450" i="2"/>
  <c r="E450" i="2"/>
  <c r="C450" i="2"/>
  <c r="G449" i="2"/>
  <c r="E449" i="2"/>
  <c r="N449" i="2" s="1"/>
  <c r="C449" i="2"/>
  <c r="G448" i="2"/>
  <c r="E448" i="2"/>
  <c r="N448" i="2" s="1"/>
  <c r="C448" i="2"/>
  <c r="G447" i="2"/>
  <c r="E447" i="2"/>
  <c r="N447" i="2" s="1"/>
  <c r="C447" i="2"/>
  <c r="G446" i="2"/>
  <c r="E446" i="2"/>
  <c r="C446" i="2"/>
  <c r="G445" i="2"/>
  <c r="E445" i="2"/>
  <c r="N445" i="2" s="1"/>
  <c r="C445" i="2"/>
  <c r="G444" i="2"/>
  <c r="E444" i="2"/>
  <c r="N444" i="2" s="1"/>
  <c r="C444" i="2"/>
  <c r="G443" i="2"/>
  <c r="E443" i="2"/>
  <c r="N443" i="2" s="1"/>
  <c r="C443" i="2"/>
  <c r="G442" i="2"/>
  <c r="E442" i="2"/>
  <c r="N442" i="2" s="1"/>
  <c r="C442" i="2"/>
  <c r="G441" i="2"/>
  <c r="E441" i="2"/>
  <c r="N441" i="2" s="1"/>
  <c r="C441" i="2"/>
  <c r="G440" i="2"/>
  <c r="E440" i="2"/>
  <c r="N440" i="2" s="1"/>
  <c r="C440" i="2"/>
  <c r="G439" i="2"/>
  <c r="E439" i="2"/>
  <c r="N439" i="2" s="1"/>
  <c r="C439" i="2"/>
  <c r="G438" i="2"/>
  <c r="E438" i="2"/>
  <c r="N438" i="2" s="1"/>
  <c r="C438" i="2"/>
  <c r="G437" i="2"/>
  <c r="E437" i="2"/>
  <c r="N437" i="2" s="1"/>
  <c r="C437" i="2"/>
  <c r="G436" i="2"/>
  <c r="E436" i="2"/>
  <c r="C436" i="2"/>
  <c r="G435" i="2"/>
  <c r="E435" i="2"/>
  <c r="N435" i="2" s="1"/>
  <c r="C435" i="2"/>
  <c r="G434" i="2"/>
  <c r="E434" i="2"/>
  <c r="N434" i="2" s="1"/>
  <c r="C434" i="2"/>
  <c r="G433" i="2"/>
  <c r="E433" i="2"/>
  <c r="C433" i="2"/>
  <c r="G432" i="2"/>
  <c r="E432" i="2"/>
  <c r="N432" i="2" s="1"/>
  <c r="C432" i="2"/>
  <c r="G431" i="2"/>
  <c r="E431" i="2"/>
  <c r="C431" i="2"/>
  <c r="G430" i="2"/>
  <c r="E430" i="2"/>
  <c r="N430" i="2" s="1"/>
  <c r="C430" i="2"/>
  <c r="G429" i="2"/>
  <c r="E429" i="2"/>
  <c r="C429" i="2"/>
  <c r="G428" i="2"/>
  <c r="E428" i="2"/>
  <c r="N428" i="2" s="1"/>
  <c r="C428" i="2"/>
  <c r="G427" i="2"/>
  <c r="E427" i="2"/>
  <c r="N427" i="2" s="1"/>
  <c r="C427" i="2"/>
  <c r="G426" i="2"/>
  <c r="E426" i="2"/>
  <c r="N426" i="2" s="1"/>
  <c r="C426" i="2"/>
  <c r="G425" i="2"/>
  <c r="E425" i="2"/>
  <c r="C425" i="2"/>
  <c r="G424" i="2"/>
  <c r="E424" i="2"/>
  <c r="N424" i="2" s="1"/>
  <c r="C424" i="2"/>
  <c r="G423" i="2"/>
  <c r="E423" i="2"/>
  <c r="C423" i="2"/>
  <c r="G422" i="2"/>
  <c r="E422" i="2"/>
  <c r="N422" i="2" s="1"/>
  <c r="C422" i="2"/>
  <c r="G421" i="2"/>
  <c r="E421" i="2"/>
  <c r="C421" i="2"/>
  <c r="H421" i="2" s="1"/>
  <c r="G420" i="2"/>
  <c r="E420" i="2"/>
  <c r="N420" i="2" s="1"/>
  <c r="C420" i="2"/>
  <c r="G419" i="2"/>
  <c r="E419" i="2"/>
  <c r="N419" i="2" s="1"/>
  <c r="C419" i="2"/>
  <c r="G418" i="2"/>
  <c r="E418" i="2"/>
  <c r="N418" i="2" s="1"/>
  <c r="C418" i="2"/>
  <c r="G417" i="2"/>
  <c r="E417" i="2"/>
  <c r="C417" i="2"/>
  <c r="G416" i="2"/>
  <c r="E416" i="2"/>
  <c r="N416" i="2" s="1"/>
  <c r="C416" i="2"/>
  <c r="G415" i="2"/>
  <c r="E415" i="2"/>
  <c r="N415" i="2" s="1"/>
  <c r="C415" i="2"/>
  <c r="G414" i="2"/>
  <c r="E414" i="2"/>
  <c r="N414" i="2" s="1"/>
  <c r="C414" i="2"/>
  <c r="G413" i="2"/>
  <c r="E413" i="2"/>
  <c r="C413" i="2"/>
  <c r="G412" i="2"/>
  <c r="E412" i="2"/>
  <c r="N412" i="2" s="1"/>
  <c r="C412" i="2"/>
  <c r="G411" i="2"/>
  <c r="E411" i="2"/>
  <c r="N411" i="2" s="1"/>
  <c r="C411" i="2"/>
  <c r="G410" i="2"/>
  <c r="E410" i="2"/>
  <c r="C410" i="2"/>
  <c r="G409" i="2"/>
  <c r="E409" i="2"/>
  <c r="N409" i="2" s="1"/>
  <c r="C409" i="2"/>
  <c r="G408" i="2"/>
  <c r="E408" i="2"/>
  <c r="N408" i="2" s="1"/>
  <c r="C408" i="2"/>
  <c r="G407" i="2"/>
  <c r="E407" i="2"/>
  <c r="N407" i="2" s="1"/>
  <c r="C407" i="2"/>
  <c r="G406" i="2"/>
  <c r="E406" i="2"/>
  <c r="N406" i="2" s="1"/>
  <c r="C406" i="2"/>
  <c r="G405" i="2"/>
  <c r="E405" i="2"/>
  <c r="C405" i="2"/>
  <c r="G404" i="2"/>
  <c r="E404" i="2"/>
  <c r="C404" i="2"/>
  <c r="G403" i="2"/>
  <c r="E403" i="2"/>
  <c r="N403" i="2" s="1"/>
  <c r="C403" i="2"/>
  <c r="G402" i="2"/>
  <c r="E402" i="2"/>
  <c r="C402" i="2"/>
  <c r="G401" i="2"/>
  <c r="E401" i="2"/>
  <c r="C401" i="2"/>
  <c r="G400" i="2"/>
  <c r="E400" i="2"/>
  <c r="C400" i="2"/>
  <c r="G399" i="2"/>
  <c r="E399" i="2"/>
  <c r="C399" i="2"/>
  <c r="G398" i="2"/>
  <c r="E398" i="2"/>
  <c r="C398" i="2"/>
  <c r="G397" i="2"/>
  <c r="E397" i="2"/>
  <c r="C397" i="2"/>
  <c r="G396" i="2"/>
  <c r="E396" i="2"/>
  <c r="C396" i="2"/>
  <c r="G395" i="2"/>
  <c r="E395" i="2"/>
  <c r="C395" i="2"/>
  <c r="G394" i="2"/>
  <c r="E394" i="2"/>
  <c r="C394" i="2"/>
  <c r="G393" i="2"/>
  <c r="E393" i="2"/>
  <c r="C393" i="2"/>
  <c r="G392" i="2"/>
  <c r="E392" i="2"/>
  <c r="N392" i="2" s="1"/>
  <c r="C392" i="2"/>
  <c r="G391" i="2"/>
  <c r="E391" i="2"/>
  <c r="N391" i="2" s="1"/>
  <c r="C391" i="2"/>
  <c r="G390" i="2"/>
  <c r="E390" i="2"/>
  <c r="N390" i="2" s="1"/>
  <c r="C390" i="2"/>
  <c r="G389" i="2"/>
  <c r="E389" i="2"/>
  <c r="C389" i="2"/>
  <c r="G388" i="2"/>
  <c r="E388" i="2"/>
  <c r="C388" i="2"/>
  <c r="G387" i="2"/>
  <c r="E387" i="2"/>
  <c r="N387" i="2" s="1"/>
  <c r="C387" i="2"/>
  <c r="G386" i="2"/>
  <c r="E386" i="2"/>
  <c r="C386" i="2"/>
  <c r="G385" i="2"/>
  <c r="E385" i="2"/>
  <c r="N385" i="2" s="1"/>
  <c r="C385" i="2"/>
  <c r="G384" i="2"/>
  <c r="E384" i="2"/>
  <c r="N384" i="2" s="1"/>
  <c r="C384" i="2"/>
  <c r="G383" i="2"/>
  <c r="E383" i="2"/>
  <c r="N383" i="2" s="1"/>
  <c r="C383" i="2"/>
  <c r="G382" i="2"/>
  <c r="E382" i="2"/>
  <c r="N382" i="2" s="1"/>
  <c r="C382" i="2"/>
  <c r="G381" i="2"/>
  <c r="E381" i="2"/>
  <c r="C381" i="2"/>
  <c r="G380" i="2"/>
  <c r="E380" i="2"/>
  <c r="C380" i="2"/>
  <c r="G379" i="2"/>
  <c r="E379" i="2"/>
  <c r="N379" i="2" s="1"/>
  <c r="C379" i="2"/>
  <c r="G378" i="2"/>
  <c r="E378" i="2"/>
  <c r="C378" i="2"/>
  <c r="G377" i="2"/>
  <c r="E377" i="2"/>
  <c r="N377" i="2" s="1"/>
  <c r="C377" i="2"/>
  <c r="G376" i="2"/>
  <c r="E376" i="2"/>
  <c r="N376" i="2" s="1"/>
  <c r="C376" i="2"/>
  <c r="G375" i="2"/>
  <c r="E375" i="2"/>
  <c r="C375" i="2"/>
  <c r="G374" i="2"/>
  <c r="E374" i="2"/>
  <c r="N374" i="2" s="1"/>
  <c r="C374" i="2"/>
  <c r="G373" i="2"/>
  <c r="E373" i="2"/>
  <c r="C373" i="2"/>
  <c r="G372" i="2"/>
  <c r="E372" i="2"/>
  <c r="C372" i="2"/>
  <c r="G371" i="2"/>
  <c r="E371" i="2"/>
  <c r="N371" i="2" s="1"/>
  <c r="C371" i="2"/>
  <c r="G370" i="2"/>
  <c r="E370" i="2"/>
  <c r="N370" i="2" s="1"/>
  <c r="C370" i="2"/>
  <c r="G369" i="2"/>
  <c r="E369" i="2"/>
  <c r="N369" i="2" s="1"/>
  <c r="C369" i="2"/>
  <c r="G368" i="2"/>
  <c r="E368" i="2"/>
  <c r="N368" i="2" s="1"/>
  <c r="C368" i="2"/>
  <c r="G367" i="2"/>
  <c r="E367" i="2"/>
  <c r="C367" i="2"/>
  <c r="G366" i="2"/>
  <c r="E366" i="2"/>
  <c r="N366" i="2" s="1"/>
  <c r="C366" i="2"/>
  <c r="G365" i="2"/>
  <c r="E365" i="2"/>
  <c r="C365" i="2"/>
  <c r="G364" i="2"/>
  <c r="E364" i="2"/>
  <c r="N364" i="2" s="1"/>
  <c r="C364" i="2"/>
  <c r="G363" i="2"/>
  <c r="E363" i="2"/>
  <c r="N363" i="2" s="1"/>
  <c r="C363" i="2"/>
  <c r="G362" i="2"/>
  <c r="E362" i="2"/>
  <c r="N362" i="2" s="1"/>
  <c r="C362" i="2"/>
  <c r="G361" i="2"/>
  <c r="E361" i="2"/>
  <c r="N361" i="2" s="1"/>
  <c r="C361" i="2"/>
  <c r="G360" i="2"/>
  <c r="E360" i="2"/>
  <c r="N360" i="2" s="1"/>
  <c r="C360" i="2"/>
  <c r="G359" i="2"/>
  <c r="E359" i="2"/>
  <c r="N359" i="2" s="1"/>
  <c r="C359" i="2"/>
  <c r="G358" i="2"/>
  <c r="E358" i="2"/>
  <c r="N358" i="2" s="1"/>
  <c r="C358" i="2"/>
  <c r="G357" i="2"/>
  <c r="E357" i="2"/>
  <c r="C357" i="2"/>
  <c r="G356" i="2"/>
  <c r="E356" i="2"/>
  <c r="C356" i="2"/>
  <c r="G355" i="2"/>
  <c r="E355" i="2"/>
  <c r="N355" i="2" s="1"/>
  <c r="C355" i="2"/>
  <c r="G354" i="2"/>
  <c r="E354" i="2"/>
  <c r="C354" i="2"/>
  <c r="G353" i="2"/>
  <c r="E353" i="2"/>
  <c r="N353" i="2" s="1"/>
  <c r="C353" i="2"/>
  <c r="G352" i="2"/>
  <c r="E352" i="2"/>
  <c r="N352" i="2" s="1"/>
  <c r="C352" i="2"/>
  <c r="G351" i="2"/>
  <c r="E351" i="2"/>
  <c r="N351" i="2" s="1"/>
  <c r="C351" i="2"/>
  <c r="G350" i="2"/>
  <c r="E350" i="2"/>
  <c r="N350" i="2" s="1"/>
  <c r="C350" i="2"/>
  <c r="G349" i="2"/>
  <c r="E349" i="2"/>
  <c r="C349" i="2"/>
  <c r="G348" i="2"/>
  <c r="E348" i="2"/>
  <c r="C348" i="2"/>
  <c r="G347" i="2"/>
  <c r="E347" i="2"/>
  <c r="N347" i="2" s="1"/>
  <c r="C347" i="2"/>
  <c r="H347" i="2" s="1"/>
  <c r="G346" i="2"/>
  <c r="E346" i="2"/>
  <c r="C346" i="2"/>
  <c r="G345" i="2"/>
  <c r="E345" i="2"/>
  <c r="N345" i="2" s="1"/>
  <c r="C345" i="2"/>
  <c r="G344" i="2"/>
  <c r="E344" i="2"/>
  <c r="N344" i="2" s="1"/>
  <c r="C344" i="2"/>
  <c r="G343" i="2"/>
  <c r="E343" i="2"/>
  <c r="C343" i="2"/>
  <c r="G342" i="2"/>
  <c r="E342" i="2"/>
  <c r="N342" i="2" s="1"/>
  <c r="C342" i="2"/>
  <c r="G341" i="2"/>
  <c r="E341" i="2"/>
  <c r="C341" i="2"/>
  <c r="G340" i="2"/>
  <c r="E340" i="2"/>
  <c r="N340" i="2" s="1"/>
  <c r="C340" i="2"/>
  <c r="G339" i="2"/>
  <c r="E339" i="2"/>
  <c r="N339" i="2" s="1"/>
  <c r="C339" i="2"/>
  <c r="G338" i="2"/>
  <c r="E338" i="2"/>
  <c r="N338" i="2" s="1"/>
  <c r="C338" i="2"/>
  <c r="G337" i="2"/>
  <c r="E337" i="2"/>
  <c r="N337" i="2" s="1"/>
  <c r="C337" i="2"/>
  <c r="G336" i="2"/>
  <c r="E336" i="2"/>
  <c r="N336" i="2" s="1"/>
  <c r="C336" i="2"/>
  <c r="G335" i="2"/>
  <c r="E335" i="2"/>
  <c r="C335" i="2"/>
  <c r="G334" i="2"/>
  <c r="E334" i="2"/>
  <c r="N334" i="2" s="1"/>
  <c r="C334" i="2"/>
  <c r="G333" i="2"/>
  <c r="E333" i="2"/>
  <c r="N333" i="2" s="1"/>
  <c r="C333" i="2"/>
  <c r="G332" i="2"/>
  <c r="E332" i="2"/>
  <c r="C332" i="2"/>
  <c r="G331" i="2"/>
  <c r="E331" i="2"/>
  <c r="N331" i="2" s="1"/>
  <c r="C331" i="2"/>
  <c r="G330" i="2"/>
  <c r="E330" i="2"/>
  <c r="N330" i="2" s="1"/>
  <c r="C330" i="2"/>
  <c r="G329" i="2"/>
  <c r="E329" i="2"/>
  <c r="N329" i="2" s="1"/>
  <c r="C329" i="2"/>
  <c r="G328" i="2"/>
  <c r="E328" i="2"/>
  <c r="C328" i="2"/>
  <c r="G327" i="2"/>
  <c r="E327" i="2"/>
  <c r="C327" i="2"/>
  <c r="G326" i="2"/>
  <c r="E326" i="2"/>
  <c r="C326" i="2"/>
  <c r="G325" i="2"/>
  <c r="E325" i="2"/>
  <c r="C325" i="2"/>
  <c r="G324" i="2"/>
  <c r="E324" i="2"/>
  <c r="C324" i="2"/>
  <c r="G323" i="2"/>
  <c r="E323" i="2"/>
  <c r="C323" i="2"/>
  <c r="G322" i="2"/>
  <c r="E322" i="2"/>
  <c r="C322" i="2"/>
  <c r="G321" i="2"/>
  <c r="E321" i="2"/>
  <c r="C321" i="2"/>
  <c r="G320" i="2"/>
  <c r="E320" i="2"/>
  <c r="C320" i="2"/>
  <c r="G319" i="2"/>
  <c r="E319" i="2"/>
  <c r="C319" i="2"/>
  <c r="G318" i="2"/>
  <c r="E318" i="2"/>
  <c r="N318" i="2" s="1"/>
  <c r="C318" i="2"/>
  <c r="G317" i="2"/>
  <c r="E317" i="2"/>
  <c r="N317" i="2" s="1"/>
  <c r="C317" i="2"/>
  <c r="G316" i="2"/>
  <c r="E316" i="2"/>
  <c r="C316" i="2"/>
  <c r="G315" i="2"/>
  <c r="E315" i="2"/>
  <c r="C315" i="2"/>
  <c r="H315" i="2" s="1"/>
  <c r="G314" i="2"/>
  <c r="E314" i="2"/>
  <c r="N314" i="2" s="1"/>
  <c r="C314" i="2"/>
  <c r="G313" i="2"/>
  <c r="E313" i="2"/>
  <c r="N313" i="2" s="1"/>
  <c r="C313" i="2"/>
  <c r="G312" i="2"/>
  <c r="E312" i="2"/>
  <c r="N312" i="2" s="1"/>
  <c r="C312" i="2"/>
  <c r="G311" i="2"/>
  <c r="E311" i="2"/>
  <c r="C311" i="2"/>
  <c r="G310" i="2"/>
  <c r="E310" i="2"/>
  <c r="C310" i="2"/>
  <c r="G309" i="2"/>
  <c r="E309" i="2"/>
  <c r="C309" i="2"/>
  <c r="G308" i="2"/>
  <c r="E308" i="2"/>
  <c r="C308" i="2"/>
  <c r="G307" i="2"/>
  <c r="E307" i="2"/>
  <c r="C307" i="2"/>
  <c r="G306" i="2"/>
  <c r="E306" i="2"/>
  <c r="N306" i="2" s="1"/>
  <c r="C306" i="2"/>
  <c r="G305" i="2"/>
  <c r="E305" i="2"/>
  <c r="N305" i="2" s="1"/>
  <c r="C305" i="2"/>
  <c r="G304" i="2"/>
  <c r="E304" i="2"/>
  <c r="N304" i="2" s="1"/>
  <c r="C304" i="2"/>
  <c r="G303" i="2"/>
  <c r="E303" i="2"/>
  <c r="C303" i="2"/>
  <c r="G302" i="2"/>
  <c r="E302" i="2"/>
  <c r="N302" i="2" s="1"/>
  <c r="C302" i="2"/>
  <c r="G301" i="2"/>
  <c r="E301" i="2"/>
  <c r="C301" i="2"/>
  <c r="G300" i="2"/>
  <c r="E300" i="2"/>
  <c r="C300" i="2"/>
  <c r="G299" i="2"/>
  <c r="E299" i="2"/>
  <c r="N299" i="2" s="1"/>
  <c r="C299" i="2"/>
  <c r="G298" i="2"/>
  <c r="E298" i="2"/>
  <c r="C298" i="2"/>
  <c r="N917" i="2" l="1"/>
  <c r="N1061" i="2"/>
  <c r="N1133" i="2"/>
  <c r="AX57" i="1"/>
  <c r="AX59" i="1" s="1"/>
  <c r="N1141" i="2"/>
  <c r="N322" i="2"/>
  <c r="N698" i="2"/>
  <c r="N320" i="2"/>
  <c r="AP121" i="1" s="1"/>
  <c r="AP123" i="1" s="1"/>
  <c r="N328" i="2"/>
  <c r="N400" i="2"/>
  <c r="N472" i="2"/>
  <c r="N544" i="2"/>
  <c r="N624" i="2"/>
  <c r="N768" i="2"/>
  <c r="N840" i="2"/>
  <c r="N912" i="2"/>
  <c r="AX121" i="1" s="1"/>
  <c r="AX123" i="1" s="1"/>
  <c r="AX130" i="1"/>
  <c r="N920" i="2"/>
  <c r="N992" i="2"/>
  <c r="N1064" i="2"/>
  <c r="N1136" i="2"/>
  <c r="N394" i="2"/>
  <c r="AQ121" i="1" s="1"/>
  <c r="AQ123" i="1" s="1"/>
  <c r="N618" i="2"/>
  <c r="N770" i="2"/>
  <c r="N842" i="2"/>
  <c r="N994" i="2"/>
  <c r="AO115" i="1"/>
  <c r="AO117" i="1" s="1"/>
  <c r="N469" i="2"/>
  <c r="N549" i="2"/>
  <c r="N395" i="2"/>
  <c r="N467" i="2"/>
  <c r="AO57" i="1"/>
  <c r="AO59" i="1" s="1"/>
  <c r="N475" i="2"/>
  <c r="N547" i="2"/>
  <c r="N691" i="2"/>
  <c r="N763" i="2"/>
  <c r="AS57" i="1"/>
  <c r="AS59" i="1" s="1"/>
  <c r="AV130" i="1"/>
  <c r="N771" i="2"/>
  <c r="N915" i="2"/>
  <c r="N987" i="2"/>
  <c r="N1059" i="2"/>
  <c r="AW57" i="1"/>
  <c r="AW59" i="1" s="1"/>
  <c r="N1067" i="2"/>
  <c r="N1139" i="2"/>
  <c r="N474" i="2"/>
  <c r="N986" i="2"/>
  <c r="AZ121" i="1" s="1"/>
  <c r="AZ123" i="1" s="1"/>
  <c r="N325" i="2"/>
  <c r="N621" i="2"/>
  <c r="N693" i="2"/>
  <c r="N765" i="2"/>
  <c r="N837" i="2"/>
  <c r="AT57" i="1"/>
  <c r="AT59" i="1" s="1"/>
  <c r="AW130" i="1"/>
  <c r="N470" i="2"/>
  <c r="N542" i="2"/>
  <c r="AS121" i="1" s="1"/>
  <c r="AS123" i="1" s="1"/>
  <c r="N550" i="2"/>
  <c r="N622" i="2"/>
  <c r="N694" i="2"/>
  <c r="N766" i="2"/>
  <c r="N846" i="2"/>
  <c r="N918" i="2"/>
  <c r="N990" i="2"/>
  <c r="N1062" i="2"/>
  <c r="N1134" i="2"/>
  <c r="BB121" i="1" s="1"/>
  <c r="BB123" i="1" s="1"/>
  <c r="N1142" i="2"/>
  <c r="N546" i="2"/>
  <c r="N690" i="2"/>
  <c r="AU121" i="1" s="1"/>
  <c r="AU123" i="1" s="1"/>
  <c r="N914" i="2"/>
  <c r="N1138" i="2"/>
  <c r="N541" i="2"/>
  <c r="AP57" i="1"/>
  <c r="AP59" i="1" s="1"/>
  <c r="N323" i="2"/>
  <c r="N326" i="2"/>
  <c r="N398" i="2"/>
  <c r="N321" i="2"/>
  <c r="N393" i="2"/>
  <c r="AN57" i="1"/>
  <c r="AN59" i="1" s="1"/>
  <c r="N401" i="2"/>
  <c r="N473" i="2"/>
  <c r="N545" i="2"/>
  <c r="N617" i="2"/>
  <c r="N689" i="2"/>
  <c r="AR57" i="1"/>
  <c r="AR59" i="1" s="1"/>
  <c r="N769" i="2"/>
  <c r="N841" i="2"/>
  <c r="N985" i="2"/>
  <c r="AV57" i="1"/>
  <c r="AV59" i="1" s="1"/>
  <c r="N1065" i="2"/>
  <c r="N1137" i="2"/>
  <c r="BB115" i="1"/>
  <c r="BB117" i="1" s="1"/>
  <c r="AM115" i="1"/>
  <c r="AM117" i="1" s="1"/>
  <c r="N324" i="2"/>
  <c r="N468" i="2"/>
  <c r="AR121" i="1" s="1"/>
  <c r="AR123" i="1" s="1"/>
  <c r="AR130" i="1"/>
  <c r="N692" i="2"/>
  <c r="N844" i="2"/>
  <c r="N916" i="2"/>
  <c r="N988" i="2"/>
  <c r="N1060" i="2"/>
  <c r="BA121" i="1" s="1"/>
  <c r="BA123" i="1" s="1"/>
  <c r="BA130" i="1"/>
  <c r="N1068" i="2"/>
  <c r="N1140" i="2"/>
  <c r="N402" i="2"/>
  <c r="N476" i="2"/>
  <c r="N620" i="2"/>
  <c r="AZ115" i="1"/>
  <c r="AZ117" i="1" s="1"/>
  <c r="N319" i="2"/>
  <c r="AM57" i="1"/>
  <c r="AM59" i="1" s="1"/>
  <c r="N327" i="2"/>
  <c r="N399" i="2"/>
  <c r="N471" i="2"/>
  <c r="N543" i="2"/>
  <c r="N615" i="2"/>
  <c r="AQ57" i="1"/>
  <c r="AQ59" i="1" s="1"/>
  <c r="AT130" i="1"/>
  <c r="N623" i="2"/>
  <c r="N695" i="2"/>
  <c r="N767" i="2"/>
  <c r="N839" i="2"/>
  <c r="N911" i="2"/>
  <c r="AU57" i="1"/>
  <c r="AU59" i="1" s="1"/>
  <c r="N991" i="2"/>
  <c r="N1063" i="2"/>
  <c r="M421" i="2"/>
  <c r="M315" i="2"/>
  <c r="M347" i="2"/>
  <c r="H693" i="2"/>
  <c r="H397" i="2"/>
  <c r="H411" i="2"/>
  <c r="M411" i="2" s="1"/>
  <c r="H489" i="2"/>
  <c r="M489" i="2" s="1"/>
  <c r="H1081" i="2"/>
  <c r="I1081" i="2" s="1"/>
  <c r="H415" i="2"/>
  <c r="H733" i="2"/>
  <c r="J733" i="2" s="1"/>
  <c r="H370" i="2"/>
  <c r="M370" i="2" s="1"/>
  <c r="H592" i="2"/>
  <c r="J592" i="2" s="1"/>
  <c r="H915" i="2"/>
  <c r="H1067" i="2"/>
  <c r="H1123" i="2"/>
  <c r="J1123" i="2" s="1"/>
  <c r="H323" i="2"/>
  <c r="H407" i="2"/>
  <c r="M407" i="2" s="1"/>
  <c r="H747" i="2"/>
  <c r="I747" i="2" s="1"/>
  <c r="H400" i="2"/>
  <c r="H456" i="2"/>
  <c r="H696" i="2"/>
  <c r="H633" i="2"/>
  <c r="I633" i="2" s="1"/>
  <c r="H839" i="2"/>
  <c r="K301" i="2"/>
  <c r="K349" i="2"/>
  <c r="H357" i="2"/>
  <c r="K381" i="2"/>
  <c r="K389" i="2"/>
  <c r="H469" i="2"/>
  <c r="H1005" i="2"/>
  <c r="I1005" i="2" s="1"/>
  <c r="H680" i="2"/>
  <c r="J680" i="2" s="1"/>
  <c r="H493" i="2"/>
  <c r="K325" i="2"/>
  <c r="H365" i="2"/>
  <c r="K373" i="2"/>
  <c r="H405" i="2"/>
  <c r="M405" i="2" s="1"/>
  <c r="H413" i="2"/>
  <c r="M413" i="2" s="1"/>
  <c r="K445" i="2"/>
  <c r="K453" i="2"/>
  <c r="H629" i="2"/>
  <c r="I629" i="2" s="1"/>
  <c r="H789" i="2"/>
  <c r="I789" i="2" s="1"/>
  <c r="K317" i="2"/>
  <c r="K341" i="2"/>
  <c r="H481" i="2"/>
  <c r="M481" i="2" s="1"/>
  <c r="H1073" i="2"/>
  <c r="J1073" i="2" s="1"/>
  <c r="K309" i="2"/>
  <c r="K333" i="2"/>
  <c r="H517" i="2"/>
  <c r="H709" i="2"/>
  <c r="J709" i="2" s="1"/>
  <c r="H1109" i="2"/>
  <c r="J1109" i="2" s="1"/>
  <c r="H496" i="2"/>
  <c r="H395" i="2"/>
  <c r="H443" i="2"/>
  <c r="M443" i="2" s="1"/>
  <c r="H321" i="2"/>
  <c r="K437" i="2"/>
  <c r="K477" i="2"/>
  <c r="K533" i="2"/>
  <c r="K541" i="2"/>
  <c r="K549" i="2"/>
  <c r="K525" i="2"/>
  <c r="H748" i="2"/>
  <c r="I748" i="2" s="1"/>
  <c r="H1044" i="2"/>
  <c r="J1044" i="2" s="1"/>
  <c r="H378" i="2"/>
  <c r="H773" i="2"/>
  <c r="I773" i="2" s="1"/>
  <c r="H752" i="2"/>
  <c r="I752" i="2" s="1"/>
  <c r="H976" i="2"/>
  <c r="J976" i="2" s="1"/>
  <c r="H992" i="2"/>
  <c r="H1048" i="2"/>
  <c r="I1048" i="2" s="1"/>
  <c r="H1088" i="2"/>
  <c r="I1088" i="2" s="1"/>
  <c r="K573" i="2"/>
  <c r="K581" i="2"/>
  <c r="K613" i="2"/>
  <c r="H429" i="2"/>
  <c r="M429" i="2" s="1"/>
  <c r="K653" i="2"/>
  <c r="K701" i="2"/>
  <c r="K725" i="2"/>
  <c r="K781" i="2"/>
  <c r="K797" i="2"/>
  <c r="K805" i="2"/>
  <c r="K813" i="2"/>
  <c r="K821" i="2"/>
  <c r="K829" i="2"/>
  <c r="K312" i="2"/>
  <c r="K792" i="2"/>
  <c r="K816" i="2"/>
  <c r="K384" i="2"/>
  <c r="K451" i="2"/>
  <c r="K827" i="2"/>
  <c r="K939" i="2"/>
  <c r="K1003" i="2"/>
  <c r="K363" i="2"/>
  <c r="K547" i="2"/>
  <c r="K555" i="2"/>
  <c r="K659" i="2"/>
  <c r="K683" i="2"/>
  <c r="K691" i="2"/>
  <c r="K707" i="2"/>
  <c r="K739" i="2"/>
  <c r="K843" i="2"/>
  <c r="K851" i="2"/>
  <c r="K859" i="2"/>
  <c r="K299" i="2"/>
  <c r="K304" i="2"/>
  <c r="K387" i="2"/>
  <c r="K837" i="2"/>
  <c r="K845" i="2"/>
  <c r="H853" i="2"/>
  <c r="I853" i="2" s="1"/>
  <c r="H869" i="2"/>
  <c r="J869" i="2" s="1"/>
  <c r="K877" i="2"/>
  <c r="K885" i="2"/>
  <c r="H901" i="2"/>
  <c r="I901" i="2" s="1"/>
  <c r="H917" i="2"/>
  <c r="K933" i="2"/>
  <c r="H941" i="2"/>
  <c r="I941" i="2" s="1"/>
  <c r="K949" i="2"/>
  <c r="K957" i="2"/>
  <c r="K973" i="2"/>
  <c r="K981" i="2"/>
  <c r="H1021" i="2"/>
  <c r="I1021" i="2" s="1"/>
  <c r="H1029" i="2"/>
  <c r="I1029" i="2" s="1"/>
  <c r="K1112" i="2"/>
  <c r="K310" i="2"/>
  <c r="K326" i="2"/>
  <c r="K342" i="2"/>
  <c r="K358" i="2"/>
  <c r="K382" i="2"/>
  <c r="H422" i="2"/>
  <c r="H446" i="2"/>
  <c r="M446" i="2" s="1"/>
  <c r="K454" i="2"/>
  <c r="K534" i="2"/>
  <c r="H606" i="2"/>
  <c r="J606" i="2" s="1"/>
  <c r="H622" i="2"/>
  <c r="H678" i="2"/>
  <c r="I678" i="2" s="1"/>
  <c r="K718" i="2"/>
  <c r="K742" i="2"/>
  <c r="K814" i="2"/>
  <c r="H830" i="2"/>
  <c r="I830" i="2" s="1"/>
  <c r="K902" i="2"/>
  <c r="H918" i="2"/>
  <c r="H974" i="2"/>
  <c r="J974" i="2" s="1"/>
  <c r="K1014" i="2"/>
  <c r="K1110" i="2"/>
  <c r="H401" i="2"/>
  <c r="H457" i="2"/>
  <c r="M457" i="2" s="1"/>
  <c r="H473" i="2"/>
  <c r="K569" i="2"/>
  <c r="K585" i="2"/>
  <c r="H609" i="2"/>
  <c r="I609" i="2" s="1"/>
  <c r="K673" i="2"/>
  <c r="H697" i="2"/>
  <c r="H753" i="2"/>
  <c r="J753" i="2" s="1"/>
  <c r="K785" i="2"/>
  <c r="K881" i="2"/>
  <c r="K929" i="2"/>
  <c r="K969" i="2"/>
  <c r="H1065" i="2"/>
  <c r="K337" i="2"/>
  <c r="K369" i="2"/>
  <c r="K377" i="2"/>
  <c r="K308" i="2"/>
  <c r="K348" i="2"/>
  <c r="H372" i="2"/>
  <c r="M372" i="2" s="1"/>
  <c r="K380" i="2"/>
  <c r="K444" i="2"/>
  <c r="K452" i="2"/>
  <c r="K460" i="2"/>
  <c r="K532" i="2"/>
  <c r="K668" i="2"/>
  <c r="K676" i="2"/>
  <c r="K740" i="2"/>
  <c r="H756" i="2"/>
  <c r="I756" i="2" s="1"/>
  <c r="K860" i="2"/>
  <c r="K900" i="2"/>
  <c r="H940" i="2"/>
  <c r="J940" i="2" s="1"/>
  <c r="K972" i="2"/>
  <c r="K1036" i="2"/>
  <c r="H1052" i="2"/>
  <c r="J1052" i="2" s="1"/>
  <c r="H313" i="2"/>
  <c r="M313" i="2" s="1"/>
  <c r="K303" i="2"/>
  <c r="K383" i="2"/>
  <c r="K511" i="2"/>
  <c r="K559" i="2"/>
  <c r="K591" i="2"/>
  <c r="H599" i="2"/>
  <c r="J599" i="2" s="1"/>
  <c r="K695" i="2"/>
  <c r="K711" i="2"/>
  <c r="H831" i="2"/>
  <c r="J831" i="2" s="1"/>
  <c r="K887" i="2"/>
  <c r="H975" i="2"/>
  <c r="J975" i="2" s="1"/>
  <c r="K1007" i="2"/>
  <c r="K327" i="2"/>
  <c r="K399" i="2"/>
  <c r="K298" i="2"/>
  <c r="K306" i="2"/>
  <c r="H314" i="2"/>
  <c r="H322" i="2"/>
  <c r="H330" i="2"/>
  <c r="M330" i="2" s="1"/>
  <c r="K386" i="2"/>
  <c r="H458" i="2"/>
  <c r="M458" i="2" s="1"/>
  <c r="H474" i="2"/>
  <c r="K490" i="2"/>
  <c r="K530" i="2"/>
  <c r="K570" i="2"/>
  <c r="K594" i="2"/>
  <c r="H602" i="2"/>
  <c r="I602" i="2" s="1"/>
  <c r="K786" i="2"/>
  <c r="K866" i="2"/>
  <c r="K890" i="2"/>
  <c r="K898" i="2"/>
  <c r="K962" i="2"/>
  <c r="H978" i="2"/>
  <c r="J978" i="2" s="1"/>
  <c r="H1050" i="2"/>
  <c r="I1050" i="2" s="1"/>
  <c r="H1066" i="2"/>
  <c r="K19" i="2"/>
  <c r="K194" i="2"/>
  <c r="K167" i="2"/>
  <c r="K46" i="2"/>
  <c r="K241" i="2"/>
  <c r="K268" i="2"/>
  <c r="K338" i="2"/>
  <c r="K346" i="2"/>
  <c r="K354" i="2"/>
  <c r="H15" i="2"/>
  <c r="M15" i="2" s="1"/>
  <c r="H163" i="2"/>
  <c r="M163" i="2" s="1"/>
  <c r="H89" i="2"/>
  <c r="M89" i="2" s="1"/>
  <c r="K89" i="2"/>
  <c r="H237" i="2"/>
  <c r="M237" i="2" s="1"/>
  <c r="K163" i="2"/>
  <c r="H47" i="2"/>
  <c r="M47" i="2" s="1"/>
  <c r="H195" i="2"/>
  <c r="M195" i="2" s="1"/>
  <c r="H121" i="2"/>
  <c r="M121" i="2" s="1"/>
  <c r="H269" i="2"/>
  <c r="M269" i="2" s="1"/>
  <c r="K195" i="2"/>
  <c r="H320" i="2"/>
  <c r="K328" i="2"/>
  <c r="K336" i="2"/>
  <c r="K344" i="2"/>
  <c r="K352" i="2"/>
  <c r="H360" i="2"/>
  <c r="K368" i="2"/>
  <c r="H376" i="2"/>
  <c r="M376" i="2" s="1"/>
  <c r="H392" i="2"/>
  <c r="K408" i="2"/>
  <c r="K424" i="2"/>
  <c r="K440" i="2"/>
  <c r="H448" i="2"/>
  <c r="H472" i="2"/>
  <c r="K504" i="2"/>
  <c r="K536" i="2"/>
  <c r="K544" i="2"/>
  <c r="K560" i="2"/>
  <c r="K568" i="2"/>
  <c r="K576" i="2"/>
  <c r="H616" i="2"/>
  <c r="H632" i="2"/>
  <c r="I632" i="2" s="1"/>
  <c r="H640" i="2"/>
  <c r="I640" i="2" s="1"/>
  <c r="H648" i="2"/>
  <c r="I648" i="2" s="1"/>
  <c r="H656" i="2"/>
  <c r="I656" i="2" s="1"/>
  <c r="H664" i="2"/>
  <c r="J664" i="2" s="1"/>
  <c r="H704" i="2"/>
  <c r="J704" i="2" s="1"/>
  <c r="H728" i="2"/>
  <c r="J728" i="2" s="1"/>
  <c r="K736" i="2"/>
  <c r="K744" i="2"/>
  <c r="H760" i="2"/>
  <c r="J760" i="2" s="1"/>
  <c r="K776" i="2"/>
  <c r="K784" i="2"/>
  <c r="H800" i="2"/>
  <c r="I800" i="2" s="1"/>
  <c r="K808" i="2"/>
  <c r="H840" i="2"/>
  <c r="K872" i="2"/>
  <c r="K880" i="2"/>
  <c r="H912" i="2"/>
  <c r="H920" i="2"/>
  <c r="H936" i="2"/>
  <c r="I936" i="2" s="1"/>
  <c r="H944" i="2"/>
  <c r="I944" i="2" s="1"/>
  <c r="H984" i="2"/>
  <c r="J984" i="2" s="1"/>
  <c r="H1000" i="2"/>
  <c r="I1000" i="2" s="1"/>
  <c r="H1016" i="2"/>
  <c r="J1016" i="2" s="1"/>
  <c r="H1024" i="2"/>
  <c r="I1024" i="2" s="1"/>
  <c r="H1064" i="2"/>
  <c r="H1072" i="2"/>
  <c r="J1072" i="2" s="1"/>
  <c r="H1096" i="2"/>
  <c r="I1096" i="2" s="1"/>
  <c r="H5" i="2"/>
  <c r="M5" i="2" s="1"/>
  <c r="H79" i="2"/>
  <c r="M79" i="2" s="1"/>
  <c r="K79" i="2"/>
  <c r="H153" i="2"/>
  <c r="M153" i="2" s="1"/>
  <c r="H227" i="2"/>
  <c r="M227" i="2" s="1"/>
  <c r="K5" i="2"/>
  <c r="K153" i="2"/>
  <c r="H110" i="2"/>
  <c r="M110" i="2" s="1"/>
  <c r="K184" i="2"/>
  <c r="H184" i="2"/>
  <c r="M184" i="2" s="1"/>
  <c r="H36" i="2"/>
  <c r="M36" i="2" s="1"/>
  <c r="K258" i="2"/>
  <c r="H258" i="2"/>
  <c r="M258" i="2" s="1"/>
  <c r="K256" i="2"/>
  <c r="H34" i="2"/>
  <c r="M34" i="2" s="1"/>
  <c r="K108" i="2"/>
  <c r="H256" i="2"/>
  <c r="M256" i="2" s="1"/>
  <c r="H108" i="2"/>
  <c r="M108" i="2" s="1"/>
  <c r="K182" i="2"/>
  <c r="H182" i="2"/>
  <c r="M182" i="2" s="1"/>
  <c r="H39" i="2"/>
  <c r="M39" i="2" s="1"/>
  <c r="H187" i="2"/>
  <c r="M187" i="2" s="1"/>
  <c r="H113" i="2"/>
  <c r="M113" i="2" s="1"/>
  <c r="K261" i="2"/>
  <c r="H261" i="2"/>
  <c r="M261" i="2" s="1"/>
  <c r="K187" i="2"/>
  <c r="K113" i="2"/>
  <c r="K248" i="2"/>
  <c r="H100" i="2"/>
  <c r="H174" i="2"/>
  <c r="H26" i="2"/>
  <c r="H248" i="2"/>
  <c r="K174" i="2"/>
  <c r="H22" i="2"/>
  <c r="M22" i="2" s="1"/>
  <c r="H170" i="2"/>
  <c r="M170" i="2" s="1"/>
  <c r="H96" i="2"/>
  <c r="M96" i="2" s="1"/>
  <c r="K244" i="2"/>
  <c r="H244" i="2"/>
  <c r="M244" i="2" s="1"/>
  <c r="K170" i="2"/>
  <c r="K22" i="2"/>
  <c r="H271" i="2"/>
  <c r="M271" i="2" s="1"/>
  <c r="H49" i="2"/>
  <c r="M49" i="2" s="1"/>
  <c r="H197" i="2"/>
  <c r="M197" i="2" s="1"/>
  <c r="H123" i="2"/>
  <c r="M123" i="2" s="1"/>
  <c r="K123" i="2"/>
  <c r="K271" i="2"/>
  <c r="H8" i="2"/>
  <c r="M8" i="2" s="1"/>
  <c r="H156" i="2"/>
  <c r="M156" i="2" s="1"/>
  <c r="K156" i="2"/>
  <c r="H82" i="2"/>
  <c r="M82" i="2" s="1"/>
  <c r="H230" i="2"/>
  <c r="M230" i="2" s="1"/>
  <c r="K230" i="2"/>
  <c r="H70" i="2"/>
  <c r="M70" i="2" s="1"/>
  <c r="H144" i="2"/>
  <c r="M144" i="2" s="1"/>
  <c r="K292" i="2"/>
  <c r="H292" i="2"/>
  <c r="M292" i="2" s="1"/>
  <c r="H218" i="2"/>
  <c r="M218" i="2" s="1"/>
  <c r="K218" i="2"/>
  <c r="K144" i="2"/>
  <c r="K70" i="2"/>
  <c r="H307" i="2"/>
  <c r="M307" i="2" s="1"/>
  <c r="K331" i="2"/>
  <c r="H339" i="2"/>
  <c r="M339" i="2" s="1"/>
  <c r="K355" i="2"/>
  <c r="K371" i="2"/>
  <c r="K379" i="2"/>
  <c r="K403" i="2"/>
  <c r="K419" i="2"/>
  <c r="H427" i="2"/>
  <c r="H435" i="2"/>
  <c r="H499" i="2"/>
  <c r="M499" i="2" s="1"/>
  <c r="K507" i="2"/>
  <c r="H515" i="2"/>
  <c r="M515" i="2" s="1"/>
  <c r="H571" i="2"/>
  <c r="I571" i="2" s="1"/>
  <c r="H579" i="2"/>
  <c r="J579" i="2" s="1"/>
  <c r="K587" i="2"/>
  <c r="K595" i="2"/>
  <c r="K603" i="2"/>
  <c r="K635" i="2"/>
  <c r="K651" i="2"/>
  <c r="K675" i="2"/>
  <c r="K699" i="2"/>
  <c r="K715" i="2"/>
  <c r="K723" i="2"/>
  <c r="K731" i="2"/>
  <c r="H755" i="2"/>
  <c r="I755" i="2" s="1"/>
  <c r="H779" i="2"/>
  <c r="J779" i="2" s="1"/>
  <c r="K795" i="2"/>
  <c r="H811" i="2"/>
  <c r="J811" i="2" s="1"/>
  <c r="K819" i="2"/>
  <c r="K835" i="2"/>
  <c r="K867" i="2"/>
  <c r="K875" i="2"/>
  <c r="K891" i="2"/>
  <c r="K899" i="2"/>
  <c r="H923" i="2"/>
  <c r="I923" i="2" s="1"/>
  <c r="H947" i="2"/>
  <c r="J947" i="2" s="1"/>
  <c r="H963" i="2"/>
  <c r="J963" i="2" s="1"/>
  <c r="H971" i="2"/>
  <c r="J971" i="2" s="1"/>
  <c r="K1011" i="2"/>
  <c r="K1019" i="2"/>
  <c r="K1027" i="2"/>
  <c r="H1051" i="2"/>
  <c r="J1051" i="2" s="1"/>
  <c r="H1083" i="2"/>
  <c r="J1083" i="2" s="1"/>
  <c r="H1099" i="2"/>
  <c r="J1099" i="2" s="1"/>
  <c r="K1115" i="2"/>
  <c r="H14" i="2"/>
  <c r="M14" i="2" s="1"/>
  <c r="H162" i="2"/>
  <c r="M162" i="2" s="1"/>
  <c r="H88" i="2"/>
  <c r="M88" i="2" s="1"/>
  <c r="K14" i="2"/>
  <c r="K88" i="2"/>
  <c r="H236" i="2"/>
  <c r="M236" i="2" s="1"/>
  <c r="K236" i="2"/>
  <c r="K162" i="2"/>
  <c r="H142" i="2"/>
  <c r="M142" i="2" s="1"/>
  <c r="K290" i="2"/>
  <c r="H216" i="2"/>
  <c r="M216" i="2" s="1"/>
  <c r="K216" i="2"/>
  <c r="H290" i="2"/>
  <c r="M290" i="2" s="1"/>
  <c r="H68" i="2"/>
  <c r="M68" i="2" s="1"/>
  <c r="H255" i="2"/>
  <c r="M255" i="2" s="1"/>
  <c r="H33" i="2"/>
  <c r="M33" i="2" s="1"/>
  <c r="H181" i="2"/>
  <c r="M181" i="2" s="1"/>
  <c r="H107" i="2"/>
  <c r="M107" i="2" s="1"/>
  <c r="K107" i="2"/>
  <c r="K255" i="2"/>
  <c r="H54" i="2"/>
  <c r="M54" i="2" s="1"/>
  <c r="H128" i="2"/>
  <c r="M128" i="2" s="1"/>
  <c r="K202" i="2"/>
  <c r="K54" i="2"/>
  <c r="H202" i="2"/>
  <c r="M202" i="2" s="1"/>
  <c r="K276" i="2"/>
  <c r="H276" i="2"/>
  <c r="M276" i="2" s="1"/>
  <c r="H132" i="2"/>
  <c r="M132" i="2" s="1"/>
  <c r="K280" i="2"/>
  <c r="K132" i="2"/>
  <c r="H280" i="2"/>
  <c r="M280" i="2" s="1"/>
  <c r="H58" i="2"/>
  <c r="M58" i="2" s="1"/>
  <c r="K206" i="2"/>
  <c r="H206" i="2"/>
  <c r="M206" i="2" s="1"/>
  <c r="H23" i="2"/>
  <c r="H171" i="2"/>
  <c r="H97" i="2"/>
  <c r="K245" i="2"/>
  <c r="H245" i="2"/>
  <c r="K171" i="2"/>
  <c r="K97" i="2"/>
  <c r="H62" i="2"/>
  <c r="M62" i="2" s="1"/>
  <c r="H136" i="2"/>
  <c r="M136" i="2" s="1"/>
  <c r="H210" i="2"/>
  <c r="M210" i="2" s="1"/>
  <c r="K62" i="2"/>
  <c r="K284" i="2"/>
  <c r="H284" i="2"/>
  <c r="M284" i="2" s="1"/>
  <c r="K210" i="2"/>
  <c r="H75" i="2"/>
  <c r="M75" i="2" s="1"/>
  <c r="K75" i="2"/>
  <c r="H297" i="2"/>
  <c r="M297" i="2" s="1"/>
  <c r="H223" i="2"/>
  <c r="M223" i="2" s="1"/>
  <c r="K223" i="2"/>
  <c r="K297" i="2"/>
  <c r="H149" i="2"/>
  <c r="M149" i="2" s="1"/>
  <c r="H30" i="2"/>
  <c r="H178" i="2"/>
  <c r="H104" i="2"/>
  <c r="K30" i="2"/>
  <c r="K104" i="2"/>
  <c r="H252" i="2"/>
  <c r="K252" i="2"/>
  <c r="K178" i="2"/>
  <c r="H150" i="2"/>
  <c r="M150" i="2" s="1"/>
  <c r="H224" i="2"/>
  <c r="M224" i="2" s="1"/>
  <c r="H76" i="2"/>
  <c r="M76" i="2" s="1"/>
  <c r="K224" i="2"/>
  <c r="H2" i="2"/>
  <c r="H127" i="2"/>
  <c r="M127" i="2" s="1"/>
  <c r="K53" i="2"/>
  <c r="H53" i="2"/>
  <c r="M53" i="2" s="1"/>
  <c r="H201" i="2"/>
  <c r="M201" i="2" s="1"/>
  <c r="H275" i="2"/>
  <c r="M275" i="2" s="1"/>
  <c r="K275" i="2"/>
  <c r="K201" i="2"/>
  <c r="K302" i="2"/>
  <c r="K366" i="2"/>
  <c r="H374" i="2"/>
  <c r="H390" i="2"/>
  <c r="M390" i="2" s="1"/>
  <c r="K398" i="2"/>
  <c r="H406" i="2"/>
  <c r="K414" i="2"/>
  <c r="H430" i="2"/>
  <c r="K438" i="2"/>
  <c r="K470" i="2"/>
  <c r="K478" i="2"/>
  <c r="K486" i="2"/>
  <c r="K494" i="2"/>
  <c r="K502" i="2"/>
  <c r="K542" i="2"/>
  <c r="K550" i="2"/>
  <c r="K558" i="2"/>
  <c r="H574" i="2"/>
  <c r="J574" i="2" s="1"/>
  <c r="H590" i="2"/>
  <c r="J590" i="2" s="1"/>
  <c r="K598" i="2"/>
  <c r="K614" i="2"/>
  <c r="H662" i="2"/>
  <c r="J662" i="2" s="1"/>
  <c r="K702" i="2"/>
  <c r="K726" i="2"/>
  <c r="H734" i="2"/>
  <c r="J734" i="2" s="1"/>
  <c r="H766" i="2"/>
  <c r="K774" i="2"/>
  <c r="K782" i="2"/>
  <c r="K790" i="2"/>
  <c r="K798" i="2"/>
  <c r="K806" i="2"/>
  <c r="H838" i="2"/>
  <c r="H846" i="2"/>
  <c r="H854" i="2"/>
  <c r="J854" i="2" s="1"/>
  <c r="K862" i="2"/>
  <c r="K870" i="2"/>
  <c r="K878" i="2"/>
  <c r="K886" i="2"/>
  <c r="K894" i="2"/>
  <c r="H926" i="2"/>
  <c r="I926" i="2" s="1"/>
  <c r="H950" i="2"/>
  <c r="I950" i="2" s="1"/>
  <c r="K958" i="2"/>
  <c r="H982" i="2"/>
  <c r="J982" i="2" s="1"/>
  <c r="H990" i="2"/>
  <c r="H998" i="2"/>
  <c r="J998" i="2" s="1"/>
  <c r="K1006" i="2"/>
  <c r="K1022" i="2"/>
  <c r="H1070" i="2"/>
  <c r="J1070" i="2" s="1"/>
  <c r="H1078" i="2"/>
  <c r="J1078" i="2" s="1"/>
  <c r="H1086" i="2"/>
  <c r="J1086" i="2" s="1"/>
  <c r="H1094" i="2"/>
  <c r="I1094" i="2" s="1"/>
  <c r="H232" i="2"/>
  <c r="M232" i="2" s="1"/>
  <c r="K232" i="2"/>
  <c r="H158" i="2"/>
  <c r="M158" i="2" s="1"/>
  <c r="H84" i="2"/>
  <c r="M84" i="2" s="1"/>
  <c r="H10" i="2"/>
  <c r="M10" i="2" s="1"/>
  <c r="H63" i="2"/>
  <c r="M63" i="2" s="1"/>
  <c r="H211" i="2"/>
  <c r="M211" i="2" s="1"/>
  <c r="H137" i="2"/>
  <c r="M137" i="2" s="1"/>
  <c r="K211" i="2"/>
  <c r="K285" i="2"/>
  <c r="H285" i="2"/>
  <c r="M285" i="2" s="1"/>
  <c r="H86" i="2"/>
  <c r="M86" i="2" s="1"/>
  <c r="H12" i="2"/>
  <c r="M12" i="2" s="1"/>
  <c r="H234" i="2"/>
  <c r="M234" i="2" s="1"/>
  <c r="K160" i="2"/>
  <c r="K86" i="2"/>
  <c r="K234" i="2"/>
  <c r="H160" i="2"/>
  <c r="M160" i="2" s="1"/>
  <c r="H64" i="2"/>
  <c r="M64" i="2" s="1"/>
  <c r="H212" i="2"/>
  <c r="M212" i="2" s="1"/>
  <c r="H286" i="2"/>
  <c r="M286" i="2" s="1"/>
  <c r="K212" i="2"/>
  <c r="H138" i="2"/>
  <c r="M138" i="2" s="1"/>
  <c r="K286" i="2"/>
  <c r="H87" i="2"/>
  <c r="M87" i="2" s="1"/>
  <c r="H13" i="2"/>
  <c r="M13" i="2" s="1"/>
  <c r="K13" i="2"/>
  <c r="H235" i="2"/>
  <c r="M235" i="2" s="1"/>
  <c r="K235" i="2"/>
  <c r="K161" i="2"/>
  <c r="H161" i="2"/>
  <c r="M161" i="2" s="1"/>
  <c r="H247" i="2"/>
  <c r="H25" i="2"/>
  <c r="H173" i="2"/>
  <c r="H99" i="2"/>
  <c r="K247" i="2"/>
  <c r="K99" i="2"/>
  <c r="H222" i="2"/>
  <c r="M222" i="2" s="1"/>
  <c r="H296" i="2"/>
  <c r="M296" i="2" s="1"/>
  <c r="K222" i="2"/>
  <c r="H74" i="2"/>
  <c r="M74" i="2" s="1"/>
  <c r="K296" i="2"/>
  <c r="H148" i="2"/>
  <c r="M148" i="2" s="1"/>
  <c r="H204" i="2"/>
  <c r="M204" i="2" s="1"/>
  <c r="H56" i="2"/>
  <c r="M56" i="2" s="1"/>
  <c r="H278" i="2"/>
  <c r="M278" i="2" s="1"/>
  <c r="K204" i="2"/>
  <c r="H130" i="2"/>
  <c r="M130" i="2" s="1"/>
  <c r="K278" i="2"/>
  <c r="H318" i="2"/>
  <c r="H305" i="2"/>
  <c r="M305" i="2" s="1"/>
  <c r="K329" i="2"/>
  <c r="H345" i="2"/>
  <c r="K353" i="2"/>
  <c r="H361" i="2"/>
  <c r="H385" i="2"/>
  <c r="K393" i="2"/>
  <c r="K409" i="2"/>
  <c r="H417" i="2"/>
  <c r="H425" i="2"/>
  <c r="K433" i="2"/>
  <c r="K441" i="2"/>
  <c r="H449" i="2"/>
  <c r="H465" i="2"/>
  <c r="K497" i="2"/>
  <c r="K505" i="2"/>
  <c r="H513" i="2"/>
  <c r="K521" i="2"/>
  <c r="H529" i="2"/>
  <c r="J529" i="2" s="1"/>
  <c r="K553" i="2"/>
  <c r="H577" i="2"/>
  <c r="J577" i="2" s="1"/>
  <c r="H593" i="2"/>
  <c r="I593" i="2" s="1"/>
  <c r="K657" i="2"/>
  <c r="H689" i="2"/>
  <c r="H713" i="2"/>
  <c r="J713" i="2" s="1"/>
  <c r="H721" i="2"/>
  <c r="I721" i="2" s="1"/>
  <c r="H729" i="2"/>
  <c r="I729" i="2" s="1"/>
  <c r="K745" i="2"/>
  <c r="H761" i="2"/>
  <c r="J761" i="2" s="1"/>
  <c r="H873" i="2"/>
  <c r="J873" i="2" s="1"/>
  <c r="H889" i="2"/>
  <c r="J889" i="2" s="1"/>
  <c r="K897" i="2"/>
  <c r="H921" i="2"/>
  <c r="J921" i="2" s="1"/>
  <c r="K945" i="2"/>
  <c r="K953" i="2"/>
  <c r="K977" i="2"/>
  <c r="K985" i="2"/>
  <c r="H1009" i="2"/>
  <c r="J1009" i="2" s="1"/>
  <c r="H1017" i="2"/>
  <c r="J1017" i="2" s="1"/>
  <c r="H1025" i="2"/>
  <c r="I1025" i="2" s="1"/>
  <c r="H1033" i="2"/>
  <c r="J1033" i="2" s="1"/>
  <c r="H1089" i="2"/>
  <c r="I1089" i="2" s="1"/>
  <c r="H1097" i="2"/>
  <c r="I1097" i="2" s="1"/>
  <c r="H1121" i="2"/>
  <c r="I1121" i="2" s="1"/>
  <c r="K1185" i="2"/>
  <c r="K7" i="2"/>
  <c r="K15" i="2"/>
  <c r="K23" i="2"/>
  <c r="K31" i="2"/>
  <c r="K39" i="2"/>
  <c r="K47" i="2"/>
  <c r="K55" i="2"/>
  <c r="K63" i="2"/>
  <c r="K71" i="2"/>
  <c r="K81" i="2"/>
  <c r="K90" i="2"/>
  <c r="K100" i="2"/>
  <c r="K109" i="2"/>
  <c r="K118" i="2"/>
  <c r="K127" i="2"/>
  <c r="K136" i="2"/>
  <c r="K145" i="2"/>
  <c r="K8" i="2"/>
  <c r="K16" i="2"/>
  <c r="K24" i="2"/>
  <c r="K32" i="2"/>
  <c r="K40" i="2"/>
  <c r="K48" i="2"/>
  <c r="K56" i="2"/>
  <c r="K64" i="2"/>
  <c r="K72" i="2"/>
  <c r="K82" i="2"/>
  <c r="K92" i="2"/>
  <c r="K101" i="2"/>
  <c r="K110" i="2"/>
  <c r="K119" i="2"/>
  <c r="K128" i="2"/>
  <c r="K137" i="2"/>
  <c r="K146" i="2"/>
  <c r="K157" i="2"/>
  <c r="K165" i="2"/>
  <c r="K173" i="2"/>
  <c r="K181" i="2"/>
  <c r="K189" i="2"/>
  <c r="K197" i="2"/>
  <c r="K205" i="2"/>
  <c r="K213" i="2"/>
  <c r="K221" i="2"/>
  <c r="K227" i="2"/>
  <c r="K237" i="2"/>
  <c r="K249" i="2"/>
  <c r="K259" i="2"/>
  <c r="K269" i="2"/>
  <c r="K281" i="2"/>
  <c r="K291" i="2"/>
  <c r="K9" i="2"/>
  <c r="K17" i="2"/>
  <c r="K25" i="2"/>
  <c r="K33" i="2"/>
  <c r="K41" i="2"/>
  <c r="K49" i="2"/>
  <c r="K57" i="2"/>
  <c r="K65" i="2"/>
  <c r="K73" i="2"/>
  <c r="K84" i="2"/>
  <c r="K93" i="2"/>
  <c r="K102" i="2"/>
  <c r="K111" i="2"/>
  <c r="K120" i="2"/>
  <c r="K129" i="2"/>
  <c r="K138" i="2"/>
  <c r="K148" i="2"/>
  <c r="K150" i="2"/>
  <c r="K158" i="2"/>
  <c r="K166" i="2"/>
  <c r="K2" i="2"/>
  <c r="K10" i="2"/>
  <c r="K18" i="2"/>
  <c r="K26" i="2"/>
  <c r="K34" i="2"/>
  <c r="K42" i="2"/>
  <c r="K50" i="2"/>
  <c r="K58" i="2"/>
  <c r="K66" i="2"/>
  <c r="K74" i="2"/>
  <c r="K76" i="2"/>
  <c r="K85" i="2"/>
  <c r="K94" i="2"/>
  <c r="K103" i="2"/>
  <c r="K112" i="2"/>
  <c r="K121" i="2"/>
  <c r="K130" i="2"/>
  <c r="K140" i="2"/>
  <c r="K149" i="2"/>
  <c r="K4" i="2"/>
  <c r="K12" i="2"/>
  <c r="K20" i="2"/>
  <c r="K28" i="2"/>
  <c r="K36" i="2"/>
  <c r="K44" i="2"/>
  <c r="K52" i="2"/>
  <c r="K60" i="2"/>
  <c r="K68" i="2"/>
  <c r="K78" i="2"/>
  <c r="K87" i="2"/>
  <c r="K96" i="2"/>
  <c r="K105" i="2"/>
  <c r="K114" i="2"/>
  <c r="K124" i="2"/>
  <c r="K133" i="2"/>
  <c r="K142" i="2"/>
  <c r="H288" i="2"/>
  <c r="M288" i="2" s="1"/>
  <c r="H214" i="2"/>
  <c r="M214" i="2" s="1"/>
  <c r="K214" i="2"/>
  <c r="H140" i="2"/>
  <c r="M140" i="2" s="1"/>
  <c r="H66" i="2"/>
  <c r="M66" i="2" s="1"/>
  <c r="K288" i="2"/>
  <c r="H143" i="2"/>
  <c r="M143" i="2" s="1"/>
  <c r="H69" i="2"/>
  <c r="M69" i="2" s="1"/>
  <c r="H291" i="2"/>
  <c r="M291" i="2" s="1"/>
  <c r="K217" i="2"/>
  <c r="H217" i="2"/>
  <c r="M217" i="2" s="1"/>
  <c r="K69" i="2"/>
  <c r="K143" i="2"/>
  <c r="H7" i="2"/>
  <c r="M7" i="2" s="1"/>
  <c r="H155" i="2"/>
  <c r="M155" i="2" s="1"/>
  <c r="H81" i="2"/>
  <c r="M81" i="2" s="1"/>
  <c r="K229" i="2"/>
  <c r="K155" i="2"/>
  <c r="H229" i="2"/>
  <c r="M229" i="2" s="1"/>
  <c r="H111" i="2"/>
  <c r="M111" i="2" s="1"/>
  <c r="H259" i="2"/>
  <c r="M259" i="2" s="1"/>
  <c r="K185" i="2"/>
  <c r="K37" i="2"/>
  <c r="H185" i="2"/>
  <c r="M185" i="2" s="1"/>
  <c r="H37" i="2"/>
  <c r="M37" i="2" s="1"/>
  <c r="H67" i="2"/>
  <c r="M67" i="2" s="1"/>
  <c r="K289" i="2"/>
  <c r="H289" i="2"/>
  <c r="M289" i="2" s="1"/>
  <c r="H215" i="2"/>
  <c r="M215" i="2" s="1"/>
  <c r="K215" i="2"/>
  <c r="H141" i="2"/>
  <c r="M141" i="2" s="1"/>
  <c r="K67" i="2"/>
  <c r="K141" i="2"/>
  <c r="H27" i="2"/>
  <c r="K175" i="2"/>
  <c r="H101" i="2"/>
  <c r="H175" i="2"/>
  <c r="K27" i="2"/>
  <c r="H249" i="2"/>
  <c r="H220" i="2"/>
  <c r="M220" i="2" s="1"/>
  <c r="H72" i="2"/>
  <c r="M72" i="2" s="1"/>
  <c r="K220" i="2"/>
  <c r="H146" i="2"/>
  <c r="M146" i="2" s="1"/>
  <c r="H294" i="2"/>
  <c r="M294" i="2" s="1"/>
  <c r="K294" i="2"/>
  <c r="H287" i="2"/>
  <c r="M287" i="2" s="1"/>
  <c r="H65" i="2"/>
  <c r="M65" i="2" s="1"/>
  <c r="H213" i="2"/>
  <c r="M213" i="2" s="1"/>
  <c r="H139" i="2"/>
  <c r="M139" i="2" s="1"/>
  <c r="K139" i="2"/>
  <c r="K287" i="2"/>
  <c r="H71" i="2"/>
  <c r="M71" i="2" s="1"/>
  <c r="H219" i="2"/>
  <c r="M219" i="2" s="1"/>
  <c r="H145" i="2"/>
  <c r="M145" i="2" s="1"/>
  <c r="K293" i="2"/>
  <c r="H293" i="2"/>
  <c r="M293" i="2" s="1"/>
  <c r="K219" i="2"/>
  <c r="K334" i="2"/>
  <c r="K324" i="2"/>
  <c r="K340" i="2"/>
  <c r="K356" i="2"/>
  <c r="K388" i="2"/>
  <c r="H396" i="2"/>
  <c r="H404" i="2"/>
  <c r="K412" i="2"/>
  <c r="H428" i="2"/>
  <c r="H540" i="2"/>
  <c r="I540" i="2" s="1"/>
  <c r="K556" i="2"/>
  <c r="K572" i="2"/>
  <c r="K588" i="2"/>
  <c r="H596" i="2"/>
  <c r="J596" i="2" s="1"/>
  <c r="K660" i="2"/>
  <c r="K684" i="2"/>
  <c r="K692" i="2"/>
  <c r="K700" i="2"/>
  <c r="K708" i="2"/>
  <c r="K716" i="2"/>
  <c r="K724" i="2"/>
  <c r="K732" i="2"/>
  <c r="H764" i="2"/>
  <c r="K780" i="2"/>
  <c r="K788" i="2"/>
  <c r="K796" i="2"/>
  <c r="K836" i="2"/>
  <c r="K852" i="2"/>
  <c r="K868" i="2"/>
  <c r="H884" i="2"/>
  <c r="J884" i="2" s="1"/>
  <c r="K892" i="2"/>
  <c r="K908" i="2"/>
  <c r="K916" i="2"/>
  <c r="H924" i="2"/>
  <c r="I924" i="2" s="1"/>
  <c r="K932" i="2"/>
  <c r="K956" i="2"/>
  <c r="H980" i="2"/>
  <c r="J980" i="2" s="1"/>
  <c r="H988" i="2"/>
  <c r="H996" i="2"/>
  <c r="I996" i="2" s="1"/>
  <c r="H1004" i="2"/>
  <c r="I1004" i="2" s="1"/>
  <c r="H1012" i="2"/>
  <c r="J1012" i="2" s="1"/>
  <c r="H1020" i="2"/>
  <c r="I1020" i="2" s="1"/>
  <c r="K1028" i="2"/>
  <c r="H1068" i="2"/>
  <c r="H1076" i="2"/>
  <c r="I1076" i="2" s="1"/>
  <c r="H1084" i="2"/>
  <c r="I1084" i="2" s="1"/>
  <c r="H1092" i="2"/>
  <c r="J1092" i="2" s="1"/>
  <c r="H1100" i="2"/>
  <c r="J1100" i="2" s="1"/>
  <c r="K1108" i="2"/>
  <c r="H231" i="2"/>
  <c r="M231" i="2" s="1"/>
  <c r="H9" i="2"/>
  <c r="M9" i="2" s="1"/>
  <c r="H157" i="2"/>
  <c r="M157" i="2" s="1"/>
  <c r="H83" i="2"/>
  <c r="M83" i="2" s="1"/>
  <c r="K83" i="2"/>
  <c r="K231" i="2"/>
  <c r="H92" i="2"/>
  <c r="M92" i="2" s="1"/>
  <c r="H18" i="2"/>
  <c r="M18" i="2" s="1"/>
  <c r="K240" i="2"/>
  <c r="H166" i="2"/>
  <c r="M166" i="2" s="1"/>
  <c r="H240" i="2"/>
  <c r="M240" i="2" s="1"/>
  <c r="H196" i="2"/>
  <c r="M196" i="2" s="1"/>
  <c r="H48" i="2"/>
  <c r="M48" i="2" s="1"/>
  <c r="H270" i="2"/>
  <c r="M270" i="2" s="1"/>
  <c r="H122" i="2"/>
  <c r="M122" i="2" s="1"/>
  <c r="K196" i="2"/>
  <c r="K122" i="2"/>
  <c r="K270" i="2"/>
  <c r="H126" i="2"/>
  <c r="M126" i="2" s="1"/>
  <c r="H274" i="2"/>
  <c r="M274" i="2" s="1"/>
  <c r="H52" i="2"/>
  <c r="M52" i="2" s="1"/>
  <c r="K126" i="2"/>
  <c r="H200" i="2"/>
  <c r="M200" i="2" s="1"/>
  <c r="K274" i="2"/>
  <c r="K200" i="2"/>
  <c r="H119" i="2"/>
  <c r="M119" i="2" s="1"/>
  <c r="K193" i="2"/>
  <c r="K267" i="2"/>
  <c r="K45" i="2"/>
  <c r="H45" i="2"/>
  <c r="M45" i="2" s="1"/>
  <c r="H193" i="2"/>
  <c r="M193" i="2" s="1"/>
  <c r="H267" i="2"/>
  <c r="M267" i="2" s="1"/>
  <c r="H31" i="2"/>
  <c r="H179" i="2"/>
  <c r="H105" i="2"/>
  <c r="K253" i="2"/>
  <c r="K179" i="2"/>
  <c r="H253" i="2"/>
  <c r="H50" i="2"/>
  <c r="M50" i="2" s="1"/>
  <c r="H198" i="2"/>
  <c r="M198" i="2" s="1"/>
  <c r="K198" i="2"/>
  <c r="H272" i="2"/>
  <c r="M272" i="2" s="1"/>
  <c r="K272" i="2"/>
  <c r="H124" i="2"/>
  <c r="M124" i="2" s="1"/>
  <c r="H51" i="2"/>
  <c r="M51" i="2" s="1"/>
  <c r="K125" i="2"/>
  <c r="H199" i="2"/>
  <c r="M199" i="2" s="1"/>
  <c r="K273" i="2"/>
  <c r="H273" i="2"/>
  <c r="M273" i="2" s="1"/>
  <c r="K199" i="2"/>
  <c r="H125" i="2"/>
  <c r="M125" i="2" s="1"/>
  <c r="K51" i="2"/>
  <c r="H59" i="2"/>
  <c r="M59" i="2" s="1"/>
  <c r="H133" i="2"/>
  <c r="M133" i="2" s="1"/>
  <c r="K59" i="2"/>
  <c r="H281" i="2"/>
  <c r="M281" i="2" s="1"/>
  <c r="K207" i="2"/>
  <c r="H207" i="2"/>
  <c r="M207" i="2" s="1"/>
  <c r="K350" i="2"/>
  <c r="K300" i="2"/>
  <c r="K316" i="2"/>
  <c r="H332" i="2"/>
  <c r="K364" i="2"/>
  <c r="K311" i="2"/>
  <c r="K319" i="2"/>
  <c r="K335" i="2"/>
  <c r="K343" i="2"/>
  <c r="K351" i="2"/>
  <c r="K359" i="2"/>
  <c r="K367" i="2"/>
  <c r="K375" i="2"/>
  <c r="H391" i="2"/>
  <c r="M391" i="2" s="1"/>
  <c r="K423" i="2"/>
  <c r="K439" i="2"/>
  <c r="H447" i="2"/>
  <c r="M447" i="2" s="1"/>
  <c r="K479" i="2"/>
  <c r="K487" i="2"/>
  <c r="K519" i="2"/>
  <c r="H527" i="2"/>
  <c r="I527" i="2" s="1"/>
  <c r="K551" i="2"/>
  <c r="H567" i="2"/>
  <c r="J567" i="2" s="1"/>
  <c r="K607" i="2"/>
  <c r="K631" i="2"/>
  <c r="K647" i="2"/>
  <c r="K655" i="2"/>
  <c r="K671" i="2"/>
  <c r="K687" i="2"/>
  <c r="K719" i="2"/>
  <c r="K727" i="2"/>
  <c r="H735" i="2"/>
  <c r="J735" i="2" s="1"/>
  <c r="K743" i="2"/>
  <c r="H823" i="2"/>
  <c r="I823" i="2" s="1"/>
  <c r="H847" i="2"/>
  <c r="I847" i="2" s="1"/>
  <c r="H863" i="2"/>
  <c r="I863" i="2" s="1"/>
  <c r="K871" i="2"/>
  <c r="K903" i="2"/>
  <c r="K911" i="2"/>
  <c r="K927" i="2"/>
  <c r="H935" i="2"/>
  <c r="I935" i="2" s="1"/>
  <c r="K943" i="2"/>
  <c r="H959" i="2"/>
  <c r="I959" i="2" s="1"/>
  <c r="H983" i="2"/>
  <c r="I983" i="2" s="1"/>
  <c r="K1015" i="2"/>
  <c r="K1023" i="2"/>
  <c r="K1031" i="2"/>
  <c r="H1039" i="2"/>
  <c r="J1039" i="2" s="1"/>
  <c r="H1071" i="2"/>
  <c r="J1071" i="2" s="1"/>
  <c r="H1119" i="2"/>
  <c r="I1119" i="2" s="1"/>
  <c r="H134" i="2"/>
  <c r="M134" i="2" s="1"/>
  <c r="K208" i="2"/>
  <c r="K282" i="2"/>
  <c r="H282" i="2"/>
  <c r="M282" i="2" s="1"/>
  <c r="K134" i="2"/>
  <c r="H60" i="2"/>
  <c r="M60" i="2" s="1"/>
  <c r="H208" i="2"/>
  <c r="M208" i="2" s="1"/>
  <c r="H135" i="2"/>
  <c r="M135" i="2" s="1"/>
  <c r="H209" i="2"/>
  <c r="M209" i="2" s="1"/>
  <c r="K135" i="2"/>
  <c r="H283" i="2"/>
  <c r="M283" i="2" s="1"/>
  <c r="K61" i="2"/>
  <c r="K283" i="2"/>
  <c r="H61" i="2"/>
  <c r="M61" i="2" s="1"/>
  <c r="K209" i="2"/>
  <c r="H95" i="2"/>
  <c r="M95" i="2" s="1"/>
  <c r="K243" i="2"/>
  <c r="H169" i="2"/>
  <c r="M169" i="2" s="1"/>
  <c r="H243" i="2"/>
  <c r="M243" i="2" s="1"/>
  <c r="K169" i="2"/>
  <c r="K21" i="2"/>
  <c r="H21" i="2"/>
  <c r="M21" i="2" s="1"/>
  <c r="K95" i="2"/>
  <c r="H239" i="2"/>
  <c r="M239" i="2" s="1"/>
  <c r="H17" i="2"/>
  <c r="M17" i="2" s="1"/>
  <c r="H165" i="2"/>
  <c r="M165" i="2" s="1"/>
  <c r="H91" i="2"/>
  <c r="M91" i="2" s="1"/>
  <c r="K91" i="2"/>
  <c r="K239" i="2"/>
  <c r="H40" i="2"/>
  <c r="M40" i="2" s="1"/>
  <c r="H188" i="2"/>
  <c r="M188" i="2" s="1"/>
  <c r="H114" i="2"/>
  <c r="M114" i="2" s="1"/>
  <c r="H262" i="2"/>
  <c r="M262" i="2" s="1"/>
  <c r="K188" i="2"/>
  <c r="K262" i="2"/>
  <c r="H263" i="2"/>
  <c r="M263" i="2" s="1"/>
  <c r="H41" i="2"/>
  <c r="M41" i="2" s="1"/>
  <c r="H189" i="2"/>
  <c r="M189" i="2" s="1"/>
  <c r="H115" i="2"/>
  <c r="M115" i="2" s="1"/>
  <c r="K115" i="2"/>
  <c r="K263" i="2"/>
  <c r="H180" i="2"/>
  <c r="H32" i="2"/>
  <c r="K106" i="2"/>
  <c r="H254" i="2"/>
  <c r="K180" i="2"/>
  <c r="H106" i="2"/>
  <c r="K254" i="2"/>
  <c r="H16" i="2"/>
  <c r="M16" i="2" s="1"/>
  <c r="H164" i="2"/>
  <c r="M164" i="2" s="1"/>
  <c r="K164" i="2"/>
  <c r="H238" i="2"/>
  <c r="M238" i="2" s="1"/>
  <c r="H90" i="2"/>
  <c r="M90" i="2" s="1"/>
  <c r="K238" i="2"/>
  <c r="H116" i="2"/>
  <c r="M116" i="2" s="1"/>
  <c r="H190" i="2"/>
  <c r="M190" i="2" s="1"/>
  <c r="H42" i="2"/>
  <c r="M42" i="2" s="1"/>
  <c r="H264" i="2"/>
  <c r="M264" i="2" s="1"/>
  <c r="K190" i="2"/>
  <c r="K116" i="2"/>
  <c r="K264" i="2"/>
  <c r="H118" i="2"/>
  <c r="M118" i="2" s="1"/>
  <c r="K266" i="2"/>
  <c r="H44" i="2"/>
  <c r="M44" i="2" s="1"/>
  <c r="H192" i="2"/>
  <c r="M192" i="2" s="1"/>
  <c r="H266" i="2"/>
  <c r="M266" i="2" s="1"/>
  <c r="K192" i="2"/>
  <c r="K362" i="2"/>
  <c r="H394" i="2"/>
  <c r="K402" i="2"/>
  <c r="K418" i="2"/>
  <c r="K426" i="2"/>
  <c r="K434" i="2"/>
  <c r="H442" i="2"/>
  <c r="H450" i="2"/>
  <c r="M450" i="2" s="1"/>
  <c r="H466" i="2"/>
  <c r="M466" i="2" s="1"/>
  <c r="K498" i="2"/>
  <c r="H538" i="2"/>
  <c r="I538" i="2" s="1"/>
  <c r="H546" i="2"/>
  <c r="H554" i="2"/>
  <c r="I554" i="2" s="1"/>
  <c r="H562" i="2"/>
  <c r="I562" i="2" s="1"/>
  <c r="K618" i="2"/>
  <c r="H626" i="2"/>
  <c r="J626" i="2" s="1"/>
  <c r="H642" i="2"/>
  <c r="J642" i="2" s="1"/>
  <c r="K738" i="2"/>
  <c r="K746" i="2"/>
  <c r="K778" i="2"/>
  <c r="H794" i="2"/>
  <c r="I794" i="2" s="1"/>
  <c r="K802" i="2"/>
  <c r="K810" i="2"/>
  <c r="K818" i="2"/>
  <c r="K834" i="2"/>
  <c r="K842" i="2"/>
  <c r="K850" i="2"/>
  <c r="K858" i="2"/>
  <c r="K874" i="2"/>
  <c r="K882" i="2"/>
  <c r="K906" i="2"/>
  <c r="K922" i="2"/>
  <c r="K930" i="2"/>
  <c r="K938" i="2"/>
  <c r="H946" i="2"/>
  <c r="J946" i="2" s="1"/>
  <c r="H954" i="2"/>
  <c r="I954" i="2" s="1"/>
  <c r="H986" i="2"/>
  <c r="H994" i="2"/>
  <c r="K1002" i="2"/>
  <c r="K1010" i="2"/>
  <c r="K1018" i="2"/>
  <c r="K1026" i="2"/>
  <c r="H1034" i="2"/>
  <c r="J1034" i="2" s="1"/>
  <c r="H1042" i="2"/>
  <c r="J1042" i="2" s="1"/>
  <c r="H1074" i="2"/>
  <c r="J1074" i="2" s="1"/>
  <c r="H1090" i="2"/>
  <c r="J1090" i="2" s="1"/>
  <c r="H1098" i="2"/>
  <c r="I1098" i="2" s="1"/>
  <c r="K1106" i="2"/>
  <c r="K1114" i="2"/>
  <c r="H43" i="2"/>
  <c r="M43" i="2" s="1"/>
  <c r="H117" i="2"/>
  <c r="M117" i="2" s="1"/>
  <c r="K43" i="2"/>
  <c r="H191" i="2"/>
  <c r="M191" i="2" s="1"/>
  <c r="H265" i="2"/>
  <c r="M265" i="2" s="1"/>
  <c r="K117" i="2"/>
  <c r="K191" i="2"/>
  <c r="K265" i="2"/>
  <c r="H103" i="2"/>
  <c r="H29" i="2"/>
  <c r="H251" i="2"/>
  <c r="K177" i="2"/>
  <c r="H177" i="2"/>
  <c r="K251" i="2"/>
  <c r="K29" i="2"/>
  <c r="H35" i="2"/>
  <c r="M35" i="2" s="1"/>
  <c r="H183" i="2"/>
  <c r="M183" i="2" s="1"/>
  <c r="K35" i="2"/>
  <c r="K257" i="2"/>
  <c r="H257" i="2"/>
  <c r="M257" i="2" s="1"/>
  <c r="H109" i="2"/>
  <c r="M109" i="2" s="1"/>
  <c r="K183" i="2"/>
  <c r="H78" i="2"/>
  <c r="M78" i="2" s="1"/>
  <c r="H152" i="2"/>
  <c r="M152" i="2" s="1"/>
  <c r="H226" i="2"/>
  <c r="M226" i="2" s="1"/>
  <c r="H4" i="2"/>
  <c r="M4" i="2" s="1"/>
  <c r="K152" i="2"/>
  <c r="K226" i="2"/>
  <c r="H94" i="2"/>
  <c r="M94" i="2" s="1"/>
  <c r="K242" i="2"/>
  <c r="H242" i="2"/>
  <c r="M242" i="2" s="1"/>
  <c r="H168" i="2"/>
  <c r="M168" i="2" s="1"/>
  <c r="K168" i="2"/>
  <c r="H20" i="2"/>
  <c r="M20" i="2" s="1"/>
  <c r="H38" i="2"/>
  <c r="M38" i="2" s="1"/>
  <c r="H186" i="2"/>
  <c r="M186" i="2" s="1"/>
  <c r="H112" i="2"/>
  <c r="M112" i="2" s="1"/>
  <c r="H260" i="2"/>
  <c r="M260" i="2" s="1"/>
  <c r="K186" i="2"/>
  <c r="K38" i="2"/>
  <c r="K260" i="2"/>
  <c r="H279" i="2"/>
  <c r="M279" i="2" s="1"/>
  <c r="H57" i="2"/>
  <c r="M57" i="2" s="1"/>
  <c r="H205" i="2"/>
  <c r="M205" i="2" s="1"/>
  <c r="H131" i="2"/>
  <c r="M131" i="2" s="1"/>
  <c r="K131" i="2"/>
  <c r="K279" i="2"/>
  <c r="H55" i="2"/>
  <c r="M55" i="2" s="1"/>
  <c r="H203" i="2"/>
  <c r="M203" i="2" s="1"/>
  <c r="H129" i="2"/>
  <c r="M129" i="2" s="1"/>
  <c r="H277" i="2"/>
  <c r="M277" i="2" s="1"/>
  <c r="K277" i="2"/>
  <c r="K203" i="2"/>
  <c r="H295" i="2"/>
  <c r="M295" i="2" s="1"/>
  <c r="H73" i="2"/>
  <c r="M73" i="2" s="1"/>
  <c r="H147" i="2"/>
  <c r="M147" i="2" s="1"/>
  <c r="H221" i="2"/>
  <c r="M221" i="2" s="1"/>
  <c r="K147" i="2"/>
  <c r="K295" i="2"/>
  <c r="H6" i="2"/>
  <c r="M6" i="2" s="1"/>
  <c r="H154" i="2"/>
  <c r="M154" i="2" s="1"/>
  <c r="H80" i="2"/>
  <c r="M80" i="2" s="1"/>
  <c r="K154" i="2"/>
  <c r="K80" i="2"/>
  <c r="H228" i="2"/>
  <c r="M228" i="2" s="1"/>
  <c r="K6" i="2"/>
  <c r="K228" i="2"/>
  <c r="H24" i="2"/>
  <c r="H172" i="2"/>
  <c r="K98" i="2"/>
  <c r="H246" i="2"/>
  <c r="H98" i="2"/>
  <c r="K172" i="2"/>
  <c r="K246" i="2"/>
  <c r="H102" i="2"/>
  <c r="H250" i="2"/>
  <c r="K176" i="2"/>
  <c r="H176" i="2"/>
  <c r="K250" i="2"/>
  <c r="H28" i="2"/>
  <c r="H11" i="2"/>
  <c r="M11" i="2" s="1"/>
  <c r="K11" i="2"/>
  <c r="H233" i="2"/>
  <c r="M233" i="2" s="1"/>
  <c r="K233" i="2"/>
  <c r="K159" i="2"/>
  <c r="H159" i="2"/>
  <c r="M159" i="2" s="1"/>
  <c r="H85" i="2"/>
  <c r="M85" i="2" s="1"/>
  <c r="H3" i="2"/>
  <c r="M3" i="2" s="1"/>
  <c r="H151" i="2"/>
  <c r="M151" i="2" s="1"/>
  <c r="K77" i="2"/>
  <c r="H225" i="2"/>
  <c r="M225" i="2" s="1"/>
  <c r="H77" i="2"/>
  <c r="M77" i="2" s="1"/>
  <c r="K225" i="2"/>
  <c r="K3" i="2"/>
  <c r="K151" i="2"/>
  <c r="K1096" i="2"/>
  <c r="L995" i="2"/>
  <c r="H673" i="2"/>
  <c r="I673" i="2" s="1"/>
  <c r="H675" i="2"/>
  <c r="J675" i="2" s="1"/>
  <c r="H949" i="2"/>
  <c r="I949" i="2" s="1"/>
  <c r="K315" i="2"/>
  <c r="K365" i="2"/>
  <c r="K313" i="2"/>
  <c r="H785" i="2"/>
  <c r="J785" i="2" s="1"/>
  <c r="K926" i="2"/>
  <c r="K430" i="2"/>
  <c r="K998" i="2"/>
  <c r="H433" i="2"/>
  <c r="M433" i="2" s="1"/>
  <c r="K529" i="2"/>
  <c r="K924" i="2"/>
  <c r="K633" i="2"/>
  <c r="H701" i="2"/>
  <c r="J701" i="2" s="1"/>
  <c r="K1072" i="2"/>
  <c r="K527" i="2"/>
  <c r="K638" i="2"/>
  <c r="K428" i="2"/>
  <c r="K435" i="2"/>
  <c r="L774" i="2"/>
  <c r="L921" i="2"/>
  <c r="L869" i="2"/>
  <c r="L972" i="2"/>
  <c r="K361" i="2"/>
  <c r="K830" i="2"/>
  <c r="K980" i="2"/>
  <c r="K592" i="2"/>
  <c r="K374" i="2"/>
  <c r="L465" i="2"/>
  <c r="K590" i="2"/>
  <c r="H715" i="2"/>
  <c r="J715" i="2" s="1"/>
  <c r="K773" i="2"/>
  <c r="L781" i="2"/>
  <c r="K791" i="2"/>
  <c r="H851" i="2"/>
  <c r="I851" i="2" s="1"/>
  <c r="L945" i="2"/>
  <c r="L965" i="2"/>
  <c r="K1123" i="2"/>
  <c r="H725" i="2"/>
  <c r="J725" i="2" s="1"/>
  <c r="H460" i="2"/>
  <c r="L513" i="2"/>
  <c r="K546" i="2"/>
  <c r="L862" i="2"/>
  <c r="K517" i="2"/>
  <c r="H302" i="2"/>
  <c r="M302" i="2" s="1"/>
  <c r="H409" i="2"/>
  <c r="K513" i="2"/>
  <c r="K606" i="2"/>
  <c r="K794" i="2"/>
  <c r="K915" i="2"/>
  <c r="K935" i="2"/>
  <c r="H953" i="2"/>
  <c r="I953" i="2" s="1"/>
  <c r="K963" i="2"/>
  <c r="H304" i="2"/>
  <c r="H479" i="2"/>
  <c r="K565" i="2"/>
  <c r="H570" i="2"/>
  <c r="I570" i="2" s="1"/>
  <c r="K839" i="2"/>
  <c r="K873" i="2"/>
  <c r="K971" i="2"/>
  <c r="L1061" i="2"/>
  <c r="L487" i="2"/>
  <c r="L495" i="2"/>
  <c r="L900" i="2"/>
  <c r="K372" i="2"/>
  <c r="H402" i="2"/>
  <c r="H511" i="2"/>
  <c r="K626" i="2"/>
  <c r="K713" i="2"/>
  <c r="H746" i="2"/>
  <c r="J746" i="2" s="1"/>
  <c r="H821" i="2"/>
  <c r="J821" i="2" s="1"/>
  <c r="K823" i="2"/>
  <c r="H885" i="2"/>
  <c r="J885" i="2" s="1"/>
  <c r="H887" i="2"/>
  <c r="J887" i="2" s="1"/>
  <c r="H900" i="2"/>
  <c r="J900" i="2" s="1"/>
  <c r="K978" i="2"/>
  <c r="K1088" i="2"/>
  <c r="H329" i="2"/>
  <c r="K339" i="2"/>
  <c r="K400" i="2"/>
  <c r="K422" i="2"/>
  <c r="H445" i="2"/>
  <c r="K447" i="2"/>
  <c r="H452" i="2"/>
  <c r="H470" i="2"/>
  <c r="K472" i="2"/>
  <c r="H576" i="2"/>
  <c r="J576" i="2" s="1"/>
  <c r="H581" i="2"/>
  <c r="I581" i="2" s="1"/>
  <c r="K616" i="2"/>
  <c r="K854" i="2"/>
  <c r="H393" i="2"/>
  <c r="H441" i="2"/>
  <c r="M441" i="2" s="1"/>
  <c r="L596" i="2"/>
  <c r="H383" i="2"/>
  <c r="H418" i="2"/>
  <c r="H439" i="2"/>
  <c r="H544" i="2"/>
  <c r="H655" i="2"/>
  <c r="J655" i="2" s="1"/>
  <c r="H796" i="2"/>
  <c r="J796" i="2" s="1"/>
  <c r="K947" i="2"/>
  <c r="L987" i="2"/>
  <c r="H381" i="2"/>
  <c r="H437" i="2"/>
  <c r="H444" i="2"/>
  <c r="M444" i="2" s="1"/>
  <c r="H542" i="2"/>
  <c r="H594" i="2"/>
  <c r="J594" i="2" s="1"/>
  <c r="K640" i="2"/>
  <c r="H653" i="2"/>
  <c r="J653" i="2" s="1"/>
  <c r="K678" i="2"/>
  <c r="H727" i="2"/>
  <c r="I727" i="2" s="1"/>
  <c r="H732" i="2"/>
  <c r="I732" i="2" s="1"/>
  <c r="K917" i="2"/>
  <c r="K990" i="2"/>
  <c r="K1000" i="2"/>
  <c r="L518" i="2"/>
  <c r="AR37" i="1"/>
  <c r="AR39" i="1" s="1"/>
  <c r="L575" i="2"/>
  <c r="L590" i="2"/>
  <c r="L579" i="2"/>
  <c r="L589" i="2"/>
  <c r="L562" i="2"/>
  <c r="L323" i="2"/>
  <c r="L471" i="2"/>
  <c r="L489" i="2"/>
  <c r="L747" i="2"/>
  <c r="L796" i="2"/>
  <c r="L817" i="2"/>
  <c r="L824" i="2"/>
  <c r="L442" i="2"/>
  <c r="L807" i="2"/>
  <c r="L935" i="2"/>
  <c r="L1077" i="2"/>
  <c r="L462" i="2"/>
  <c r="L482" i="2"/>
  <c r="L563" i="2"/>
  <c r="L585" i="2"/>
  <c r="L812" i="2"/>
  <c r="L953" i="2"/>
  <c r="L901" i="2"/>
  <c r="L924" i="2"/>
  <c r="L971" i="2"/>
  <c r="L1057" i="2"/>
  <c r="AV37" i="1"/>
  <c r="AV39" i="1" s="1"/>
  <c r="L441" i="2"/>
  <c r="L521" i="2"/>
  <c r="L790" i="2"/>
  <c r="L944" i="2"/>
  <c r="L951" i="2"/>
  <c r="L1044" i="2"/>
  <c r="L463" i="2"/>
  <c r="L551" i="2"/>
  <c r="L598" i="2"/>
  <c r="L813" i="2"/>
  <c r="L830" i="2"/>
  <c r="L1015" i="2"/>
  <c r="L1023" i="2"/>
  <c r="L1055" i="2"/>
  <c r="AS37" i="1"/>
  <c r="AS39" i="1" s="1"/>
  <c r="L856" i="2"/>
  <c r="L885" i="2"/>
  <c r="AQ37" i="1"/>
  <c r="AQ39" i="1" s="1"/>
  <c r="L592" i="2"/>
  <c r="L829" i="2"/>
  <c r="L854" i="2"/>
  <c r="L880" i="2"/>
  <c r="L980" i="2"/>
  <c r="K307" i="2"/>
  <c r="H375" i="2"/>
  <c r="K421" i="2"/>
  <c r="H423" i="2"/>
  <c r="K425" i="2"/>
  <c r="K427" i="2"/>
  <c r="H711" i="2"/>
  <c r="I711" i="2" s="1"/>
  <c r="H718" i="2"/>
  <c r="I718" i="2" s="1"/>
  <c r="H744" i="2"/>
  <c r="J744" i="2" s="1"/>
  <c r="H788" i="2"/>
  <c r="I788" i="2" s="1"/>
  <c r="H790" i="2"/>
  <c r="J790" i="2" s="1"/>
  <c r="H911" i="2"/>
  <c r="K920" i="2"/>
  <c r="H943" i="2"/>
  <c r="I943" i="2" s="1"/>
  <c r="K305" i="2"/>
  <c r="K321" i="2"/>
  <c r="K323" i="2"/>
  <c r="K345" i="2"/>
  <c r="H355" i="2"/>
  <c r="M355" i="2" s="1"/>
  <c r="K417" i="2"/>
  <c r="H419" i="2"/>
  <c r="H440" i="2"/>
  <c r="M440" i="2" s="1"/>
  <c r="H451" i="2"/>
  <c r="H453" i="2"/>
  <c r="K493" i="2"/>
  <c r="H505" i="2"/>
  <c r="M505" i="2" s="1"/>
  <c r="H507" i="2"/>
  <c r="M507" i="2" s="1"/>
  <c r="K538" i="2"/>
  <c r="H547" i="2"/>
  <c r="H549" i="2"/>
  <c r="H551" i="2"/>
  <c r="I551" i="2" s="1"/>
  <c r="K562" i="2"/>
  <c r="K577" i="2"/>
  <c r="K593" i="2"/>
  <c r="H595" i="2"/>
  <c r="I595" i="2" s="1"/>
  <c r="K609" i="2"/>
  <c r="K629" i="2"/>
  <c r="K697" i="2"/>
  <c r="K709" i="2"/>
  <c r="H738" i="2"/>
  <c r="J738" i="2" s="1"/>
  <c r="H740" i="2"/>
  <c r="I740" i="2" s="1"/>
  <c r="H742" i="2"/>
  <c r="J742" i="2" s="1"/>
  <c r="K761" i="2"/>
  <c r="K779" i="2"/>
  <c r="H784" i="2"/>
  <c r="J784" i="2" s="1"/>
  <c r="K838" i="2"/>
  <c r="H867" i="2"/>
  <c r="J867" i="2" s="1"/>
  <c r="K869" i="2"/>
  <c r="K901" i="2"/>
  <c r="K918" i="2"/>
  <c r="H932" i="2"/>
  <c r="I932" i="2" s="1"/>
  <c r="K934" i="2"/>
  <c r="K936" i="2"/>
  <c r="K941" i="2"/>
  <c r="K954" i="2"/>
  <c r="K959" i="2"/>
  <c r="K396" i="2"/>
  <c r="K405" i="2"/>
  <c r="K599" i="2"/>
  <c r="K689" i="2"/>
  <c r="K756" i="2"/>
  <c r="K811" i="2"/>
  <c r="H842" i="2"/>
  <c r="H871" i="2"/>
  <c r="I871" i="2" s="1"/>
  <c r="H380" i="2"/>
  <c r="M380" i="2" s="1"/>
  <c r="H498" i="2"/>
  <c r="M498" i="2" s="1"/>
  <c r="K662" i="2"/>
  <c r="H702" i="2"/>
  <c r="I702" i="2" s="1"/>
  <c r="H707" i="2"/>
  <c r="J707" i="2" s="1"/>
  <c r="H829" i="2"/>
  <c r="I829" i="2" s="1"/>
  <c r="H860" i="2"/>
  <c r="I860" i="2" s="1"/>
  <c r="H1006" i="2"/>
  <c r="J1006" i="2" s="1"/>
  <c r="K1008" i="2"/>
  <c r="K1029" i="2"/>
  <c r="K1034" i="2"/>
  <c r="K1039" i="2"/>
  <c r="H325" i="2"/>
  <c r="K540" i="2"/>
  <c r="K579" i="2"/>
  <c r="H338" i="2"/>
  <c r="M338" i="2" s="1"/>
  <c r="H387" i="2"/>
  <c r="M387" i="2" s="1"/>
  <c r="K415" i="2"/>
  <c r="H521" i="2"/>
  <c r="I521" i="2" s="1"/>
  <c r="H536" i="2"/>
  <c r="I536" i="2" s="1"/>
  <c r="H556" i="2"/>
  <c r="I556" i="2" s="1"/>
  <c r="H558" i="2"/>
  <c r="J558" i="2" s="1"/>
  <c r="H560" i="2"/>
  <c r="I560" i="2" s="1"/>
  <c r="H569" i="2"/>
  <c r="I569" i="2" s="1"/>
  <c r="H573" i="2"/>
  <c r="I573" i="2" s="1"/>
  <c r="K622" i="2"/>
  <c r="H317" i="2"/>
  <c r="H348" i="2"/>
  <c r="H367" i="2"/>
  <c r="K378" i="2"/>
  <c r="H434" i="2"/>
  <c r="K481" i="2"/>
  <c r="H486" i="2"/>
  <c r="M486" i="2" s="1"/>
  <c r="K496" i="2"/>
  <c r="H530" i="2"/>
  <c r="I530" i="2" s="1"/>
  <c r="H532" i="2"/>
  <c r="J532" i="2" s="1"/>
  <c r="H534" i="2"/>
  <c r="J534" i="2" s="1"/>
  <c r="K571" i="2"/>
  <c r="H587" i="2"/>
  <c r="I587" i="2" s="1"/>
  <c r="H598" i="2"/>
  <c r="J598" i="2" s="1"/>
  <c r="K747" i="2"/>
  <c r="H805" i="2"/>
  <c r="I805" i="2" s="1"/>
  <c r="H810" i="2"/>
  <c r="I810" i="2" s="1"/>
  <c r="H858" i="2"/>
  <c r="I858" i="2" s="1"/>
  <c r="K889" i="2"/>
  <c r="K982" i="2"/>
  <c r="H1002" i="2"/>
  <c r="J1002" i="2" s="1"/>
  <c r="K1004" i="2"/>
  <c r="K1055" i="2"/>
  <c r="K1092" i="2"/>
  <c r="H431" i="2"/>
  <c r="K431" i="2"/>
  <c r="K617" i="2"/>
  <c r="H617" i="2"/>
  <c r="H637" i="2"/>
  <c r="I637" i="2" s="1"/>
  <c r="K637" i="2"/>
  <c r="K420" i="2"/>
  <c r="H420" i="2"/>
  <c r="H480" i="2"/>
  <c r="M480" i="2" s="1"/>
  <c r="K480" i="2"/>
  <c r="K545" i="2"/>
  <c r="H545" i="2"/>
  <c r="K580" i="2"/>
  <c r="H580" i="2"/>
  <c r="J580" i="2" s="1"/>
  <c r="K582" i="2"/>
  <c r="H582" i="2"/>
  <c r="J582" i="2" s="1"/>
  <c r="K615" i="2"/>
  <c r="H615" i="2"/>
  <c r="H665" i="2"/>
  <c r="I665" i="2" s="1"/>
  <c r="K665" i="2"/>
  <c r="N764" i="2"/>
  <c r="AV121" i="1" s="1"/>
  <c r="AV123" i="1" s="1"/>
  <c r="L764" i="2"/>
  <c r="K907" i="2"/>
  <c r="H907" i="2"/>
  <c r="J907" i="2" s="1"/>
  <c r="K1107" i="2"/>
  <c r="H1107" i="2"/>
  <c r="J1107" i="2" s="1"/>
  <c r="K670" i="2"/>
  <c r="H670" i="2"/>
  <c r="I670" i="2" s="1"/>
  <c r="K495" i="2"/>
  <c r="H495" i="2"/>
  <c r="K512" i="2"/>
  <c r="H512" i="2"/>
  <c r="M512" i="2" s="1"/>
  <c r="K514" i="2"/>
  <c r="H514" i="2"/>
  <c r="M514" i="2" s="1"/>
  <c r="K526" i="2"/>
  <c r="H526" i="2"/>
  <c r="J526" i="2" s="1"/>
  <c r="K528" i="2"/>
  <c r="H528" i="2"/>
  <c r="I528" i="2" s="1"/>
  <c r="H543" i="2"/>
  <c r="K543" i="2"/>
  <c r="K561" i="2"/>
  <c r="H561" i="2"/>
  <c r="I561" i="2" s="1"/>
  <c r="K563" i="2"/>
  <c r="H563" i="2"/>
  <c r="I563" i="2" s="1"/>
  <c r="K578" i="2"/>
  <c r="H578" i="2"/>
  <c r="I578" i="2" s="1"/>
  <c r="K630" i="2"/>
  <c r="H630" i="2"/>
  <c r="J630" i="2" s="1"/>
  <c r="H688" i="2"/>
  <c r="J688" i="2" s="1"/>
  <c r="K688" i="2"/>
  <c r="H710" i="2"/>
  <c r="I710" i="2" s="1"/>
  <c r="K710" i="2"/>
  <c r="H518" i="2"/>
  <c r="K518" i="2"/>
  <c r="H310" i="2"/>
  <c r="M310" i="2" s="1"/>
  <c r="H312" i="2"/>
  <c r="M312" i="2" s="1"/>
  <c r="H342" i="2"/>
  <c r="H344" i="2"/>
  <c r="M344" i="2" s="1"/>
  <c r="H352" i="2"/>
  <c r="H384" i="2"/>
  <c r="M384" i="2" s="1"/>
  <c r="H386" i="2"/>
  <c r="H389" i="2"/>
  <c r="M389" i="2" s="1"/>
  <c r="K395" i="2"/>
  <c r="H399" i="2"/>
  <c r="K404" i="2"/>
  <c r="H408" i="2"/>
  <c r="H412" i="2"/>
  <c r="M412" i="2" s="1"/>
  <c r="H414" i="2"/>
  <c r="M414" i="2" s="1"/>
  <c r="L444" i="2"/>
  <c r="L454" i="2"/>
  <c r="L478" i="2"/>
  <c r="H510" i="2"/>
  <c r="M510" i="2" s="1"/>
  <c r="K510" i="2"/>
  <c r="H557" i="2"/>
  <c r="I557" i="2" s="1"/>
  <c r="K557" i="2"/>
  <c r="K737" i="2"/>
  <c r="H737" i="2"/>
  <c r="J737" i="2" s="1"/>
  <c r="K905" i="2"/>
  <c r="H905" i="2"/>
  <c r="J905" i="2" s="1"/>
  <c r="K1105" i="2"/>
  <c r="H1105" i="2"/>
  <c r="J1105" i="2" s="1"/>
  <c r="AT37" i="1"/>
  <c r="AT39" i="1" s="1"/>
  <c r="K318" i="2"/>
  <c r="K320" i="2"/>
  <c r="H326" i="2"/>
  <c r="H328" i="2"/>
  <c r="H369" i="2"/>
  <c r="M369" i="2" s="1"/>
  <c r="H371" i="2"/>
  <c r="M371" i="2" s="1"/>
  <c r="H454" i="2"/>
  <c r="M454" i="2" s="1"/>
  <c r="K473" i="2"/>
  <c r="H478" i="2"/>
  <c r="M478" i="2" s="1"/>
  <c r="K524" i="2"/>
  <c r="H524" i="2"/>
  <c r="J524" i="2" s="1"/>
  <c r="K539" i="2"/>
  <c r="H539" i="2"/>
  <c r="J539" i="2" s="1"/>
  <c r="H553" i="2"/>
  <c r="I553" i="2" s="1"/>
  <c r="H555" i="2"/>
  <c r="I555" i="2" s="1"/>
  <c r="N559" i="2"/>
  <c r="L559" i="2"/>
  <c r="N570" i="2"/>
  <c r="L570" i="2"/>
  <c r="K601" i="2"/>
  <c r="H601" i="2"/>
  <c r="I601" i="2" s="1"/>
  <c r="K621" i="2"/>
  <c r="H621" i="2"/>
  <c r="K661" i="2"/>
  <c r="H661" i="2"/>
  <c r="I661" i="2" s="1"/>
  <c r="K686" i="2"/>
  <c r="H686" i="2"/>
  <c r="I686" i="2" s="1"/>
  <c r="K501" i="2"/>
  <c r="H501" i="2"/>
  <c r="M501" i="2" s="1"/>
  <c r="H516" i="2"/>
  <c r="M516" i="2" s="1"/>
  <c r="K516" i="2"/>
  <c r="L328" i="2"/>
  <c r="L322" i="2"/>
  <c r="H354" i="2"/>
  <c r="M354" i="2" s="1"/>
  <c r="K397" i="2"/>
  <c r="AW37" i="1"/>
  <c r="AW39" i="1" s="1"/>
  <c r="H299" i="2"/>
  <c r="M299" i="2" s="1"/>
  <c r="H301" i="2"/>
  <c r="H335" i="2"/>
  <c r="H356" i="2"/>
  <c r="H358" i="2"/>
  <c r="M358" i="2" s="1"/>
  <c r="H362" i="2"/>
  <c r="M362" i="2" s="1"/>
  <c r="H364" i="2"/>
  <c r="M364" i="2" s="1"/>
  <c r="H377" i="2"/>
  <c r="H424" i="2"/>
  <c r="M424" i="2" s="1"/>
  <c r="K442" i="2"/>
  <c r="K462" i="2"/>
  <c r="H462" i="2"/>
  <c r="M462" i="2" s="1"/>
  <c r="K508" i="2"/>
  <c r="H508" i="2"/>
  <c r="M508" i="2" s="1"/>
  <c r="H537" i="2"/>
  <c r="I537" i="2" s="1"/>
  <c r="K537" i="2"/>
  <c r="H681" i="2"/>
  <c r="I681" i="2" s="1"/>
  <c r="K681" i="2"/>
  <c r="N806" i="2"/>
  <c r="L806" i="2"/>
  <c r="H1103" i="2"/>
  <c r="I1103" i="2" s="1"/>
  <c r="K1103" i="2"/>
  <c r="H605" i="2"/>
  <c r="I605" i="2" s="1"/>
  <c r="K605" i="2"/>
  <c r="H677" i="2"/>
  <c r="J677" i="2" s="1"/>
  <c r="K677" i="2"/>
  <c r="N845" i="2"/>
  <c r="L845" i="2"/>
  <c r="L318" i="2"/>
  <c r="L320" i="2"/>
  <c r="AU37" i="1"/>
  <c r="AU39" i="1" s="1"/>
  <c r="L326" i="2"/>
  <c r="AO37" i="1"/>
  <c r="AO39" i="1" s="1"/>
  <c r="AX37" i="1"/>
  <c r="AX39" i="1" s="1"/>
  <c r="H309" i="2"/>
  <c r="H349" i="2"/>
  <c r="M349" i="2" s="1"/>
  <c r="H351" i="2"/>
  <c r="H368" i="2"/>
  <c r="M368" i="2" s="1"/>
  <c r="K392" i="2"/>
  <c r="H403" i="2"/>
  <c r="L448" i="2"/>
  <c r="H502" i="2"/>
  <c r="H504" i="2"/>
  <c r="M504" i="2" s="1"/>
  <c r="K522" i="2"/>
  <c r="H522" i="2"/>
  <c r="I522" i="2" s="1"/>
  <c r="K535" i="2"/>
  <c r="H535" i="2"/>
  <c r="I535" i="2" s="1"/>
  <c r="K552" i="2"/>
  <c r="H552" i="2"/>
  <c r="I552" i="2" s="1"/>
  <c r="K566" i="2"/>
  <c r="H566" i="2"/>
  <c r="J566" i="2" s="1"/>
  <c r="N586" i="2"/>
  <c r="L586" i="2"/>
  <c r="K619" i="2"/>
  <c r="H619" i="2"/>
  <c r="H649" i="2"/>
  <c r="I649" i="2" s="1"/>
  <c r="K649" i="2"/>
  <c r="K896" i="2"/>
  <c r="H896" i="2"/>
  <c r="J896" i="2" s="1"/>
  <c r="K952" i="2"/>
  <c r="H952" i="2"/>
  <c r="I952" i="2" s="1"/>
  <c r="N1088" i="2"/>
  <c r="H341" i="2"/>
  <c r="M341" i="2" s="1"/>
  <c r="K390" i="2"/>
  <c r="K407" i="2"/>
  <c r="K457" i="2"/>
  <c r="H531" i="2"/>
  <c r="I531" i="2" s="1"/>
  <c r="K531" i="2"/>
  <c r="K584" i="2"/>
  <c r="H584" i="2"/>
  <c r="I584" i="2" s="1"/>
  <c r="K639" i="2"/>
  <c r="H639" i="2"/>
  <c r="J639" i="2" s="1"/>
  <c r="K679" i="2"/>
  <c r="H679" i="2"/>
  <c r="I679" i="2" s="1"/>
  <c r="K769" i="2"/>
  <c r="H769" i="2"/>
  <c r="L801" i="2"/>
  <c r="L808" i="2"/>
  <c r="L840" i="2"/>
  <c r="L868" i="2"/>
  <c r="L872" i="2"/>
  <c r="L929" i="2"/>
  <c r="L962" i="2"/>
  <c r="L969" i="2"/>
  <c r="L981" i="2"/>
  <c r="L1011" i="2"/>
  <c r="L1019" i="2"/>
  <c r="L1027" i="2"/>
  <c r="L1063" i="2"/>
  <c r="L1065" i="2"/>
  <c r="L1067" i="2"/>
  <c r="L514" i="2"/>
  <c r="L543" i="2"/>
  <c r="L546" i="2"/>
  <c r="L588" i="2"/>
  <c r="H683" i="2"/>
  <c r="I683" i="2" s="1"/>
  <c r="H726" i="2"/>
  <c r="I726" i="2" s="1"/>
  <c r="K764" i="2"/>
  <c r="H778" i="2"/>
  <c r="I778" i="2" s="1"/>
  <c r="H845" i="2"/>
  <c r="K861" i="2"/>
  <c r="H866" i="2"/>
  <c r="I866" i="2" s="1"/>
  <c r="H868" i="2"/>
  <c r="J868" i="2" s="1"/>
  <c r="H877" i="2"/>
  <c r="I877" i="2" s="1"/>
  <c r="K884" i="2"/>
  <c r="L896" i="2"/>
  <c r="L905" i="2"/>
  <c r="H929" i="2"/>
  <c r="I929" i="2" s="1"/>
  <c r="L952" i="2"/>
  <c r="H962" i="2"/>
  <c r="I962" i="2" s="1"/>
  <c r="K974" i="2"/>
  <c r="K986" i="2"/>
  <c r="L991" i="2"/>
  <c r="L1045" i="2"/>
  <c r="L1083" i="2"/>
  <c r="L960" i="2"/>
  <c r="L984" i="2"/>
  <c r="L1003" i="2"/>
  <c r="L1098" i="2"/>
  <c r="L455" i="2"/>
  <c r="L470" i="2"/>
  <c r="L503" i="2"/>
  <c r="L530" i="2"/>
  <c r="L554" i="2"/>
  <c r="L591" i="2"/>
  <c r="L595" i="2"/>
  <c r="L597" i="2"/>
  <c r="H731" i="2"/>
  <c r="J731" i="2" s="1"/>
  <c r="K733" i="2"/>
  <c r="K735" i="2"/>
  <c r="H743" i="2"/>
  <c r="J743" i="2" s="1"/>
  <c r="H745" i="2"/>
  <c r="J745" i="2" s="1"/>
  <c r="K748" i="2"/>
  <c r="H774" i="2"/>
  <c r="I774" i="2" s="1"/>
  <c r="L785" i="2"/>
  <c r="K789" i="2"/>
  <c r="H795" i="2"/>
  <c r="I795" i="2" s="1"/>
  <c r="L821" i="2"/>
  <c r="L823" i="2"/>
  <c r="L839" i="2"/>
  <c r="H880" i="2"/>
  <c r="J880" i="2" s="1"/>
  <c r="K921" i="2"/>
  <c r="K923" i="2"/>
  <c r="L936" i="2"/>
  <c r="H938" i="2"/>
  <c r="J938" i="2" s="1"/>
  <c r="K940" i="2"/>
  <c r="K944" i="2"/>
  <c r="K946" i="2"/>
  <c r="K950" i="2"/>
  <c r="H956" i="2"/>
  <c r="I956" i="2" s="1"/>
  <c r="K994" i="2"/>
  <c r="L999" i="2"/>
  <c r="L1051" i="2"/>
  <c r="K753" i="2"/>
  <c r="L529" i="2"/>
  <c r="L538" i="2"/>
  <c r="L763" i="2"/>
  <c r="L943" i="2"/>
  <c r="L1031" i="2"/>
  <c r="L1041" i="2"/>
  <c r="K1064" i="2"/>
  <c r="K1066" i="2"/>
  <c r="L1079" i="2"/>
  <c r="L1087" i="2"/>
  <c r="L1099" i="2"/>
  <c r="I1008" i="2"/>
  <c r="L1092" i="2"/>
  <c r="J347" i="2"/>
  <c r="I347" i="2"/>
  <c r="L301" i="2"/>
  <c r="N301" i="2"/>
  <c r="L332" i="2"/>
  <c r="N332" i="2"/>
  <c r="L423" i="2"/>
  <c r="N423" i="2"/>
  <c r="N446" i="2"/>
  <c r="L446" i="2"/>
  <c r="L458" i="2"/>
  <c r="N458" i="2"/>
  <c r="H306" i="2"/>
  <c r="M306" i="2" s="1"/>
  <c r="K314" i="2"/>
  <c r="H319" i="2"/>
  <c r="K322" i="2"/>
  <c r="L324" i="2"/>
  <c r="H327" i="2"/>
  <c r="K332" i="2"/>
  <c r="H337" i="2"/>
  <c r="M337" i="2" s="1"/>
  <c r="H343" i="2"/>
  <c r="M343" i="2" s="1"/>
  <c r="H350" i="2"/>
  <c r="M350" i="2" s="1"/>
  <c r="L356" i="2"/>
  <c r="N356" i="2"/>
  <c r="K357" i="2"/>
  <c r="H363" i="2"/>
  <c r="H366" i="2"/>
  <c r="H373" i="2"/>
  <c r="M373" i="2" s="1"/>
  <c r="L375" i="2"/>
  <c r="N375" i="2"/>
  <c r="H379" i="2"/>
  <c r="M379" i="2" s="1"/>
  <c r="H382" i="2"/>
  <c r="M382" i="2" s="1"/>
  <c r="K385" i="2"/>
  <c r="K391" i="2"/>
  <c r="H398" i="2"/>
  <c r="N405" i="2"/>
  <c r="K410" i="2"/>
  <c r="H410" i="2"/>
  <c r="M410" i="2" s="1"/>
  <c r="K411" i="2"/>
  <c r="L433" i="2"/>
  <c r="N433" i="2"/>
  <c r="K443" i="2"/>
  <c r="N481" i="2"/>
  <c r="L481" i="2"/>
  <c r="K597" i="2"/>
  <c r="H597" i="2"/>
  <c r="I597" i="2" s="1"/>
  <c r="H608" i="2"/>
  <c r="J608" i="2" s="1"/>
  <c r="K608" i="2"/>
  <c r="H610" i="2"/>
  <c r="J610" i="2" s="1"/>
  <c r="K610" i="2"/>
  <c r="L639" i="2"/>
  <c r="N639" i="2"/>
  <c r="N298" i="2"/>
  <c r="K463" i="2"/>
  <c r="H463" i="2"/>
  <c r="M463" i="2" s="1"/>
  <c r="N490" i="2"/>
  <c r="L490" i="2"/>
  <c r="N537" i="2"/>
  <c r="L537" i="2"/>
  <c r="L300" i="2"/>
  <c r="N300" i="2"/>
  <c r="L308" i="2"/>
  <c r="N308" i="2"/>
  <c r="H303" i="2"/>
  <c r="M303" i="2" s="1"/>
  <c r="H311" i="2"/>
  <c r="M311" i="2" s="1"/>
  <c r="H300" i="2"/>
  <c r="H308" i="2"/>
  <c r="L310" i="2"/>
  <c r="N310" i="2"/>
  <c r="H316" i="2"/>
  <c r="L321" i="2"/>
  <c r="H324" i="2"/>
  <c r="K330" i="2"/>
  <c r="L335" i="2"/>
  <c r="N335" i="2"/>
  <c r="H336" i="2"/>
  <c r="M336" i="2" s="1"/>
  <c r="H340" i="2"/>
  <c r="M340" i="2" s="1"/>
  <c r="H346" i="2"/>
  <c r="N349" i="2"/>
  <c r="H353" i="2"/>
  <c r="H359" i="2"/>
  <c r="K360" i="2"/>
  <c r="N365" i="2"/>
  <c r="K370" i="2"/>
  <c r="N372" i="2"/>
  <c r="L378" i="2"/>
  <c r="N378" i="2"/>
  <c r="H388" i="2"/>
  <c r="L410" i="2"/>
  <c r="N410" i="2"/>
  <c r="K413" i="2"/>
  <c r="L417" i="2"/>
  <c r="N417" i="2"/>
  <c r="H426" i="2"/>
  <c r="M426" i="2" s="1"/>
  <c r="K429" i="2"/>
  <c r="H438" i="2"/>
  <c r="M438" i="2" s="1"/>
  <c r="L440" i="2"/>
  <c r="H464" i="2"/>
  <c r="M464" i="2" s="1"/>
  <c r="K464" i="2"/>
  <c r="L466" i="2"/>
  <c r="K471" i="2"/>
  <c r="H471" i="2"/>
  <c r="H477" i="2"/>
  <c r="M477" i="2" s="1"/>
  <c r="L486" i="2"/>
  <c r="K509" i="2"/>
  <c r="H509" i="2"/>
  <c r="M509" i="2" s="1"/>
  <c r="K523" i="2"/>
  <c r="H523" i="2"/>
  <c r="I523" i="2" s="1"/>
  <c r="L534" i="2"/>
  <c r="N534" i="2"/>
  <c r="K575" i="2"/>
  <c r="H575" i="2"/>
  <c r="I575" i="2" s="1"/>
  <c r="K589" i="2"/>
  <c r="H589" i="2"/>
  <c r="I589" i="2" s="1"/>
  <c r="K663" i="2"/>
  <c r="H663" i="2"/>
  <c r="I663" i="2" s="1"/>
  <c r="L311" i="2"/>
  <c r="N311" i="2"/>
  <c r="L307" i="2"/>
  <c r="N307" i="2"/>
  <c r="L315" i="2"/>
  <c r="N315" i="2"/>
  <c r="K347" i="2"/>
  <c r="K376" i="2"/>
  <c r="L386" i="2"/>
  <c r="N386" i="2"/>
  <c r="K455" i="2"/>
  <c r="H455" i="2"/>
  <c r="N457" i="2"/>
  <c r="L457" i="2"/>
  <c r="K500" i="2"/>
  <c r="H500" i="2"/>
  <c r="M500" i="2" s="1"/>
  <c r="N567" i="2"/>
  <c r="H654" i="2"/>
  <c r="J654" i="2" s="1"/>
  <c r="K654" i="2"/>
  <c r="L367" i="2"/>
  <c r="N367" i="2"/>
  <c r="K432" i="2"/>
  <c r="H432" i="2"/>
  <c r="M432" i="2" s="1"/>
  <c r="L447" i="2"/>
  <c r="K469" i="2"/>
  <c r="K482" i="2"/>
  <c r="H482" i="2"/>
  <c r="M482" i="2" s="1"/>
  <c r="L494" i="2"/>
  <c r="N494" i="2"/>
  <c r="L515" i="2"/>
  <c r="N515" i="2"/>
  <c r="K583" i="2"/>
  <c r="H583" i="2"/>
  <c r="I583" i="2" s="1"/>
  <c r="L309" i="2"/>
  <c r="N309" i="2"/>
  <c r="J323" i="2"/>
  <c r="N341" i="2"/>
  <c r="L348" i="2"/>
  <c r="N348" i="2"/>
  <c r="L354" i="2"/>
  <c r="N354" i="2"/>
  <c r="L380" i="2"/>
  <c r="N380" i="2"/>
  <c r="N389" i="2"/>
  <c r="L404" i="2"/>
  <c r="N404" i="2"/>
  <c r="K416" i="2"/>
  <c r="H416" i="2"/>
  <c r="L480" i="2"/>
  <c r="N480" i="2"/>
  <c r="K485" i="2"/>
  <c r="H485" i="2"/>
  <c r="M485" i="2" s="1"/>
  <c r="L492" i="2"/>
  <c r="N492" i="2"/>
  <c r="K506" i="2"/>
  <c r="H506" i="2"/>
  <c r="M506" i="2" s="1"/>
  <c r="K564" i="2"/>
  <c r="H564" i="2"/>
  <c r="I564" i="2" s="1"/>
  <c r="K600" i="2"/>
  <c r="H600" i="2"/>
  <c r="J600" i="2" s="1"/>
  <c r="L317" i="2"/>
  <c r="L325" i="2"/>
  <c r="N357" i="2"/>
  <c r="L396" i="2"/>
  <c r="N396" i="2"/>
  <c r="I421" i="2"/>
  <c r="N421" i="2"/>
  <c r="K436" i="2"/>
  <c r="H436" i="2"/>
  <c r="M436" i="2" s="1"/>
  <c r="K446" i="2"/>
  <c r="L452" i="2"/>
  <c r="N452" i="2"/>
  <c r="K520" i="2"/>
  <c r="H520" i="2"/>
  <c r="J520" i="2" s="1"/>
  <c r="K548" i="2"/>
  <c r="H548" i="2"/>
  <c r="H586" i="2"/>
  <c r="J586" i="2" s="1"/>
  <c r="K586" i="2"/>
  <c r="K646" i="2"/>
  <c r="H646" i="2"/>
  <c r="I646" i="2" s="1"/>
  <c r="L303" i="2"/>
  <c r="N303" i="2"/>
  <c r="L343" i="2"/>
  <c r="N343" i="2"/>
  <c r="N373" i="2"/>
  <c r="L436" i="2"/>
  <c r="N436" i="2"/>
  <c r="H488" i="2"/>
  <c r="M488" i="2" s="1"/>
  <c r="K488" i="2"/>
  <c r="H298" i="2"/>
  <c r="L316" i="2"/>
  <c r="N316" i="2"/>
  <c r="L319" i="2"/>
  <c r="L327" i="2"/>
  <c r="H334" i="2"/>
  <c r="M334" i="2" s="1"/>
  <c r="L346" i="2"/>
  <c r="N346" i="2"/>
  <c r="K394" i="2"/>
  <c r="K401" i="2"/>
  <c r="K406" i="2"/>
  <c r="N413" i="2"/>
  <c r="N429" i="2"/>
  <c r="L443" i="2"/>
  <c r="K461" i="2"/>
  <c r="H461" i="2"/>
  <c r="M461" i="2" s="1"/>
  <c r="L474" i="2"/>
  <c r="N497" i="2"/>
  <c r="K503" i="2"/>
  <c r="H503" i="2"/>
  <c r="M503" i="2" s="1"/>
  <c r="H641" i="2"/>
  <c r="K641" i="2"/>
  <c r="K499" i="2"/>
  <c r="N506" i="2"/>
  <c r="L506" i="2"/>
  <c r="L520" i="2"/>
  <c r="N520" i="2"/>
  <c r="N523" i="2"/>
  <c r="L545" i="2"/>
  <c r="L548" i="2"/>
  <c r="N548" i="2"/>
  <c r="L553" i="2"/>
  <c r="L561" i="2"/>
  <c r="L564" i="2"/>
  <c r="N564" i="2"/>
  <c r="L567" i="2"/>
  <c r="N600" i="2"/>
  <c r="L600" i="2"/>
  <c r="H604" i="2"/>
  <c r="J604" i="2" s="1"/>
  <c r="K604" i="2"/>
  <c r="L641" i="2"/>
  <c r="N641" i="2"/>
  <c r="L681" i="2"/>
  <c r="N681" i="2"/>
  <c r="H705" i="2"/>
  <c r="I705" i="2" s="1"/>
  <c r="K705" i="2"/>
  <c r="N726" i="2"/>
  <c r="L517" i="2"/>
  <c r="N517" i="2"/>
  <c r="N531" i="2"/>
  <c r="N539" i="2"/>
  <c r="L557" i="2"/>
  <c r="N557" i="2"/>
  <c r="N594" i="2"/>
  <c r="K627" i="2"/>
  <c r="H627" i="2"/>
  <c r="N847" i="2"/>
  <c r="L847" i="2"/>
  <c r="H989" i="2"/>
  <c r="K989" i="2"/>
  <c r="H1001" i="2"/>
  <c r="I1001" i="2" s="1"/>
  <c r="K1001" i="2"/>
  <c r="N381" i="2"/>
  <c r="L388" i="2"/>
  <c r="N388" i="2"/>
  <c r="N397" i="2"/>
  <c r="L425" i="2"/>
  <c r="N425" i="2"/>
  <c r="L431" i="2"/>
  <c r="N431" i="2"/>
  <c r="L439" i="2"/>
  <c r="L449" i="2"/>
  <c r="L461" i="2"/>
  <c r="N461" i="2"/>
  <c r="L497" i="2"/>
  <c r="L498" i="2"/>
  <c r="L500" i="2"/>
  <c r="N500" i="2"/>
  <c r="K515" i="2"/>
  <c r="N519" i="2"/>
  <c r="L519" i="2"/>
  <c r="L525" i="2"/>
  <c r="N525" i="2"/>
  <c r="L566" i="2"/>
  <c r="N566" i="2"/>
  <c r="K567" i="2"/>
  <c r="L572" i="2"/>
  <c r="N572" i="2"/>
  <c r="L594" i="2"/>
  <c r="H625" i="2"/>
  <c r="J625" i="2" s="1"/>
  <c r="K625" i="2"/>
  <c r="I638" i="2"/>
  <c r="L673" i="2"/>
  <c r="N673" i="2"/>
  <c r="L675" i="2"/>
  <c r="N675" i="2"/>
  <c r="K703" i="2"/>
  <c r="H703" i="2"/>
  <c r="I703" i="2" s="1"/>
  <c r="K717" i="2"/>
  <c r="H717" i="2"/>
  <c r="I717" i="2" s="1"/>
  <c r="K741" i="2"/>
  <c r="H741" i="2"/>
  <c r="J741" i="2" s="1"/>
  <c r="L769" i="2"/>
  <c r="H490" i="2"/>
  <c r="M490" i="2" s="1"/>
  <c r="H494" i="2"/>
  <c r="M494" i="2" s="1"/>
  <c r="H497" i="2"/>
  <c r="M497" i="2" s="1"/>
  <c r="N505" i="2"/>
  <c r="L619" i="2"/>
  <c r="N619" i="2"/>
  <c r="L631" i="2"/>
  <c r="N631" i="2"/>
  <c r="L653" i="2"/>
  <c r="N653" i="2"/>
  <c r="H669" i="2"/>
  <c r="I669" i="2" s="1"/>
  <c r="K669" i="2"/>
  <c r="L795" i="2"/>
  <c r="H807" i="2"/>
  <c r="J807" i="2" s="1"/>
  <c r="K807" i="2"/>
  <c r="L809" i="2"/>
  <c r="N809" i="2"/>
  <c r="N811" i="2"/>
  <c r="L811" i="2"/>
  <c r="J421" i="2"/>
  <c r="L445" i="2"/>
  <c r="L450" i="2"/>
  <c r="N450" i="2"/>
  <c r="L473" i="2"/>
  <c r="L479" i="2"/>
  <c r="L496" i="2"/>
  <c r="N496" i="2"/>
  <c r="N513" i="2"/>
  <c r="H519" i="2"/>
  <c r="M519" i="2" s="1"/>
  <c r="H525" i="2"/>
  <c r="J525" i="2" s="1"/>
  <c r="H533" i="2"/>
  <c r="J533" i="2" s="1"/>
  <c r="L535" i="2"/>
  <c r="H541" i="2"/>
  <c r="H550" i="2"/>
  <c r="K554" i="2"/>
  <c r="H559" i="2"/>
  <c r="L568" i="2"/>
  <c r="N568" i="2"/>
  <c r="H572" i="2"/>
  <c r="J572" i="2" s="1"/>
  <c r="L574" i="2"/>
  <c r="N574" i="2"/>
  <c r="L577" i="2"/>
  <c r="H585" i="2"/>
  <c r="I585" i="2" s="1"/>
  <c r="H588" i="2"/>
  <c r="J588" i="2" s="1"/>
  <c r="H591" i="2"/>
  <c r="I591" i="2" s="1"/>
  <c r="L599" i="2"/>
  <c r="K602" i="2"/>
  <c r="H613" i="2"/>
  <c r="K623" i="2"/>
  <c r="H623" i="2"/>
  <c r="H645" i="2"/>
  <c r="I645" i="2" s="1"/>
  <c r="K645" i="2"/>
  <c r="K694" i="2"/>
  <c r="H694" i="2"/>
  <c r="H720" i="2"/>
  <c r="J720" i="2" s="1"/>
  <c r="K720" i="2"/>
  <c r="L729" i="2"/>
  <c r="N729" i="2"/>
  <c r="H763" i="2"/>
  <c r="K763" i="2"/>
  <c r="J791" i="2"/>
  <c r="L791" i="2"/>
  <c r="H844" i="2"/>
  <c r="K844" i="2"/>
  <c r="L504" i="2"/>
  <c r="N504" i="2"/>
  <c r="L532" i="2"/>
  <c r="N532" i="2"/>
  <c r="L552" i="2"/>
  <c r="N552" i="2"/>
  <c r="L569" i="2"/>
  <c r="L571" i="2"/>
  <c r="N571" i="2"/>
  <c r="L581" i="2"/>
  <c r="N581" i="2"/>
  <c r="L607" i="2"/>
  <c r="N607" i="2"/>
  <c r="H634" i="2"/>
  <c r="J634" i="2" s="1"/>
  <c r="K634" i="2"/>
  <c r="K667" i="2"/>
  <c r="H667" i="2"/>
  <c r="J667" i="2" s="1"/>
  <c r="K685" i="2"/>
  <c r="H685" i="2"/>
  <c r="J685" i="2" s="1"/>
  <c r="K826" i="2"/>
  <c r="H826" i="2"/>
  <c r="J826" i="2" s="1"/>
  <c r="H856" i="2"/>
  <c r="I856" i="2" s="1"/>
  <c r="K856" i="2"/>
  <c r="H487" i="2"/>
  <c r="M487" i="2" s="1"/>
  <c r="K489" i="2"/>
  <c r="L522" i="2"/>
  <c r="N529" i="2"/>
  <c r="H568" i="2"/>
  <c r="I568" i="2" s="1"/>
  <c r="K574" i="2"/>
  <c r="L584" i="2"/>
  <c r="L587" i="2"/>
  <c r="L593" i="2"/>
  <c r="K596" i="2"/>
  <c r="H612" i="2"/>
  <c r="J612" i="2" s="1"/>
  <c r="K612" i="2"/>
  <c r="K643" i="2"/>
  <c r="H643" i="2"/>
  <c r="I643" i="2" s="1"/>
  <c r="H651" i="2"/>
  <c r="J651" i="2" s="1"/>
  <c r="H672" i="2"/>
  <c r="J672" i="2" s="1"/>
  <c r="K672" i="2"/>
  <c r="L697" i="2"/>
  <c r="N697" i="2"/>
  <c r="N744" i="2"/>
  <c r="L803" i="2"/>
  <c r="N803" i="2"/>
  <c r="N838" i="2"/>
  <c r="AW121" i="1" s="1"/>
  <c r="AW123" i="1" s="1"/>
  <c r="L838" i="2"/>
  <c r="K801" i="2"/>
  <c r="H801" i="2"/>
  <c r="I801" i="2" s="1"/>
  <c r="K820" i="2"/>
  <c r="H820" i="2"/>
  <c r="I820" i="2" s="1"/>
  <c r="L505" i="2"/>
  <c r="L508" i="2"/>
  <c r="N508" i="2"/>
  <c r="L511" i="2"/>
  <c r="N521" i="2"/>
  <c r="L527" i="2"/>
  <c r="N579" i="2"/>
  <c r="L680" i="2"/>
  <c r="N680" i="2"/>
  <c r="H691" i="2"/>
  <c r="K693" i="2"/>
  <c r="L699" i="2"/>
  <c r="N699" i="2"/>
  <c r="K704" i="2"/>
  <c r="L709" i="2"/>
  <c r="N709" i="2"/>
  <c r="L712" i="2"/>
  <c r="N712" i="2"/>
  <c r="K721" i="2"/>
  <c r="L733" i="2"/>
  <c r="N733" i="2"/>
  <c r="L742" i="2"/>
  <c r="L749" i="2"/>
  <c r="H754" i="2"/>
  <c r="I754" i="2" s="1"/>
  <c r="K754" i="2"/>
  <c r="N775" i="2"/>
  <c r="L775" i="2"/>
  <c r="K800" i="2"/>
  <c r="H819" i="2"/>
  <c r="I819" i="2" s="1"/>
  <c r="N849" i="2"/>
  <c r="L849" i="2"/>
  <c r="K910" i="2"/>
  <c r="H910" i="2"/>
  <c r="I910" i="2" s="1"/>
  <c r="K919" i="2"/>
  <c r="H919" i="2"/>
  <c r="K942" i="2"/>
  <c r="H942" i="2"/>
  <c r="I942" i="2" s="1"/>
  <c r="K948" i="2"/>
  <c r="H948" i="2"/>
  <c r="I948" i="2" s="1"/>
  <c r="K964" i="2"/>
  <c r="H964" i="2"/>
  <c r="J964" i="2" s="1"/>
  <c r="H979" i="2"/>
  <c r="J979" i="2" s="1"/>
  <c r="K979" i="2"/>
  <c r="H1058" i="2"/>
  <c r="I1058" i="2" s="1"/>
  <c r="K1058" i="2"/>
  <c r="L1095" i="2"/>
  <c r="N1095" i="2"/>
  <c r="K1030" i="2"/>
  <c r="H1030" i="2"/>
  <c r="I1030" i="2" s="1"/>
  <c r="H1040" i="2"/>
  <c r="I1040" i="2" s="1"/>
  <c r="K1040" i="2"/>
  <c r="H647" i="2"/>
  <c r="I647" i="2" s="1"/>
  <c r="L649" i="2"/>
  <c r="N649" i="2"/>
  <c r="K656" i="2"/>
  <c r="N668" i="2"/>
  <c r="H671" i="2"/>
  <c r="I671" i="2" s="1"/>
  <c r="K680" i="2"/>
  <c r="H695" i="2"/>
  <c r="H699" i="2"/>
  <c r="J699" i="2" s="1"/>
  <c r="L705" i="2"/>
  <c r="N705" i="2"/>
  <c r="K712" i="2"/>
  <c r="L717" i="2"/>
  <c r="N717" i="2"/>
  <c r="L720" i="2"/>
  <c r="N720" i="2"/>
  <c r="K734" i="2"/>
  <c r="H736" i="2"/>
  <c r="I736" i="2" s="1"/>
  <c r="H739" i="2"/>
  <c r="J739" i="2" s="1"/>
  <c r="L744" i="2"/>
  <c r="L754" i="2"/>
  <c r="K772" i="2"/>
  <c r="H772" i="2"/>
  <c r="L788" i="2"/>
  <c r="N788" i="2"/>
  <c r="L815" i="2"/>
  <c r="H824" i="2"/>
  <c r="I824" i="2" s="1"/>
  <c r="K824" i="2"/>
  <c r="L832" i="2"/>
  <c r="N832" i="2"/>
  <c r="H836" i="2"/>
  <c r="J836" i="2" s="1"/>
  <c r="L852" i="2"/>
  <c r="N852" i="2"/>
  <c r="L873" i="2"/>
  <c r="K876" i="2"/>
  <c r="H876" i="2"/>
  <c r="J876" i="2" s="1"/>
  <c r="K883" i="2"/>
  <c r="H883" i="2"/>
  <c r="J883" i="2" s="1"/>
  <c r="L889" i="2"/>
  <c r="K928" i="2"/>
  <c r="H928" i="2"/>
  <c r="I928" i="2" s="1"/>
  <c r="K970" i="2"/>
  <c r="H970" i="2"/>
  <c r="I970" i="2" s="1"/>
  <c r="N977" i="2"/>
  <c r="L977" i="2"/>
  <c r="L989" i="2"/>
  <c r="N989" i="2"/>
  <c r="H1056" i="2"/>
  <c r="I1056" i="2" s="1"/>
  <c r="K1056" i="2"/>
  <c r="L683" i="2"/>
  <c r="N683" i="2"/>
  <c r="L688" i="2"/>
  <c r="N688" i="2"/>
  <c r="L715" i="2"/>
  <c r="N715" i="2"/>
  <c r="L759" i="2"/>
  <c r="N759" i="2"/>
  <c r="L772" i="2"/>
  <c r="N772" i="2"/>
  <c r="L799" i="2"/>
  <c r="N799" i="2"/>
  <c r="K804" i="2"/>
  <c r="H804" i="2"/>
  <c r="I804" i="2" s="1"/>
  <c r="L818" i="2"/>
  <c r="N818" i="2"/>
  <c r="K822" i="2"/>
  <c r="H822" i="2"/>
  <c r="I822" i="2" s="1"/>
  <c r="I861" i="2"/>
  <c r="J861" i="2"/>
  <c r="H862" i="2"/>
  <c r="K895" i="2"/>
  <c r="H895" i="2"/>
  <c r="J895" i="2" s="1"/>
  <c r="K904" i="2"/>
  <c r="H904" i="2"/>
  <c r="J904" i="2" s="1"/>
  <c r="K961" i="2"/>
  <c r="H961" i="2"/>
  <c r="I961" i="2" s="1"/>
  <c r="H997" i="2"/>
  <c r="J997" i="2" s="1"/>
  <c r="K997" i="2"/>
  <c r="L1028" i="2"/>
  <c r="N1028" i="2"/>
  <c r="L1033" i="2"/>
  <c r="N1033" i="2"/>
  <c r="N1073" i="2"/>
  <c r="L1073" i="2"/>
  <c r="L713" i="2"/>
  <c r="N713" i="2"/>
  <c r="L725" i="2"/>
  <c r="N725" i="2"/>
  <c r="L740" i="2"/>
  <c r="N740" i="2"/>
  <c r="K768" i="2"/>
  <c r="H768" i="2"/>
  <c r="N816" i="2"/>
  <c r="L859" i="2"/>
  <c r="N859" i="2"/>
  <c r="K879" i="2"/>
  <c r="H879" i="2"/>
  <c r="J879" i="2" s="1"/>
  <c r="N913" i="2"/>
  <c r="L913" i="2"/>
  <c r="K951" i="2"/>
  <c r="H951" i="2"/>
  <c r="I951" i="2" s="1"/>
  <c r="K968" i="2"/>
  <c r="H968" i="2"/>
  <c r="J968" i="2" s="1"/>
  <c r="L997" i="2"/>
  <c r="N997" i="2"/>
  <c r="H1087" i="2"/>
  <c r="I1087" i="2" s="1"/>
  <c r="K1087" i="2"/>
  <c r="L672" i="2"/>
  <c r="N672" i="2"/>
  <c r="L687" i="2"/>
  <c r="N687" i="2"/>
  <c r="L696" i="2"/>
  <c r="N696" i="2"/>
  <c r="L737" i="2"/>
  <c r="N737" i="2"/>
  <c r="L743" i="2"/>
  <c r="L751" i="2"/>
  <c r="N751" i="2"/>
  <c r="L755" i="2"/>
  <c r="H762" i="2"/>
  <c r="K762" i="2"/>
  <c r="L765" i="2"/>
  <c r="L780" i="2"/>
  <c r="L782" i="2"/>
  <c r="N782" i="2"/>
  <c r="L822" i="2"/>
  <c r="H855" i="2"/>
  <c r="K855" i="2"/>
  <c r="N863" i="2"/>
  <c r="L863" i="2"/>
  <c r="N881" i="2"/>
  <c r="L881" i="2"/>
  <c r="K888" i="2"/>
  <c r="H888" i="2"/>
  <c r="I888" i="2" s="1"/>
  <c r="K893" i="2"/>
  <c r="H893" i="2"/>
  <c r="I893" i="2" s="1"/>
  <c r="L920" i="2"/>
  <c r="K931" i="2"/>
  <c r="H931" i="2"/>
  <c r="J931" i="2" s="1"/>
  <c r="K937" i="2"/>
  <c r="H937" i="2"/>
  <c r="I937" i="2" s="1"/>
  <c r="K955" i="2"/>
  <c r="H955" i="2"/>
  <c r="J955" i="2" s="1"/>
  <c r="L1026" i="2"/>
  <c r="N1026" i="2"/>
  <c r="L1071" i="2"/>
  <c r="I1082" i="2"/>
  <c r="K1102" i="2"/>
  <c r="H1102" i="2"/>
  <c r="I1102" i="2" s="1"/>
  <c r="H657" i="2"/>
  <c r="I657" i="2" s="1"/>
  <c r="H659" i="2"/>
  <c r="J659" i="2" s="1"/>
  <c r="L667" i="2"/>
  <c r="N667" i="2"/>
  <c r="L704" i="2"/>
  <c r="N704" i="2"/>
  <c r="N746" i="2"/>
  <c r="L746" i="2"/>
  <c r="L757" i="2"/>
  <c r="L760" i="2"/>
  <c r="N760" i="2"/>
  <c r="L776" i="2"/>
  <c r="H780" i="2"/>
  <c r="I780" i="2" s="1"/>
  <c r="L792" i="2"/>
  <c r="L797" i="2"/>
  <c r="H806" i="2"/>
  <c r="I806" i="2" s="1"/>
  <c r="K812" i="2"/>
  <c r="H812" i="2"/>
  <c r="I812" i="2" s="1"/>
  <c r="H816" i="2"/>
  <c r="H835" i="2"/>
  <c r="I835" i="2" s="1"/>
  <c r="L837" i="2"/>
  <c r="K840" i="2"/>
  <c r="L853" i="2"/>
  <c r="N877" i="2"/>
  <c r="L877" i="2"/>
  <c r="N884" i="2"/>
  <c r="L884" i="2"/>
  <c r="N893" i="2"/>
  <c r="L893" i="2"/>
  <c r="L955" i="2"/>
  <c r="N955" i="2"/>
  <c r="K966" i="2"/>
  <c r="H966" i="2"/>
  <c r="J966" i="2" s="1"/>
  <c r="H993" i="2"/>
  <c r="K993" i="2"/>
  <c r="H1060" i="2"/>
  <c r="K1060" i="2"/>
  <c r="L1082" i="2"/>
  <c r="N1082" i="2"/>
  <c r="N616" i="2"/>
  <c r="AT121" i="1" s="1"/>
  <c r="AT123" i="1" s="1"/>
  <c r="H687" i="2"/>
  <c r="K696" i="2"/>
  <c r="H719" i="2"/>
  <c r="H723" i="2"/>
  <c r="J723" i="2" s="1"/>
  <c r="L727" i="2"/>
  <c r="N727" i="2"/>
  <c r="K728" i="2"/>
  <c r="L731" i="2"/>
  <c r="N731" i="2"/>
  <c r="N742" i="2"/>
  <c r="N745" i="2"/>
  <c r="L745" i="2"/>
  <c r="K755" i="2"/>
  <c r="L762" i="2"/>
  <c r="H775" i="2"/>
  <c r="J775" i="2" s="1"/>
  <c r="K775" i="2"/>
  <c r="L787" i="2"/>
  <c r="N787" i="2"/>
  <c r="L825" i="2"/>
  <c r="N825" i="2"/>
  <c r="K828" i="2"/>
  <c r="H828" i="2"/>
  <c r="J828" i="2" s="1"/>
  <c r="L833" i="2"/>
  <c r="H837" i="2"/>
  <c r="K846" i="2"/>
  <c r="K853" i="2"/>
  <c r="L861" i="2"/>
  <c r="L870" i="2"/>
  <c r="N870" i="2"/>
  <c r="L898" i="2"/>
  <c r="N898" i="2"/>
  <c r="K925" i="2"/>
  <c r="H925" i="2"/>
  <c r="J925" i="2" s="1"/>
  <c r="K960" i="2"/>
  <c r="H960" i="2"/>
  <c r="L993" i="2"/>
  <c r="N993" i="2"/>
  <c r="L1024" i="2"/>
  <c r="N1024" i="2"/>
  <c r="K1032" i="2"/>
  <c r="H1032" i="2"/>
  <c r="N1047" i="2"/>
  <c r="L1047" i="2"/>
  <c r="H1080" i="2"/>
  <c r="J1080" i="2" s="1"/>
  <c r="K1080" i="2"/>
  <c r="H875" i="2"/>
  <c r="J875" i="2" s="1"/>
  <c r="H891" i="2"/>
  <c r="J891" i="2" s="1"/>
  <c r="L895" i="2"/>
  <c r="N895" i="2"/>
  <c r="L902" i="2"/>
  <c r="N902" i="2"/>
  <c r="L904" i="2"/>
  <c r="L919" i="2"/>
  <c r="N919" i="2"/>
  <c r="L928" i="2"/>
  <c r="L937" i="2"/>
  <c r="H958" i="2"/>
  <c r="I958" i="2" s="1"/>
  <c r="L961" i="2"/>
  <c r="N964" i="2"/>
  <c r="L973" i="2"/>
  <c r="L979" i="2"/>
  <c r="L983" i="2"/>
  <c r="N983" i="2"/>
  <c r="L985" i="2"/>
  <c r="H1010" i="2"/>
  <c r="J1010" i="2" s="1"/>
  <c r="K1012" i="2"/>
  <c r="H1014" i="2"/>
  <c r="J1014" i="2" s="1"/>
  <c r="K1016" i="2"/>
  <c r="H1018" i="2"/>
  <c r="J1018" i="2" s="1"/>
  <c r="K1020" i="2"/>
  <c r="H1022" i="2"/>
  <c r="J1022" i="2" s="1"/>
  <c r="K1024" i="2"/>
  <c r="H1026" i="2"/>
  <c r="J1026" i="2" s="1"/>
  <c r="H1028" i="2"/>
  <c r="I1028" i="2" s="1"/>
  <c r="L1032" i="2"/>
  <c r="N1032" i="2"/>
  <c r="K1033" i="2"/>
  <c r="L1035" i="2"/>
  <c r="L1049" i="2"/>
  <c r="K1051" i="2"/>
  <c r="L1060" i="2"/>
  <c r="K1071" i="2"/>
  <c r="L1088" i="2"/>
  <c r="K1090" i="2"/>
  <c r="K1099" i="2"/>
  <c r="L899" i="2"/>
  <c r="N899" i="2"/>
  <c r="L906" i="2"/>
  <c r="N906" i="2"/>
  <c r="L908" i="2"/>
  <c r="N908" i="2"/>
  <c r="N1038" i="2"/>
  <c r="K1082" i="2"/>
  <c r="L1093" i="2"/>
  <c r="N1093" i="2"/>
  <c r="K1109" i="2"/>
  <c r="N1112" i="2"/>
  <c r="L897" i="2"/>
  <c r="L912" i="2"/>
  <c r="N930" i="2"/>
  <c r="L978" i="2"/>
  <c r="N978" i="2"/>
  <c r="L1009" i="2"/>
  <c r="N1009" i="2"/>
  <c r="L1013" i="2"/>
  <c r="N1013" i="2"/>
  <c r="L1017" i="2"/>
  <c r="N1017" i="2"/>
  <c r="L1021" i="2"/>
  <c r="N1021" i="2"/>
  <c r="L1025" i="2"/>
  <c r="N1025" i="2"/>
  <c r="L1034" i="2"/>
  <c r="N1034" i="2"/>
  <c r="L1036" i="2"/>
  <c r="N1036" i="2"/>
  <c r="L1150" i="2"/>
  <c r="N1150" i="2"/>
  <c r="L1158" i="2"/>
  <c r="N1158" i="2"/>
  <c r="L1166" i="2"/>
  <c r="N1166" i="2"/>
  <c r="L734" i="2"/>
  <c r="N734" i="2"/>
  <c r="L779" i="2"/>
  <c r="L802" i="2"/>
  <c r="N802" i="2"/>
  <c r="L831" i="2"/>
  <c r="L843" i="2"/>
  <c r="N843" i="2"/>
  <c r="L846" i="2"/>
  <c r="L848" i="2"/>
  <c r="N848" i="2"/>
  <c r="H852" i="2"/>
  <c r="J852" i="2" s="1"/>
  <c r="H872" i="2"/>
  <c r="J872" i="2" s="1"/>
  <c r="L874" i="2"/>
  <c r="N874" i="2"/>
  <c r="L876" i="2"/>
  <c r="H881" i="2"/>
  <c r="J881" i="2" s="1"/>
  <c r="N890" i="2"/>
  <c r="L892" i="2"/>
  <c r="H897" i="2"/>
  <c r="J897" i="2" s="1"/>
  <c r="H899" i="2"/>
  <c r="J899" i="2" s="1"/>
  <c r="L903" i="2"/>
  <c r="N903" i="2"/>
  <c r="H906" i="2"/>
  <c r="J906" i="2" s="1"/>
  <c r="H908" i="2"/>
  <c r="J908" i="2" s="1"/>
  <c r="L914" i="2"/>
  <c r="H916" i="2"/>
  <c r="H922" i="2"/>
  <c r="J922" i="2" s="1"/>
  <c r="H933" i="2"/>
  <c r="J933" i="2" s="1"/>
  <c r="H939" i="2"/>
  <c r="J939" i="2" s="1"/>
  <c r="H945" i="2"/>
  <c r="I945" i="2" s="1"/>
  <c r="H957" i="2"/>
  <c r="J957" i="2" s="1"/>
  <c r="L959" i="2"/>
  <c r="N959" i="2"/>
  <c r="H972" i="2"/>
  <c r="I972" i="2" s="1"/>
  <c r="L986" i="2"/>
  <c r="L1000" i="2"/>
  <c r="N1000" i="2"/>
  <c r="K1005" i="2"/>
  <c r="L1007" i="2"/>
  <c r="L1048" i="2"/>
  <c r="N1048" i="2"/>
  <c r="I1055" i="2"/>
  <c r="K1067" i="2"/>
  <c r="L1076" i="2"/>
  <c r="L1100" i="2"/>
  <c r="H1106" i="2"/>
  <c r="J1106" i="2" s="1"/>
  <c r="H1108" i="2"/>
  <c r="J1108" i="2" s="1"/>
  <c r="H1112" i="2"/>
  <c r="J1112" i="2" s="1"/>
  <c r="H1114" i="2"/>
  <c r="J1114" i="2" s="1"/>
  <c r="K1121" i="2"/>
  <c r="L748" i="2"/>
  <c r="L756" i="2"/>
  <c r="L855" i="2"/>
  <c r="L888" i="2"/>
  <c r="H892" i="2"/>
  <c r="J892" i="2" s="1"/>
  <c r="K912" i="2"/>
  <c r="H927" i="2"/>
  <c r="I927" i="2" s="1"/>
  <c r="H930" i="2"/>
  <c r="J930" i="2" s="1"/>
  <c r="K976" i="2"/>
  <c r="L1002" i="2"/>
  <c r="N1002" i="2"/>
  <c r="L1004" i="2"/>
  <c r="N1004" i="2"/>
  <c r="J1008" i="2"/>
  <c r="K1009" i="2"/>
  <c r="K1013" i="2"/>
  <c r="K1017" i="2"/>
  <c r="K1021" i="2"/>
  <c r="K1025" i="2"/>
  <c r="L1029" i="2"/>
  <c r="N1029" i="2"/>
  <c r="H1036" i="2"/>
  <c r="J1036" i="2" s="1"/>
  <c r="K1050" i="2"/>
  <c r="K1052" i="2"/>
  <c r="L1066" i="2"/>
  <c r="N1066" i="2"/>
  <c r="K1076" i="2"/>
  <c r="L1089" i="2"/>
  <c r="K1098" i="2"/>
  <c r="K1119" i="2"/>
  <c r="L871" i="2"/>
  <c r="N871" i="2"/>
  <c r="H903" i="2"/>
  <c r="I903" i="2" s="1"/>
  <c r="K984" i="2"/>
  <c r="K988" i="2"/>
  <c r="K992" i="2"/>
  <c r="K996" i="2"/>
  <c r="K1048" i="2"/>
  <c r="K1074" i="2"/>
  <c r="K1083" i="2"/>
  <c r="L1122" i="2"/>
  <c r="N1122" i="2"/>
  <c r="L1127" i="2"/>
  <c r="N1127" i="2"/>
  <c r="L1135" i="2"/>
  <c r="N1135" i="2"/>
  <c r="L1143" i="2"/>
  <c r="N1143" i="2"/>
  <c r="L1151" i="2"/>
  <c r="N1151" i="2"/>
  <c r="L1159" i="2"/>
  <c r="N1159" i="2"/>
  <c r="L1167" i="2"/>
  <c r="N1167" i="2"/>
  <c r="L1178" i="2"/>
  <c r="N1178" i="2"/>
  <c r="L1149" i="2"/>
  <c r="N1149" i="2"/>
  <c r="L1165" i="2"/>
  <c r="N1165" i="2"/>
  <c r="L364" i="2"/>
  <c r="L402" i="2"/>
  <c r="L409" i="2"/>
  <c r="L415" i="2"/>
  <c r="L542" i="2"/>
  <c r="L312" i="2"/>
  <c r="L338" i="2"/>
  <c r="L359" i="2"/>
  <c r="L370" i="2"/>
  <c r="L391" i="2"/>
  <c r="L412" i="2"/>
  <c r="L467" i="2"/>
  <c r="L484" i="2"/>
  <c r="L491" i="2"/>
  <c r="L499" i="2"/>
  <c r="L502" i="2"/>
  <c r="L302" i="2"/>
  <c r="L304" i="2"/>
  <c r="J315" i="2"/>
  <c r="L512" i="2"/>
  <c r="L516" i="2"/>
  <c r="L299" i="2"/>
  <c r="L298" i="2"/>
  <c r="L306" i="2"/>
  <c r="L314" i="2"/>
  <c r="L330" i="2"/>
  <c r="L351" i="2"/>
  <c r="L362" i="2"/>
  <c r="L383" i="2"/>
  <c r="L394" i="2"/>
  <c r="L401" i="2"/>
  <c r="L407" i="2"/>
  <c r="L428" i="2"/>
  <c r="L451" i="2"/>
  <c r="L460" i="2"/>
  <c r="L488" i="2"/>
  <c r="L456" i="2"/>
  <c r="L468" i="2"/>
  <c r="L475" i="2"/>
  <c r="L305" i="2"/>
  <c r="L313" i="2"/>
  <c r="L340" i="2"/>
  <c r="L372" i="2"/>
  <c r="L399" i="2"/>
  <c r="L420" i="2"/>
  <c r="L464" i="2"/>
  <c r="L507" i="2"/>
  <c r="L524" i="2"/>
  <c r="L767" i="2"/>
  <c r="L841" i="2"/>
  <c r="L850" i="2"/>
  <c r="L883" i="2"/>
  <c r="L886" i="2"/>
  <c r="L916" i="2"/>
  <c r="L922" i="2"/>
  <c r="L927" i="2"/>
  <c r="L932" i="2"/>
  <c r="L939" i="2"/>
  <c r="L942" i="2"/>
  <c r="L949" i="2"/>
  <c r="L956" i="2"/>
  <c r="L963" i="2"/>
  <c r="L974" i="2"/>
  <c r="L1001" i="2"/>
  <c r="L1030" i="2"/>
  <c r="L1090" i="2"/>
  <c r="L1103" i="2"/>
  <c r="L1124" i="2"/>
  <c r="L1132" i="2"/>
  <c r="L1140" i="2"/>
  <c r="L1148" i="2"/>
  <c r="L1156" i="2"/>
  <c r="L1164" i="2"/>
  <c r="L526" i="2"/>
  <c r="L540" i="2"/>
  <c r="L555" i="2"/>
  <c r="L558" i="2"/>
  <c r="L623" i="2"/>
  <c r="L627" i="2"/>
  <c r="L643" i="2"/>
  <c r="L648" i="2"/>
  <c r="L655" i="2"/>
  <c r="L671" i="2"/>
  <c r="L691" i="2"/>
  <c r="L723" i="2"/>
  <c r="L730" i="2"/>
  <c r="L732" i="2"/>
  <c r="L736" i="2"/>
  <c r="L758" i="2"/>
  <c r="L786" i="2"/>
  <c r="L793" i="2"/>
  <c r="L1005" i="2"/>
  <c r="L1053" i="2"/>
  <c r="L1064" i="2"/>
  <c r="L1175" i="2"/>
  <c r="L1183" i="2"/>
  <c r="L536" i="2"/>
  <c r="L547" i="2"/>
  <c r="L550" i="2"/>
  <c r="L576" i="2"/>
  <c r="L582" i="2"/>
  <c r="L689" i="2"/>
  <c r="L701" i="2"/>
  <c r="L721" i="2"/>
  <c r="L728" i="2"/>
  <c r="L739" i="2"/>
  <c r="L804" i="2"/>
  <c r="L857" i="2"/>
  <c r="L875" i="2"/>
  <c r="L878" i="2"/>
  <c r="L911" i="2"/>
  <c r="L941" i="2"/>
  <c r="L958" i="2"/>
  <c r="L967" i="2"/>
  <c r="L982" i="2"/>
  <c r="L1068" i="2"/>
  <c r="L1085" i="2"/>
  <c r="L1111" i="2"/>
  <c r="L1113" i="2"/>
  <c r="L1120" i="2"/>
  <c r="L1130" i="2"/>
  <c r="L1138" i="2"/>
  <c r="L1146" i="2"/>
  <c r="L1154" i="2"/>
  <c r="L1162" i="2"/>
  <c r="L1170" i="2"/>
  <c r="L603" i="2"/>
  <c r="L640" i="2"/>
  <c r="L647" i="2"/>
  <c r="L659" i="2"/>
  <c r="L664" i="2"/>
  <c r="L735" i="2"/>
  <c r="L750" i="2"/>
  <c r="L768" i="2"/>
  <c r="L783" i="2"/>
  <c r="L798" i="2"/>
  <c r="L816" i="2"/>
  <c r="L820" i="2"/>
  <c r="L864" i="2"/>
  <c r="L887" i="2"/>
  <c r="L890" i="2"/>
  <c r="L907" i="2"/>
  <c r="L931" i="2"/>
  <c r="L934" i="2"/>
  <c r="L948" i="2"/>
  <c r="L988" i="2"/>
  <c r="L990" i="2"/>
  <c r="L992" i="2"/>
  <c r="L994" i="2"/>
  <c r="L996" i="2"/>
  <c r="L998" i="2"/>
  <c r="L1042" i="2"/>
  <c r="L1074" i="2"/>
  <c r="L1118" i="2"/>
  <c r="L1157" i="2"/>
  <c r="L1091" i="2"/>
  <c r="L1102" i="2"/>
  <c r="L1184" i="2"/>
  <c r="L472" i="2"/>
  <c r="L476" i="2"/>
  <c r="L483" i="2"/>
  <c r="L528" i="2"/>
  <c r="L560" i="2"/>
  <c r="L578" i="2"/>
  <c r="L611" i="2"/>
  <c r="L615" i="2"/>
  <c r="L624" i="2"/>
  <c r="L635" i="2"/>
  <c r="L663" i="2"/>
  <c r="L707" i="2"/>
  <c r="L726" i="2"/>
  <c r="L738" i="2"/>
  <c r="L741" i="2"/>
  <c r="L753" i="2"/>
  <c r="L766" i="2"/>
  <c r="L814" i="2"/>
  <c r="L827" i="2"/>
  <c r="L836" i="2"/>
  <c r="L867" i="2"/>
  <c r="L879" i="2"/>
  <c r="L882" i="2"/>
  <c r="L917" i="2"/>
  <c r="L933" i="2"/>
  <c r="L940" i="2"/>
  <c r="L957" i="2"/>
  <c r="L964" i="2"/>
  <c r="L966" i="2"/>
  <c r="L968" i="2"/>
  <c r="L975" i="2"/>
  <c r="L1006" i="2"/>
  <c r="L1008" i="2"/>
  <c r="L1040" i="2"/>
  <c r="L1052" i="2"/>
  <c r="L1058" i="2"/>
  <c r="L1069" i="2"/>
  <c r="L1072" i="2"/>
  <c r="L1104" i="2"/>
  <c r="L1106" i="2"/>
  <c r="L1108" i="2"/>
  <c r="L1112" i="2"/>
  <c r="L1116" i="2"/>
  <c r="L770" i="2"/>
  <c r="L777" i="2"/>
  <c r="L834" i="2"/>
  <c r="L891" i="2"/>
  <c r="L894" i="2"/>
  <c r="L910" i="2"/>
  <c r="L926" i="2"/>
  <c r="L947" i="2"/>
  <c r="L950" i="2"/>
  <c r="L970" i="2"/>
  <c r="L1010" i="2"/>
  <c r="L1012" i="2"/>
  <c r="L1014" i="2"/>
  <c r="L1016" i="2"/>
  <c r="L1018" i="2"/>
  <c r="L1020" i="2"/>
  <c r="L1022" i="2"/>
  <c r="L1174" i="2"/>
  <c r="L1182" i="2"/>
  <c r="L544" i="2"/>
  <c r="L556" i="2"/>
  <c r="L580" i="2"/>
  <c r="L583" i="2"/>
  <c r="L632" i="2"/>
  <c r="L651" i="2"/>
  <c r="L656" i="2"/>
  <c r="L660" i="2"/>
  <c r="L1039" i="2"/>
  <c r="L1056" i="2"/>
  <c r="L1075" i="2"/>
  <c r="L1084" i="2"/>
  <c r="L1110" i="2"/>
  <c r="L1129" i="2"/>
  <c r="L1137" i="2"/>
  <c r="L1145" i="2"/>
  <c r="L1185" i="2"/>
  <c r="AP37" i="1"/>
  <c r="AP39" i="1" s="1"/>
  <c r="L331" i="2"/>
  <c r="H333" i="2"/>
  <c r="M333" i="2" s="1"/>
  <c r="L339" i="2"/>
  <c r="L347" i="2"/>
  <c r="L355" i="2"/>
  <c r="L363" i="2"/>
  <c r="L371" i="2"/>
  <c r="L379" i="2"/>
  <c r="L387" i="2"/>
  <c r="L395" i="2"/>
  <c r="L403" i="2"/>
  <c r="L411" i="2"/>
  <c r="L419" i="2"/>
  <c r="L427" i="2"/>
  <c r="L435" i="2"/>
  <c r="K456" i="2"/>
  <c r="K467" i="2"/>
  <c r="H467" i="2"/>
  <c r="L485" i="2"/>
  <c r="K476" i="2"/>
  <c r="H476" i="2"/>
  <c r="L418" i="2"/>
  <c r="L426" i="2"/>
  <c r="L434" i="2"/>
  <c r="K483" i="2"/>
  <c r="H483" i="2"/>
  <c r="M483" i="2" s="1"/>
  <c r="K492" i="2"/>
  <c r="H492" i="2"/>
  <c r="M492" i="2" s="1"/>
  <c r="L509" i="2"/>
  <c r="L533" i="2"/>
  <c r="L573" i="2"/>
  <c r="L469" i="2"/>
  <c r="L329" i="2"/>
  <c r="H331" i="2"/>
  <c r="M331" i="2" s="1"/>
  <c r="L337" i="2"/>
  <c r="L345" i="2"/>
  <c r="L353" i="2"/>
  <c r="L361" i="2"/>
  <c r="L369" i="2"/>
  <c r="L377" i="2"/>
  <c r="L385" i="2"/>
  <c r="L393" i="2"/>
  <c r="K459" i="2"/>
  <c r="H459" i="2"/>
  <c r="M459" i="2" s="1"/>
  <c r="K465" i="2"/>
  <c r="K652" i="2"/>
  <c r="H652" i="2"/>
  <c r="H682" i="2"/>
  <c r="K682" i="2"/>
  <c r="L336" i="2"/>
  <c r="L344" i="2"/>
  <c r="L352" i="2"/>
  <c r="L360" i="2"/>
  <c r="L368" i="2"/>
  <c r="L376" i="2"/>
  <c r="L384" i="2"/>
  <c r="L392" i="2"/>
  <c r="L400" i="2"/>
  <c r="L408" i="2"/>
  <c r="L416" i="2"/>
  <c r="L424" i="2"/>
  <c r="L432" i="2"/>
  <c r="K449" i="2"/>
  <c r="L453" i="2"/>
  <c r="L459" i="2"/>
  <c r="K468" i="2"/>
  <c r="H468" i="2"/>
  <c r="L477" i="2"/>
  <c r="L501" i="2"/>
  <c r="L565" i="2"/>
  <c r="K475" i="2"/>
  <c r="H475" i="2"/>
  <c r="K484" i="2"/>
  <c r="H484" i="2"/>
  <c r="M484" i="2" s="1"/>
  <c r="I489" i="2"/>
  <c r="K611" i="2"/>
  <c r="H611" i="2"/>
  <c r="AM37" i="1"/>
  <c r="AM39" i="1" s="1"/>
  <c r="I315" i="2"/>
  <c r="L334" i="2"/>
  <c r="L342" i="2"/>
  <c r="L350" i="2"/>
  <c r="L358" i="2"/>
  <c r="L366" i="2"/>
  <c r="L374" i="2"/>
  <c r="L382" i="2"/>
  <c r="L390" i="2"/>
  <c r="L398" i="2"/>
  <c r="L406" i="2"/>
  <c r="L414" i="2"/>
  <c r="L422" i="2"/>
  <c r="L430" i="2"/>
  <c r="L438" i="2"/>
  <c r="L493" i="2"/>
  <c r="L549" i="2"/>
  <c r="AN37" i="1"/>
  <c r="AN39" i="1" s="1"/>
  <c r="L333" i="2"/>
  <c r="L341" i="2"/>
  <c r="L349" i="2"/>
  <c r="L357" i="2"/>
  <c r="L365" i="2"/>
  <c r="L373" i="2"/>
  <c r="L381" i="2"/>
  <c r="L389" i="2"/>
  <c r="L397" i="2"/>
  <c r="L405" i="2"/>
  <c r="L413" i="2"/>
  <c r="L421" i="2"/>
  <c r="L429" i="2"/>
  <c r="L437" i="2"/>
  <c r="K448" i="2"/>
  <c r="K491" i="2"/>
  <c r="H491" i="2"/>
  <c r="M491" i="2" s="1"/>
  <c r="L510" i="2"/>
  <c r="L541" i="2"/>
  <c r="K450" i="2"/>
  <c r="K458" i="2"/>
  <c r="K466" i="2"/>
  <c r="K474" i="2"/>
  <c r="L523" i="2"/>
  <c r="L531" i="2"/>
  <c r="L539" i="2"/>
  <c r="H603" i="2"/>
  <c r="L773" i="2"/>
  <c r="H783" i="2"/>
  <c r="K783" i="2"/>
  <c r="J565" i="2"/>
  <c r="H607" i="2"/>
  <c r="H650" i="2"/>
  <c r="K650" i="2"/>
  <c r="I565" i="2"/>
  <c r="H624" i="2"/>
  <c r="K624" i="2"/>
  <c r="H658" i="2"/>
  <c r="K658" i="2"/>
  <c r="K628" i="2"/>
  <c r="H628" i="2"/>
  <c r="K644" i="2"/>
  <c r="H644" i="2"/>
  <c r="H730" i="2"/>
  <c r="K730" i="2"/>
  <c r="L621" i="2"/>
  <c r="L625" i="2"/>
  <c r="L628" i="2"/>
  <c r="L644" i="2"/>
  <c r="H666" i="2"/>
  <c r="K666" i="2"/>
  <c r="L668" i="2"/>
  <c r="H706" i="2"/>
  <c r="K706" i="2"/>
  <c r="K620" i="2"/>
  <c r="H620" i="2"/>
  <c r="H635" i="2"/>
  <c r="L637" i="2"/>
  <c r="J638" i="2"/>
  <c r="K642" i="2"/>
  <c r="K648" i="2"/>
  <c r="L652" i="2"/>
  <c r="K664" i="2"/>
  <c r="J712" i="2"/>
  <c r="I712" i="2"/>
  <c r="H714" i="2"/>
  <c r="K714" i="2"/>
  <c r="L601" i="2"/>
  <c r="L605" i="2"/>
  <c r="L609" i="2"/>
  <c r="L613" i="2"/>
  <c r="H614" i="2"/>
  <c r="L617" i="2"/>
  <c r="H618" i="2"/>
  <c r="L620" i="2"/>
  <c r="H631" i="2"/>
  <c r="K632" i="2"/>
  <c r="H757" i="2"/>
  <c r="K757" i="2"/>
  <c r="K636" i="2"/>
  <c r="H636" i="2"/>
  <c r="L645" i="2"/>
  <c r="L665" i="2"/>
  <c r="H690" i="2"/>
  <c r="K690" i="2"/>
  <c r="H722" i="2"/>
  <c r="K722" i="2"/>
  <c r="H751" i="2"/>
  <c r="K751" i="2"/>
  <c r="L604" i="2"/>
  <c r="L608" i="2"/>
  <c r="L612" i="2"/>
  <c r="L616" i="2"/>
  <c r="L629" i="2"/>
  <c r="L633" i="2"/>
  <c r="L636" i="2"/>
  <c r="L657" i="2"/>
  <c r="H674" i="2"/>
  <c r="K674" i="2"/>
  <c r="H698" i="2"/>
  <c r="K698" i="2"/>
  <c r="L661" i="2"/>
  <c r="L669" i="2"/>
  <c r="L677" i="2"/>
  <c r="L685" i="2"/>
  <c r="L693" i="2"/>
  <c r="H765" i="2"/>
  <c r="K765" i="2"/>
  <c r="K771" i="2"/>
  <c r="H771" i="2"/>
  <c r="K793" i="2"/>
  <c r="H793" i="2"/>
  <c r="L805" i="2"/>
  <c r="H848" i="2"/>
  <c r="K848" i="2"/>
  <c r="L676" i="2"/>
  <c r="L684" i="2"/>
  <c r="L692" i="2"/>
  <c r="L700" i="2"/>
  <c r="L708" i="2"/>
  <c r="L716" i="2"/>
  <c r="L724" i="2"/>
  <c r="K729" i="2"/>
  <c r="H759" i="2"/>
  <c r="K759" i="2"/>
  <c r="L761" i="2"/>
  <c r="L771" i="2"/>
  <c r="L800" i="2"/>
  <c r="L602" i="2"/>
  <c r="L610" i="2"/>
  <c r="L618" i="2"/>
  <c r="L626" i="2"/>
  <c r="L634" i="2"/>
  <c r="L642" i="2"/>
  <c r="L650" i="2"/>
  <c r="L658" i="2"/>
  <c r="H660" i="2"/>
  <c r="L666" i="2"/>
  <c r="H668" i="2"/>
  <c r="L674" i="2"/>
  <c r="H676" i="2"/>
  <c r="L682" i="2"/>
  <c r="H684" i="2"/>
  <c r="L690" i="2"/>
  <c r="H692" i="2"/>
  <c r="L698" i="2"/>
  <c r="H700" i="2"/>
  <c r="L706" i="2"/>
  <c r="H708" i="2"/>
  <c r="L714" i="2"/>
  <c r="H716" i="2"/>
  <c r="L722" i="2"/>
  <c r="H724" i="2"/>
  <c r="H749" i="2"/>
  <c r="K749" i="2"/>
  <c r="K787" i="2"/>
  <c r="H787" i="2"/>
  <c r="K809" i="2"/>
  <c r="H809" i="2"/>
  <c r="K770" i="2"/>
  <c r="H770" i="2"/>
  <c r="K777" i="2"/>
  <c r="H777" i="2"/>
  <c r="L789" i="2"/>
  <c r="H799" i="2"/>
  <c r="K799" i="2"/>
  <c r="L679" i="2"/>
  <c r="L695" i="2"/>
  <c r="L703" i="2"/>
  <c r="L711" i="2"/>
  <c r="L719" i="2"/>
  <c r="L752" i="2"/>
  <c r="H758" i="2"/>
  <c r="K758" i="2"/>
  <c r="L784" i="2"/>
  <c r="K803" i="2"/>
  <c r="H803" i="2"/>
  <c r="H832" i="2"/>
  <c r="K832" i="2"/>
  <c r="L606" i="2"/>
  <c r="L614" i="2"/>
  <c r="L622" i="2"/>
  <c r="L630" i="2"/>
  <c r="L638" i="2"/>
  <c r="L646" i="2"/>
  <c r="L654" i="2"/>
  <c r="L662" i="2"/>
  <c r="L670" i="2"/>
  <c r="L678" i="2"/>
  <c r="L686" i="2"/>
  <c r="L694" i="2"/>
  <c r="L702" i="2"/>
  <c r="L710" i="2"/>
  <c r="L718" i="2"/>
  <c r="H750" i="2"/>
  <c r="K750" i="2"/>
  <c r="H767" i="2"/>
  <c r="K767" i="2"/>
  <c r="H815" i="2"/>
  <c r="K815" i="2"/>
  <c r="K825" i="2"/>
  <c r="H825" i="2"/>
  <c r="K841" i="2"/>
  <c r="H841" i="2"/>
  <c r="K857" i="2"/>
  <c r="H857" i="2"/>
  <c r="K909" i="2"/>
  <c r="H909" i="2"/>
  <c r="K865" i="2"/>
  <c r="H865" i="2"/>
  <c r="K913" i="2"/>
  <c r="H913" i="2"/>
  <c r="K752" i="2"/>
  <c r="K760" i="2"/>
  <c r="H782" i="2"/>
  <c r="I791" i="2"/>
  <c r="H798" i="2"/>
  <c r="H814" i="2"/>
  <c r="K817" i="2"/>
  <c r="H817" i="2"/>
  <c r="H818" i="2"/>
  <c r="H827" i="2"/>
  <c r="H834" i="2"/>
  <c r="H843" i="2"/>
  <c r="H850" i="2"/>
  <c r="H859" i="2"/>
  <c r="L865" i="2"/>
  <c r="H776" i="2"/>
  <c r="H781" i="2"/>
  <c r="H786" i="2"/>
  <c r="H792" i="2"/>
  <c r="H797" i="2"/>
  <c r="H802" i="2"/>
  <c r="H808" i="2"/>
  <c r="H813" i="2"/>
  <c r="K833" i="2"/>
  <c r="H833" i="2"/>
  <c r="K849" i="2"/>
  <c r="H849" i="2"/>
  <c r="K863" i="2"/>
  <c r="K766" i="2"/>
  <c r="L819" i="2"/>
  <c r="L826" i="2"/>
  <c r="K831" i="2"/>
  <c r="L835" i="2"/>
  <c r="L842" i="2"/>
  <c r="K847" i="2"/>
  <c r="L851" i="2"/>
  <c r="L858" i="2"/>
  <c r="L778" i="2"/>
  <c r="L794" i="2"/>
  <c r="L810" i="2"/>
  <c r="L828" i="2"/>
  <c r="L844" i="2"/>
  <c r="L860" i="2"/>
  <c r="K864" i="2"/>
  <c r="H864" i="2"/>
  <c r="L866" i="2"/>
  <c r="L909" i="2"/>
  <c r="L930" i="2"/>
  <c r="L946" i="2"/>
  <c r="H870" i="2"/>
  <c r="H874" i="2"/>
  <c r="H878" i="2"/>
  <c r="H882" i="2"/>
  <c r="H886" i="2"/>
  <c r="H890" i="2"/>
  <c r="H894" i="2"/>
  <c r="H898" i="2"/>
  <c r="H902" i="2"/>
  <c r="L938" i="2"/>
  <c r="L915" i="2"/>
  <c r="L918" i="2"/>
  <c r="L923" i="2"/>
  <c r="I934" i="2"/>
  <c r="J934" i="2"/>
  <c r="K914" i="2"/>
  <c r="H914" i="2"/>
  <c r="L954" i="2"/>
  <c r="L925" i="2"/>
  <c r="H967" i="2"/>
  <c r="K967" i="2"/>
  <c r="K999" i="2"/>
  <c r="H999" i="2"/>
  <c r="H1037" i="2"/>
  <c r="K1037" i="2"/>
  <c r="H985" i="2"/>
  <c r="K987" i="2"/>
  <c r="H987" i="2"/>
  <c r="H969" i="2"/>
  <c r="H977" i="2"/>
  <c r="K965" i="2"/>
  <c r="H965" i="2"/>
  <c r="K991" i="2"/>
  <c r="H991" i="2"/>
  <c r="L976" i="2"/>
  <c r="K995" i="2"/>
  <c r="H995" i="2"/>
  <c r="H973" i="2"/>
  <c r="K975" i="2"/>
  <c r="H981" i="2"/>
  <c r="K983" i="2"/>
  <c r="L1043" i="2"/>
  <c r="H1053" i="2"/>
  <c r="K1053" i="2"/>
  <c r="H1085" i="2"/>
  <c r="K1085" i="2"/>
  <c r="H1095" i="2"/>
  <c r="K1095" i="2"/>
  <c r="H1101" i="2"/>
  <c r="K1101" i="2"/>
  <c r="L1097" i="2"/>
  <c r="H1003" i="2"/>
  <c r="H1007" i="2"/>
  <c r="H1011" i="2"/>
  <c r="H1015" i="2"/>
  <c r="H1019" i="2"/>
  <c r="H1023" i="2"/>
  <c r="H1027" i="2"/>
  <c r="H1031" i="2"/>
  <c r="L1037" i="2"/>
  <c r="H1046" i="2"/>
  <c r="K1046" i="2"/>
  <c r="J1055" i="2"/>
  <c r="H1063" i="2"/>
  <c r="K1063" i="2"/>
  <c r="H1069" i="2"/>
  <c r="K1069" i="2"/>
  <c r="H1079" i="2"/>
  <c r="K1079" i="2"/>
  <c r="H1091" i="2"/>
  <c r="K1091" i="2"/>
  <c r="J1013" i="2"/>
  <c r="H1054" i="2"/>
  <c r="K1054" i="2"/>
  <c r="H1057" i="2"/>
  <c r="K1057" i="2"/>
  <c r="L1081" i="2"/>
  <c r="L1050" i="2"/>
  <c r="H1059" i="2"/>
  <c r="K1059" i="2"/>
  <c r="H1075" i="2"/>
  <c r="K1075" i="2"/>
  <c r="L1096" i="2"/>
  <c r="K1104" i="2"/>
  <c r="H1104" i="2"/>
  <c r="H1038" i="2"/>
  <c r="K1038" i="2"/>
  <c r="K1044" i="2"/>
  <c r="L1059" i="2"/>
  <c r="I1013" i="2"/>
  <c r="H1041" i="2"/>
  <c r="K1041" i="2"/>
  <c r="K1042" i="2"/>
  <c r="H1047" i="2"/>
  <c r="K1047" i="2"/>
  <c r="L1080" i="2"/>
  <c r="K1035" i="2"/>
  <c r="H1035" i="2"/>
  <c r="H1043" i="2"/>
  <c r="K1043" i="2"/>
  <c r="H1049" i="2"/>
  <c r="K1049" i="2"/>
  <c r="H1062" i="2"/>
  <c r="K1062" i="2"/>
  <c r="H1117" i="2"/>
  <c r="K1117" i="2"/>
  <c r="K1124" i="2"/>
  <c r="H1124" i="2"/>
  <c r="K1132" i="2"/>
  <c r="H1132" i="2"/>
  <c r="K1140" i="2"/>
  <c r="H1140" i="2"/>
  <c r="K1148" i="2"/>
  <c r="H1148" i="2"/>
  <c r="J1082" i="2"/>
  <c r="K1111" i="2"/>
  <c r="H1111" i="2"/>
  <c r="H1113" i="2"/>
  <c r="K1113" i="2"/>
  <c r="L1046" i="2"/>
  <c r="L1062" i="2"/>
  <c r="K1065" i="2"/>
  <c r="K1070" i="2"/>
  <c r="L1078" i="2"/>
  <c r="K1081" i="2"/>
  <c r="K1086" i="2"/>
  <c r="L1094" i="2"/>
  <c r="K1097" i="2"/>
  <c r="H1045" i="2"/>
  <c r="K1045" i="2"/>
  <c r="H1061" i="2"/>
  <c r="K1061" i="2"/>
  <c r="H1077" i="2"/>
  <c r="K1077" i="2"/>
  <c r="H1093" i="2"/>
  <c r="K1093" i="2"/>
  <c r="L1105" i="2"/>
  <c r="K1068" i="2"/>
  <c r="K1084" i="2"/>
  <c r="K1100" i="2"/>
  <c r="L1038" i="2"/>
  <c r="L1054" i="2"/>
  <c r="L1070" i="2"/>
  <c r="K1073" i="2"/>
  <c r="K1078" i="2"/>
  <c r="L1086" i="2"/>
  <c r="K1089" i="2"/>
  <c r="K1094" i="2"/>
  <c r="H1122" i="2"/>
  <c r="K1122" i="2"/>
  <c r="H1120" i="2"/>
  <c r="K1120" i="2"/>
  <c r="H1118" i="2"/>
  <c r="K1118" i="2"/>
  <c r="K1116" i="2"/>
  <c r="H1116" i="2"/>
  <c r="H1110" i="2"/>
  <c r="L1126" i="2"/>
  <c r="K1129" i="2"/>
  <c r="H1129" i="2"/>
  <c r="L1134" i="2"/>
  <c r="K1137" i="2"/>
  <c r="H1137" i="2"/>
  <c r="L1142" i="2"/>
  <c r="K1145" i="2"/>
  <c r="H1145" i="2"/>
  <c r="K1153" i="2"/>
  <c r="H1153" i="2"/>
  <c r="K1161" i="2"/>
  <c r="H1161" i="2"/>
  <c r="K1169" i="2"/>
  <c r="H1169" i="2"/>
  <c r="K1177" i="2"/>
  <c r="H1177" i="2"/>
  <c r="K1127" i="2"/>
  <c r="H1127" i="2"/>
  <c r="K1135" i="2"/>
  <c r="H1135" i="2"/>
  <c r="K1143" i="2"/>
  <c r="H1143" i="2"/>
  <c r="K1151" i="2"/>
  <c r="H1151" i="2"/>
  <c r="K1159" i="2"/>
  <c r="H1159" i="2"/>
  <c r="K1167" i="2"/>
  <c r="H1167" i="2"/>
  <c r="L1172" i="2"/>
  <c r="K1175" i="2"/>
  <c r="H1175" i="2"/>
  <c r="L1180" i="2"/>
  <c r="K1183" i="2"/>
  <c r="H1183" i="2"/>
  <c r="K1130" i="2"/>
  <c r="H1130" i="2"/>
  <c r="K1138" i="2"/>
  <c r="H1138" i="2"/>
  <c r="K1146" i="2"/>
  <c r="H1146" i="2"/>
  <c r="K1154" i="2"/>
  <c r="H1154" i="2"/>
  <c r="K1162" i="2"/>
  <c r="H1162" i="2"/>
  <c r="K1170" i="2"/>
  <c r="H1170" i="2"/>
  <c r="K1178" i="2"/>
  <c r="H1178" i="2"/>
  <c r="L1101" i="2"/>
  <c r="L1109" i="2"/>
  <c r="L1115" i="2"/>
  <c r="K1125" i="2"/>
  <c r="H1125" i="2"/>
  <c r="K1133" i="2"/>
  <c r="H1133" i="2"/>
  <c r="K1141" i="2"/>
  <c r="H1141" i="2"/>
  <c r="K1149" i="2"/>
  <c r="H1149" i="2"/>
  <c r="K1157" i="2"/>
  <c r="H1157" i="2"/>
  <c r="K1165" i="2"/>
  <c r="H1165" i="2"/>
  <c r="K1173" i="2"/>
  <c r="H1173" i="2"/>
  <c r="K1181" i="2"/>
  <c r="H1181" i="2"/>
  <c r="I1123" i="2"/>
  <c r="L1125" i="2"/>
  <c r="K1128" i="2"/>
  <c r="H1128" i="2"/>
  <c r="L1133" i="2"/>
  <c r="K1136" i="2"/>
  <c r="H1136" i="2"/>
  <c r="L1141" i="2"/>
  <c r="K1144" i="2"/>
  <c r="H1144" i="2"/>
  <c r="K1152" i="2"/>
  <c r="H1152" i="2"/>
  <c r="K1160" i="2"/>
  <c r="H1160" i="2"/>
  <c r="K1168" i="2"/>
  <c r="H1168" i="2"/>
  <c r="L1173" i="2"/>
  <c r="K1176" i="2"/>
  <c r="H1176" i="2"/>
  <c r="L1181" i="2"/>
  <c r="K1184" i="2"/>
  <c r="H1184" i="2"/>
  <c r="L1107" i="2"/>
  <c r="H1115" i="2"/>
  <c r="L1117" i="2"/>
  <c r="L1119" i="2"/>
  <c r="L1121" i="2"/>
  <c r="L1123" i="2"/>
  <c r="L1128" i="2"/>
  <c r="K1131" i="2"/>
  <c r="H1131" i="2"/>
  <c r="L1136" i="2"/>
  <c r="K1139" i="2"/>
  <c r="H1139" i="2"/>
  <c r="L1144" i="2"/>
  <c r="K1147" i="2"/>
  <c r="H1147" i="2"/>
  <c r="L1152" i="2"/>
  <c r="K1155" i="2"/>
  <c r="H1155" i="2"/>
  <c r="L1160" i="2"/>
  <c r="K1163" i="2"/>
  <c r="H1163" i="2"/>
  <c r="L1168" i="2"/>
  <c r="K1171" i="2"/>
  <c r="H1171" i="2"/>
  <c r="L1176" i="2"/>
  <c r="K1179" i="2"/>
  <c r="H1179" i="2"/>
  <c r="L1114" i="2"/>
  <c r="K1126" i="2"/>
  <c r="H1126" i="2"/>
  <c r="L1131" i="2"/>
  <c r="K1134" i="2"/>
  <c r="H1134" i="2"/>
  <c r="L1139" i="2"/>
  <c r="K1142" i="2"/>
  <c r="H1142" i="2"/>
  <c r="L1147" i="2"/>
  <c r="K1150" i="2"/>
  <c r="H1150" i="2"/>
  <c r="L1155" i="2"/>
  <c r="K1158" i="2"/>
  <c r="H1158" i="2"/>
  <c r="L1163" i="2"/>
  <c r="K1166" i="2"/>
  <c r="H1166" i="2"/>
  <c r="L1171" i="2"/>
  <c r="K1174" i="2"/>
  <c r="H1174" i="2"/>
  <c r="L1179" i="2"/>
  <c r="K1182" i="2"/>
  <c r="H1182" i="2"/>
  <c r="L1153" i="2"/>
  <c r="K1156" i="2"/>
  <c r="H1156" i="2"/>
  <c r="L1161" i="2"/>
  <c r="K1164" i="2"/>
  <c r="H1164" i="2"/>
  <c r="L1169" i="2"/>
  <c r="K1172" i="2"/>
  <c r="H1172" i="2"/>
  <c r="L1177" i="2"/>
  <c r="K1180" i="2"/>
  <c r="H1180" i="2"/>
  <c r="H1185" i="2"/>
  <c r="AZ130" i="1" l="1"/>
  <c r="AP130" i="1"/>
  <c r="BB130" i="1"/>
  <c r="AQ130" i="1"/>
  <c r="AS130" i="1"/>
  <c r="AM61" i="1"/>
  <c r="AM62" i="1" s="1"/>
  <c r="M326" i="2"/>
  <c r="M246" i="2"/>
  <c r="J693" i="2"/>
  <c r="M476" i="2"/>
  <c r="I837" i="2"/>
  <c r="AT48" i="1"/>
  <c r="AW135" i="1"/>
  <c r="AW137" i="1" s="1"/>
  <c r="J772" i="2"/>
  <c r="J919" i="2"/>
  <c r="I694" i="2"/>
  <c r="AV115" i="1"/>
  <c r="AV117" i="1" s="1"/>
  <c r="I545" i="2"/>
  <c r="I617" i="2"/>
  <c r="J549" i="2"/>
  <c r="M176" i="2"/>
  <c r="M180" i="2"/>
  <c r="M253" i="2"/>
  <c r="J764" i="2"/>
  <c r="AN58" i="1"/>
  <c r="M25" i="2"/>
  <c r="I990" i="2"/>
  <c r="M245" i="2"/>
  <c r="AO135" i="1"/>
  <c r="AO137" i="1" s="1"/>
  <c r="I918" i="2"/>
  <c r="J992" i="2"/>
  <c r="M400" i="2"/>
  <c r="AR61" i="1"/>
  <c r="AR62" i="1" s="1"/>
  <c r="M173" i="2"/>
  <c r="I622" i="2"/>
  <c r="AW48" i="1"/>
  <c r="BA135" i="1"/>
  <c r="BA137" i="1" s="1"/>
  <c r="I691" i="2"/>
  <c r="I547" i="2"/>
  <c r="AN48" i="1"/>
  <c r="AN49" i="1" s="1"/>
  <c r="AQ135" i="1"/>
  <c r="AQ137" i="1" s="1"/>
  <c r="M172" i="2"/>
  <c r="M177" i="2"/>
  <c r="J994" i="2"/>
  <c r="I988" i="2"/>
  <c r="M396" i="2"/>
  <c r="M249" i="2"/>
  <c r="M247" i="2"/>
  <c r="M248" i="2"/>
  <c r="AP58" i="1"/>
  <c r="AU61" i="1"/>
  <c r="AV61" i="1"/>
  <c r="AV62" i="1" s="1"/>
  <c r="AT61" i="1"/>
  <c r="AT62" i="1" s="1"/>
  <c r="I842" i="2"/>
  <c r="M470" i="2"/>
  <c r="M468" i="2"/>
  <c r="AS58" i="1"/>
  <c r="J989" i="2"/>
  <c r="I769" i="2"/>
  <c r="J615" i="2"/>
  <c r="AQ48" i="1"/>
  <c r="AQ49" i="1" s="1"/>
  <c r="AT135" i="1"/>
  <c r="AT137" i="1" s="1"/>
  <c r="AR58" i="1"/>
  <c r="I911" i="2"/>
  <c r="AU48" i="1"/>
  <c r="AU49" i="1" s="1"/>
  <c r="AX135" i="1"/>
  <c r="AX137" i="1" s="1"/>
  <c r="M250" i="2"/>
  <c r="M24" i="2"/>
  <c r="I986" i="2"/>
  <c r="AV58" i="1"/>
  <c r="J766" i="2"/>
  <c r="M252" i="2"/>
  <c r="M97" i="2"/>
  <c r="AM135" i="1"/>
  <c r="AM137" i="1" s="1"/>
  <c r="M26" i="2"/>
  <c r="I920" i="2"/>
  <c r="AT58" i="1"/>
  <c r="AX61" i="1"/>
  <c r="AX62" i="1" s="1"/>
  <c r="M319" i="2"/>
  <c r="AM48" i="1"/>
  <c r="AM49" i="1" s="1"/>
  <c r="AP135" i="1"/>
  <c r="AP137" i="1" s="1"/>
  <c r="I619" i="2"/>
  <c r="M32" i="2"/>
  <c r="M30" i="2"/>
  <c r="M395" i="2"/>
  <c r="AW58" i="1"/>
  <c r="AX48" i="1"/>
  <c r="AX49" i="1" s="1"/>
  <c r="BB135" i="1"/>
  <c r="BB137" i="1" s="1"/>
  <c r="M467" i="2"/>
  <c r="AO48" i="1"/>
  <c r="AO49" i="1" s="1"/>
  <c r="AR135" i="1"/>
  <c r="AR137" i="1" s="1"/>
  <c r="I768" i="2"/>
  <c r="I763" i="2"/>
  <c r="AS48" i="1"/>
  <c r="AS49" i="1" s="1"/>
  <c r="AV135" i="1"/>
  <c r="AV137" i="1" s="1"/>
  <c r="M398" i="2"/>
  <c r="I621" i="2"/>
  <c r="AQ58" i="1"/>
  <c r="J542" i="2"/>
  <c r="I544" i="2"/>
  <c r="M102" i="2"/>
  <c r="M251" i="2"/>
  <c r="J546" i="2"/>
  <c r="M106" i="2"/>
  <c r="M105" i="2"/>
  <c r="J1068" i="2"/>
  <c r="M175" i="2"/>
  <c r="AS115" i="1"/>
  <c r="AS117" i="1" s="1"/>
  <c r="J846" i="2"/>
  <c r="M2" i="2"/>
  <c r="AQ75" i="1" s="1"/>
  <c r="AP117" i="1"/>
  <c r="M171" i="2"/>
  <c r="AN135" i="1"/>
  <c r="AN137" i="1" s="1"/>
  <c r="M174" i="2"/>
  <c r="J1064" i="2"/>
  <c r="I912" i="2"/>
  <c r="I917" i="2"/>
  <c r="M323" i="2"/>
  <c r="AN61" i="1"/>
  <c r="AN62" i="1" s="1"/>
  <c r="I844" i="2"/>
  <c r="J689" i="2"/>
  <c r="AR48" i="1"/>
  <c r="AR49" i="1" s="1"/>
  <c r="AU135" i="1"/>
  <c r="AU137" i="1" s="1"/>
  <c r="I1065" i="2"/>
  <c r="AX58" i="1"/>
  <c r="AO58" i="1"/>
  <c r="AT115" i="1"/>
  <c r="AT117" i="1" s="1"/>
  <c r="I623" i="2"/>
  <c r="I550" i="2"/>
  <c r="I548" i="2"/>
  <c r="M327" i="2"/>
  <c r="M399" i="2"/>
  <c r="M29" i="2"/>
  <c r="M179" i="2"/>
  <c r="M101" i="2"/>
  <c r="I838" i="2"/>
  <c r="M23" i="2"/>
  <c r="AL135" i="1"/>
  <c r="AL137" i="1" s="1"/>
  <c r="M100" i="2"/>
  <c r="M472" i="2"/>
  <c r="I839" i="2"/>
  <c r="AQ61" i="1"/>
  <c r="AQ62" i="1" s="1"/>
  <c r="AW61" i="1"/>
  <c r="AW62" i="1" s="1"/>
  <c r="I916" i="2"/>
  <c r="J993" i="2"/>
  <c r="M475" i="2"/>
  <c r="I1060" i="2"/>
  <c r="J541" i="2"/>
  <c r="AP48" i="1"/>
  <c r="AP49" i="1" s="1"/>
  <c r="AS135" i="1"/>
  <c r="AS137" i="1" s="1"/>
  <c r="J543" i="2"/>
  <c r="M103" i="2"/>
  <c r="M394" i="2"/>
  <c r="M254" i="2"/>
  <c r="AU58" i="1"/>
  <c r="AM58" i="1"/>
  <c r="M31" i="2"/>
  <c r="M104" i="2"/>
  <c r="J616" i="2"/>
  <c r="I697" i="2"/>
  <c r="M321" i="2"/>
  <c r="I1067" i="2"/>
  <c r="AS61" i="1"/>
  <c r="AS62" i="1" s="1"/>
  <c r="AV48" i="1"/>
  <c r="AV49" i="1" s="1"/>
  <c r="AZ135" i="1"/>
  <c r="AZ137" i="1" s="1"/>
  <c r="M328" i="2"/>
  <c r="M28" i="2"/>
  <c r="M98" i="2"/>
  <c r="M27" i="2"/>
  <c r="M99" i="2"/>
  <c r="M178" i="2"/>
  <c r="J840" i="2"/>
  <c r="I1066" i="2"/>
  <c r="J696" i="2"/>
  <c r="I915" i="2"/>
  <c r="M397" i="2"/>
  <c r="AP61" i="1"/>
  <c r="AP62" i="1" s="1"/>
  <c r="AO61" i="1"/>
  <c r="AO62" i="1" s="1"/>
  <c r="J518" i="2"/>
  <c r="M518" i="2"/>
  <c r="J416" i="2"/>
  <c r="M416" i="2"/>
  <c r="J452" i="2"/>
  <c r="M452" i="2"/>
  <c r="J442" i="2"/>
  <c r="M442" i="2"/>
  <c r="J404" i="2"/>
  <c r="M404" i="2"/>
  <c r="J351" i="2"/>
  <c r="M351" i="2"/>
  <c r="I511" i="2"/>
  <c r="M511" i="2"/>
  <c r="AQ94" i="1"/>
  <c r="AQ95" i="1" s="1"/>
  <c r="J320" i="2"/>
  <c r="M320" i="2"/>
  <c r="J365" i="2"/>
  <c r="M365" i="2"/>
  <c r="I693" i="2"/>
  <c r="I308" i="2"/>
  <c r="M308" i="2"/>
  <c r="J356" i="2"/>
  <c r="M356" i="2"/>
  <c r="I408" i="2"/>
  <c r="M408" i="2"/>
  <c r="J348" i="2"/>
  <c r="M348" i="2"/>
  <c r="J423" i="2"/>
  <c r="M423" i="2"/>
  <c r="J445" i="2"/>
  <c r="M445" i="2"/>
  <c r="I402" i="2"/>
  <c r="M402" i="2"/>
  <c r="J449" i="2"/>
  <c r="M449" i="2"/>
  <c r="I361" i="2"/>
  <c r="M361" i="2"/>
  <c r="J473" i="2"/>
  <c r="M473" i="2"/>
  <c r="I415" i="2"/>
  <c r="M415" i="2"/>
  <c r="J451" i="2"/>
  <c r="M451" i="2"/>
  <c r="J332" i="2"/>
  <c r="M332" i="2"/>
  <c r="I367" i="2"/>
  <c r="M367" i="2"/>
  <c r="J419" i="2"/>
  <c r="M419" i="2"/>
  <c r="J465" i="2"/>
  <c r="M465" i="2"/>
  <c r="J385" i="2"/>
  <c r="M385" i="2"/>
  <c r="J374" i="2"/>
  <c r="M374" i="2"/>
  <c r="I392" i="2"/>
  <c r="M392" i="2"/>
  <c r="J357" i="2"/>
  <c r="M357" i="2"/>
  <c r="I300" i="2"/>
  <c r="M300" i="2"/>
  <c r="I366" i="2"/>
  <c r="M366" i="2"/>
  <c r="J309" i="2"/>
  <c r="M309" i="2"/>
  <c r="J335" i="2"/>
  <c r="M335" i="2"/>
  <c r="J342" i="2"/>
  <c r="M342" i="2"/>
  <c r="J431" i="2"/>
  <c r="M431" i="2"/>
  <c r="J317" i="2"/>
  <c r="M317" i="2"/>
  <c r="AU94" i="1"/>
  <c r="AU95" i="1" s="1"/>
  <c r="J435" i="2"/>
  <c r="M435" i="2"/>
  <c r="J474" i="2"/>
  <c r="M474" i="2"/>
  <c r="I517" i="2"/>
  <c r="M517" i="2"/>
  <c r="J493" i="2"/>
  <c r="M493" i="2"/>
  <c r="I434" i="2"/>
  <c r="M434" i="2"/>
  <c r="J314" i="2"/>
  <c r="M314" i="2"/>
  <c r="J352" i="2"/>
  <c r="M352" i="2"/>
  <c r="J393" i="2"/>
  <c r="M393" i="2"/>
  <c r="J455" i="2"/>
  <c r="M455" i="2"/>
  <c r="J359" i="2"/>
  <c r="M359" i="2"/>
  <c r="I375" i="2"/>
  <c r="M375" i="2"/>
  <c r="J439" i="2"/>
  <c r="M439" i="2"/>
  <c r="I460" i="2"/>
  <c r="M460" i="2"/>
  <c r="J345" i="2"/>
  <c r="M345" i="2"/>
  <c r="I430" i="2"/>
  <c r="M430" i="2"/>
  <c r="I427" i="2"/>
  <c r="M427" i="2"/>
  <c r="J360" i="2"/>
  <c r="M360" i="2"/>
  <c r="J401" i="2"/>
  <c r="M401" i="2"/>
  <c r="J422" i="2"/>
  <c r="M422" i="2"/>
  <c r="J378" i="2"/>
  <c r="M378" i="2"/>
  <c r="J325" i="2"/>
  <c r="M325" i="2"/>
  <c r="I388" i="2"/>
  <c r="M388" i="2"/>
  <c r="J301" i="2"/>
  <c r="M301" i="2"/>
  <c r="I353" i="2"/>
  <c r="M353" i="2"/>
  <c r="I324" i="2"/>
  <c r="M324" i="2"/>
  <c r="I437" i="2"/>
  <c r="M437" i="2"/>
  <c r="I418" i="2"/>
  <c r="M418" i="2"/>
  <c r="J479" i="2"/>
  <c r="M479" i="2"/>
  <c r="J425" i="2"/>
  <c r="M425" i="2"/>
  <c r="I448" i="2"/>
  <c r="M448" i="2"/>
  <c r="I316" i="2"/>
  <c r="M316" i="2"/>
  <c r="I386" i="2"/>
  <c r="M386" i="2"/>
  <c r="J496" i="2"/>
  <c r="M496" i="2"/>
  <c r="J363" i="2"/>
  <c r="M363" i="2"/>
  <c r="J502" i="2"/>
  <c r="M502" i="2"/>
  <c r="J420" i="2"/>
  <c r="M420" i="2"/>
  <c r="J298" i="2"/>
  <c r="M298" i="2"/>
  <c r="J471" i="2"/>
  <c r="M471" i="2"/>
  <c r="J403" i="2"/>
  <c r="M403" i="2"/>
  <c r="J377" i="2"/>
  <c r="M377" i="2"/>
  <c r="J495" i="2"/>
  <c r="M495" i="2"/>
  <c r="J453" i="2"/>
  <c r="M453" i="2"/>
  <c r="J381" i="2"/>
  <c r="M381" i="2"/>
  <c r="J383" i="2"/>
  <c r="M383" i="2"/>
  <c r="J329" i="2"/>
  <c r="M329" i="2"/>
  <c r="I304" i="2"/>
  <c r="M304" i="2"/>
  <c r="I409" i="2"/>
  <c r="M409" i="2"/>
  <c r="J428" i="2"/>
  <c r="M428" i="2"/>
  <c r="I513" i="2"/>
  <c r="M513" i="2"/>
  <c r="J417" i="2"/>
  <c r="M417" i="2"/>
  <c r="AX94" i="1"/>
  <c r="AX95" i="1" s="1"/>
  <c r="I406" i="2"/>
  <c r="M406" i="2"/>
  <c r="J469" i="2"/>
  <c r="M469" i="2"/>
  <c r="J346" i="2"/>
  <c r="M346" i="2"/>
  <c r="J318" i="2"/>
  <c r="M318" i="2"/>
  <c r="J322" i="2"/>
  <c r="M322" i="2"/>
  <c r="I456" i="2"/>
  <c r="M456" i="2"/>
  <c r="I400" i="2"/>
  <c r="I733" i="2"/>
  <c r="J397" i="2"/>
  <c r="I397" i="2"/>
  <c r="J415" i="2"/>
  <c r="I411" i="2"/>
  <c r="J411" i="2"/>
  <c r="J370" i="2"/>
  <c r="I370" i="2"/>
  <c r="J489" i="2"/>
  <c r="J839" i="2"/>
  <c r="J1081" i="2"/>
  <c r="J1005" i="2"/>
  <c r="J633" i="2"/>
  <c r="J1067" i="2"/>
  <c r="I321" i="2"/>
  <c r="J321" i="2"/>
  <c r="J407" i="2"/>
  <c r="J747" i="2"/>
  <c r="I323" i="2"/>
  <c r="I1073" i="2"/>
  <c r="I696" i="2"/>
  <c r="J443" i="2"/>
  <c r="J1088" i="2"/>
  <c r="J915" i="2"/>
  <c r="I443" i="2"/>
  <c r="I407" i="2"/>
  <c r="I496" i="2"/>
  <c r="I469" i="2"/>
  <c r="J748" i="2"/>
  <c r="J413" i="2"/>
  <c r="I413" i="2"/>
  <c r="I305" i="2"/>
  <c r="I992" i="2"/>
  <c r="I592" i="2"/>
  <c r="J400" i="2"/>
  <c r="J456" i="2"/>
  <c r="I493" i="2"/>
  <c r="J517" i="2"/>
  <c r="J629" i="2"/>
  <c r="I709" i="2"/>
  <c r="J789" i="2"/>
  <c r="I779" i="2"/>
  <c r="J1048" i="2"/>
  <c r="I395" i="2"/>
  <c r="J395" i="2"/>
  <c r="I481" i="2"/>
  <c r="J481" i="2"/>
  <c r="J405" i="2"/>
  <c r="I405" i="2"/>
  <c r="I365" i="2"/>
  <c r="I357" i="2"/>
  <c r="I976" i="2"/>
  <c r="I1109" i="2"/>
  <c r="I680" i="2"/>
  <c r="I378" i="2"/>
  <c r="I1044" i="2"/>
  <c r="J773" i="2"/>
  <c r="J752" i="2"/>
  <c r="J429" i="2"/>
  <c r="I429" i="2"/>
  <c r="I1012" i="2"/>
  <c r="J427" i="2"/>
  <c r="I529" i="2"/>
  <c r="I458" i="2"/>
  <c r="I422" i="2"/>
  <c r="I840" i="2"/>
  <c r="J1066" i="2"/>
  <c r="I921" i="2"/>
  <c r="I975" i="2"/>
  <c r="J602" i="2"/>
  <c r="J330" i="2"/>
  <c r="J673" i="2"/>
  <c r="I428" i="2"/>
  <c r="I642" i="2"/>
  <c r="J538" i="2"/>
  <c r="J901" i="2"/>
  <c r="J307" i="2"/>
  <c r="J458" i="2"/>
  <c r="J632" i="2"/>
  <c r="I1034" i="2"/>
  <c r="J1021" i="2"/>
  <c r="I401" i="2"/>
  <c r="I307" i="2"/>
  <c r="J472" i="2"/>
  <c r="I735" i="2"/>
  <c r="I360" i="2"/>
  <c r="I1070" i="2"/>
  <c r="I753" i="2"/>
  <c r="J1097" i="2"/>
  <c r="J926" i="2"/>
  <c r="I345" i="2"/>
  <c r="I472" i="2"/>
  <c r="J838" i="2"/>
  <c r="I1039" i="2"/>
  <c r="J430" i="2"/>
  <c r="I946" i="2"/>
  <c r="J729" i="2"/>
  <c r="J1024" i="2"/>
  <c r="J697" i="2"/>
  <c r="J756" i="2"/>
  <c r="J372" i="2"/>
  <c r="I590" i="2"/>
  <c r="I374" i="2"/>
  <c r="I1086" i="2"/>
  <c r="I574" i="2"/>
  <c r="J1119" i="2"/>
  <c r="I433" i="2"/>
  <c r="J554" i="2"/>
  <c r="J339" i="2"/>
  <c r="J823" i="2"/>
  <c r="J1076" i="2"/>
  <c r="I1074" i="2"/>
  <c r="I980" i="2"/>
  <c r="J499" i="2"/>
  <c r="J361" i="2"/>
  <c r="J986" i="2"/>
  <c r="I766" i="2"/>
  <c r="I577" i="2"/>
  <c r="I499" i="2"/>
  <c r="I761" i="2"/>
  <c r="I473" i="2"/>
  <c r="J433" i="2"/>
  <c r="I1051" i="2"/>
  <c r="I376" i="2"/>
  <c r="I339" i="2"/>
  <c r="J376" i="2"/>
  <c r="I854" i="2"/>
  <c r="I1072" i="2"/>
  <c r="J830" i="2"/>
  <c r="J648" i="2"/>
  <c r="J794" i="2"/>
  <c r="I1052" i="2"/>
  <c r="J920" i="2"/>
  <c r="I449" i="2"/>
  <c r="I978" i="2"/>
  <c r="J988" i="2"/>
  <c r="J853" i="2"/>
  <c r="J918" i="2"/>
  <c r="I831" i="2"/>
  <c r="I606" i="2"/>
  <c r="I1099" i="2"/>
  <c r="I947" i="2"/>
  <c r="I314" i="2"/>
  <c r="J1050" i="2"/>
  <c r="I963" i="2"/>
  <c r="I322" i="2"/>
  <c r="I689" i="2"/>
  <c r="I1100" i="2"/>
  <c r="J1065" i="2"/>
  <c r="I869" i="2"/>
  <c r="J571" i="2"/>
  <c r="I974" i="2"/>
  <c r="I984" i="2"/>
  <c r="J450" i="2"/>
  <c r="I318" i="2"/>
  <c r="J609" i="2"/>
  <c r="I626" i="2"/>
  <c r="J622" i="2"/>
  <c r="I998" i="2"/>
  <c r="J1025" i="2"/>
  <c r="I704" i="2"/>
  <c r="I940" i="2"/>
  <c r="I713" i="2"/>
  <c r="I466" i="2"/>
  <c r="J409" i="2"/>
  <c r="I579" i="2"/>
  <c r="I330" i="2"/>
  <c r="I1033" i="2"/>
  <c r="J513" i="2"/>
  <c r="J466" i="2"/>
  <c r="J304" i="2"/>
  <c r="I391" i="2"/>
  <c r="I728" i="2"/>
  <c r="J678" i="2"/>
  <c r="J391" i="2"/>
  <c r="J305" i="2"/>
  <c r="I662" i="2"/>
  <c r="J1000" i="2"/>
  <c r="I417" i="2"/>
  <c r="I971" i="2"/>
  <c r="J406" i="2"/>
  <c r="J527" i="2"/>
  <c r="I993" i="2"/>
  <c r="J1004" i="2"/>
  <c r="I457" i="2"/>
  <c r="I1042" i="2"/>
  <c r="I450" i="2"/>
  <c r="J935" i="2"/>
  <c r="J446" i="2"/>
  <c r="J1121" i="2"/>
  <c r="I1078" i="2"/>
  <c r="I760" i="2"/>
  <c r="J950" i="2"/>
  <c r="I463" i="2"/>
  <c r="J463" i="2"/>
  <c r="I546" i="2"/>
  <c r="J540" i="2"/>
  <c r="J1029" i="2"/>
  <c r="J457" i="2"/>
  <c r="J447" i="2"/>
  <c r="I1071" i="2"/>
  <c r="I599" i="2"/>
  <c r="I435" i="2"/>
  <c r="I447" i="2"/>
  <c r="J917" i="2"/>
  <c r="I474" i="2"/>
  <c r="I734" i="2"/>
  <c r="I1068" i="2"/>
  <c r="J954" i="2"/>
  <c r="I446" i="2"/>
  <c r="J912" i="2"/>
  <c r="J640" i="2"/>
  <c r="I1064" i="2"/>
  <c r="I846" i="2"/>
  <c r="J460" i="2"/>
  <c r="J755" i="2"/>
  <c r="I1009" i="2"/>
  <c r="J923" i="2"/>
  <c r="J656" i="2"/>
  <c r="I313" i="2"/>
  <c r="I372" i="2"/>
  <c r="J941" i="2"/>
  <c r="J1094" i="2"/>
  <c r="J1084" i="2"/>
  <c r="J593" i="2"/>
  <c r="J396" i="2"/>
  <c r="I1090" i="2"/>
  <c r="I982" i="2"/>
  <c r="J847" i="2"/>
  <c r="I596" i="2"/>
  <c r="J392" i="2"/>
  <c r="I994" i="2"/>
  <c r="I884" i="2"/>
  <c r="J313" i="2"/>
  <c r="J936" i="2"/>
  <c r="I1083" i="2"/>
  <c r="J1096" i="2"/>
  <c r="J959" i="2"/>
  <c r="I873" i="2"/>
  <c r="I320" i="2"/>
  <c r="I396" i="2"/>
  <c r="I465" i="2"/>
  <c r="J562" i="2"/>
  <c r="I385" i="2"/>
  <c r="J990" i="2"/>
  <c r="I390" i="2"/>
  <c r="J944" i="2"/>
  <c r="I1017" i="2"/>
  <c r="I764" i="2"/>
  <c r="J504" i="2"/>
  <c r="J390" i="2"/>
  <c r="J1098" i="2"/>
  <c r="J863" i="2"/>
  <c r="J800" i="2"/>
  <c r="I309" i="2"/>
  <c r="I1092" i="2"/>
  <c r="I515" i="2"/>
  <c r="J515" i="2"/>
  <c r="I332" i="2"/>
  <c r="I811" i="2"/>
  <c r="I442" i="2"/>
  <c r="J983" i="2"/>
  <c r="I889" i="2"/>
  <c r="I664" i="2"/>
  <c r="J996" i="2"/>
  <c r="I404" i="2"/>
  <c r="J924" i="2"/>
  <c r="J394" i="2"/>
  <c r="I616" i="2"/>
  <c r="J448" i="2"/>
  <c r="I425" i="2"/>
  <c r="J1089" i="2"/>
  <c r="I567" i="2"/>
  <c r="I784" i="2"/>
  <c r="I1016" i="2"/>
  <c r="J721" i="2"/>
  <c r="J1020" i="2"/>
  <c r="I151" i="2"/>
  <c r="J151" i="2"/>
  <c r="I11" i="2"/>
  <c r="J11" i="2"/>
  <c r="I228" i="2"/>
  <c r="J228" i="2"/>
  <c r="I221" i="2"/>
  <c r="J221" i="2"/>
  <c r="I203" i="2"/>
  <c r="J203" i="2"/>
  <c r="I226" i="2"/>
  <c r="J226" i="2"/>
  <c r="I183" i="2"/>
  <c r="J183" i="2"/>
  <c r="J103" i="2"/>
  <c r="I103" i="2"/>
  <c r="I43" i="2"/>
  <c r="J43" i="2"/>
  <c r="I90" i="2"/>
  <c r="J90" i="2"/>
  <c r="I254" i="2"/>
  <c r="J254" i="2"/>
  <c r="I41" i="2"/>
  <c r="J41" i="2"/>
  <c r="I273" i="2"/>
  <c r="J273" i="2"/>
  <c r="I31" i="2"/>
  <c r="J31" i="2"/>
  <c r="I231" i="2"/>
  <c r="J231" i="2"/>
  <c r="J146" i="2"/>
  <c r="I146" i="2"/>
  <c r="J229" i="2"/>
  <c r="I229" i="2"/>
  <c r="J217" i="2"/>
  <c r="I217" i="2"/>
  <c r="I204" i="2"/>
  <c r="J204" i="2"/>
  <c r="J235" i="2"/>
  <c r="I235" i="2"/>
  <c r="I212" i="2"/>
  <c r="J212" i="2"/>
  <c r="I86" i="2"/>
  <c r="J86" i="2"/>
  <c r="I84" i="2"/>
  <c r="J84" i="2"/>
  <c r="I76" i="2"/>
  <c r="AR69" i="1"/>
  <c r="AR70" i="1" s="1"/>
  <c r="J76" i="2"/>
  <c r="AN69" i="1"/>
  <c r="AN70" i="1" s="1"/>
  <c r="I104" i="2"/>
  <c r="J104" i="2"/>
  <c r="J62" i="2"/>
  <c r="I62" i="2"/>
  <c r="I206" i="2"/>
  <c r="J206" i="2"/>
  <c r="AN88" i="1"/>
  <c r="AN89" i="1" s="1"/>
  <c r="J107" i="2"/>
  <c r="I107" i="2"/>
  <c r="I162" i="2"/>
  <c r="J162" i="2"/>
  <c r="J123" i="2"/>
  <c r="I123" i="2"/>
  <c r="I96" i="2"/>
  <c r="J96" i="2"/>
  <c r="I182" i="2"/>
  <c r="J182" i="2"/>
  <c r="J153" i="2"/>
  <c r="I153" i="2"/>
  <c r="I195" i="2"/>
  <c r="J195" i="2"/>
  <c r="I3" i="2"/>
  <c r="J3" i="2"/>
  <c r="I28" i="2"/>
  <c r="J28" i="2"/>
  <c r="I98" i="2"/>
  <c r="J98" i="2"/>
  <c r="J147" i="2"/>
  <c r="I147" i="2"/>
  <c r="I55" i="2"/>
  <c r="J55" i="2"/>
  <c r="I168" i="2"/>
  <c r="J168" i="2"/>
  <c r="J152" i="2"/>
  <c r="I152" i="2"/>
  <c r="I35" i="2"/>
  <c r="J35" i="2"/>
  <c r="I238" i="2"/>
  <c r="J238" i="2"/>
  <c r="I263" i="2"/>
  <c r="J263" i="2"/>
  <c r="I282" i="2"/>
  <c r="J282" i="2"/>
  <c r="I281" i="2"/>
  <c r="J281" i="2"/>
  <c r="I198" i="2"/>
  <c r="J198" i="2"/>
  <c r="I267" i="2"/>
  <c r="J267" i="2"/>
  <c r="I18" i="2"/>
  <c r="J18" i="2"/>
  <c r="I27" i="2"/>
  <c r="J27" i="2"/>
  <c r="I67" i="2"/>
  <c r="J67" i="2"/>
  <c r="I214" i="2"/>
  <c r="J214" i="2"/>
  <c r="AS79" i="1"/>
  <c r="AW79" i="1"/>
  <c r="AS98" i="1"/>
  <c r="AW98" i="1"/>
  <c r="AO79" i="1"/>
  <c r="AO98" i="1"/>
  <c r="I148" i="2"/>
  <c r="J148" i="2"/>
  <c r="J99" i="2"/>
  <c r="I99" i="2"/>
  <c r="I64" i="2"/>
  <c r="J64" i="2"/>
  <c r="J285" i="2"/>
  <c r="I285" i="2"/>
  <c r="AX88" i="1"/>
  <c r="AX89" i="1" s="1"/>
  <c r="I158" i="2"/>
  <c r="J158" i="2"/>
  <c r="I275" i="2"/>
  <c r="J275" i="2"/>
  <c r="I224" i="2"/>
  <c r="J224" i="2"/>
  <c r="AT69" i="1"/>
  <c r="AT70" i="1" s="1"/>
  <c r="AP69" i="1"/>
  <c r="AP70" i="1" s="1"/>
  <c r="I178" i="2"/>
  <c r="J178" i="2"/>
  <c r="I75" i="2"/>
  <c r="J75" i="2"/>
  <c r="I202" i="2"/>
  <c r="J202" i="2"/>
  <c r="I181" i="2"/>
  <c r="J181" i="2"/>
  <c r="AO88" i="1"/>
  <c r="AO89" i="1" s="1"/>
  <c r="J142" i="2"/>
  <c r="I142" i="2"/>
  <c r="J14" i="2"/>
  <c r="I14" i="2"/>
  <c r="I230" i="2"/>
  <c r="J230" i="2"/>
  <c r="I197" i="2"/>
  <c r="J197" i="2"/>
  <c r="I170" i="2"/>
  <c r="J170" i="2"/>
  <c r="I36" i="2"/>
  <c r="J36" i="2"/>
  <c r="J47" i="2"/>
  <c r="I47" i="2"/>
  <c r="I394" i="2"/>
  <c r="I85" i="2"/>
  <c r="J85" i="2"/>
  <c r="J246" i="2"/>
  <c r="I246" i="2"/>
  <c r="J73" i="2"/>
  <c r="I73" i="2"/>
  <c r="I242" i="2"/>
  <c r="J242" i="2"/>
  <c r="I78" i="2"/>
  <c r="J78" i="2"/>
  <c r="I32" i="2"/>
  <c r="J32" i="2"/>
  <c r="J91" i="2"/>
  <c r="I91" i="2"/>
  <c r="I243" i="2"/>
  <c r="J243" i="2"/>
  <c r="I283" i="2"/>
  <c r="J283" i="2"/>
  <c r="I199" i="2"/>
  <c r="J199" i="2"/>
  <c r="I50" i="2"/>
  <c r="J50" i="2"/>
  <c r="I193" i="2"/>
  <c r="J193" i="2"/>
  <c r="J200" i="2"/>
  <c r="AS88" i="1"/>
  <c r="AS89" i="1" s="1"/>
  <c r="I200" i="2"/>
  <c r="I122" i="2"/>
  <c r="J122" i="2"/>
  <c r="I92" i="2"/>
  <c r="J92" i="2"/>
  <c r="J139" i="2"/>
  <c r="I139" i="2"/>
  <c r="I72" i="2"/>
  <c r="J72" i="2"/>
  <c r="I37" i="2"/>
  <c r="J37" i="2"/>
  <c r="I291" i="2"/>
  <c r="J291" i="2"/>
  <c r="I288" i="2"/>
  <c r="J288" i="2"/>
  <c r="I173" i="2"/>
  <c r="J173" i="2"/>
  <c r="I13" i="2"/>
  <c r="J13" i="2"/>
  <c r="I160" i="2"/>
  <c r="J160" i="2"/>
  <c r="I201" i="2"/>
  <c r="J201" i="2"/>
  <c r="J150" i="2"/>
  <c r="I150" i="2"/>
  <c r="AS69" i="1"/>
  <c r="AS70" i="1" s="1"/>
  <c r="AO69" i="1"/>
  <c r="AO70" i="1" s="1"/>
  <c r="I30" i="2"/>
  <c r="J30" i="2"/>
  <c r="I58" i="2"/>
  <c r="J58" i="2"/>
  <c r="I33" i="2"/>
  <c r="AM88" i="1"/>
  <c r="J33" i="2"/>
  <c r="I82" i="2"/>
  <c r="J82" i="2"/>
  <c r="I49" i="2"/>
  <c r="J49" i="2"/>
  <c r="I22" i="2"/>
  <c r="J22" i="2"/>
  <c r="I108" i="2"/>
  <c r="J108" i="2"/>
  <c r="I184" i="2"/>
  <c r="J184" i="2"/>
  <c r="I79" i="2"/>
  <c r="J79" i="2"/>
  <c r="I159" i="2"/>
  <c r="J159" i="2"/>
  <c r="J176" i="2"/>
  <c r="I176" i="2"/>
  <c r="I80" i="2"/>
  <c r="J80" i="2"/>
  <c r="I295" i="2"/>
  <c r="J295" i="2"/>
  <c r="J260" i="2"/>
  <c r="I260" i="2"/>
  <c r="I266" i="2"/>
  <c r="J266" i="2"/>
  <c r="I264" i="2"/>
  <c r="J264" i="2"/>
  <c r="J164" i="2"/>
  <c r="I164" i="2"/>
  <c r="J180" i="2"/>
  <c r="I180" i="2"/>
  <c r="I165" i="2"/>
  <c r="J165" i="2"/>
  <c r="J169" i="2"/>
  <c r="I169" i="2"/>
  <c r="I133" i="2"/>
  <c r="J133" i="2"/>
  <c r="I253" i="2"/>
  <c r="J253" i="2"/>
  <c r="I45" i="2"/>
  <c r="J45" i="2"/>
  <c r="I270" i="2"/>
  <c r="J270" i="2"/>
  <c r="J293" i="2"/>
  <c r="I293" i="2"/>
  <c r="I213" i="2"/>
  <c r="J213" i="2"/>
  <c r="I220" i="2"/>
  <c r="J220" i="2"/>
  <c r="I185" i="2"/>
  <c r="J185" i="2"/>
  <c r="J81" i="2"/>
  <c r="I81" i="2"/>
  <c r="I69" i="2"/>
  <c r="J69" i="2"/>
  <c r="I74" i="2"/>
  <c r="J74" i="2"/>
  <c r="I25" i="2"/>
  <c r="J25" i="2"/>
  <c r="I87" i="2"/>
  <c r="J87" i="2"/>
  <c r="I232" i="2"/>
  <c r="J232" i="2"/>
  <c r="I53" i="2"/>
  <c r="J53" i="2"/>
  <c r="I149" i="2"/>
  <c r="J149" i="2"/>
  <c r="J284" i="2"/>
  <c r="I284" i="2"/>
  <c r="AX69" i="1"/>
  <c r="AX70" i="1" s="1"/>
  <c r="J245" i="2"/>
  <c r="I245" i="2"/>
  <c r="I280" i="2"/>
  <c r="J280" i="2"/>
  <c r="I255" i="2"/>
  <c r="AP88" i="1"/>
  <c r="AP89" i="1" s="1"/>
  <c r="J255" i="2"/>
  <c r="I218" i="2"/>
  <c r="J218" i="2"/>
  <c r="I271" i="2"/>
  <c r="J271" i="2"/>
  <c r="J261" i="2"/>
  <c r="I261" i="2"/>
  <c r="I256" i="2"/>
  <c r="J256" i="2"/>
  <c r="I5" i="2"/>
  <c r="J5" i="2"/>
  <c r="J237" i="2"/>
  <c r="I237" i="2"/>
  <c r="J172" i="2"/>
  <c r="I172" i="2"/>
  <c r="J154" i="2"/>
  <c r="I154" i="2"/>
  <c r="I131" i="2"/>
  <c r="J131" i="2"/>
  <c r="I112" i="2"/>
  <c r="J112" i="2"/>
  <c r="J94" i="2"/>
  <c r="I94" i="2"/>
  <c r="I109" i="2"/>
  <c r="J109" i="2"/>
  <c r="I177" i="2"/>
  <c r="J177" i="2"/>
  <c r="I265" i="2"/>
  <c r="J265" i="2"/>
  <c r="J192" i="2"/>
  <c r="I192" i="2"/>
  <c r="I42" i="2"/>
  <c r="J42" i="2"/>
  <c r="I16" i="2"/>
  <c r="J16" i="2"/>
  <c r="I262" i="2"/>
  <c r="J262" i="2"/>
  <c r="I17" i="2"/>
  <c r="J17" i="2"/>
  <c r="I209" i="2"/>
  <c r="J209" i="2"/>
  <c r="I134" i="2"/>
  <c r="J134" i="2"/>
  <c r="I59" i="2"/>
  <c r="J59" i="2"/>
  <c r="I51" i="2"/>
  <c r="J51" i="2"/>
  <c r="I52" i="2"/>
  <c r="J52" i="2"/>
  <c r="AQ88" i="1"/>
  <c r="I48" i="2"/>
  <c r="J48" i="2"/>
  <c r="I65" i="2"/>
  <c r="J65" i="2"/>
  <c r="I249" i="2"/>
  <c r="J249" i="2"/>
  <c r="I141" i="2"/>
  <c r="J141" i="2"/>
  <c r="I155" i="2"/>
  <c r="J155" i="2"/>
  <c r="J143" i="2"/>
  <c r="I143" i="2"/>
  <c r="AV79" i="1"/>
  <c r="AV98" i="1"/>
  <c r="AR98" i="1"/>
  <c r="AN79" i="1"/>
  <c r="AR79" i="1"/>
  <c r="AN98" i="1"/>
  <c r="I130" i="2"/>
  <c r="J130" i="2"/>
  <c r="I247" i="2"/>
  <c r="J247" i="2"/>
  <c r="AV88" i="1"/>
  <c r="AV89" i="1" s="1"/>
  <c r="I137" i="2"/>
  <c r="J137" i="2"/>
  <c r="I128" i="2"/>
  <c r="J128" i="2"/>
  <c r="I68" i="2"/>
  <c r="J68" i="2"/>
  <c r="I236" i="2"/>
  <c r="J236" i="2"/>
  <c r="I292" i="2"/>
  <c r="J292" i="2"/>
  <c r="I156" i="2"/>
  <c r="J156" i="2"/>
  <c r="I248" i="2"/>
  <c r="J248" i="2"/>
  <c r="I110" i="2"/>
  <c r="J110" i="2"/>
  <c r="I77" i="2"/>
  <c r="J77" i="2"/>
  <c r="I250" i="2"/>
  <c r="J250" i="2"/>
  <c r="I24" i="2"/>
  <c r="J24" i="2"/>
  <c r="J6" i="2"/>
  <c r="I6" i="2"/>
  <c r="I205" i="2"/>
  <c r="J205" i="2"/>
  <c r="I186" i="2"/>
  <c r="J186" i="2"/>
  <c r="AP94" i="1"/>
  <c r="AP95" i="1" s="1"/>
  <c r="I257" i="2"/>
  <c r="J257" i="2"/>
  <c r="I191" i="2"/>
  <c r="J191" i="2"/>
  <c r="I44" i="2"/>
  <c r="J44" i="2"/>
  <c r="I190" i="2"/>
  <c r="J190" i="2"/>
  <c r="J114" i="2"/>
  <c r="I114" i="2"/>
  <c r="I239" i="2"/>
  <c r="J239" i="2"/>
  <c r="I95" i="2"/>
  <c r="J95" i="2"/>
  <c r="J135" i="2"/>
  <c r="I135" i="2"/>
  <c r="I124" i="2"/>
  <c r="J124" i="2"/>
  <c r="I274" i="2"/>
  <c r="AT88" i="1"/>
  <c r="AT89" i="1" s="1"/>
  <c r="J274" i="2"/>
  <c r="J196" i="2"/>
  <c r="I196" i="2"/>
  <c r="I83" i="2"/>
  <c r="J83" i="2"/>
  <c r="J145" i="2"/>
  <c r="I145" i="2"/>
  <c r="I287" i="2"/>
  <c r="J287" i="2"/>
  <c r="J7" i="2"/>
  <c r="I7" i="2"/>
  <c r="I296" i="2"/>
  <c r="J296" i="2"/>
  <c r="J161" i="2"/>
  <c r="I161" i="2"/>
  <c r="I138" i="2"/>
  <c r="J138" i="2"/>
  <c r="I211" i="2"/>
  <c r="AW88" i="1"/>
  <c r="AW89" i="1" s="1"/>
  <c r="J211" i="2"/>
  <c r="J127" i="2"/>
  <c r="I127" i="2"/>
  <c r="J252" i="2"/>
  <c r="I252" i="2"/>
  <c r="AV69" i="1"/>
  <c r="AV70" i="1" s="1"/>
  <c r="I97" i="2"/>
  <c r="J97" i="2"/>
  <c r="J54" i="2"/>
  <c r="I54" i="2"/>
  <c r="I290" i="2"/>
  <c r="J290" i="2"/>
  <c r="I8" i="2"/>
  <c r="J8" i="2"/>
  <c r="I26" i="2"/>
  <c r="J26" i="2"/>
  <c r="I113" i="2"/>
  <c r="J113" i="2"/>
  <c r="I34" i="2"/>
  <c r="J34" i="2"/>
  <c r="I89" i="2"/>
  <c r="J89" i="2"/>
  <c r="I225" i="2"/>
  <c r="J225" i="2"/>
  <c r="I233" i="2"/>
  <c r="J233" i="2"/>
  <c r="I102" i="2"/>
  <c r="J102" i="2"/>
  <c r="I277" i="2"/>
  <c r="J277" i="2"/>
  <c r="I57" i="2"/>
  <c r="J57" i="2"/>
  <c r="J38" i="2"/>
  <c r="I38" i="2"/>
  <c r="I251" i="2"/>
  <c r="J251" i="2"/>
  <c r="I116" i="2"/>
  <c r="J116" i="2"/>
  <c r="I106" i="2"/>
  <c r="J106" i="2"/>
  <c r="I115" i="2"/>
  <c r="J115" i="2"/>
  <c r="I188" i="2"/>
  <c r="J188" i="2"/>
  <c r="I208" i="2"/>
  <c r="J208" i="2"/>
  <c r="I125" i="2"/>
  <c r="J125" i="2"/>
  <c r="I105" i="2"/>
  <c r="J105" i="2"/>
  <c r="I126" i="2"/>
  <c r="AR88" i="1"/>
  <c r="AR89" i="1" s="1"/>
  <c r="J126" i="2"/>
  <c r="I240" i="2"/>
  <c r="J240" i="2"/>
  <c r="I157" i="2"/>
  <c r="J157" i="2"/>
  <c r="I219" i="2"/>
  <c r="J219" i="2"/>
  <c r="I175" i="2"/>
  <c r="J175" i="2"/>
  <c r="I215" i="2"/>
  <c r="J215" i="2"/>
  <c r="J259" i="2"/>
  <c r="I259" i="2"/>
  <c r="I66" i="2"/>
  <c r="J66" i="2"/>
  <c r="AM79" i="1"/>
  <c r="AQ79" i="1"/>
  <c r="AQ98" i="1"/>
  <c r="AM98" i="1"/>
  <c r="AU79" i="1"/>
  <c r="AU98" i="1"/>
  <c r="I278" i="2"/>
  <c r="J278" i="2"/>
  <c r="I222" i="2"/>
  <c r="J222" i="2"/>
  <c r="I234" i="2"/>
  <c r="J234" i="2"/>
  <c r="AU88" i="1"/>
  <c r="I63" i="2"/>
  <c r="J63" i="2"/>
  <c r="I2" i="2"/>
  <c r="AQ69" i="1"/>
  <c r="AM69" i="1"/>
  <c r="J2" i="2"/>
  <c r="I223" i="2"/>
  <c r="J223" i="2"/>
  <c r="I210" i="2"/>
  <c r="J210" i="2"/>
  <c r="I171" i="2"/>
  <c r="AW69" i="1"/>
  <c r="AW70" i="1" s="1"/>
  <c r="J171" i="2"/>
  <c r="I132" i="2"/>
  <c r="J132" i="2"/>
  <c r="I144" i="2"/>
  <c r="J144" i="2"/>
  <c r="J244" i="2"/>
  <c r="I244" i="2"/>
  <c r="I174" i="2"/>
  <c r="J174" i="2"/>
  <c r="I187" i="2"/>
  <c r="J187" i="2"/>
  <c r="J269" i="2"/>
  <c r="I269" i="2"/>
  <c r="I163" i="2"/>
  <c r="J163" i="2"/>
  <c r="I129" i="2"/>
  <c r="J129" i="2"/>
  <c r="I279" i="2"/>
  <c r="J279" i="2"/>
  <c r="I20" i="2"/>
  <c r="J20" i="2"/>
  <c r="I4" i="2"/>
  <c r="J4" i="2"/>
  <c r="I29" i="2"/>
  <c r="J29" i="2"/>
  <c r="I117" i="2"/>
  <c r="J117" i="2"/>
  <c r="I118" i="2"/>
  <c r="J118" i="2"/>
  <c r="I189" i="2"/>
  <c r="J189" i="2"/>
  <c r="I40" i="2"/>
  <c r="J40" i="2"/>
  <c r="I21" i="2"/>
  <c r="J21" i="2"/>
  <c r="I61" i="2"/>
  <c r="J61" i="2"/>
  <c r="I60" i="2"/>
  <c r="J60" i="2"/>
  <c r="I207" i="2"/>
  <c r="J207" i="2"/>
  <c r="I272" i="2"/>
  <c r="J272" i="2"/>
  <c r="I179" i="2"/>
  <c r="J179" i="2"/>
  <c r="J119" i="2"/>
  <c r="I119" i="2"/>
  <c r="J166" i="2"/>
  <c r="I166" i="2"/>
  <c r="I9" i="2"/>
  <c r="J9" i="2"/>
  <c r="J71" i="2"/>
  <c r="I71" i="2"/>
  <c r="I294" i="2"/>
  <c r="J294" i="2"/>
  <c r="I101" i="2"/>
  <c r="J101" i="2"/>
  <c r="I289" i="2"/>
  <c r="J289" i="2"/>
  <c r="J111" i="2"/>
  <c r="I111" i="2"/>
  <c r="I140" i="2"/>
  <c r="J140" i="2"/>
  <c r="I56" i="2"/>
  <c r="J56" i="2"/>
  <c r="I286" i="2"/>
  <c r="J286" i="2"/>
  <c r="I12" i="2"/>
  <c r="J12" i="2"/>
  <c r="I10" i="2"/>
  <c r="J10" i="2"/>
  <c r="AT79" i="1"/>
  <c r="AT98" i="1"/>
  <c r="AX79" i="1"/>
  <c r="AP98" i="1"/>
  <c r="AP79" i="1"/>
  <c r="AX98" i="1"/>
  <c r="I297" i="2"/>
  <c r="J297" i="2"/>
  <c r="I136" i="2"/>
  <c r="J136" i="2"/>
  <c r="AU69" i="1"/>
  <c r="I23" i="2"/>
  <c r="J23" i="2"/>
  <c r="I276" i="2"/>
  <c r="J276" i="2"/>
  <c r="AW94" i="1"/>
  <c r="AW95" i="1" s="1"/>
  <c r="J216" i="2"/>
  <c r="I216" i="2"/>
  <c r="I88" i="2"/>
  <c r="J88" i="2"/>
  <c r="J70" i="2"/>
  <c r="I70" i="2"/>
  <c r="I100" i="2"/>
  <c r="J100" i="2"/>
  <c r="I39" i="2"/>
  <c r="J39" i="2"/>
  <c r="I258" i="2"/>
  <c r="J258" i="2"/>
  <c r="I227" i="2"/>
  <c r="J227" i="2"/>
  <c r="J121" i="2"/>
  <c r="I121" i="2"/>
  <c r="I15" i="2"/>
  <c r="J15" i="2"/>
  <c r="I504" i="2"/>
  <c r="I393" i="2"/>
  <c r="J511" i="2"/>
  <c r="J547" i="2"/>
  <c r="I444" i="2"/>
  <c r="I900" i="2"/>
  <c r="J444" i="2"/>
  <c r="J544" i="2"/>
  <c r="J535" i="2"/>
  <c r="J553" i="2"/>
  <c r="J350" i="2"/>
  <c r="I299" i="2"/>
  <c r="I675" i="2"/>
  <c r="I707" i="2"/>
  <c r="J440" i="2"/>
  <c r="J948" i="2"/>
  <c r="I342" i="2"/>
  <c r="J516" i="2"/>
  <c r="I516" i="2"/>
  <c r="I380" i="2"/>
  <c r="I625" i="2"/>
  <c r="I302" i="2"/>
  <c r="J732" i="2"/>
  <c r="J505" i="2"/>
  <c r="I424" i="2"/>
  <c r="J302" i="2"/>
  <c r="I439" i="2"/>
  <c r="J573" i="2"/>
  <c r="I887" i="2"/>
  <c r="I454" i="2"/>
  <c r="J788" i="2"/>
  <c r="I505" i="2"/>
  <c r="I478" i="2"/>
  <c r="J367" i="2"/>
  <c r="J556" i="2"/>
  <c r="I549" i="2"/>
  <c r="I325" i="2"/>
  <c r="I534" i="2"/>
  <c r="J412" i="2"/>
  <c r="J548" i="2"/>
  <c r="I440" i="2"/>
  <c r="J943" i="2"/>
  <c r="J387" i="2"/>
  <c r="I723" i="2"/>
  <c r="J509" i="2"/>
  <c r="I742" i="2"/>
  <c r="J375" i="2"/>
  <c r="I604" i="2"/>
  <c r="I486" i="2"/>
  <c r="I488" i="2"/>
  <c r="J486" i="2"/>
  <c r="J380" i="2"/>
  <c r="J488" i="2"/>
  <c r="J512" i="2"/>
  <c r="I615" i="2"/>
  <c r="J951" i="2"/>
  <c r="I979" i="2"/>
  <c r="I541" i="2"/>
  <c r="I821" i="2"/>
  <c r="J661" i="2"/>
  <c r="I653" i="2"/>
  <c r="I576" i="2"/>
  <c r="I1026" i="2"/>
  <c r="J386" i="2"/>
  <c r="I1010" i="2"/>
  <c r="J621" i="2"/>
  <c r="I524" i="2"/>
  <c r="J584" i="2"/>
  <c r="I310" i="2"/>
  <c r="J871" i="2"/>
  <c r="J643" i="2"/>
  <c r="J569" i="2"/>
  <c r="J310" i="2"/>
  <c r="J338" i="2"/>
  <c r="J454" i="2"/>
  <c r="I512" i="2"/>
  <c r="I630" i="2"/>
  <c r="I1107" i="2"/>
  <c r="J555" i="2"/>
  <c r="I598" i="2"/>
  <c r="I479" i="2"/>
  <c r="J702" i="2"/>
  <c r="I743" i="2"/>
  <c r="J819" i="2"/>
  <c r="J480" i="2"/>
  <c r="I876" i="2"/>
  <c r="I895" i="2"/>
  <c r="I298" i="2"/>
  <c r="I938" i="2"/>
  <c r="I796" i="2"/>
  <c r="I414" i="2"/>
  <c r="J382" i="2"/>
  <c r="I639" i="2"/>
  <c r="I338" i="2"/>
  <c r="I925" i="2"/>
  <c r="I746" i="2"/>
  <c r="I1018" i="2"/>
  <c r="J806" i="2"/>
  <c r="J578" i="2"/>
  <c r="I329" i="2"/>
  <c r="J795" i="2"/>
  <c r="I594" i="2"/>
  <c r="J570" i="2"/>
  <c r="I480" i="2"/>
  <c r="I744" i="2"/>
  <c r="J949" i="2"/>
  <c r="I896" i="2"/>
  <c r="J691" i="2"/>
  <c r="I470" i="2"/>
  <c r="I566" i="2"/>
  <c r="I412" i="2"/>
  <c r="I543" i="2"/>
  <c r="I1006" i="2"/>
  <c r="J528" i="2"/>
  <c r="J470" i="2"/>
  <c r="I311" i="2"/>
  <c r="J414" i="2"/>
  <c r="J740" i="2"/>
  <c r="J500" i="2"/>
  <c r="I852" i="2"/>
  <c r="J575" i="2"/>
  <c r="I772" i="2"/>
  <c r="I836" i="2"/>
  <c r="J851" i="2"/>
  <c r="I790" i="2"/>
  <c r="I383" i="2"/>
  <c r="I381" i="2"/>
  <c r="J617" i="2"/>
  <c r="J623" i="2"/>
  <c r="J490" i="2"/>
  <c r="J970" i="2"/>
  <c r="I525" i="2"/>
  <c r="I997" i="2"/>
  <c r="J1030" i="2"/>
  <c r="J537" i="2"/>
  <c r="I931" i="2"/>
  <c r="I539" i="2"/>
  <c r="I373" i="2"/>
  <c r="I989" i="2"/>
  <c r="I514" i="2"/>
  <c r="I377" i="2"/>
  <c r="I501" i="2"/>
  <c r="J768" i="2"/>
  <c r="J561" i="2"/>
  <c r="J337" i="2"/>
  <c r="J514" i="2"/>
  <c r="I337" i="2"/>
  <c r="J605" i="2"/>
  <c r="J646" i="2"/>
  <c r="J619" i="2"/>
  <c r="J501" i="2"/>
  <c r="J903" i="2"/>
  <c r="J665" i="2"/>
  <c r="I701" i="2"/>
  <c r="J595" i="2"/>
  <c r="I600" i="2"/>
  <c r="I785" i="2"/>
  <c r="I364" i="2"/>
  <c r="I1114" i="2"/>
  <c r="J932" i="2"/>
  <c r="I498" i="2"/>
  <c r="J507" i="2"/>
  <c r="I355" i="2"/>
  <c r="I507" i="2"/>
  <c r="I328" i="2"/>
  <c r="J498" i="2"/>
  <c r="J311" i="2"/>
  <c r="J328" i="2"/>
  <c r="J805" i="2"/>
  <c r="I334" i="2"/>
  <c r="J355" i="2"/>
  <c r="J1058" i="2"/>
  <c r="I897" i="2"/>
  <c r="J916" i="2"/>
  <c r="I634" i="2"/>
  <c r="J303" i="2"/>
  <c r="J503" i="2"/>
  <c r="I872" i="2"/>
  <c r="I699" i="2"/>
  <c r="I503" i="2"/>
  <c r="J364" i="2"/>
  <c r="J536" i="2"/>
  <c r="J424" i="2"/>
  <c r="I532" i="2"/>
  <c r="J858" i="2"/>
  <c r="I725" i="2"/>
  <c r="J822" i="2"/>
  <c r="J497" i="2"/>
  <c r="I348" i="2"/>
  <c r="J334" i="2"/>
  <c r="I419" i="2"/>
  <c r="J888" i="2"/>
  <c r="J717" i="2"/>
  <c r="J522" i="2"/>
  <c r="J510" i="2"/>
  <c r="J1103" i="2"/>
  <c r="J952" i="2"/>
  <c r="J344" i="2"/>
  <c r="I1036" i="2"/>
  <c r="I807" i="2"/>
  <c r="I715" i="2"/>
  <c r="I826" i="2"/>
  <c r="J530" i="2"/>
  <c r="I387" i="2"/>
  <c r="I677" i="2"/>
  <c r="J521" i="2"/>
  <c r="I301" i="2"/>
  <c r="J637" i="2"/>
  <c r="I655" i="2"/>
  <c r="J911" i="2"/>
  <c r="J669" i="2"/>
  <c r="J441" i="2"/>
  <c r="J810" i="2"/>
  <c r="I423" i="2"/>
  <c r="I737" i="2"/>
  <c r="J681" i="2"/>
  <c r="I654" i="2"/>
  <c r="J545" i="2"/>
  <c r="J568" i="2"/>
  <c r="J326" i="2"/>
  <c r="J482" i="2"/>
  <c r="I542" i="2"/>
  <c r="I441" i="2"/>
  <c r="I327" i="2"/>
  <c r="I317" i="2"/>
  <c r="I608" i="2"/>
  <c r="I326" i="2"/>
  <c r="I452" i="2"/>
  <c r="J340" i="2"/>
  <c r="I875" i="2"/>
  <c r="J418" i="2"/>
  <c r="J958" i="2"/>
  <c r="I908" i="2"/>
  <c r="J910" i="2"/>
  <c r="J774" i="2"/>
  <c r="I651" i="2"/>
  <c r="I500" i="2"/>
  <c r="I462" i="2"/>
  <c r="I382" i="2"/>
  <c r="J683" i="2"/>
  <c r="J349" i="2"/>
  <c r="I384" i="2"/>
  <c r="J384" i="2"/>
  <c r="J736" i="2"/>
  <c r="J557" i="2"/>
  <c r="I957" i="2"/>
  <c r="I880" i="2"/>
  <c r="I868" i="2"/>
  <c r="J866" i="2"/>
  <c r="I572" i="2"/>
  <c r="I533" i="2"/>
  <c r="J462" i="2"/>
  <c r="J801" i="2"/>
  <c r="J327" i="2"/>
  <c r="J727" i="2"/>
  <c r="I354" i="2"/>
  <c r="I930" i="2"/>
  <c r="I907" i="2"/>
  <c r="J552" i="2"/>
  <c r="J962" i="2"/>
  <c r="J408" i="2"/>
  <c r="J953" i="2"/>
  <c r="J563" i="2"/>
  <c r="J597" i="2"/>
  <c r="I582" i="2"/>
  <c r="I502" i="2"/>
  <c r="I438" i="2"/>
  <c r="J928" i="2"/>
  <c r="I1105" i="2"/>
  <c r="I885" i="2"/>
  <c r="J645" i="2"/>
  <c r="J523" i="2"/>
  <c r="J581" i="2"/>
  <c r="J601" i="2"/>
  <c r="I518" i="2"/>
  <c r="J354" i="2"/>
  <c r="J362" i="2"/>
  <c r="J438" i="2"/>
  <c r="I362" i="2"/>
  <c r="I1112" i="2"/>
  <c r="J945" i="2"/>
  <c r="I905" i="2"/>
  <c r="I867" i="2"/>
  <c r="J531" i="2"/>
  <c r="I369" i="2"/>
  <c r="I319" i="2"/>
  <c r="J710" i="2"/>
  <c r="J551" i="2"/>
  <c r="J464" i="2"/>
  <c r="I344" i="2"/>
  <c r="J550" i="2"/>
  <c r="I398" i="2"/>
  <c r="J927" i="2"/>
  <c r="J402" i="2"/>
  <c r="I881" i="2"/>
  <c r="I906" i="2"/>
  <c r="I451" i="2"/>
  <c r="I356" i="2"/>
  <c r="J399" i="2"/>
  <c r="J319" i="2"/>
  <c r="J711" i="2"/>
  <c r="I445" i="2"/>
  <c r="I580" i="2"/>
  <c r="I399" i="2"/>
  <c r="J437" i="2"/>
  <c r="I939" i="2"/>
  <c r="I558" i="2"/>
  <c r="J829" i="2"/>
  <c r="J778" i="2"/>
  <c r="I892" i="2"/>
  <c r="I303" i="2"/>
  <c r="I510" i="2"/>
  <c r="J369" i="2"/>
  <c r="J398" i="2"/>
  <c r="I1002" i="2"/>
  <c r="I919" i="2"/>
  <c r="J591" i="2"/>
  <c r="I358" i="2"/>
  <c r="J844" i="2"/>
  <c r="J1028" i="2"/>
  <c r="I955" i="2"/>
  <c r="I738" i="2"/>
  <c r="J842" i="2"/>
  <c r="I506" i="2"/>
  <c r="I610" i="2"/>
  <c r="I526" i="2"/>
  <c r="J1001" i="2"/>
  <c r="I828" i="2"/>
  <c r="I685" i="2"/>
  <c r="J587" i="2"/>
  <c r="J560" i="2"/>
  <c r="I350" i="2"/>
  <c r="I453" i="2"/>
  <c r="I403" i="2"/>
  <c r="I964" i="2"/>
  <c r="J820" i="2"/>
  <c r="I420" i="2"/>
  <c r="J434" i="2"/>
  <c r="J358" i="2"/>
  <c r="J649" i="2"/>
  <c r="I341" i="2"/>
  <c r="AM38" i="1"/>
  <c r="J506" i="2"/>
  <c r="I745" i="2"/>
  <c r="I431" i="2"/>
  <c r="I672" i="2"/>
  <c r="I1108" i="2"/>
  <c r="I1080" i="2"/>
  <c r="J929" i="2"/>
  <c r="J804" i="2"/>
  <c r="I490" i="2"/>
  <c r="J686" i="2"/>
  <c r="J679" i="2"/>
  <c r="I933" i="2"/>
  <c r="J860" i="2"/>
  <c r="I659" i="2"/>
  <c r="I482" i="2"/>
  <c r="J718" i="2"/>
  <c r="J341" i="2"/>
  <c r="I688" i="2"/>
  <c r="I351" i="2"/>
  <c r="J389" i="2"/>
  <c r="AN38" i="1"/>
  <c r="J306" i="2"/>
  <c r="I340" i="2"/>
  <c r="I312" i="2"/>
  <c r="J1087" i="2"/>
  <c r="J780" i="2"/>
  <c r="I495" i="2"/>
  <c r="I368" i="2"/>
  <c r="J368" i="2"/>
  <c r="I1106" i="2"/>
  <c r="I968" i="2"/>
  <c r="J893" i="2"/>
  <c r="J877" i="2"/>
  <c r="I891" i="2"/>
  <c r="J657" i="2"/>
  <c r="J564" i="2"/>
  <c r="I464" i="2"/>
  <c r="AT49" i="1"/>
  <c r="I389" i="2"/>
  <c r="I845" i="2"/>
  <c r="J845" i="2"/>
  <c r="I371" i="2"/>
  <c r="J371" i="2"/>
  <c r="J837" i="2"/>
  <c r="I731" i="2"/>
  <c r="J1060" i="2"/>
  <c r="J299" i="2"/>
  <c r="I1014" i="2"/>
  <c r="I775" i="2"/>
  <c r="J835" i="2"/>
  <c r="J705" i="2"/>
  <c r="I586" i="2"/>
  <c r="I508" i="2"/>
  <c r="J461" i="2"/>
  <c r="I461" i="2"/>
  <c r="J694" i="2"/>
  <c r="J763" i="2"/>
  <c r="J703" i="2"/>
  <c r="J769" i="2"/>
  <c r="I352" i="2"/>
  <c r="J508" i="2"/>
  <c r="I306" i="2"/>
  <c r="J478" i="2"/>
  <c r="J961" i="2"/>
  <c r="I879" i="2"/>
  <c r="I883" i="2"/>
  <c r="J585" i="2"/>
  <c r="I509" i="2"/>
  <c r="J754" i="2"/>
  <c r="J312" i="2"/>
  <c r="J726" i="2"/>
  <c r="J671" i="2"/>
  <c r="J373" i="2"/>
  <c r="I349" i="2"/>
  <c r="I335" i="2"/>
  <c r="J956" i="2"/>
  <c r="J589" i="2"/>
  <c r="J670" i="2"/>
  <c r="AW49" i="1"/>
  <c r="J972" i="2"/>
  <c r="I960" i="2"/>
  <c r="J960" i="2"/>
  <c r="AR41" i="1"/>
  <c r="AR42" i="1" s="1"/>
  <c r="J519" i="2"/>
  <c r="I519" i="2"/>
  <c r="J627" i="2"/>
  <c r="I627" i="2"/>
  <c r="J353" i="2"/>
  <c r="J379" i="2"/>
  <c r="I379" i="2"/>
  <c r="AN41" i="1"/>
  <c r="AN42" i="1" s="1"/>
  <c r="J324" i="2"/>
  <c r="AO41" i="1"/>
  <c r="AO42" i="1" s="1"/>
  <c r="J856" i="2"/>
  <c r="I667" i="2"/>
  <c r="J485" i="2"/>
  <c r="J583" i="2"/>
  <c r="J487" i="2"/>
  <c r="J1032" i="2"/>
  <c r="I1032" i="2"/>
  <c r="AT41" i="1"/>
  <c r="AT42" i="1" s="1"/>
  <c r="AQ41" i="1"/>
  <c r="AQ42" i="1" s="1"/>
  <c r="I641" i="2"/>
  <c r="J641" i="2"/>
  <c r="I471" i="2"/>
  <c r="I1022" i="2"/>
  <c r="J937" i="2"/>
  <c r="I612" i="2"/>
  <c r="J477" i="2"/>
  <c r="I494" i="2"/>
  <c r="I613" i="2"/>
  <c r="J613" i="2"/>
  <c r="I346" i="2"/>
  <c r="J316" i="2"/>
  <c r="J436" i="2"/>
  <c r="I436" i="2"/>
  <c r="J432" i="2"/>
  <c r="I432" i="2"/>
  <c r="J1102" i="2"/>
  <c r="I922" i="2"/>
  <c r="J942" i="2"/>
  <c r="J824" i="2"/>
  <c r="AS38" i="1"/>
  <c r="I487" i="2"/>
  <c r="J494" i="2"/>
  <c r="I485" i="2"/>
  <c r="AU62" i="1"/>
  <c r="AU41" i="1"/>
  <c r="AU42" i="1" s="1"/>
  <c r="J1056" i="2"/>
  <c r="AS41" i="1"/>
  <c r="AS42" i="1" s="1"/>
  <c r="I719" i="2"/>
  <c r="J719" i="2"/>
  <c r="AP41" i="1"/>
  <c r="AP42" i="1" s="1"/>
  <c r="I455" i="2"/>
  <c r="J343" i="2"/>
  <c r="I343" i="2"/>
  <c r="J559" i="2"/>
  <c r="I559" i="2"/>
  <c r="I966" i="2"/>
  <c r="I899" i="2"/>
  <c r="I741" i="2"/>
  <c r="AX41" i="1"/>
  <c r="AX42" i="1" s="1"/>
  <c r="J1040" i="2"/>
  <c r="AV41" i="1"/>
  <c r="AV42" i="1" s="1"/>
  <c r="I862" i="2"/>
  <c r="J862" i="2"/>
  <c r="I695" i="2"/>
  <c r="J695" i="2"/>
  <c r="J647" i="2"/>
  <c r="J388" i="2"/>
  <c r="J336" i="2"/>
  <c r="I336" i="2"/>
  <c r="AM41" i="1"/>
  <c r="AM42" i="1" s="1"/>
  <c r="J410" i="2"/>
  <c r="I410" i="2"/>
  <c r="I904" i="2"/>
  <c r="J816" i="2"/>
  <c r="I739" i="2"/>
  <c r="I720" i="2"/>
  <c r="I477" i="2"/>
  <c r="AW41" i="1"/>
  <c r="AW42" i="1" s="1"/>
  <c r="I687" i="2"/>
  <c r="J687" i="2"/>
  <c r="I497" i="2"/>
  <c r="I520" i="2"/>
  <c r="AP28" i="1"/>
  <c r="AP29" i="1" s="1"/>
  <c r="AN28" i="1"/>
  <c r="AN29" i="1" s="1"/>
  <c r="J308" i="2"/>
  <c r="J366" i="2"/>
  <c r="I816" i="2"/>
  <c r="I588" i="2"/>
  <c r="J812" i="2"/>
  <c r="J663" i="2"/>
  <c r="I855" i="2"/>
  <c r="J855" i="2"/>
  <c r="J762" i="2"/>
  <c r="I762" i="2"/>
  <c r="AP38" i="1"/>
  <c r="I416" i="2"/>
  <c r="J426" i="2"/>
  <c r="I426" i="2"/>
  <c r="I359" i="2"/>
  <c r="J300" i="2"/>
  <c r="I363" i="2"/>
  <c r="J1143" i="2"/>
  <c r="I1143" i="2"/>
  <c r="I1054" i="2"/>
  <c r="J1054" i="2"/>
  <c r="I798" i="2"/>
  <c r="J798" i="2"/>
  <c r="I767" i="2"/>
  <c r="J767" i="2"/>
  <c r="J700" i="2"/>
  <c r="I700" i="2"/>
  <c r="I848" i="2"/>
  <c r="J848" i="2"/>
  <c r="J652" i="2"/>
  <c r="I652" i="2"/>
  <c r="J1147" i="2"/>
  <c r="I1147" i="2"/>
  <c r="J1157" i="2"/>
  <c r="I1157" i="2"/>
  <c r="J1125" i="2"/>
  <c r="I1125" i="2"/>
  <c r="J1137" i="2"/>
  <c r="I1137" i="2"/>
  <c r="J1116" i="2"/>
  <c r="I1116" i="2"/>
  <c r="I1077" i="2"/>
  <c r="J1077" i="2"/>
  <c r="AX38" i="1"/>
  <c r="J1117" i="2"/>
  <c r="I1117" i="2"/>
  <c r="I1049" i="2"/>
  <c r="J1049" i="2"/>
  <c r="I1041" i="2"/>
  <c r="J1041" i="2"/>
  <c r="J1023" i="2"/>
  <c r="I1023" i="2"/>
  <c r="J1053" i="2"/>
  <c r="I1053" i="2"/>
  <c r="J991" i="2"/>
  <c r="I991" i="2"/>
  <c r="J886" i="2"/>
  <c r="I886" i="2"/>
  <c r="I864" i="2"/>
  <c r="J864" i="2"/>
  <c r="I776" i="2"/>
  <c r="J776" i="2"/>
  <c r="I850" i="2"/>
  <c r="J850" i="2"/>
  <c r="I803" i="2"/>
  <c r="J803" i="2"/>
  <c r="J749" i="2"/>
  <c r="I749" i="2"/>
  <c r="AS28" i="1"/>
  <c r="AS29" i="1" s="1"/>
  <c r="J759" i="2"/>
  <c r="I759" i="2"/>
  <c r="J722" i="2"/>
  <c r="I722" i="2"/>
  <c r="J757" i="2"/>
  <c r="I757" i="2"/>
  <c r="J618" i="2"/>
  <c r="I618" i="2"/>
  <c r="J603" i="2"/>
  <c r="I603" i="2"/>
  <c r="AQ28" i="1"/>
  <c r="AQ29" i="1" s="1"/>
  <c r="J611" i="2"/>
  <c r="I611" i="2"/>
  <c r="J492" i="2"/>
  <c r="I492" i="2"/>
  <c r="J1171" i="2"/>
  <c r="I1171" i="2"/>
  <c r="J1122" i="2"/>
  <c r="I1122" i="2"/>
  <c r="J1148" i="2"/>
  <c r="I1148" i="2"/>
  <c r="J1027" i="2"/>
  <c r="I1027" i="2"/>
  <c r="I825" i="2"/>
  <c r="J825" i="2"/>
  <c r="I770" i="2"/>
  <c r="J770" i="2"/>
  <c r="J668" i="2"/>
  <c r="I668" i="2"/>
  <c r="AR28" i="1"/>
  <c r="AR29" i="1" s="1"/>
  <c r="J1166" i="2"/>
  <c r="I1166" i="2"/>
  <c r="J1172" i="2"/>
  <c r="I1172" i="2"/>
  <c r="J1142" i="2"/>
  <c r="I1142" i="2"/>
  <c r="J1152" i="2"/>
  <c r="I1152" i="2"/>
  <c r="J1128" i="2"/>
  <c r="I1128" i="2"/>
  <c r="J1162" i="2"/>
  <c r="I1162" i="2"/>
  <c r="J1130" i="2"/>
  <c r="I1130" i="2"/>
  <c r="J1167" i="2"/>
  <c r="I1167" i="2"/>
  <c r="J1135" i="2"/>
  <c r="I1135" i="2"/>
  <c r="J1161" i="2"/>
  <c r="I1161" i="2"/>
  <c r="J1113" i="2"/>
  <c r="I1113" i="2"/>
  <c r="AX28" i="1"/>
  <c r="AX29" i="1" s="1"/>
  <c r="J1140" i="2"/>
  <c r="I1140" i="2"/>
  <c r="I1075" i="2"/>
  <c r="J1075" i="2"/>
  <c r="I1091" i="2"/>
  <c r="J1091" i="2"/>
  <c r="J1019" i="2"/>
  <c r="I1019" i="2"/>
  <c r="J1101" i="2"/>
  <c r="I1101" i="2"/>
  <c r="J977" i="2"/>
  <c r="I977" i="2"/>
  <c r="I1037" i="2"/>
  <c r="J1037" i="2"/>
  <c r="J882" i="2"/>
  <c r="I882" i="2"/>
  <c r="I849" i="2"/>
  <c r="J849" i="2"/>
  <c r="I813" i="2"/>
  <c r="J813" i="2"/>
  <c r="I843" i="2"/>
  <c r="J843" i="2"/>
  <c r="I782" i="2"/>
  <c r="J782" i="2"/>
  <c r="I865" i="2"/>
  <c r="J865" i="2"/>
  <c r="I909" i="2"/>
  <c r="J909" i="2"/>
  <c r="I809" i="2"/>
  <c r="J809" i="2"/>
  <c r="J724" i="2"/>
  <c r="I724" i="2"/>
  <c r="J692" i="2"/>
  <c r="I692" i="2"/>
  <c r="J660" i="2"/>
  <c r="I660" i="2"/>
  <c r="J765" i="2"/>
  <c r="I765" i="2"/>
  <c r="J714" i="2"/>
  <c r="I714" i="2"/>
  <c r="I620" i="2"/>
  <c r="J620" i="2"/>
  <c r="J666" i="2"/>
  <c r="I666" i="2"/>
  <c r="AQ38" i="1"/>
  <c r="J1138" i="2"/>
  <c r="I1138" i="2"/>
  <c r="I781" i="2"/>
  <c r="J781" i="2"/>
  <c r="J1176" i="2"/>
  <c r="I1176" i="2"/>
  <c r="J1181" i="2"/>
  <c r="I1181" i="2"/>
  <c r="J1111" i="2"/>
  <c r="I1111" i="2"/>
  <c r="I1043" i="2"/>
  <c r="J1043" i="2"/>
  <c r="AW38" i="1"/>
  <c r="I1046" i="2"/>
  <c r="J1046" i="2"/>
  <c r="J1015" i="2"/>
  <c r="I1015" i="2"/>
  <c r="J965" i="2"/>
  <c r="I965" i="2"/>
  <c r="AV28" i="1"/>
  <c r="AV29" i="1" s="1"/>
  <c r="J987" i="2"/>
  <c r="I987" i="2"/>
  <c r="J878" i="2"/>
  <c r="I878" i="2"/>
  <c r="I808" i="2"/>
  <c r="J808" i="2"/>
  <c r="I818" i="2"/>
  <c r="J818" i="2"/>
  <c r="AU38" i="1"/>
  <c r="I857" i="2"/>
  <c r="J857" i="2"/>
  <c r="J750" i="2"/>
  <c r="I750" i="2"/>
  <c r="I799" i="2"/>
  <c r="J799" i="2"/>
  <c r="I793" i="2"/>
  <c r="J793" i="2"/>
  <c r="J614" i="2"/>
  <c r="I614" i="2"/>
  <c r="J706" i="2"/>
  <c r="I706" i="2"/>
  <c r="J658" i="2"/>
  <c r="I658" i="2"/>
  <c r="AO38" i="1"/>
  <c r="J484" i="2"/>
  <c r="I484" i="2"/>
  <c r="J483" i="2"/>
  <c r="I483" i="2"/>
  <c r="J333" i="2"/>
  <c r="I333" i="2"/>
  <c r="J1126" i="2"/>
  <c r="I1126" i="2"/>
  <c r="J1169" i="2"/>
  <c r="I1169" i="2"/>
  <c r="J1063" i="2"/>
  <c r="I1063" i="2"/>
  <c r="J1182" i="2"/>
  <c r="I1182" i="2"/>
  <c r="J1149" i="2"/>
  <c r="I1149" i="2"/>
  <c r="J1158" i="2"/>
  <c r="I1158" i="2"/>
  <c r="J1139" i="2"/>
  <c r="I1139" i="2"/>
  <c r="J1144" i="2"/>
  <c r="I1144" i="2"/>
  <c r="J1154" i="2"/>
  <c r="I1154" i="2"/>
  <c r="J1183" i="2"/>
  <c r="I1183" i="2"/>
  <c r="J1159" i="2"/>
  <c r="I1159" i="2"/>
  <c r="J1127" i="2"/>
  <c r="I1127" i="2"/>
  <c r="J1153" i="2"/>
  <c r="I1153" i="2"/>
  <c r="J1129" i="2"/>
  <c r="I1129" i="2"/>
  <c r="J1118" i="2"/>
  <c r="I1118" i="2"/>
  <c r="I1061" i="2"/>
  <c r="J1061" i="2"/>
  <c r="J1132" i="2"/>
  <c r="I1132" i="2"/>
  <c r="I1038" i="2"/>
  <c r="J1038" i="2"/>
  <c r="AW28" i="1"/>
  <c r="AW29" i="1" s="1"/>
  <c r="I1059" i="2"/>
  <c r="J1059" i="2"/>
  <c r="J1079" i="2"/>
  <c r="I1079" i="2"/>
  <c r="J1011" i="2"/>
  <c r="I1011" i="2"/>
  <c r="J1095" i="2"/>
  <c r="I1095" i="2"/>
  <c r="J981" i="2"/>
  <c r="I981" i="2"/>
  <c r="AV38" i="1"/>
  <c r="J967" i="2"/>
  <c r="I967" i="2"/>
  <c r="J874" i="2"/>
  <c r="I874" i="2"/>
  <c r="I802" i="2"/>
  <c r="J802" i="2"/>
  <c r="I817" i="2"/>
  <c r="J817" i="2"/>
  <c r="AT28" i="1"/>
  <c r="AT29" i="1" s="1"/>
  <c r="J716" i="2"/>
  <c r="I716" i="2"/>
  <c r="J684" i="2"/>
  <c r="I684" i="2"/>
  <c r="AR38" i="1"/>
  <c r="J628" i="2"/>
  <c r="I628" i="2"/>
  <c r="I783" i="2"/>
  <c r="J783" i="2"/>
  <c r="J1184" i="2"/>
  <c r="I1184" i="2"/>
  <c r="J1170" i="2"/>
  <c r="I1170" i="2"/>
  <c r="J890" i="2"/>
  <c r="I890" i="2"/>
  <c r="AU28" i="1"/>
  <c r="AU29" i="1" s="1"/>
  <c r="J1163" i="2"/>
  <c r="I1163" i="2"/>
  <c r="J1164" i="2"/>
  <c r="I1164" i="2"/>
  <c r="J1134" i="2"/>
  <c r="I1134" i="2"/>
  <c r="J1179" i="2"/>
  <c r="I1179" i="2"/>
  <c r="J1173" i="2"/>
  <c r="I1173" i="2"/>
  <c r="J1141" i="2"/>
  <c r="I1141" i="2"/>
  <c r="I1104" i="2"/>
  <c r="J1104" i="2"/>
  <c r="J1007" i="2"/>
  <c r="I1007" i="2"/>
  <c r="J969" i="2"/>
  <c r="I969" i="2"/>
  <c r="J985" i="2"/>
  <c r="I985" i="2"/>
  <c r="J902" i="2"/>
  <c r="I902" i="2"/>
  <c r="J870" i="2"/>
  <c r="I870" i="2"/>
  <c r="I797" i="2"/>
  <c r="J797" i="2"/>
  <c r="I859" i="2"/>
  <c r="J859" i="2"/>
  <c r="AT38" i="1"/>
  <c r="I841" i="2"/>
  <c r="J841" i="2"/>
  <c r="J674" i="2"/>
  <c r="I674" i="2"/>
  <c r="J751" i="2"/>
  <c r="I751" i="2"/>
  <c r="J730" i="2"/>
  <c r="I730" i="2"/>
  <c r="J491" i="2"/>
  <c r="I491" i="2"/>
  <c r="J475" i="2"/>
  <c r="I475" i="2"/>
  <c r="J682" i="2"/>
  <c r="I682" i="2"/>
  <c r="J331" i="2"/>
  <c r="I331" i="2"/>
  <c r="AM28" i="1"/>
  <c r="AM29" i="1" s="1"/>
  <c r="J1156" i="2"/>
  <c r="I1156" i="2"/>
  <c r="J1185" i="2"/>
  <c r="I1185" i="2"/>
  <c r="J1174" i="2"/>
  <c r="I1174" i="2"/>
  <c r="J1115" i="2"/>
  <c r="I1115" i="2"/>
  <c r="J1168" i="2"/>
  <c r="I1168" i="2"/>
  <c r="J1178" i="2"/>
  <c r="I1178" i="2"/>
  <c r="J1146" i="2"/>
  <c r="I1146" i="2"/>
  <c r="J1151" i="2"/>
  <c r="I1151" i="2"/>
  <c r="J1177" i="2"/>
  <c r="I1177" i="2"/>
  <c r="J1145" i="2"/>
  <c r="I1145" i="2"/>
  <c r="J1120" i="2"/>
  <c r="I1120" i="2"/>
  <c r="I1093" i="2"/>
  <c r="J1093" i="2"/>
  <c r="J1124" i="2"/>
  <c r="I1124" i="2"/>
  <c r="J1035" i="2"/>
  <c r="I1035" i="2"/>
  <c r="J1047" i="2"/>
  <c r="I1047" i="2"/>
  <c r="I1057" i="2"/>
  <c r="J1057" i="2"/>
  <c r="J1069" i="2"/>
  <c r="I1069" i="2"/>
  <c r="J1003" i="2"/>
  <c r="I1003" i="2"/>
  <c r="J1085" i="2"/>
  <c r="I1085" i="2"/>
  <c r="J973" i="2"/>
  <c r="I973" i="2"/>
  <c r="I914" i="2"/>
  <c r="J914" i="2"/>
  <c r="J898" i="2"/>
  <c r="I898" i="2"/>
  <c r="I833" i="2"/>
  <c r="J833" i="2"/>
  <c r="I792" i="2"/>
  <c r="J792" i="2"/>
  <c r="I834" i="2"/>
  <c r="J834" i="2"/>
  <c r="I814" i="2"/>
  <c r="J814" i="2"/>
  <c r="I913" i="2"/>
  <c r="J913" i="2"/>
  <c r="I815" i="2"/>
  <c r="J815" i="2"/>
  <c r="I832" i="2"/>
  <c r="J832" i="2"/>
  <c r="J758" i="2"/>
  <c r="I758" i="2"/>
  <c r="I777" i="2"/>
  <c r="J777" i="2"/>
  <c r="I787" i="2"/>
  <c r="J787" i="2"/>
  <c r="J708" i="2"/>
  <c r="I708" i="2"/>
  <c r="J676" i="2"/>
  <c r="I676" i="2"/>
  <c r="J636" i="2"/>
  <c r="I636" i="2"/>
  <c r="J644" i="2"/>
  <c r="I644" i="2"/>
  <c r="J624" i="2"/>
  <c r="I624" i="2"/>
  <c r="J650" i="2"/>
  <c r="I650" i="2"/>
  <c r="J468" i="2"/>
  <c r="I468" i="2"/>
  <c r="J459" i="2"/>
  <c r="I459" i="2"/>
  <c r="AO28" i="1"/>
  <c r="AO29" i="1" s="1"/>
  <c r="J476" i="2"/>
  <c r="I476" i="2"/>
  <c r="J467" i="2"/>
  <c r="I467" i="2"/>
  <c r="J1160" i="2"/>
  <c r="I1160" i="2"/>
  <c r="J1155" i="2"/>
  <c r="I1155" i="2"/>
  <c r="J1180" i="2"/>
  <c r="I1180" i="2"/>
  <c r="J1150" i="2"/>
  <c r="I1150" i="2"/>
  <c r="J1131" i="2"/>
  <c r="I1131" i="2"/>
  <c r="J1136" i="2"/>
  <c r="I1136" i="2"/>
  <c r="J1165" i="2"/>
  <c r="I1165" i="2"/>
  <c r="J1133" i="2"/>
  <c r="I1133" i="2"/>
  <c r="J1175" i="2"/>
  <c r="I1175" i="2"/>
  <c r="J1110" i="2"/>
  <c r="I1110" i="2"/>
  <c r="I1045" i="2"/>
  <c r="J1045" i="2"/>
  <c r="J1062" i="2"/>
  <c r="I1062" i="2"/>
  <c r="J1031" i="2"/>
  <c r="I1031" i="2"/>
  <c r="J995" i="2"/>
  <c r="I995" i="2"/>
  <c r="J999" i="2"/>
  <c r="I999" i="2"/>
  <c r="J894" i="2"/>
  <c r="I894" i="2"/>
  <c r="I786" i="2"/>
  <c r="J786" i="2"/>
  <c r="I827" i="2"/>
  <c r="J827" i="2"/>
  <c r="I771" i="2"/>
  <c r="J771" i="2"/>
  <c r="J698" i="2"/>
  <c r="I698" i="2"/>
  <c r="J690" i="2"/>
  <c r="I690" i="2"/>
  <c r="J631" i="2"/>
  <c r="I631" i="2"/>
  <c r="J635" i="2"/>
  <c r="I635" i="2"/>
  <c r="J607" i="2"/>
  <c r="I607" i="2"/>
  <c r="BR26" i="1" l="1" a="1"/>
  <c r="BR26" i="1" s="1"/>
  <c r="AL115" i="1"/>
  <c r="AL117" i="1" s="1"/>
  <c r="BA115" i="1"/>
  <c r="BA117" i="1" s="1"/>
  <c r="BA26" i="1" a="1"/>
  <c r="AR109" i="1"/>
  <c r="AR111" i="1" s="1"/>
  <c r="AO109" i="1"/>
  <c r="AO111" i="1" s="1"/>
  <c r="AN109" i="1"/>
  <c r="AN111" i="1" s="1"/>
  <c r="AU130" i="1"/>
  <c r="AM109" i="1"/>
  <c r="AM111" i="1" s="1"/>
  <c r="AL109" i="1"/>
  <c r="AL111" i="1" s="1"/>
  <c r="AV75" i="1"/>
  <c r="AV76" i="1" s="1"/>
  <c r="AU75" i="1"/>
  <c r="AU76" i="1" s="1"/>
  <c r="AX75" i="1"/>
  <c r="AX76" i="1" s="1"/>
  <c r="AX51" i="1"/>
  <c r="AX52" i="1" s="1"/>
  <c r="AK135" i="1"/>
  <c r="AK137" i="1" s="1"/>
  <c r="AS51" i="1"/>
  <c r="AS52" i="1" s="1"/>
  <c r="AU51" i="1"/>
  <c r="AU52" i="1" s="1"/>
  <c r="AP51" i="1"/>
  <c r="AP52" i="1" s="1"/>
  <c r="AN51" i="1"/>
  <c r="AN52" i="1" s="1"/>
  <c r="AW51" i="1"/>
  <c r="AW52" i="1" s="1"/>
  <c r="AR115" i="1"/>
  <c r="AR117" i="1" s="1"/>
  <c r="AV51" i="1"/>
  <c r="AV52" i="1" s="1"/>
  <c r="AO51" i="1"/>
  <c r="AO52" i="1" s="1"/>
  <c r="AQ51" i="1"/>
  <c r="AQ52" i="1" s="1"/>
  <c r="AR51" i="1"/>
  <c r="AR52" i="1" s="1"/>
  <c r="AM51" i="1"/>
  <c r="AM52" i="1" s="1"/>
  <c r="AQ115" i="1"/>
  <c r="AQ117" i="1" s="1"/>
  <c r="AT51" i="1"/>
  <c r="AT52" i="1" s="1"/>
  <c r="AU115" i="1"/>
  <c r="AU117" i="1" s="1"/>
  <c r="AP109" i="1"/>
  <c r="AP111" i="1" s="1"/>
  <c r="AQ109" i="1"/>
  <c r="AQ111" i="1" s="1"/>
  <c r="AO54" i="1"/>
  <c r="AO55" i="1" s="1"/>
  <c r="AM54" i="1"/>
  <c r="AM55" i="1" s="1"/>
  <c r="AN54" i="1"/>
  <c r="AN55" i="1" s="1"/>
  <c r="AL6" i="1"/>
  <c r="AM75" i="1"/>
  <c r="AM76" i="1" s="1"/>
  <c r="AR94" i="1"/>
  <c r="AR95" i="1" s="1"/>
  <c r="AN16" i="1"/>
  <c r="AM94" i="1"/>
  <c r="AM95" i="1" s="1"/>
  <c r="AO94" i="1"/>
  <c r="AO95" i="1" s="1"/>
  <c r="AN75" i="1"/>
  <c r="AN76" i="1" s="1"/>
  <c r="AV94" i="1"/>
  <c r="AV95" i="1" s="1"/>
  <c r="AQ6" i="1"/>
  <c r="AQ7" i="1" s="1"/>
  <c r="AU89" i="1"/>
  <c r="AQ16" i="1"/>
  <c r="AR75" i="1"/>
  <c r="AR76" i="1" s="1"/>
  <c r="AW75" i="1"/>
  <c r="AW76" i="1" s="1"/>
  <c r="AN72" i="1"/>
  <c r="AN73" i="1" s="1"/>
  <c r="AR72" i="1"/>
  <c r="AR73" i="1" s="1"/>
  <c r="AU72" i="1"/>
  <c r="AQ76" i="1"/>
  <c r="AS91" i="1"/>
  <c r="AS92" i="1" s="1"/>
  <c r="AU70" i="1"/>
  <c r="AN6" i="1"/>
  <c r="AO16" i="1"/>
  <c r="AX72" i="1"/>
  <c r="AX73" i="1" s="1"/>
  <c r="AT94" i="1"/>
  <c r="AT95" i="1" s="1"/>
  <c r="AM70" i="1"/>
  <c r="AL70" i="1" s="1"/>
  <c r="AL69" i="1"/>
  <c r="AP16" i="1"/>
  <c r="AN91" i="1"/>
  <c r="AN92" i="1" s="1"/>
  <c r="AM6" i="1"/>
  <c r="AM7" i="1" s="1"/>
  <c r="AQ70" i="1"/>
  <c r="AM16" i="1"/>
  <c r="AQ91" i="1"/>
  <c r="AS94" i="1"/>
  <c r="AS95" i="1" s="1"/>
  <c r="AW72" i="1"/>
  <c r="AW73" i="1" s="1"/>
  <c r="AM72" i="1"/>
  <c r="AQ72" i="1"/>
  <c r="AL16" i="1"/>
  <c r="AL38" i="1" s="1"/>
  <c r="AL79" i="1"/>
  <c r="AO91" i="1"/>
  <c r="AO92" i="1" s="1"/>
  <c r="AR91" i="1"/>
  <c r="AR92" i="1" s="1"/>
  <c r="AT75" i="1"/>
  <c r="AT76" i="1" s="1"/>
  <c r="AP75" i="1"/>
  <c r="AP76" i="1" s="1"/>
  <c r="AT91" i="1"/>
  <c r="AT92" i="1" s="1"/>
  <c r="AV91" i="1"/>
  <c r="AV92" i="1" s="1"/>
  <c r="AP6" i="1"/>
  <c r="AP7" i="1" s="1"/>
  <c r="AQ89" i="1"/>
  <c r="AO6" i="1"/>
  <c r="AM89" i="1"/>
  <c r="AS72" i="1"/>
  <c r="AS73" i="1" s="1"/>
  <c r="AO72" i="1"/>
  <c r="AO73" i="1" s="1"/>
  <c r="AX91" i="1"/>
  <c r="AX92" i="1" s="1"/>
  <c r="AS75" i="1"/>
  <c r="AS76" i="1" s="1"/>
  <c r="AN94" i="1"/>
  <c r="AN95" i="1" s="1"/>
  <c r="AU91" i="1"/>
  <c r="AV72" i="1"/>
  <c r="AV73" i="1" s="1"/>
  <c r="AW91" i="1"/>
  <c r="AW92" i="1" s="1"/>
  <c r="AP91" i="1"/>
  <c r="AP92" i="1" s="1"/>
  <c r="AM91" i="1"/>
  <c r="AP72" i="1"/>
  <c r="AP73" i="1" s="1"/>
  <c r="AT72" i="1"/>
  <c r="AT73" i="1" s="1"/>
  <c r="AO75" i="1"/>
  <c r="AO76" i="1" s="1"/>
  <c r="AP31" i="1"/>
  <c r="AP32" i="1" s="1"/>
  <c r="AN34" i="1"/>
  <c r="AN35" i="1" s="1"/>
  <c r="AO34" i="1"/>
  <c r="AO35" i="1" s="1"/>
  <c r="AN31" i="1"/>
  <c r="AN32" i="1" s="1"/>
  <c r="AM31" i="1"/>
  <c r="AM32" i="1" s="1"/>
  <c r="AX31" i="1"/>
  <c r="AX32" i="1" s="1"/>
  <c r="AQ31" i="1"/>
  <c r="AQ32" i="1" s="1"/>
  <c r="AU31" i="1"/>
  <c r="AU32" i="1" s="1"/>
  <c r="AO31" i="1"/>
  <c r="AO32" i="1" s="1"/>
  <c r="AM34" i="1"/>
  <c r="AV31" i="1"/>
  <c r="AV32" i="1" s="1"/>
  <c r="AT31" i="1"/>
  <c r="AT32" i="1" s="1"/>
  <c r="AW31" i="1"/>
  <c r="AW32" i="1" s="1"/>
  <c r="AS31" i="1"/>
  <c r="AS32" i="1" s="1"/>
  <c r="AR31" i="1"/>
  <c r="AR32" i="1" s="1"/>
  <c r="BA26" i="1" l="1"/>
  <c r="AM35" i="1"/>
  <c r="AY34" i="1"/>
  <c r="F5" i="7" s="1"/>
  <c r="AL58" i="1"/>
  <c r="AK115" i="1"/>
  <c r="AK117" i="1" s="1"/>
  <c r="AK109" i="1"/>
  <c r="AK111" i="1" s="1"/>
  <c r="AN7" i="1"/>
  <c r="AL49" i="1" s="1"/>
  <c r="AL48" i="1"/>
  <c r="AN12" i="1"/>
  <c r="AQ12" i="1"/>
  <c r="AQ13" i="1" s="1"/>
  <c r="AO12" i="1"/>
  <c r="AO13" i="1" s="1"/>
  <c r="AM73" i="1"/>
  <c r="AL73" i="1" s="1"/>
  <c r="AL72" i="1"/>
  <c r="AL9" i="1"/>
  <c r="AN9" i="1"/>
  <c r="AU73" i="1"/>
  <c r="AP12" i="1"/>
  <c r="AP13" i="1" s="1"/>
  <c r="AO7" i="1"/>
  <c r="AM92" i="1"/>
  <c r="AO9" i="1"/>
  <c r="AU92" i="1"/>
  <c r="AQ9" i="1"/>
  <c r="AQ10" i="1" s="1"/>
  <c r="AQ92" i="1"/>
  <c r="AP9" i="1"/>
  <c r="AP10" i="1" s="1"/>
  <c r="AL7" i="1"/>
  <c r="AL29" i="1" s="1"/>
  <c r="AL28" i="1"/>
  <c r="AM12" i="1"/>
  <c r="AM13" i="1" s="1"/>
  <c r="AM9" i="1"/>
  <c r="AM10" i="1" s="1"/>
  <c r="AQ73" i="1"/>
  <c r="AL12" i="1"/>
  <c r="AL76" i="1"/>
  <c r="AL75" i="1"/>
  <c r="AN10" i="1" l="1"/>
  <c r="AL52" i="1" s="1"/>
  <c r="AL51" i="1"/>
  <c r="AN13" i="1"/>
  <c r="AL54" i="1"/>
  <c r="AL55" i="1" s="1"/>
  <c r="AL31" i="1"/>
  <c r="AL10" i="1"/>
  <c r="AL32" i="1" s="1"/>
  <c r="AO10" i="1"/>
  <c r="AL34" i="1"/>
  <c r="AL13" i="1"/>
  <c r="AL35"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C50B2FA-772E-47C0-BDC0-98142441050F}" keepAlive="1" name="Query - Table2" description="Connection to the 'Table2' query in the workbook." type="5" refreshedVersion="8" background="1" saveData="1">
    <dbPr connection="Provider=Microsoft.Mashup.OleDb.1;Data Source=$Workbook$;Location=Table2;Extended Properties=&quot;&quot;" command="SELECT * FROM [Table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<sst xmlns="http://schemas.openxmlformats.org/spreadsheetml/2006/main" count="51507" uniqueCount="6883">
  <si>
    <t>10 TON</t>
  </si>
  <si>
    <t>RASO 400</t>
  </si>
  <si>
    <t>P400</t>
  </si>
  <si>
    <t>CLC-1</t>
  </si>
  <si>
    <t>SICMAT-2</t>
  </si>
  <si>
    <t>ZS 300</t>
  </si>
  <si>
    <t>PE250-2</t>
  </si>
  <si>
    <t>GP300-2</t>
  </si>
  <si>
    <t>CLC-2</t>
  </si>
  <si>
    <t>Paideem</t>
  </si>
  <si>
    <t>SAGAR</t>
  </si>
  <si>
    <t>130-H</t>
  </si>
  <si>
    <t>GP300-1</t>
  </si>
  <si>
    <t>130SV</t>
  </si>
  <si>
    <t>Sicmat-1</t>
  </si>
  <si>
    <t>P500s</t>
  </si>
  <si>
    <t>GP200</t>
  </si>
  <si>
    <t>6 TON</t>
  </si>
  <si>
    <t>140-H</t>
  </si>
  <si>
    <t>210-H</t>
  </si>
  <si>
    <t>MACHINE BREAK DOWN  (LC 8)</t>
  </si>
  <si>
    <t>AVAILABLE RUN TIME (min)</t>
  </si>
  <si>
    <t>S36-1</t>
  </si>
  <si>
    <t>S40</t>
  </si>
  <si>
    <t>SQT250-1</t>
  </si>
  <si>
    <t>PMT</t>
  </si>
  <si>
    <t>Morara CNC</t>
  </si>
  <si>
    <t>Voumard</t>
  </si>
  <si>
    <t>Burri</t>
  </si>
  <si>
    <t>PMT New</t>
  </si>
  <si>
    <t>RZ301</t>
  </si>
  <si>
    <t>RZ362A</t>
  </si>
  <si>
    <t>CELL</t>
  </si>
  <si>
    <t>GEAR CELL</t>
  </si>
  <si>
    <t>GRINDING CELL</t>
  </si>
  <si>
    <t>HMC</t>
  </si>
  <si>
    <t>HCN6000</t>
  </si>
  <si>
    <t>HMC4000</t>
  </si>
  <si>
    <t>VTL850</t>
  </si>
  <si>
    <t>VTL550</t>
  </si>
  <si>
    <t>VTL650</t>
  </si>
  <si>
    <t>HMC6P</t>
  </si>
  <si>
    <t>HMC2P</t>
  </si>
  <si>
    <t>HMC2P2</t>
  </si>
  <si>
    <t>QTN350M</t>
  </si>
  <si>
    <t>VTC200B</t>
  </si>
  <si>
    <t>AMS</t>
  </si>
  <si>
    <t>TAL</t>
  </si>
  <si>
    <t>QTN 250</t>
  </si>
  <si>
    <t>SQT200</t>
  </si>
  <si>
    <t>SQT 250-2</t>
  </si>
  <si>
    <t>VMP45</t>
  </si>
  <si>
    <t>HMC2P3</t>
  </si>
  <si>
    <t>DOOSAN HMC</t>
  </si>
  <si>
    <t>WIDMA</t>
  </si>
  <si>
    <t>INTEGREX</t>
  </si>
  <si>
    <t>E300-1</t>
  </si>
  <si>
    <t>E300-2</t>
  </si>
  <si>
    <t>E300-3</t>
  </si>
  <si>
    <t>E500-1</t>
  </si>
  <si>
    <t>E500-2</t>
  </si>
  <si>
    <t>E800-1</t>
  </si>
  <si>
    <t>E800-2</t>
  </si>
  <si>
    <t>120T</t>
  </si>
  <si>
    <t>25T</t>
  </si>
  <si>
    <t>50T</t>
  </si>
  <si>
    <t>75T</t>
  </si>
  <si>
    <t>PE250-1</t>
  </si>
  <si>
    <t>S36-2</t>
  </si>
  <si>
    <t>P600G</t>
  </si>
  <si>
    <t>P600G-2</t>
  </si>
  <si>
    <t>QTN350-B</t>
  </si>
  <si>
    <t>PE800</t>
  </si>
  <si>
    <t>PE800-2</t>
  </si>
  <si>
    <t>P600H</t>
  </si>
  <si>
    <t>FH5800</t>
  </si>
  <si>
    <t>PMTOD</t>
  </si>
  <si>
    <t>QTN350-A</t>
  </si>
  <si>
    <t>MGTOD</t>
  </si>
  <si>
    <t>P600H -New</t>
  </si>
  <si>
    <t>PINION</t>
  </si>
  <si>
    <t>EFFECTIVE RUN TIME</t>
  </si>
  <si>
    <t>PLANNED RUN TIME (Available time - Planned down time)</t>
  </si>
  <si>
    <t>ACTUAL RUN TIME (Available time - Planned down time - All Down time)</t>
  </si>
  <si>
    <t>FTQ % TO DATE</t>
  </si>
  <si>
    <t>UPTIME TO DATE</t>
  </si>
  <si>
    <t>OPERATOR EFFICIENCY TO DATE</t>
  </si>
  <si>
    <t>.</t>
  </si>
  <si>
    <t>OEE TO DATE</t>
  </si>
  <si>
    <t>NO MANPOWER (LC 1)</t>
  </si>
  <si>
    <t>WHEEL / TOOL CHANGE    (LC 2)</t>
  </si>
  <si>
    <t>SETTING CHANGE OVER   (LC3)</t>
  </si>
  <si>
    <t>INSPECTION   (LC4)</t>
  </si>
  <si>
    <t>PROCESS CORRECTION / REWORK   (LC 5)</t>
  </si>
  <si>
    <t>TPM ACTIVITIES (LC 6)</t>
  </si>
  <si>
    <t>PREVENTIVE MAINTENANCE  (LC 7)</t>
  </si>
  <si>
    <t>POWER FAILURE / NO AIR (LC 9)</t>
  </si>
  <si>
    <t>NO MATERIAL  (LC 10)</t>
  </si>
  <si>
    <t>NO TOOL / GAUGE / FIXTURE  (LC 11)</t>
  </si>
  <si>
    <t>MEETING &amp; TRAINING  (LC 12)</t>
  </si>
  <si>
    <t>NEW PRODUCT / PROCESS TRIAL  (LC 13)</t>
  </si>
  <si>
    <t>PLANNED STOP  (LC 14)</t>
  </si>
  <si>
    <t>OTHERS  (LC 15)</t>
  </si>
  <si>
    <t/>
  </si>
  <si>
    <t>Sl No</t>
  </si>
  <si>
    <t>Plant</t>
  </si>
  <si>
    <t>Area</t>
  </si>
  <si>
    <t>Machine</t>
  </si>
  <si>
    <t>Machine Code</t>
  </si>
  <si>
    <t>SubAssembly</t>
  </si>
  <si>
    <t>Part</t>
  </si>
  <si>
    <t>Agency</t>
  </si>
  <si>
    <t>Start Date</t>
  </si>
  <si>
    <t>Start Time</t>
  </si>
  <si>
    <t>End Date</t>
  </si>
  <si>
    <t>End Time</t>
  </si>
  <si>
    <t>Work Type / Status</t>
  </si>
  <si>
    <t>Fault / Job Description</t>
  </si>
  <si>
    <t>Keyword</t>
  </si>
  <si>
    <t>Root Cause</t>
  </si>
  <si>
    <t>Action Taken</t>
  </si>
  <si>
    <t>Feed No</t>
  </si>
  <si>
    <t>Down Time (Mins)</t>
  </si>
  <si>
    <t>Production Loss Time (Mins)</t>
  </si>
  <si>
    <t>Technician</t>
  </si>
  <si>
    <t>Shift</t>
  </si>
  <si>
    <t>Work Order No</t>
  </si>
  <si>
    <t>FeedBack Status</t>
  </si>
  <si>
    <t>Slip No</t>
  </si>
  <si>
    <t>PRODUCTION-2012</t>
  </si>
  <si>
    <t>CRITICAL MACHINES</t>
  </si>
  <si>
    <t>GENERAL</t>
  </si>
  <si>
    <t>BreakDown</t>
  </si>
  <si>
    <t>Electrical</t>
  </si>
  <si>
    <t>01-Jan-2024</t>
  </si>
  <si>
    <t>09:45 AM</t>
  </si>
  <si>
    <t>11:00 AM</t>
  </si>
  <si>
    <t>Shut Down/BD/Electrical</t>
  </si>
  <si>
    <t>Reported puller lock/unlock signal missing issue.</t>
  </si>
  <si>
    <t>checked burr blocked .</t>
  </si>
  <si>
    <t>puller open,close limit checked &amp; burr fully cleaned then auto cycle checked ok.</t>
  </si>
  <si>
    <t>MANIKANDAN.K,ASHOK KUMAR.G,KARTHIKEYAN.K</t>
  </si>
  <si>
    <t>First Shift</t>
  </si>
  <si>
    <t>Completed</t>
  </si>
  <si>
    <t>03-Jan-2024</t>
  </si>
  <si>
    <t>02:00 PM</t>
  </si>
  <si>
    <t>06:45 PM</t>
  </si>
  <si>
    <t>loading pusher S86.0 alarm and broch not coming up position</t>
  </si>
  <si>
    <t>found S86.0 limit switch some time signal missing</t>
  </si>
  <si>
    <t>so limit switch adjusted ok table moving roller end side roller problem condition checked roller bolt broken condition then given for function work done for problem bolt then feed the table fixed checked table moment function ok</t>
  </si>
  <si>
    <t>MANOJKUMAR.P,SURESH.V,RAJA.G</t>
  </si>
  <si>
    <t>Second Shift</t>
  </si>
  <si>
    <t>no slip</t>
  </si>
  <si>
    <t>04-Jan-2024</t>
  </si>
  <si>
    <t>02:30 PM</t>
  </si>
  <si>
    <t>03:00 PM</t>
  </si>
  <si>
    <t>PULLER LOCK SIGNAL not coming</t>
  </si>
  <si>
    <t>found puller lock limit switch loose condition, then limit switch properly fixed. after manually puller lock and unlock checked ok, then auto cycle checked ok</t>
  </si>
  <si>
    <t>NAVEEN PRADAP.R,MANOJKUMAR.P,SURESH.V</t>
  </si>
  <si>
    <t>NO SLIP</t>
  </si>
  <si>
    <t>10:00 AM</t>
  </si>
  <si>
    <t>10:30 AM</t>
  </si>
  <si>
    <t>Reported loading side door safety rubber beading removed issue.</t>
  </si>
  <si>
    <t>checked safety sensor rubber beading removed.</t>
  </si>
  <si>
    <t>safety rubber beading fixed &amp; door movement checked .machine handover.</t>
  </si>
  <si>
    <t>ASHOK KUMAR.G</t>
  </si>
  <si>
    <t>Miscellaneous</t>
  </si>
  <si>
    <t>Mechanical</t>
  </si>
  <si>
    <t>Shut Down/MI/Mechanical</t>
  </si>
  <si>
    <t>filtration oil topupped into machine</t>
  </si>
  <si>
    <t>ABNORMAL CONDITION</t>
  </si>
  <si>
    <t>filtration oil topuped into machine</t>
  </si>
  <si>
    <t>cutting oil taken from filtration tank and topupped in to barrel after one barrel oil taken from machine and toipupped into filtration tank now tank switched on machine running good</t>
  </si>
  <si>
    <t>SELVA SRINIVASAN</t>
  </si>
  <si>
    <t>06-Jan-2024</t>
  </si>
  <si>
    <t>11:45 AM</t>
  </si>
  <si>
    <t>12:30 PM</t>
  </si>
  <si>
    <t>Reported position loading pusher loading less alarm issue.</t>
  </si>
  <si>
    <t>checked puller not in position.</t>
  </si>
  <si>
    <t>puller manually moved to down position &amp; loading pusher movement checked &amp; auto cycle checked ok.</t>
  </si>
  <si>
    <t>ASHOK KUMAR.G,YUVARAJ.R,MANIKANDAN.K,RAMAR S</t>
  </si>
  <si>
    <t>08-Jan-2024</t>
  </si>
  <si>
    <t>07:00 AM</t>
  </si>
  <si>
    <t>07:30 AM</t>
  </si>
  <si>
    <t>washing machine not running in auto cycle issue</t>
  </si>
  <si>
    <t>SENSOR SENSING ADJST</t>
  </si>
  <si>
    <t>found job present sensor reflector fully oil blocked. so spare reflector changed ok, after machine auto cycle checked ok</t>
  </si>
  <si>
    <t>HARIHARASUDHAN.M,MANOJKUMAR.P,NAVEEN PRADAP.R</t>
  </si>
  <si>
    <t>ASSY (CRITICAL)</t>
  </si>
  <si>
    <t>175 TON PRESS</t>
  </si>
  <si>
    <t>29-Jan-2024</t>
  </si>
  <si>
    <t>10:00 PM</t>
  </si>
  <si>
    <t>11:30 PM</t>
  </si>
  <si>
    <t>175 ton pressing crane control cable cut while operate the crane</t>
  </si>
  <si>
    <t>control cable cut and not able to move the job to the pressing station</t>
  </si>
  <si>
    <t>then remove the cable and connect it properly with remaining cable and check function ok</t>
  </si>
  <si>
    <t>VAITHYANATAHAN D</t>
  </si>
  <si>
    <t>Third Shift</t>
  </si>
  <si>
    <t>Breakdown</t>
  </si>
  <si>
    <t>10-Jan-2024</t>
  </si>
  <si>
    <t>11:00 PM</t>
  </si>
  <si>
    <t>11-Jan-2024</t>
  </si>
  <si>
    <t>12:30 AM</t>
  </si>
  <si>
    <t>Running/BD/Mechanical</t>
  </si>
  <si>
    <t>CHIP WIRNGER not running</t>
  </si>
  <si>
    <t>problem found the chipwringer belt damaged condition</t>
  </si>
  <si>
    <t>so spare belt deportment side not available ,then damaged belt fixed after motor on but again belt removed , so removed the chip wringer ,m/c running with out chipwirnger</t>
  </si>
  <si>
    <t>RAMAR S,MANIKANDAN.K</t>
  </si>
  <si>
    <t>300 SR FINAL AY BENCH-1-90014</t>
  </si>
  <si>
    <t>31-Jan-2024</t>
  </si>
  <si>
    <t>03:40 PM</t>
  </si>
  <si>
    <t>i90009 machine screwer reverse button not working</t>
  </si>
  <si>
    <t>CABLE PROBLEM</t>
  </si>
  <si>
    <t>reverse button cable not communicating with controller</t>
  </si>
  <si>
    <t>to check cable damage so spare cable connected after corrected ok</t>
  </si>
  <si>
    <t>BROACHING (NON CRITICAL)</t>
  </si>
  <si>
    <t>12:00 AM</t>
  </si>
  <si>
    <t>12:45 AM</t>
  </si>
  <si>
    <t>reported from hydraulic not on.</t>
  </si>
  <si>
    <t>then checked machine values are display monitor side erase. so manually value provided after hydraulic not on. so checked PLC Module side alarm coming.</t>
  </si>
  <si>
    <t>then alarm not cleared so module connecter removed and reconnected after alarm cleared hydraulic on. auto cycle checked ok. machine handed over.</t>
  </si>
  <si>
    <t>RAJESH.R,R.NITHISH KUMAR</t>
  </si>
  <si>
    <t>03:30 AM</t>
  </si>
  <si>
    <t>Shut Down/BD/Mechanical</t>
  </si>
  <si>
    <t>2 Nd shift follow up work</t>
  </si>
  <si>
    <t>puller lock and unlock problem .</t>
  </si>
  <si>
    <t>then check the machine puller lock and unlock time y ring not move then checked y ring bolts are missing so manually RAM was fully manually down and then hydraulic on and then electrical team check PLC side alarm is coming so connecter removed and reconnect and then hydraulic on and check and puller down and check y ring one bolt was thread warn out condition so other two bolts are tighten and then manually RAM unit up and puller lo9ck and unlock checked ok and then production team setting taken and auto cycle two job checked ok now machine running but need to retape the y ring mounting thread .</t>
  </si>
  <si>
    <t>RAJESH KUMAR.V,HARIGARAN.U,INBARASAN.M,RAJESH.R</t>
  </si>
  <si>
    <t>09-Jan-2024</t>
  </si>
  <si>
    <t>03:00 AM</t>
  </si>
  <si>
    <t>cutting oil flow not coming</t>
  </si>
  <si>
    <t>thhen problem find the oil level low and cutting oil tank side fully burr blacked</t>
  </si>
  <si>
    <t>cutting oil ring side checked fitting side fully burr blacked ,so clean the fitting and oil flow checked oil not coming again burr blacked then darictly connected after flow checked again issue come then oil to low further work follow up</t>
  </si>
  <si>
    <t>12-Jan-2024</t>
  </si>
  <si>
    <t>05:00 AM</t>
  </si>
  <si>
    <t>05:30 AM</t>
  </si>
  <si>
    <t>puller not un locked</t>
  </si>
  <si>
    <t>problem checked puller side and broach lock side full burr accumulate</t>
  </si>
  <si>
    <t>then manually puller unlocked after puller up in retriever side after puller lock side burr blacked so clean the puller and broach insert lock side clean after lock unlock checked ok</t>
  </si>
  <si>
    <t>MANIKANDAN.K,RAMAR S</t>
  </si>
  <si>
    <t>27-Jan-2024</t>
  </si>
  <si>
    <t>04:30 PM</t>
  </si>
  <si>
    <t>05:00 PM</t>
  </si>
  <si>
    <t>puller lock and unlock problem.</t>
  </si>
  <si>
    <t>manually operated the puller then cleared the blocked burr then checked ok.</t>
  </si>
  <si>
    <t>JAGAN.R</t>
  </si>
  <si>
    <t>05:30 PM</t>
  </si>
  <si>
    <t>07:30 PM</t>
  </si>
  <si>
    <t>m/c job loading wiper damaged condition.</t>
  </si>
  <si>
    <t>temporarily made an wiper provided rubber , gave  the wiper plate to operator need to purchase spare wiper .</t>
  </si>
  <si>
    <t>28-Jan-2024</t>
  </si>
  <si>
    <t>08:00 AM</t>
  </si>
  <si>
    <t>08:45 AM</t>
  </si>
  <si>
    <t>puller lock and unlock problem</t>
  </si>
  <si>
    <t>then manually operated the puller cleared the burr checked ok.</t>
  </si>
  <si>
    <t>SARAVANAN.S,RAJA.G</t>
  </si>
  <si>
    <t>11:50 PM</t>
  </si>
  <si>
    <t>01-Feb-2024</t>
  </si>
  <si>
    <t>puller lock signal not coming.</t>
  </si>
  <si>
    <t>then checked puller lock limit switch burr fully blocked condition. burr fully cleaned after puller lock unlock function checked ok. machine handed over.</t>
  </si>
  <si>
    <t>KARTHIKEYAN.K</t>
  </si>
  <si>
    <t>02:20 PM</t>
  </si>
  <si>
    <t>04:20 PM</t>
  </si>
  <si>
    <t>Shut Down/MI/Electrical</t>
  </si>
  <si>
    <t>Reported puller lock signal sometimes missing issue.</t>
  </si>
  <si>
    <t>checked puller lock limit switch failure.</t>
  </si>
  <si>
    <t>spare limit switch changed &amp; puller lock signal checked ok. machine handover.</t>
  </si>
  <si>
    <t>ASHOK KUMAR.G,MOHAN RAJ.A</t>
  </si>
  <si>
    <t>ASSEMBLY-500/700 COMMON SERIES</t>
  </si>
  <si>
    <t>500 SERIES REDUCTION KIT-90020</t>
  </si>
  <si>
    <t>05:20 PM</t>
  </si>
  <si>
    <t>Load not achieved.</t>
  </si>
  <si>
    <t>LOOSE CONNECTION</t>
  </si>
  <si>
    <t>load not achieved all model</t>
  </si>
  <si>
    <t>Check the load pressing manual pressure gauge load reached and HMI value variable and modified proportional valve new set up changed PPE working.</t>
  </si>
  <si>
    <t>S.K.SURESH,RAKUL.A</t>
  </si>
  <si>
    <t>568 SERI ASSY 90043 BRAKE KIT</t>
  </si>
  <si>
    <t>Instrumentation</t>
  </si>
  <si>
    <t>24-Jan-2024</t>
  </si>
  <si>
    <t>03:30 PM</t>
  </si>
  <si>
    <t>Shut Down/BD/Instrumentation</t>
  </si>
  <si>
    <t>568 fortest unit problem</t>
  </si>
  <si>
    <t>M/C MALL FUNCTION</t>
  </si>
  <si>
    <t>checked unit air pressure cut off valve not working</t>
  </si>
  <si>
    <t>then checked contact the supplier and adjusted the program,after corrected ok</t>
  </si>
  <si>
    <t>RAKUL.A</t>
  </si>
  <si>
    <t>700 SR O/P SCREW BENCH 90011</t>
  </si>
  <si>
    <t>10:55 AM</t>
  </si>
  <si>
    <t>02:15 PM</t>
  </si>
  <si>
    <t>i90011 machine bed movwment not working</t>
  </si>
  <si>
    <t>SENSOR CABLE SHORT</t>
  </si>
  <si>
    <t>bed movement screwer position senor feedback always came</t>
  </si>
  <si>
    <t>sensor and the connector cable  damaged so spare changed then after start from first problem corrected</t>
  </si>
  <si>
    <t>700C CONVEYOR LINE</t>
  </si>
  <si>
    <t>OP70 GANTRY</t>
  </si>
  <si>
    <t>17-Jan-2024</t>
  </si>
  <si>
    <t>08:00 PM</t>
  </si>
  <si>
    <t>Gantry 2 job not pickup stop homing position.</t>
  </si>
  <si>
    <t>Check the gantry position ok</t>
  </si>
  <si>
    <t>Hub location sensor feedback continuous on check cleaned not ok and new changed cable connected after check running ok</t>
  </si>
  <si>
    <t>700T CONVEYOR LINE</t>
  </si>
  <si>
    <t>OP-100 FLUSHING</t>
  </si>
  <si>
    <t>01:00 AM</t>
  </si>
  <si>
    <t>02:10 AM</t>
  </si>
  <si>
    <t>conveyer movement not happing.</t>
  </si>
  <si>
    <t>check the conveyer movement bolt jammed</t>
  </si>
  <si>
    <t>Conveyer chain loosed and motor fan manually rotation bolt removed after check ok.</t>
  </si>
  <si>
    <t>S.K.SURESH</t>
  </si>
  <si>
    <t>OP-30 SPACER ASSEMBLY</t>
  </si>
  <si>
    <t>08:20 AM</t>
  </si>
  <si>
    <t>Preload probe value not achieved.</t>
  </si>
  <si>
    <t>check the probe condition up</t>
  </si>
  <si>
    <t>After probe adjust and check value not ok lightly down after ok.</t>
  </si>
  <si>
    <t>SHUTTLE-3</t>
  </si>
  <si>
    <t>18-Jan-2024</t>
  </si>
  <si>
    <t>10:30 PM</t>
  </si>
  <si>
    <t>Pallet adjustment Servo motor not working.</t>
  </si>
  <si>
    <t>DRIVE MALFUNCTION</t>
  </si>
  <si>
    <t>servo motor drive alarm.</t>
  </si>
  <si>
    <t>servo motor break wire loose condition and drive alarm continuously reset and check machine running.</t>
  </si>
  <si>
    <t>VEERAKANNAN V</t>
  </si>
  <si>
    <t>OP-40 RING NUT TIGHTNENING</t>
  </si>
  <si>
    <t>20-Jan-2024</t>
  </si>
  <si>
    <t>08:05 AM</t>
  </si>
  <si>
    <t>08:25 AM</t>
  </si>
  <si>
    <t>OP40 Screwier not rotating</t>
  </si>
  <si>
    <t>LOOSE</t>
  </si>
  <si>
    <t>screwer rotating coupling allen bolt loose conditon</t>
  </si>
  <si>
    <t>the removed allen bolt tightened ok coupled well machine running</t>
  </si>
  <si>
    <t>OP-10C LIFTER</t>
  </si>
  <si>
    <t>23-Jan-2024</t>
  </si>
  <si>
    <t>02:30 AM</t>
  </si>
  <si>
    <t>03:15 AM</t>
  </si>
  <si>
    <t>op10c lifter transfer height issue</t>
  </si>
  <si>
    <t>PLC MALFUNCTION</t>
  </si>
  <si>
    <t>plc sequence issue</t>
  </si>
  <si>
    <t>plc power shutdown and restart then after checked ok</t>
  </si>
  <si>
    <t>05:50 PM</t>
  </si>
  <si>
    <t>online probe value not attain within range and mastering probe value should be 6mm to 10mm and mastering value is 3mm and spacer value less 3mm not required</t>
  </si>
  <si>
    <t>probe mounting loose condition and probe moves upward while pressing</t>
  </si>
  <si>
    <t>Then remove the fixture and tighten the probe in fixture and check the mastering cycle and value in range and check with job spacer value attain and job ok</t>
  </si>
  <si>
    <t>OP30 Preload value  not achieve and spacer value not accurate</t>
  </si>
  <si>
    <t>preload value not attain within the range and spacer value not accurate</t>
  </si>
  <si>
    <t>Then check hydraulics and tank oil heat condition and chiller fault and corrected ok and value attain within the range</t>
  </si>
  <si>
    <t>OP-50 CAULKING</t>
  </si>
  <si>
    <t>03:25 PM</t>
  </si>
  <si>
    <t>04:25 PM</t>
  </si>
  <si>
    <t>op50 load not achieved</t>
  </si>
  <si>
    <t>DAMAGED</t>
  </si>
  <si>
    <t>bottom gear box butting table mounting bolt loose condition</t>
  </si>
  <si>
    <t>then table mounting bolts are tighted and alignment the proper position corrected ok</t>
  </si>
  <si>
    <t>75T BROACHING MACHINE</t>
  </si>
  <si>
    <t>02-Jan-2024</t>
  </si>
  <si>
    <t>06:00 PM</t>
  </si>
  <si>
    <t>lift side conveyor roller  not working</t>
  </si>
  <si>
    <t>found job present sensor all time sensing. so sensor removed then cleaned ok, then auto loader on, auto cycle checked ok</t>
  </si>
  <si>
    <t>RAJESH.R,MANOJKUMAR.P,NAVEEN PRADAP.R</t>
  </si>
  <si>
    <t>lube fault switch alarm</t>
  </si>
  <si>
    <t>then lube oil top upped checked alarm cleared.</t>
  </si>
  <si>
    <t>NAVEEN PRADAP.R,JAGAN.R</t>
  </si>
  <si>
    <t>12:15 PM</t>
  </si>
  <si>
    <t>01:00 PM</t>
  </si>
  <si>
    <t>servo not ready alarm</t>
  </si>
  <si>
    <t>found drive side alarm51.2 alarm coming, after drive side alarm reset , then machine auto cycle on running ok</t>
  </si>
  <si>
    <t>SURESH.V,RAJESH.R,MANOJKUMAR.P</t>
  </si>
  <si>
    <t>08:30 PM</t>
  </si>
  <si>
    <t>09:15 PM</t>
  </si>
  <si>
    <t>hydraulic power pack pipeline fitting side oil leakage</t>
  </si>
  <si>
    <t>due to copper washer damaged condition.</t>
  </si>
  <si>
    <t>replaced new washer then checked no leakage found ok.</t>
  </si>
  <si>
    <t>JAGAN.R,RAJA.G</t>
  </si>
  <si>
    <t>AMS VMC MCV400 XL I22002</t>
  </si>
  <si>
    <t>25-Jan-2024</t>
  </si>
  <si>
    <t>coolant flow problem</t>
  </si>
  <si>
    <t>CLOGGED</t>
  </si>
  <si>
    <t>coolant pump side burr accumulated</t>
  </si>
  <si>
    <t>coolant pump bottom area burr accumulated,burr cleaned and checked flow o.k</t>
  </si>
  <si>
    <t>MANIKANDAN.K</t>
  </si>
  <si>
    <t>ARTHUR KLINK BROACHING 120T I5004</t>
  </si>
  <si>
    <t>RETREIVER &amp; PULLER</t>
  </si>
  <si>
    <t>checked puller cylinder function ok but signal not coming then informed to electrical team to solve the problem.</t>
  </si>
  <si>
    <t>JAGAN.R,VINOTHKUMAR</t>
  </si>
  <si>
    <t>16-Jan-2024</t>
  </si>
  <si>
    <t>08:40 PM</t>
  </si>
  <si>
    <t>reported from puller check alarm</t>
  </si>
  <si>
    <t>so checked machine puller lock and unlock limit switch side burr stick up</t>
  </si>
  <si>
    <t>then after burr cleaned after function checked ok</t>
  </si>
  <si>
    <t>KARTHIKEYAN.K,NAVEEN PRADAP.R,JAGAN.R</t>
  </si>
  <si>
    <t>mi</t>
  </si>
  <si>
    <t>19-Jan-2024</t>
  </si>
  <si>
    <t>p30 pump not check MCB trip condition and winding</t>
  </si>
  <si>
    <t>uneven in motor</t>
  </si>
  <si>
    <t>R-48.4 , Y-48.5 , B-51.3 infamy Prakash</t>
  </si>
  <si>
    <t>KARTHIKEYAN.K,PRAKASAN.P.S</t>
  </si>
  <si>
    <t>WIP</t>
  </si>
  <si>
    <t>bd</t>
  </si>
  <si>
    <t>Electronics</t>
  </si>
  <si>
    <t>06:35 AM</t>
  </si>
  <si>
    <t>07:10 AM</t>
  </si>
  <si>
    <t>Shut Down/BD/Electronics</t>
  </si>
  <si>
    <t>Component not moving in washing conveyor</t>
  </si>
  <si>
    <t>MALFUNCTION</t>
  </si>
  <si>
    <t>Rollers stuck up</t>
  </si>
  <si>
    <t>Job conveyor rollers are not moving, same has adjusted &amp; moved ok</t>
  </si>
  <si>
    <t>MANIKANDAN</t>
  </si>
  <si>
    <t>job loading table roller mounting bolt broken</t>
  </si>
  <si>
    <t>bolt broken</t>
  </si>
  <si>
    <t>So spare bolt changed ok</t>
  </si>
  <si>
    <t>no</t>
  </si>
  <si>
    <t>10:45 PM</t>
  </si>
  <si>
    <t>11:20 PM</t>
  </si>
  <si>
    <t>U22 unloading slide alarm.</t>
  </si>
  <si>
    <t>then checked U22 drive side F1431 Alarm coming. alarm reset after function checked ok. machine handed over. observation.</t>
  </si>
  <si>
    <t>YUVARAJ.R,KARTHIKEYAN.K,R.NITHISH KUMAR</t>
  </si>
  <si>
    <t>BROACHING MACHINE  25 T-5003</t>
  </si>
  <si>
    <t>THERMAL LOAD ALARM</t>
  </si>
  <si>
    <t>THEN TRIP RELEASE AND ALARM RESET AND FUNCTION CHECKED OK</t>
  </si>
  <si>
    <t>HARIGARAN.U</t>
  </si>
  <si>
    <t>08:50 PM</t>
  </si>
  <si>
    <t>hydraulic thermal overload trip alarm</t>
  </si>
  <si>
    <t>trip released and pump pressure adjusted then checked ok.</t>
  </si>
  <si>
    <t>SATHISH J,JAGAN.R</t>
  </si>
  <si>
    <t>08:45 PM</t>
  </si>
  <si>
    <t>09:45 PM</t>
  </si>
  <si>
    <t>air leakage problem</t>
  </si>
  <si>
    <t>front side FRL unit pneumatic fitting broken condition</t>
  </si>
  <si>
    <t>then spare fitting changed hose fixed ok.</t>
  </si>
  <si>
    <t>11:30 AM</t>
  </si>
  <si>
    <t>puller lock unlock problem</t>
  </si>
  <si>
    <t>puller lock unlock problem burr accumulated condition</t>
  </si>
  <si>
    <t>then puller side burr completely cleaned checked ok.</t>
  </si>
  <si>
    <t>SATHISH J,MANIKANDAN.K</t>
  </si>
  <si>
    <t>m/c door problem</t>
  </si>
  <si>
    <t>m/c door problem door guiding roller dislocated condition.</t>
  </si>
  <si>
    <t>then door cylinder mounting fixed door open and close function checked ok.</t>
  </si>
  <si>
    <t>02:00 AM</t>
  </si>
  <si>
    <t>Reported retriever not up issue.</t>
  </si>
  <si>
    <t>checked retriever lock signal missing.</t>
  </si>
  <si>
    <t>check retriever lock sensor signal missing.sensor negative cable removed condition.cable reconnected &amp; sensor signal checked &amp; retriever working ok.</t>
  </si>
  <si>
    <t>ASHOK KUMAR.G,RAJESH.R,INBARASAN.M</t>
  </si>
  <si>
    <t>GEAR GRINDING (CRITICAL)</t>
  </si>
  <si>
    <t>Reported error axis B motor temperature model alarm issue.</t>
  </si>
  <si>
    <t>Auto cycle start after B axis touch position time B axis motor alarm came.</t>
  </si>
  <si>
    <t>Machine fully off/on then alarm reset &amp;position checked machine running ok.</t>
  </si>
  <si>
    <t>MOHAN RAJ.A,ASHOK KUMAR.G,KARTHIKEYAN.K</t>
  </si>
  <si>
    <t>C-Axis log error alarm issue.</t>
  </si>
  <si>
    <t>then checked sensor removed IPA Used fully cleaned after fixed ok. machine on signal strength 110% coming.</t>
  </si>
  <si>
    <t>so auto cycle start alarm coming. so informed to production side setting changed.</t>
  </si>
  <si>
    <t>RAJESH.R,R.NITHISH KUMAR,SURESH.V</t>
  </si>
  <si>
    <t>02:40 PM</t>
  </si>
  <si>
    <t>oil supply not ready alarm</t>
  </si>
  <si>
    <t>so checked chiller side ER02 alarm come</t>
  </si>
  <si>
    <t>so chiller side reset after machine function checked ok</t>
  </si>
  <si>
    <t>MANOJKUMAR.P,JAGAN.R</t>
  </si>
  <si>
    <t>BURRI GEAR GRINDING BZ331 I15007</t>
  </si>
  <si>
    <t>01:25 AM</t>
  </si>
  <si>
    <t>axis B,A,C servo model not ready alarm</t>
  </si>
  <si>
    <t>machine fully off and on, then alarm reset ok, then all axis  reference taken ok</t>
  </si>
  <si>
    <t>SURESH.V</t>
  </si>
  <si>
    <t>04:00 AM</t>
  </si>
  <si>
    <t>setting time stock up and down not working</t>
  </si>
  <si>
    <t>then check mpcb was trip condition trip release after function checked ok</t>
  </si>
  <si>
    <t>INBARASAN.M</t>
  </si>
  <si>
    <t>CLC SHAPING CLC 400-1 I18000</t>
  </si>
  <si>
    <t>01:30 AM</t>
  </si>
  <si>
    <t>conveyor not working</t>
  </si>
  <si>
    <t>then check the machine and then manually conveyor on and check motor rotating ok but conveyor was loaded so further work to be follow up</t>
  </si>
  <si>
    <t>04:00 PM</t>
  </si>
  <si>
    <t>auto cycle button not working</t>
  </si>
  <si>
    <t>PUSH BUTTON PRBLM</t>
  </si>
  <si>
    <t>cylce push button not working</t>
  </si>
  <si>
    <t>Push button No element changed and checked o.k</t>
  </si>
  <si>
    <t>MANOJKUMAR.P</t>
  </si>
  <si>
    <t>CLC SHAPING CLC 400-2 I18001</t>
  </si>
  <si>
    <t>01:30 PM</t>
  </si>
  <si>
    <t>burr chip conveyor problem.</t>
  </si>
  <si>
    <t>fabrication work done in the conveyor now need to fix the conveyor motor further work to be follow</t>
  </si>
  <si>
    <t>conveyor chain problem</t>
  </si>
  <si>
    <t>conveyor fully serviced after gear box and motor are fix and function checked ok</t>
  </si>
  <si>
    <t>INBARASAN.M,HARIGARAN.U</t>
  </si>
  <si>
    <t>01:05 AM</t>
  </si>
  <si>
    <t>02:20 AM</t>
  </si>
  <si>
    <t>tailstock down limit  operator side issue</t>
  </si>
  <si>
    <t>TAILSTK NOTMOVEFW/RW</t>
  </si>
  <si>
    <t>tail stock down time lower limit operator issue so manually tail stock up tail stock not uped so ussed by jockey tailstock upped ok machine handover.</t>
  </si>
  <si>
    <t>YUVARAJ.R,MANIKANDAN.K,RAMAR S</t>
  </si>
  <si>
    <t>CRANEBEL BROACHING 50T I5005</t>
  </si>
  <si>
    <t>12:00 PM</t>
  </si>
  <si>
    <t>door not closed</t>
  </si>
  <si>
    <t>then checked door open close reed switch signal not coming</t>
  </si>
  <si>
    <t>so adjusted the reed switch after door function checked ok</t>
  </si>
  <si>
    <t>R.NITHISH KUMAR</t>
  </si>
  <si>
    <t>Reported setting time manual mode cutting oil not come issue.</t>
  </si>
  <si>
    <t>checked manual mode cutting oil not working.</t>
  </si>
  <si>
    <t>checked auto cycle cutting oil come.manual mode only oil not come.checked manually coolant motor ON plc output Q1.6 not ON. now machine running auto mode.further to be follow.</t>
  </si>
  <si>
    <t>ASHOK KUMAR.G,RAJESH.R</t>
  </si>
  <si>
    <t>Puller lock &amp; unlock problem</t>
  </si>
  <si>
    <t>burr accumulated</t>
  </si>
  <si>
    <t>lock pin area burr accumulated burr cleaned now o.k</t>
  </si>
  <si>
    <t>No slip</t>
  </si>
  <si>
    <t>26-Jan-2024</t>
  </si>
  <si>
    <t>PULLER LOCK AND UNLOCK PROBLEM</t>
  </si>
  <si>
    <t>THEN CHECK AND PULLER AREA FULLY CLENAED AND THEN FUNCTION CHECKED OK</t>
  </si>
  <si>
    <t>Doosan HP6300 7 PC HMC</t>
  </si>
  <si>
    <t>11:35 AM</t>
  </si>
  <si>
    <t>12:05 PM</t>
  </si>
  <si>
    <t>After power cut Y axis soft limit alarm come.</t>
  </si>
  <si>
    <t>power cut</t>
  </si>
  <si>
    <t>Y axis soft limit value bypassed &amp; axis moved to home position then alarm reset &amp; soft limit value normalized,machine handover.</t>
  </si>
  <si>
    <t>YUVARAJ.R</t>
  </si>
  <si>
    <t>05:10 AM</t>
  </si>
  <si>
    <t>Reported sub changer alarm issue.</t>
  </si>
  <si>
    <t>checked tool changing time sub changer struckup issue.</t>
  </si>
  <si>
    <t>sub changer manually moved &amp; all sensor feedback checked &amp; magazine pot tool detector sensor cleaned then tool changing function checked ok. machine handover.under observation.</t>
  </si>
  <si>
    <t>ASHOK KUMAR.G,MANIKANDAN.K,RAMAR S,YUVARAJ.R,KARTHIKEYAN.K</t>
  </si>
  <si>
    <t>10:50 PM</t>
  </si>
  <si>
    <t>checked  tool changing time subchanger valves yv83&amp; yv84 same time ON.valve relay coil failure. spare relay changed &amp; tool changing function checked ok.</t>
  </si>
  <si>
    <t>ASHOK KUMAR.G,YUVARAJ.R,KARTHIKEYAN.K</t>
  </si>
  <si>
    <t>ATC tool change not happen, no tool change alarm.</t>
  </si>
  <si>
    <t>ATC tool change not happen, no tool change alarm</t>
  </si>
  <si>
    <t>Found auto cycle running time tool not changing, so check manually sub changer position3 move after magazine home position taken ok, then auto cycle on three tools changed after same alarm coming, so check KAR83 relay not on, relay failure so spare relay replaced after machine on ok, now machine running under observation</t>
  </si>
  <si>
    <t>SURESH.V,MANOJKUMAR.P,RAJESH.R</t>
  </si>
  <si>
    <t>El/BD/39/2024</t>
  </si>
  <si>
    <t>07:50 AM</t>
  </si>
  <si>
    <t>Running/BD/Electrical</t>
  </si>
  <si>
    <t>ATC half index &amp; tool change alarm.</t>
  </si>
  <si>
    <t>ATC Half index</t>
  </si>
  <si>
    <t>Shifter half index same has taken to home position &amp; machine handed over.</t>
  </si>
  <si>
    <t>El/BD/33/2024</t>
  </si>
  <si>
    <t>TURNING (NON CRITICAL)</t>
  </si>
  <si>
    <t>DOOSAN VERTICAL TURNING LATHE VTL850 I3101</t>
  </si>
  <si>
    <t>02:45 PM</t>
  </si>
  <si>
    <t>03:15 PM</t>
  </si>
  <si>
    <t>reported from spindle amplifier alarm</t>
  </si>
  <si>
    <t>machine totally off and on</t>
  </si>
  <si>
    <t>after reference taken ok auto cycle checked ok</t>
  </si>
  <si>
    <t>MANOJKUMAR.P,R.NITHISH KUMAR</t>
  </si>
  <si>
    <t>01:10 PM</t>
  </si>
  <si>
    <t>VTL-850 machine servo motor electrical connection</t>
  </si>
  <si>
    <t>removed work</t>
  </si>
  <si>
    <t>follow up</t>
  </si>
  <si>
    <t>NAVEEN PRADAP.R,MOHAN RAJ.A</t>
  </si>
  <si>
    <t>Reported spindle serial link error alarm issue.</t>
  </si>
  <si>
    <t>checked spindle drive side 21 alarm come.</t>
  </si>
  <si>
    <t>Machine fully off/on but not ok.then spindle drive control card cleaned &amp; check alarm reset,but spindle not rotate.spindle motor voltage checked ok.spindle motor only running.suspected gearbox problem.further to follow up.</t>
  </si>
  <si>
    <t>ASHOK KUMAR.G,INBARASAN.M,RAJESH.R</t>
  </si>
  <si>
    <t>30-Jan-2024</t>
  </si>
  <si>
    <t>FOLLOW UP WORK SPINDLE MOTOR GEAR BOX DISMANDLE AND SERVICED SPINDLE PULLY DRIVE GEAR PROBLEM.</t>
  </si>
  <si>
    <t>FOLLOW UP WORK SPINDLE MOTOR GEAR BOX DISMANDLE AND SERVICED WORK SPINDLE PULLY DRIVEN GEAR PROBLEM THEN GEAR BOX SIDE FULLY RUSTED SO CLEAN THE ALL GEAR PARTS THEN SPARE DRIVE GEAR HELICAL GEAR UNIT SPARE BEARING TRUST BEARING CHANGED FURTHER WORK FOLLOW UP</t>
  </si>
  <si>
    <t>RAMAR S,SELVA SRINIVASAN,MANIKANDAN.K</t>
  </si>
  <si>
    <t>06:00 AM</t>
  </si>
  <si>
    <t>GEAR BOX MOUNTING WORK</t>
  </si>
  <si>
    <t>VTL 850 gear box mounting area neatly cleaned .belts cleaned by spray ,gear box mounted with bolts,belts are all tightly fixed with pully front cover fixed ok.cable connections are not given to drive,drive not mounted follow up given.</t>
  </si>
  <si>
    <t>KARTHIKEYAN.K,R.NITHISH KUMAR,RAMAR S,SELVA SRINIVASAN,MANIKANDAN.K</t>
  </si>
  <si>
    <t>ASSEMBLY - KAYABA</t>
  </si>
  <si>
    <t>DYNASPD HYDRO MOTOR TEST RIG 1</t>
  </si>
  <si>
    <t>I90037 KYB Testing Machine Not Working</t>
  </si>
  <si>
    <t>Then Checked Shaft Coupling Bolts are Loose Condition</t>
  </si>
  <si>
    <t>So Tightened All Allen Bolts and Nuts After Checked Ok</t>
  </si>
  <si>
    <t>DYNASPD HYDRO MOTOR TEST RIG 3</t>
  </si>
  <si>
    <t>flow meter value not showing.</t>
  </si>
  <si>
    <t>flow meter bearing problem.</t>
  </si>
  <si>
    <t>check the flow meter bearing problem condition temporary changed other flower meter machine running now.</t>
  </si>
  <si>
    <t>YUVARAJ.R,VAITHYANATAHAN D,S.K.SURESH</t>
  </si>
  <si>
    <t>Flow not reached and check the valve.</t>
  </si>
  <si>
    <t>PRESSURE SWITCH</t>
  </si>
  <si>
    <t>poppet valve checked.</t>
  </si>
  <si>
    <t>After poppet valve seal new changed and flow meter value not showing after checking the sensor cable and sensor cleaned after running ok</t>
  </si>
  <si>
    <t>Reported main door close signal missing issue.</t>
  </si>
  <si>
    <t>checked door limit switch key position not ok.</t>
  </si>
  <si>
    <t>door limit switch key position adjusted &amp; door open, close function checked ok.</t>
  </si>
  <si>
    <t>ASHOK KUMAR.G,RAJESH.R,MOHAN RAJ.A</t>
  </si>
  <si>
    <t>Reported 41,spindle malfunction alarm issue.</t>
  </si>
  <si>
    <t>checked mill spindle encoder feedback missing.</t>
  </si>
  <si>
    <t>mill spindle terminal &amp; PLG connector fully oil cleaned &amp; check    same alarm spindle malfunction 2c come. spindle terminal to backside junction box end plg cable continuity checked ok.but again same alarm repeated.PLG unit bypass condition checked no alarm appear.so, PLG unit problem suspected. further to be follow.
11/01/2023 time 10.00am to 09.00pm
Mazak service engineer received for 41 spindle malfunction alarm, spindle top side all cover removed then PLG check lub oil leakage coming, then PLG cleaned after all assembled, after machine ON, after spindle 50RPM given spindle running, checking time same problem coming, need to change LPG, further to be follow up</t>
  </si>
  <si>
    <t>ASHOK KUMAR.G,YUVARAJ.R,KARTHIKEYAN.K,MANOJKUMAR.P,MANIKANDAN.K,RAMAR S,SURESH.V</t>
  </si>
  <si>
    <t>06:30 PM</t>
  </si>
  <si>
    <t>job auto transfer time w-axis load variation issue</t>
  </si>
  <si>
    <t>m/c running with problem under observation. further work to be follow up.</t>
  </si>
  <si>
    <t>RAJESH KUMAR.V,HARIGARAN.U</t>
  </si>
  <si>
    <t>13-Jan-2024</t>
  </si>
  <si>
    <t>03:45 PM</t>
  </si>
  <si>
    <t>04:15 PM</t>
  </si>
  <si>
    <t>auto job transfer issue</t>
  </si>
  <si>
    <t>then checked and job clamping time load suddenly down so production argent so  machine running with problem and 30 litter hydraulic oil top up ok</t>
  </si>
  <si>
    <t>RAJESH KUMAR.V,HARIGARAN.U,INBARASAN.M</t>
  </si>
  <si>
    <t>door switch signal not coming issue</t>
  </si>
  <si>
    <t>so door safety switch manually fixed, then signal check signal not coming, so inform to second shift follow up</t>
  </si>
  <si>
    <t>04:15 AM</t>
  </si>
  <si>
    <t>hydraulic pressure not ok alarm</t>
  </si>
  <si>
    <t>oil level checked oil level to low</t>
  </si>
  <si>
    <t>then 20liter hyd oil top up after air lock released then air pressure adjusted ok</t>
  </si>
  <si>
    <t>hyd pressure not ok alarm</t>
  </si>
  <si>
    <t>problem found the oil level to low</t>
  </si>
  <si>
    <t>then 10liter hyd oil top up after air lock released then reset the alarm m/c ok hand over</t>
  </si>
  <si>
    <t>hyd oil pressure not ok</t>
  </si>
  <si>
    <t>problem found the hyd tank side fully coolant mix up so pressure not develop</t>
  </si>
  <si>
    <t>so removed the mix up oil then tank full clean after new 20liter hyd oil top up after oil air lock released then pressure adjusted ok m/c hand over</t>
  </si>
  <si>
    <t>04:45 PM</t>
  </si>
  <si>
    <t>no hydraulic pressure alarm</t>
  </si>
  <si>
    <t>so new oil changed and air lock released and function checked ok</t>
  </si>
  <si>
    <t>HARIGARAN.U,INBARASAN.M</t>
  </si>
  <si>
    <t>14-Jan-2024</t>
  </si>
  <si>
    <t>prodution door not closed alarm</t>
  </si>
  <si>
    <t>so checked left side door switch key loose condition</t>
  </si>
  <si>
    <t>then key vctighted door close signal checked ok</t>
  </si>
  <si>
    <t>ASHOK KUMAR.G,NAVEEN PRADAP.R</t>
  </si>
  <si>
    <t>21-Jan-2024</t>
  </si>
  <si>
    <t>hydraulic pressure down alarm</t>
  </si>
  <si>
    <t>due to coolant mix up.</t>
  </si>
  <si>
    <t>then replaced new 68 oil 20 liters , checked ok.</t>
  </si>
  <si>
    <t>22-Jan-2024</t>
  </si>
  <si>
    <t>then check and new oil top up and air lock released ok</t>
  </si>
  <si>
    <t>11:40 PM</t>
  </si>
  <si>
    <t>12:40 AM</t>
  </si>
  <si>
    <t>Reported door limit switch key damaged issue.</t>
  </si>
  <si>
    <t>limit switch key damage.</t>
  </si>
  <si>
    <t>Damaged key remove &amp; spare key changed ok.</t>
  </si>
  <si>
    <t>hydraulic pressure down</t>
  </si>
  <si>
    <t>then replaced new 68 oil 20 liters checked ok</t>
  </si>
  <si>
    <t>RAJA.G,JAGAN.R</t>
  </si>
  <si>
    <t>07:00 PM</t>
  </si>
  <si>
    <t>tailstock clamp/ Declamp not working</t>
  </si>
  <si>
    <t>so hydraulic  oil level checked ok</t>
  </si>
  <si>
    <t>then fool switch side clamping beutt limit failure so new spare foot switch changed after function checked ok</t>
  </si>
  <si>
    <t>SURESH.V,MANOJKUMAR.P</t>
  </si>
  <si>
    <t>coolant mix-up condition.</t>
  </si>
  <si>
    <t>coolant mix up in lube oil due to coolant leak.</t>
  </si>
  <si>
    <t>then applied 666t anabond in the leakage area checked after pressure is not developing due to air lock in pump then air lock released checked only 0.6 bar developed then pipe line removed re fixed and oil top upped up to maximum level checked now pressure coming up to 1.30 bar checked ok.</t>
  </si>
  <si>
    <t>RAJA.G,JAGAN.R,MANOJKUMAR.P,R.NITHISH KUMAR</t>
  </si>
  <si>
    <t>Reported machine idle time sensitron load taken issue.</t>
  </si>
  <si>
    <t>checked tailstock no vibration come.</t>
  </si>
  <si>
    <t>sensitron cleaned &amp; cable checked ok.machine handover.</t>
  </si>
  <si>
    <t>ASHOK KUMAR.G,INBARASAN.M</t>
  </si>
  <si>
    <t>MAZAK HMC (NON CRITICAL)</t>
  </si>
  <si>
    <t>servo malfunction alarm coming z axis</t>
  </si>
  <si>
    <t>so machine fully off/on</t>
  </si>
  <si>
    <t>then alarm reset ok</t>
  </si>
  <si>
    <t>31 servo malfunction alarm.</t>
  </si>
  <si>
    <t>machine totally off and on. reference taken ok. machine handed over. observation.</t>
  </si>
  <si>
    <t>09:25 PM</t>
  </si>
  <si>
    <t>coolant leakage.</t>
  </si>
  <si>
    <t>coolant leakage around m/c area due to conveyor mesh and coolant tank burr blocked condition.</t>
  </si>
  <si>
    <t>then completely cleaned the mesh and cleared the loaded burr then checked ok.</t>
  </si>
  <si>
    <t>DEBURRING</t>
  </si>
  <si>
    <t>GEAR DEBURRING MACHINE-8001</t>
  </si>
  <si>
    <t>05-Jan-2024</t>
  </si>
  <si>
    <t>11:15 AM</t>
  </si>
  <si>
    <t>Reported job table not stop &amp; table rotate low speed issue.</t>
  </si>
  <si>
    <t>job table continuously ON.</t>
  </si>
  <si>
    <t>job table motor drive wiring checked ok.drive frequency increased &amp; table rotation checked ok.</t>
  </si>
  <si>
    <t>YUVARAJ.R,ASHOK KUMAR.G</t>
  </si>
  <si>
    <t>09:30 AM</t>
  </si>
  <si>
    <t>Reported tailstock center spring not compressed alarm issue.</t>
  </si>
  <si>
    <t>tailstock center spring sensor not working.</t>
  </si>
  <si>
    <t>spare sensor changed &amp; cable connector damaged ,spare cable changed &amp; tailstock movement checked ok.</t>
  </si>
  <si>
    <t>MOHAN RAJ.A,ASHOK KUMAR.G</t>
  </si>
  <si>
    <t>door movement problem</t>
  </si>
  <si>
    <t>then checked the machine door roller bearing are damaged and wear condition and the spare bearing changed and door open and close movement checked time door cylinder piston welding broken condition and then spare cylinder find and taken but piston rod Dia and bore Dia not matching and whipper seal spare not available   now machine under breakdown further work to be follow up .</t>
  </si>
  <si>
    <t>RAJESH KUMAR.V,INBARASAN.M</t>
  </si>
  <si>
    <t>cutting oil leakage via door.</t>
  </si>
  <si>
    <t>cutting oil leakage via door, due to door alignment so there was a gap.</t>
  </si>
  <si>
    <t>door 1st follow up work m/c main door cylinder connecting mounting welding rod broken condition so new rod welding  work done cylinder fixed after hydraulic line fixed then door alignment checked ok door not properly closed door top side line rail load condition then cut load rail after open close checked ok but oil leaking via m/c door side follow up work.
cutting oil leakage via door, due to door alignment so there was a gap.</t>
  </si>
  <si>
    <t>SARAVANAN.S</t>
  </si>
  <si>
    <t>08:30 AM</t>
  </si>
  <si>
    <t>09:15 AM</t>
  </si>
  <si>
    <t>Reported overload Q6 circulation pump cooling unit alarm issue.</t>
  </si>
  <si>
    <t>checked cooling unit circulation pump  MPCB Trip.</t>
  </si>
  <si>
    <t>checked circulation motor capacitor burn.capacitor removed &amp; trip reset machine handover.</t>
  </si>
  <si>
    <t>ASHOK KUMAR.G,YUVARAJ.R</t>
  </si>
  <si>
    <t>belt filter alarm comes</t>
  </si>
  <si>
    <t>belt filter alarm comes so manually belt rotate after belt clean then auto cycle checked ok m/c handover.</t>
  </si>
  <si>
    <t>cutting oil leakage</t>
  </si>
  <si>
    <t>leakage found paper filter side</t>
  </si>
  <si>
    <t>then checked and paper side sludge blocked condition then paper filter adjust and function checked ok</t>
  </si>
  <si>
    <t>RAJESH KUMAR.V,HARIGARAN.U,JAGAN.R</t>
  </si>
  <si>
    <t>Ml/BD/42/2024</t>
  </si>
  <si>
    <t>11:10 PM</t>
  </si>
  <si>
    <t>Reported auto mode not working issue.</t>
  </si>
  <si>
    <t>checked button struckup.</t>
  </si>
  <si>
    <t>Auto mode button board track checked ok.board all connector retighted &amp; auto button remove &amp; clean .then auto mode working checked ok.</t>
  </si>
  <si>
    <t>ASHOK KUMAR.G,KARTHIKEYAN.K,YUVARAJ.R</t>
  </si>
  <si>
    <t>01:10 AM</t>
  </si>
  <si>
    <t>01:40 AM</t>
  </si>
  <si>
    <t>Reported motor temperature axis not ok alarm issue.</t>
  </si>
  <si>
    <t>checked setting time Z4 axis alarm come.</t>
  </si>
  <si>
    <t>Z4 axis clamping force decrease &amp;  after motor temperature reduce,alarm reset auto cycle checked ok.</t>
  </si>
  <si>
    <t>11:40 AM</t>
  </si>
  <si>
    <t>12:10 PM</t>
  </si>
  <si>
    <t>After power invalid file alarm come.</t>
  </si>
  <si>
    <t>power failure.</t>
  </si>
  <si>
    <t>invalid storage files deleted &amp; alarm reset machine handover.</t>
  </si>
  <si>
    <t>YUVARAJ.R,HARIHARASUDHAN.M</t>
  </si>
  <si>
    <t>QUALITY ROOM</t>
  </si>
  <si>
    <t>GLEASON 650MM GEAR TESTER</t>
  </si>
  <si>
    <t>04:30 AM</t>
  </si>
  <si>
    <t>05:15 AM</t>
  </si>
  <si>
    <t>Reported data base not send alarm issue.</t>
  </si>
  <si>
    <t>check cannot connect to database diagonising issue.</t>
  </si>
  <si>
    <t>machine fully off/on then check same alarm repeated.machine stopped,further to be follow.</t>
  </si>
  <si>
    <t>KARTHIKEYAN.K,YUVARAJ.R</t>
  </si>
  <si>
    <t>Shutdown/BD/Electronics</t>
  </si>
  <si>
    <t>Data base continuously searching, SQL data base issue.</t>
  </si>
  <si>
    <t>SQL database corrupted &amp; HDD files were not detected due to HDD corrupt.</t>
  </si>
  <si>
    <t>Spare HDD preloaded backup was installed &amp; probe calibrating checked,  Mc handed over.</t>
  </si>
  <si>
    <t>Es/BD/32/2024</t>
  </si>
  <si>
    <t>04:27 PM</t>
  </si>
  <si>
    <t>Running/MI/Electrical</t>
  </si>
  <si>
    <t>data base not send alarm issue.machine fully off/on then alarm rest machine handover.</t>
  </si>
  <si>
    <t>Due to the database corrupt, SQL has not responded.</t>
  </si>
  <si>
    <t>HDD failure, spare HDD with preloaded backup provided.</t>
  </si>
  <si>
    <t>NAVEEN PRADAP.R,SURESH.V</t>
  </si>
  <si>
    <t>El/MI/4/2024</t>
  </si>
  <si>
    <t>GLEASON GEAR GRINDING P600/800G-1 I15006</t>
  </si>
  <si>
    <t>machine door close signal coming</t>
  </si>
  <si>
    <t>then checked the door to cylinder connecting plate mounting box loosened condition so placed tighted after door open close checked ok.</t>
  </si>
  <si>
    <t>lubrication pressure down alarm</t>
  </si>
  <si>
    <t>then replaced new lubrication pressure switch replaced</t>
  </si>
  <si>
    <t>after function checked ok</t>
  </si>
  <si>
    <t>R.NITHISH KUMAR,MOHAN RAJ.A</t>
  </si>
  <si>
    <t>Chiller not working</t>
  </si>
  <si>
    <t>Mcb trip condition</t>
  </si>
  <si>
    <t>MCB Tripped - trip resetted now working o.k</t>
  </si>
  <si>
    <t>12:35 PM</t>
  </si>
  <si>
    <t>malfunction alarm</t>
  </si>
  <si>
    <t>found that chiller cooling fan not rotate so m/c totally off after on m/c hand over.</t>
  </si>
  <si>
    <t>GLEASON GEAR GRINDING P600/800G-2 I15008</t>
  </si>
  <si>
    <t>11:52 AM</t>
  </si>
  <si>
    <t>reported display not on</t>
  </si>
  <si>
    <t>so machine fully off and on</t>
  </si>
  <si>
    <t>after checked ok</t>
  </si>
  <si>
    <t>YUVARAJ.R,NAVEEN PRADAP.R</t>
  </si>
  <si>
    <t>machine running time automatically display off condition</t>
  </si>
  <si>
    <t>then checked operator panel side system not boat</t>
  </si>
  <si>
    <t>so panel side switch off and on after function checked ok machine handed over observation</t>
  </si>
  <si>
    <t>YUVARAJ.R,R.NITHISH KUMAR,KARTHIKEYAN.K</t>
  </si>
  <si>
    <t>GLEASON HOBBING 210H I7016</t>
  </si>
  <si>
    <t>chip conveyor direction changed</t>
  </si>
  <si>
    <t>so connation changed</t>
  </si>
  <si>
    <t>after chip ringer function checked ok</t>
  </si>
  <si>
    <t>04:40 PM</t>
  </si>
  <si>
    <t>210H machine chip wringer motor over heat and problem</t>
  </si>
  <si>
    <t>so p600 new machine chip[ wringer move to 210H machine</t>
  </si>
  <si>
    <t>connation given machine handed over</t>
  </si>
  <si>
    <t>grease lubrication pressure not ok alarm</t>
  </si>
  <si>
    <t>lubrication grease not ok alarm</t>
  </si>
  <si>
    <t>then grease level checked ok but grease pressure does not develop so new grease pump replaced after grease pressure checked ok m/c hand over.</t>
  </si>
  <si>
    <t>SATHISH J</t>
  </si>
  <si>
    <t>motor temperature coolant pump alarm</t>
  </si>
  <si>
    <t>motor MBCP trip condition, so manually trip reset  MBCP number Q80M09 , then motor side 4.5 amps, now motor taking each phase 2.5 A taken ok, now machine running ok</t>
  </si>
  <si>
    <t>GLEASON HOBBING GP300-1 I7011</t>
  </si>
  <si>
    <t>reported from motor temperature coolant pump alarm</t>
  </si>
  <si>
    <t>so checked machine Q80M09 MPCB trip</t>
  </si>
  <si>
    <t>then MPCB trip reset after function checked ok</t>
  </si>
  <si>
    <t>NAVEEN PRADAP.R,HARIHARASUDHAN.M</t>
  </si>
  <si>
    <t>07:20 AM</t>
  </si>
  <si>
    <t>reported from auxiliary drive not ok</t>
  </si>
  <si>
    <t>so checked machine pressure switch and sensor cable problem</t>
  </si>
  <si>
    <t>then new spare pressure switch 250 bar and new sensor cable changed after function checked ok</t>
  </si>
  <si>
    <t>09:00 PM</t>
  </si>
  <si>
    <t>09:30 PM</t>
  </si>
  <si>
    <t>cutting oil flexible hose broken.</t>
  </si>
  <si>
    <t>then replaced new spare  flexible hose checked ok.</t>
  </si>
  <si>
    <t>GLEASON HOBBING GP300-2 I7012</t>
  </si>
  <si>
    <t>06:50 AM</t>
  </si>
  <si>
    <t>so checked machine Q80M09 MPCB trip condition</t>
  </si>
  <si>
    <t>then voltage checked RB-407V,RY-409V, YB-409V and amps checked R-2.6AMPS ,Y-2.7 AMPS , B-2.6 AMPS after trip reset function checked ok</t>
  </si>
  <si>
    <t>YUVARAJ.R,NAVEEN PRADAP.R,HARIHARASUDHAN.M</t>
  </si>
  <si>
    <t>cutting oil hose need to replace.</t>
  </si>
  <si>
    <t>then hose replaced need to check but gear box repairing work going on.</t>
  </si>
  <si>
    <t>GLEASON HOBBING GP400 I7013</t>
  </si>
  <si>
    <t>09:20 AM</t>
  </si>
  <si>
    <t>reported from charging door not open travel alarm</t>
  </si>
  <si>
    <t>then checked loading trap open signal not coming</t>
  </si>
  <si>
    <t>so door adjusted auto loaded cylinder flow after function checked ok</t>
  </si>
  <si>
    <t>INBARASAN.M,R.NITHISH KUMAR</t>
  </si>
  <si>
    <t>GLEASON HOBBING P600H-1 I7010</t>
  </si>
  <si>
    <t>pallet lifter side guide plate  was rubbing condition,</t>
  </si>
  <si>
    <t>plate bend condition then plate bend fixed pallet movement checked not ok then removed the plate and fixed the sensor checked m/c hand overed ok.</t>
  </si>
  <si>
    <t>15-Jan-2024</t>
  </si>
  <si>
    <t>planned work in 2 numbers LD module 160AMPS replacement work</t>
  </si>
  <si>
    <t>C axis and B axis drive changed ok, machine on and function checked ok, removed working LT module kept in up side store room</t>
  </si>
  <si>
    <t>KARTHIKEYAN.K,NAVEEN PRADAP.R,MOHAN RAJ.A</t>
  </si>
  <si>
    <t>GLEASON HOBBING PE800-1 I7007</t>
  </si>
  <si>
    <t>Auxiliary drives not ok alarm</t>
  </si>
  <si>
    <t>PRESSURE SWITCH PROB</t>
  </si>
  <si>
    <t>Checked and found Hydraulic pressures too low due to hydralic oil level low</t>
  </si>
  <si>
    <t>So additional 50 Ltrs oil filled and function ensured</t>
  </si>
  <si>
    <t>auxiliary drive not ok alarm</t>
  </si>
  <si>
    <t>checked if any of the mpcb tripped condition ok. 20 liters oil top upped checked if amps value changed or not ok.</t>
  </si>
  <si>
    <t>GLEASON HOBBING PE800-2 I7014</t>
  </si>
  <si>
    <t>display hanging issue</t>
  </si>
  <si>
    <t>then function checked ok</t>
  </si>
  <si>
    <t>NAVEEN PRADAP.R,MANOJKUMAR.P</t>
  </si>
  <si>
    <t>mill cycle running time x-axis safe standstill exceeded alarm</t>
  </si>
  <si>
    <t>so machine off and on</t>
  </si>
  <si>
    <t>after x-axis movant ok machine handed over</t>
  </si>
  <si>
    <t>NAVEEN PRADAP.R,KARTHIKEYAN.K</t>
  </si>
  <si>
    <t>12:25 AM</t>
  </si>
  <si>
    <t>Reported machine setting time keyboard not working issue.</t>
  </si>
  <si>
    <t>checked system hanging issue.</t>
  </si>
  <si>
    <t>machine fully off,on then keyboard working checked ok.machine handover.</t>
  </si>
  <si>
    <t>01:15 AM</t>
  </si>
  <si>
    <t>Reported front door not close ,overload alarm issue.</t>
  </si>
  <si>
    <t>checked door over load alarm come.</t>
  </si>
  <si>
    <t>door side burr cleaned,Door brake release &amp; manually door close then door open, close function checked ook</t>
  </si>
  <si>
    <t>Machine door problem</t>
  </si>
  <si>
    <t>DOOR CLOSE LIMIT SIGNAL MISSING</t>
  </si>
  <si>
    <t>door signal issue</t>
  </si>
  <si>
    <t>Door signal issue - not closing. Machine off and then switched on - checked door movement o.k</t>
  </si>
  <si>
    <t>SHAPING (CRITICAL)</t>
  </si>
  <si>
    <t>Reported Z2 axis rear missing,strock length not adjust automatically issue.</t>
  </si>
  <si>
    <t>setting time strock length not able to adjust issue.</t>
  </si>
  <si>
    <t>A axis parameter 34090 value changed on old =93.000mm,new=95.000mm.&amp; strock length adjusted ok.machine handover.</t>
  </si>
  <si>
    <t>MOHAN RAJ.A</t>
  </si>
  <si>
    <t>z2 axis fault over speed alarm</t>
  </si>
  <si>
    <t>problem found the z2 axis  loaded</t>
  </si>
  <si>
    <t>then manually strock  adjusted but not adjusted further work follow up</t>
  </si>
  <si>
    <t>RAMAR S,MANIKANDAN.K,YUVARAJ.R,ASHOK KUMAR.G</t>
  </si>
  <si>
    <t>01:50 AM</t>
  </si>
  <si>
    <t>Reported z2 axis stroke not moving issue.</t>
  </si>
  <si>
    <t>checked stroke ballscrew struckup issue.</t>
  </si>
  <si>
    <t>Z2  axis ballscrew manually move &amp; stroke moved then check 22mm variation come.stroke length value 22mm changed &amp; stroke movement &amp; length checked ok.</t>
  </si>
  <si>
    <t>ASHOK KUMAR.G,YUVARAJ.R,KARTHIKEYAN.K,RAMAR S,MANIKANDAN.K</t>
  </si>
  <si>
    <t>3 rd shift follow up</t>
  </si>
  <si>
    <t>then screw rod fix but fully tight after screw rod rework and fix ok further work follow up</t>
  </si>
  <si>
    <t>GLEASON SHAPPING GP200S I18004</t>
  </si>
  <si>
    <t>BREAKDOWN</t>
  </si>
  <si>
    <t>Machine running time automatically shutdown</t>
  </si>
  <si>
    <t>PLC Alarm</t>
  </si>
  <si>
    <t>PLC side alarm appearing, machine incoming voltage checked ok, machine switched OFF &amp; ON Handed over.</t>
  </si>
  <si>
    <t>GLEASON SHAPPING P500S I18003</t>
  </si>
  <si>
    <t>new setting taken time Z2 axis stoke movement over travel</t>
  </si>
  <si>
    <t>moved so 34090 parameter side 2977.2286200</t>
  </si>
  <si>
    <t>3006.2286200 checked ok</t>
  </si>
  <si>
    <t>R.NITHISH KUMAR,MOHAN RAJ.A,HARIHARASUDHAN.M</t>
  </si>
  <si>
    <t>Reported headcooling oil flow not ok alarm issue.</t>
  </si>
  <si>
    <t>checked headcooling oil flow not come.</t>
  </si>
  <si>
    <t>cooling oil level low,oil topup &amp; flow switch cleaned then oil flow checked ok.machine handover.</t>
  </si>
  <si>
    <t>ASHOK KUMAR.G,INBARASAN.M,HARIGARAN.U</t>
  </si>
  <si>
    <t>GLEASON SHAVING 130SV I9003</t>
  </si>
  <si>
    <t>reported in stabilizer switch problem</t>
  </si>
  <si>
    <t>so check stabilizer main MCB 60 amps failure</t>
  </si>
  <si>
    <t>so spare 3phase 63 amps MCB changed after function checked ok</t>
  </si>
  <si>
    <t>YUVARAJ.R,KARTHIKEYAN.K</t>
  </si>
  <si>
    <t>u axis monitoring alarm</t>
  </si>
  <si>
    <t>u axis en coter belt damaged  condition</t>
  </si>
  <si>
    <t>then manually u axis rotate but en-coter only rotate then checked blet damaged condition then spare belt arranged after u axis rotate en-coter side fixed then manually u axis rotate checked ok , then u axis 0 degree position changed then correct the position in ele team after checked ok m/c hand over</t>
  </si>
  <si>
    <t>RAMAR S,MANIKANDAN.K,YUVARAJ.R,SATHISH J</t>
  </si>
  <si>
    <t>04:35 PM</t>
  </si>
  <si>
    <t>flushing coolant hose broken condition</t>
  </si>
  <si>
    <t>replaced new hose checked ok.</t>
  </si>
  <si>
    <t>spindle cooling oil flow not ok</t>
  </si>
  <si>
    <t>then check return line flow not ok then check and hose removed and check flow low and flow increase and then 5 litter oil top ok and chiller bottom side oil leakage machine running with problem .</t>
  </si>
  <si>
    <t>HARIGARAN.U,INBARASAN.M,R.NITHISH KUMAR,RAJESH.R</t>
  </si>
  <si>
    <t>Z AXIS PARAMETRE CHANGE</t>
  </si>
  <si>
    <t>2 ND SHIFT FOLLOW UP WORK IN Z AXIS PARAMETRE CHANGE WORK IN 34090 PARAMETRE IN OLD VALUE 6916 .300516 TO CHANGE VLAUE 6793 .30100 AFTER JOB TOUCH POSITION CHECK OK 2 AXIS SIDE ALL COVER FIXING OK M/C RUNNING UNDER OBSERVATION.</t>
  </si>
  <si>
    <t>KARTHIKEYAN.K,R.NITHISH KUMAR,RAMAR S,MANIKANDAN.K,SELVA SRINIVASAN</t>
  </si>
  <si>
    <t>OIL level low alarm</t>
  </si>
  <si>
    <t>OIL LEVEL LOW</t>
  </si>
  <si>
    <t>oil level low alarm come hydraulic oil 68 20 litre oil top upped alarm gone m/c running.</t>
  </si>
  <si>
    <t>SELVA SRINIVASAN,MANIKANDAN.K</t>
  </si>
  <si>
    <t>12:20 AM</t>
  </si>
  <si>
    <t>TAILSTOCK SENSOR PROBLEM</t>
  </si>
  <si>
    <t>TAILSTOCK SENSOR PROBLEM M/C STOPPED THEN CHECK TAILSTOCK SENSOR MOUNTING PLATE REMOVED CONDITION THEN MOUNTING PLATE FIXED AND TAIL SENSOR FUNCTION CHECKED OK.MACHINE HANDED OVER.</t>
  </si>
  <si>
    <t>R.NITHISH KUMAR,MANIKANDAN.K</t>
  </si>
  <si>
    <t>HOBBING (NON CRITICAL)</t>
  </si>
  <si>
    <t>07-Jan-2024</t>
  </si>
  <si>
    <t>Reported tailstock not working issue.</t>
  </si>
  <si>
    <t>checked tailstock up sensor signal always come.</t>
  </si>
  <si>
    <t>check sensor cable failure. spare sensor cable changed &amp; tailstock movement checked &amp; machine handover.</t>
  </si>
  <si>
    <t>Dc link voltage alarm</t>
  </si>
  <si>
    <t>so drive side voltage check 538.4 then machine fully off/on</t>
  </si>
  <si>
    <t>then incoming voltage checked ok after DC voltage drive side checked time 601-14 coming ok</t>
  </si>
  <si>
    <t>reported from refrigerating set hydraulic fluid not ready for operation.</t>
  </si>
  <si>
    <t>then checked chiller side hydraulic temperature 26.7 cutting oil temperature 27.2. alarm reset machine handed over.</t>
  </si>
  <si>
    <t>ESR DC link undervoltage alarm issue.</t>
  </si>
  <si>
    <t>DC link undervoltage alarm frequently come.</t>
  </si>
  <si>
    <t>machine main incoming voltage checked ok.stabilizer incoming voltage adjusted to 414to 424 v each phase. then machine connected in online. drive parameter adjusted &amp; machine handover.under observation.</t>
  </si>
  <si>
    <t>Emergency button mounting loose condition.</t>
  </si>
  <si>
    <t>emergency button mounting retighted ok.</t>
  </si>
  <si>
    <t>auxiliary driver not ok alarm issue</t>
  </si>
  <si>
    <t>machine fully off and on, then alarm reset ok, then hydraulic motor winding checked ok each phase 4.1ohms coming ok, after hydraulic motor on, after check the amps each phase 5.1 coming ok, then hydraulic oil level low, so 20 liter top up, then machine handed over</t>
  </si>
  <si>
    <t>NAVEEN PRADAP.R,HARIHARASUDHAN.M,MOHAN RAJ.A</t>
  </si>
  <si>
    <t>03:45 AM</t>
  </si>
  <si>
    <t>Auxiliary drive not ok alarm</t>
  </si>
  <si>
    <t>Hydraulic oil level not ok then checked oil level low so 20 ltr 68 grade oil topupped alarm gone machine hand over</t>
  </si>
  <si>
    <t>KARTHIKEYAN.K,SELVA SRINIVASAN</t>
  </si>
  <si>
    <t>Reported table lubrication flow not ok alarm issue.</t>
  </si>
  <si>
    <t>lubrication flow switch signal missing.</t>
  </si>
  <si>
    <t>lubrication flow switch cleaned,but sometimes alarm repeated.so,checking purpose cutting oil flow switch interchanged &amp; flow checked ok.machine handover.under observation.</t>
  </si>
  <si>
    <t>ASHOK KUMAR.G,VINOTHKUMAR</t>
  </si>
  <si>
    <t>HOBBING MACHINE PE800-2</t>
  </si>
  <si>
    <t>DC link under voltage alarm issue</t>
  </si>
  <si>
    <t>so check all drive DC link righted ok, after machine 30 mins off then on, after function checked ok</t>
  </si>
  <si>
    <t>MANOJKUMAR.P,SURESH.V</t>
  </si>
  <si>
    <t>03:50 AM</t>
  </si>
  <si>
    <t>04:10 AM</t>
  </si>
  <si>
    <t>Reported system hanging problem.</t>
  </si>
  <si>
    <t>machine running time system hanging.</t>
  </si>
  <si>
    <t>Machine fully off/on system working checked ok.</t>
  </si>
  <si>
    <t>HWACHEON VERTICAL TURNING LATHE VT550R I3105</t>
  </si>
  <si>
    <t>m/c door not close problem.</t>
  </si>
  <si>
    <t>m/c door not close problem. cylinder mounting loosened cylinder rod nut loosen condition.</t>
  </si>
  <si>
    <t>then nut and bolt tightened after function checked ok.</t>
  </si>
  <si>
    <t>R.NITHISH KUMAR,HARIGARAN.U</t>
  </si>
  <si>
    <t>09:00 AM</t>
  </si>
  <si>
    <t>Reported spindle oil chiller overtemperature alarm issue.</t>
  </si>
  <si>
    <t>checked chiller condensor coil fully blocked</t>
  </si>
  <si>
    <t>chiller removed &amp; fully water  wash &amp; connected chiller working checked ok.machine handover.</t>
  </si>
  <si>
    <t>Reported Z axis not safely referenced alarm issue.</t>
  </si>
  <si>
    <t>checked Z axis encoder feedback missing.</t>
  </si>
  <si>
    <t>Z Axis drive control card remove &amp; clean, then machine ON user aggrement reference taken then alarm reset machine handover.</t>
  </si>
  <si>
    <t>oil leakage issue</t>
  </si>
  <si>
    <t>so checked m/c L.H.side chuck clamp declamp checked oil leak ok and m/c lower turret index time checked oil leak ok then spindle tool clamp declamp  checked ok , after b-axis checked that time spindle bottom side oil leak in drop , m/c temporally running then oil level all marked</t>
  </si>
  <si>
    <t>RAMAR S,MANIKANDAN.K,SATHISH J</t>
  </si>
  <si>
    <t>01:20 AM</t>
  </si>
  <si>
    <t>Reported spindle chuck time over alarm issue.</t>
  </si>
  <si>
    <t>checked spindle chuck 1 not clamp/declamp issue.</t>
  </si>
  <si>
    <t>Chuck clamp/declamp pressure checked ok.machine fully off/on then alarm reset &amp; manually chuck clamp/declamp function checked ok.machine handover.</t>
  </si>
  <si>
    <t>grease pressure not ok alarm</t>
  </si>
  <si>
    <t>grease pump air locked</t>
  </si>
  <si>
    <t>so manually grease pump on then air lock released , after grease pressure in reached the 60bar after alarm reset m/c ok</t>
  </si>
  <si>
    <t>MAB drive fault alarm</t>
  </si>
  <si>
    <t>machine fully off/on</t>
  </si>
  <si>
    <t>B axis drive fault alarm</t>
  </si>
  <si>
    <t>then checked spindle scanner side oil leakage tisu used fully cleaned and fixed ok</t>
  </si>
  <si>
    <t>B axis rotate and alarm not coming machine handed over</t>
  </si>
  <si>
    <t>RAJA.G,RAJESH.R,NAVEEN PRADAP.R,JAGAN.R</t>
  </si>
  <si>
    <t>Reported MAB drive fault alarm issue.</t>
  </si>
  <si>
    <t>checked B axis encoder problem.</t>
  </si>
  <si>
    <t>Machine fully off/on then alarm reset machine handover.</t>
  </si>
  <si>
    <t>ASHOK KUMAR.G,KARTHIKEYAN.K,MOHAN RAJ.A</t>
  </si>
  <si>
    <t>MBA drive fault alarm</t>
  </si>
  <si>
    <t>then check not ok .so NCK reset after function checked ok</t>
  </si>
  <si>
    <t>SURESH.V,MANOJKUMAR.P,NAVEEN PRADAP.R</t>
  </si>
  <si>
    <t>Reported  MAB drive fault alarm issue.</t>
  </si>
  <si>
    <t>B axis encoder feedback missing.</t>
  </si>
  <si>
    <t>machine fully off/on then alarm reset machine handover.</t>
  </si>
  <si>
    <t>06:55 PM</t>
  </si>
  <si>
    <t>Auto loader with conveyor not working, Simulation planned Down.</t>
  </si>
  <si>
    <t>Under analysis</t>
  </si>
  <si>
    <t>Mag engineer came &amp; simulate the Auto loader functions, Component entry timing issue, so input forced &amp; tried manually, component picking &amp; swiveling working well but due to the sequential issue cycle not completed &amp; not initiated for component disposal, ladder studied but reset signal for the next cycle not activated automatically, required German engineer's support to fix the issue, same has communicated thru Mag engineer, waiting for support.</t>
  </si>
  <si>
    <t>NAVEEN PRADAP.R,SURESH.V,ASHOK B</t>
  </si>
  <si>
    <t>El/BD/49/2024</t>
  </si>
  <si>
    <t>Planned BD</t>
  </si>
  <si>
    <t>MAG FEELER VMC VMP45A I22003</t>
  </si>
  <si>
    <t>job not clamped.</t>
  </si>
  <si>
    <t>job not clamped. Due to valve overheat issue.</t>
  </si>
  <si>
    <t>then replaced new oil checked clamp and de clamp checked 0k.</t>
  </si>
  <si>
    <t>SATHISH J,RAMAR S,MANIKANDAN.K</t>
  </si>
  <si>
    <t>tool not unclamped</t>
  </si>
  <si>
    <t>tool not unclamped cylinder side oil level low 100ml</t>
  </si>
  <si>
    <t>hydraulic oil top up after tool declamp checked ok.</t>
  </si>
  <si>
    <t>MANIKANDAN.K,VINOTHKUMAR</t>
  </si>
  <si>
    <t>MAG HOBBING 140H I7015</t>
  </si>
  <si>
    <t>b axis encoder side oil leakage.</t>
  </si>
  <si>
    <t>b axis encoder side oil leakage. due to hose problem</t>
  </si>
  <si>
    <t>then hose measurement taken then applied 666t anabond in leakage area checked ok.</t>
  </si>
  <si>
    <t>SARAVANAN.S,JAGAN.R,RAMAR S,PRAKASAN.P.S</t>
  </si>
  <si>
    <t>air leakage in m/c inside.</t>
  </si>
  <si>
    <t>air leakage in m/c inside. hose damage condition</t>
  </si>
  <si>
    <t>then 10mm hose 12 meter changed ok.</t>
  </si>
  <si>
    <t>SATHISH J,RAMAR S</t>
  </si>
  <si>
    <t>MAB drive 6 measuring circuit error alarm issue</t>
  </si>
  <si>
    <t>B axis drive control card swapped with other drive nd checked again alarm come, check b axis encoder scanner side dust accumulated, dust cleaned and oil clean and machine ON check NO alarm come, machine handed over</t>
  </si>
  <si>
    <t>ASHOK KUMAR.G,MANOJKUMAR.P</t>
  </si>
  <si>
    <t>reported chip conveyor need to give connation</t>
  </si>
  <si>
    <t>then incoming supply checked ok</t>
  </si>
  <si>
    <t>then machine on function checked ok</t>
  </si>
  <si>
    <t>reported from conveyor not working</t>
  </si>
  <si>
    <t>cooling system MCB tripped alarm then checked conveyor motor winding checked 25.2homs each phase no body short after conveyor motor +48-M34.0 motor MPCB voltage checked B phase not coming</t>
  </si>
  <si>
    <t>so MPCB removed condition checked MPCB failira condition so spare MPCB changed ok after cooling then checked cooling pump MPCB faillure so spare MPCB changed ok machine handed over</t>
  </si>
  <si>
    <t>YUVARAJ.R,R.NITHISH KUMAR,MANOJKUMAR.P</t>
  </si>
  <si>
    <t>Oil leakage in chip wringer side.</t>
  </si>
  <si>
    <t>oil leakage in the chip wringer side due to hose head damaged condition.</t>
  </si>
  <si>
    <t>given as follow up in 2nd shift 
1st shift follow up that hose damaged condition then fixed hose checked chip wringer function ok no leakage found. timing (2.00 - 2.30)pm.</t>
  </si>
  <si>
    <t>JAGAN.R,INBARASAN.M,HARIGARAN.U</t>
  </si>
  <si>
    <t>06:30 AM</t>
  </si>
  <si>
    <t>reported from edit key not working</t>
  </si>
  <si>
    <t>so checked machine refrains key switch manually rotate</t>
  </si>
  <si>
    <t>ATC cover damage condition</t>
  </si>
  <si>
    <t>so mechanical team inform to Velting work, need to remove earth connection</t>
  </si>
  <si>
    <t>then connection earth removed, then Velting work over, after earth reconnected , then machine home position taken ok</t>
  </si>
  <si>
    <t>HARIHARASUDHAN.M,MANOJKUMAR.P</t>
  </si>
  <si>
    <t>Reported thermal displacement alarm issue.</t>
  </si>
  <si>
    <t>checked X axis 2nd reference tool changing position sensor cable cut.</t>
  </si>
  <si>
    <t>spare M12 NC  sensor changed &amp; check tool changing position reach before tool unclamp.so, spare M12 NO sensor changed &amp; tool changing function checked ok.machine handover.</t>
  </si>
  <si>
    <t>RAMAR S,ASHOK KUMAR.G,KARTHIKEYAN.K</t>
  </si>
  <si>
    <t>power cut off malfunction</t>
  </si>
  <si>
    <t>machine fully off and on, alarm reset, machine handed over, observation</t>
  </si>
  <si>
    <t>Reported servo malfunction 43 alarm issue.</t>
  </si>
  <si>
    <t>checked Z axis alarm come.</t>
  </si>
  <si>
    <t>YUVARAJ.R,KARTHIKEYAN.K,ASHOK KUMAR.G</t>
  </si>
  <si>
    <t>05:25 AM</t>
  </si>
  <si>
    <t>05:45 AM</t>
  </si>
  <si>
    <t>Reported 31,servo malfunction 31 alarm issue.</t>
  </si>
  <si>
    <t>31,servo malfunction 31 alarm issue.checked Z-Axis alarm come.machine fully off/on then alarm reset machine handover.</t>
  </si>
  <si>
    <t>Motor connector faulty</t>
  </si>
  <si>
    <t>31 alarm issue. Checked Z-Axis alarm come. Machine fully off/on then alarm reset machine handover.</t>
  </si>
  <si>
    <t>ASHOK B</t>
  </si>
  <si>
    <t>El/BD/38/2024</t>
  </si>
  <si>
    <t>Servo malfunction Z-Axis. 
reported by Senthil Murugan.</t>
  </si>
  <si>
    <t>SERVO MOTOR FAULT</t>
  </si>
  <si>
    <t>Servo motor connector issue.</t>
  </si>
  <si>
    <t>During machine running Servo malfunction alarm in Z-Axis, Z-Axis motor seems issue, at present rest &amp; handed over spare motor needs to arrange &amp; replace.</t>
  </si>
  <si>
    <t>El/BD/24/2024</t>
  </si>
  <si>
    <t>03:20 AM</t>
  </si>
  <si>
    <t>Reported conveyor thermal trip alarm issue.</t>
  </si>
  <si>
    <t>checked conveyor burr loaded.</t>
  </si>
  <si>
    <t>conveyor burr fully removed &amp; conveyor working checked ok.</t>
  </si>
  <si>
    <t>01:35 AM</t>
  </si>
  <si>
    <t>Reported 31,servo malfunction alarm issue.</t>
  </si>
  <si>
    <t>checked z  axis alarm come.</t>
  </si>
  <si>
    <t>04:05 PM</t>
  </si>
  <si>
    <t>Reported machine running time tool not changing issue.</t>
  </si>
  <si>
    <t>tool not changing issue.</t>
  </si>
  <si>
    <t>manually tool changed &amp; Auto tool changing function checked ok.</t>
  </si>
  <si>
    <t>ATC tool not changed alarm issue</t>
  </si>
  <si>
    <t>then manually tool changed, after auto tool change function checked ok</t>
  </si>
  <si>
    <t>LCD spare received</t>
  </si>
  <si>
    <t>so spare LCD changed after machine ON, then machine all program checked ok, after magazine movement checked ok, auto tool change checked ok, machine handed over</t>
  </si>
  <si>
    <t>YUVARAJ.R,MANOJKUMAR.P,NAVEEN PRADAP.R</t>
  </si>
  <si>
    <t>spindle through coolant flow low.</t>
  </si>
  <si>
    <t>due to filtration unit transfer pump strainer side sludge accumulated.</t>
  </si>
  <si>
    <t>then cleared the accumulated sludge checked coolant flow ok</t>
  </si>
  <si>
    <t>VINOTHKUMAR,JAGAN.R</t>
  </si>
  <si>
    <t>then checked conveyor chain link removed condition, inform to mechanical team</t>
  </si>
  <si>
    <t>R.NITHISH KUMAR,MANOJKUMAR.P</t>
  </si>
  <si>
    <t>CHIP CONVEYOR PROBLEM</t>
  </si>
  <si>
    <t>CONVEYOR PROBLEM</t>
  </si>
  <si>
    <t>CONVEYOR CHAIN BROKEN CONDITION SO BURR FULLY ACCUMULATED TANK SIDE SO BURR TANK NEEED TO CLEAN FURTHER WORK TO BE FOLLOW M/C RUNNING WITH PROBLEM.</t>
  </si>
  <si>
    <t>02:45 AM</t>
  </si>
  <si>
    <t>reported from set up switch miss operation alarm.</t>
  </si>
  <si>
    <t>then checked set up switch key mounting loose condition. so tightness checked ok. tool change checked ok. machine handed over.</t>
  </si>
  <si>
    <t>03:10 AM</t>
  </si>
  <si>
    <t>reported from set up switch miss operation.</t>
  </si>
  <si>
    <t>then checked setup switch mounting loose condition. then tightness checked ok. door open close function checked ok. machine handed over.</t>
  </si>
  <si>
    <t>11:15 PM</t>
  </si>
  <si>
    <t>PALLET ARM POSITION MALFUNCTION</t>
  </si>
  <si>
    <t>Pallet arm position malfunction manually pallet down after reset alarm gone machine handover.</t>
  </si>
  <si>
    <t>Mazak HCN6800 2PC-III HMC</t>
  </si>
  <si>
    <t>41 spindle malfunction</t>
  </si>
  <si>
    <t>due to power failure</t>
  </si>
  <si>
    <t>so machine fully off and on, then alarm reset ok</t>
  </si>
  <si>
    <t>MAZAK HMC FH 4000- 21001</t>
  </si>
  <si>
    <t>Shutdown/BD/Electrical</t>
  </si>
  <si>
    <t>Machine emergency not released.</t>
  </si>
  <si>
    <t>Emergency malfunction</t>
  </si>
  <si>
    <t>Machine fully switched OFF &amp; ON, then handed over.</t>
  </si>
  <si>
    <t>NAVEEN PRADAP.R</t>
  </si>
  <si>
    <t>El/BD/27/2024</t>
  </si>
  <si>
    <t>PLM</t>
  </si>
  <si>
    <t>Shut Down/BD/PLM</t>
  </si>
  <si>
    <t>front door not closing properly.</t>
  </si>
  <si>
    <t>front door not closing properly. door key bend condition</t>
  </si>
  <si>
    <t>key removed bend fixed then re connected the key function checked ok.</t>
  </si>
  <si>
    <t>12:50 AM</t>
  </si>
  <si>
    <t>Reported no tool alarm issue.</t>
  </si>
  <si>
    <t>checked atc not in home position.</t>
  </si>
  <si>
    <t>machine auto running time operator pressing manual mode so,ATC stopped.ATC moved to home position &amp; auto tool changing function checked ok.</t>
  </si>
  <si>
    <t>KARTHIKEYAN.K,RAMAR S</t>
  </si>
  <si>
    <t>through coolant flow very low issue</t>
  </si>
  <si>
    <t>then checked through coolant motor pressure 3 bar coming, so motor pump problem, so spare serviced pump replaced ok, motor ohmc value 24 each phase coming, after soft limit alarm coming, so manually value changed after machine on, reference taken ok, machine handed over</t>
  </si>
  <si>
    <t>RAJA.G,MANOJKUMAR.P,R.NITHISH KUMAR</t>
  </si>
  <si>
    <t>12:25 PM</t>
  </si>
  <si>
    <t>12:55 PM</t>
  </si>
  <si>
    <t>reported from machine running time display off issue</t>
  </si>
  <si>
    <t>so machine NC power supply unite problem</t>
  </si>
  <si>
    <t>then new power supply changed after function checked ok</t>
  </si>
  <si>
    <t>tool not change issue</t>
  </si>
  <si>
    <t>magazine side manual mode to auto mode changed, after auto tool checked ok</t>
  </si>
  <si>
    <t>MANOJKUMAR.P,NAVEEN PRADAP.R,HARIHARASUDHAN.M</t>
  </si>
  <si>
    <t>coolant leakage</t>
  </si>
  <si>
    <t>COOLANT LEAKAGE</t>
  </si>
  <si>
    <t>coolant leakage found from door side anabond apply  in door side after 15 min later machine handover</t>
  </si>
  <si>
    <t>MAZAK HMC FH5800 I21002</t>
  </si>
  <si>
    <t>34 servo malfunction alarm</t>
  </si>
  <si>
    <t>machine off and on</t>
  </si>
  <si>
    <t>after alarm reset ok</t>
  </si>
  <si>
    <t>MAZAK HMC FH6800 2PC-1 I21003</t>
  </si>
  <si>
    <t>08:50 AM</t>
  </si>
  <si>
    <t>Spindle through coolant pressure down alarm</t>
  </si>
  <si>
    <t>SWITCH BROKEN</t>
  </si>
  <si>
    <t>Filtration switched OFF</t>
  </si>
  <si>
    <t>Coolant filtration system was in OFF, same has switched ON &amp; checked ok.</t>
  </si>
  <si>
    <t>31,servo malfunction 2D alarm issue</t>
  </si>
  <si>
    <t>machine fully off,on then alarm reset machine handover.</t>
  </si>
  <si>
    <t>Reported servo malfunction alarm issue.</t>
  </si>
  <si>
    <t>checked Z  axis alarm come.</t>
  </si>
  <si>
    <t>RAJESH.R</t>
  </si>
  <si>
    <t>06:20 AM</t>
  </si>
  <si>
    <t>y axis telescopic cover damage condition.</t>
  </si>
  <si>
    <t>y axis telescopic cover damage condition. cover mounting bolt broken condition.</t>
  </si>
  <si>
    <t>then replaced new bolt checked axis movement ok</t>
  </si>
  <si>
    <t>cover bolt missing condition. then fixed some bolt after checked ok.</t>
  </si>
  <si>
    <t>SARAVANAN.S,INBARASAN.M,RAJA.G</t>
  </si>
  <si>
    <t>MAZAK HMC FH6800 2PC-2 I21006</t>
  </si>
  <si>
    <t>10:10 PM</t>
  </si>
  <si>
    <t>Y axis telescopic cover damage</t>
  </si>
  <si>
    <t>mounting bolt broken</t>
  </si>
  <si>
    <t>so checked found cover mounting bot broken condition so new bolt m5x25 bolt changed checked ok</t>
  </si>
  <si>
    <t>MAZAK HMC FH6800 6PC I21004</t>
  </si>
  <si>
    <t>machine running time automatically off</t>
  </si>
  <si>
    <t>observation</t>
  </si>
  <si>
    <t>conveyor issue</t>
  </si>
  <si>
    <t>then check the machine and then chain-link was damaged condition so further to be fabricator support</t>
  </si>
  <si>
    <t>reported from pallet not unloading</t>
  </si>
  <si>
    <t>then checked unloading Leuer up condition</t>
  </si>
  <si>
    <t>so manually Leuer home position taken ok manually pallet no.4 called after unloading function checked ok</t>
  </si>
  <si>
    <t>MANOJKUMAR.P,R.NITHISH KUMAR,MOHAN RAJ.A</t>
  </si>
  <si>
    <t>MAZAK HMC HCN6000 I21005</t>
  </si>
  <si>
    <t>04:50 AM</t>
  </si>
  <si>
    <t>m/c job loading side door closed.</t>
  </si>
  <si>
    <t>the door key mounting one bolt missing so new 5mm bolt nut provided after checked door open close ok.</t>
  </si>
  <si>
    <t>10:40 PM</t>
  </si>
  <si>
    <t>machine chips conveyor not working.</t>
  </si>
  <si>
    <t>machine chips conveyor not working. R.H side burr fully load condition</t>
  </si>
  <si>
    <t>then burr fully removed after checked conveyor rotation checked ok.</t>
  </si>
  <si>
    <t>10:45 AM</t>
  </si>
  <si>
    <t>setup key problem</t>
  </si>
  <si>
    <t>so setup key retighten ok</t>
  </si>
  <si>
    <t>then machine cycle checked ok</t>
  </si>
  <si>
    <t>MANOJKUMAR.P,NAVEEN PRADAP.R</t>
  </si>
  <si>
    <t>MAZAK INTEGRES E300-1 I3102</t>
  </si>
  <si>
    <t>06:20 PM</t>
  </si>
  <si>
    <t>magazine driver malfunction</t>
  </si>
  <si>
    <t>MAGAZINE ALARM</t>
  </si>
  <si>
    <t>magazine driver alarm</t>
  </si>
  <si>
    <t>check m/c off and on after alarm reset ok m/c running underobservation</t>
  </si>
  <si>
    <t>1202 turret controller malfunction</t>
  </si>
  <si>
    <t>BAT.VOLTAGE DROP</t>
  </si>
  <si>
    <t>turret battery voltage low and abs positon alarm</t>
  </si>
  <si>
    <t>check spare MRJ2 battery changed after ABS position teached and turret position taken ok m/c function check ok</t>
  </si>
  <si>
    <t>left side door open close function not working</t>
  </si>
  <si>
    <t>so check door open/close</t>
  </si>
  <si>
    <t>then switch on element changed ok</t>
  </si>
  <si>
    <t>KARTHIKEYAN.K,R.NITHISH KUMAR</t>
  </si>
  <si>
    <t>MAZAK INTEGRES E300-2 I3103</t>
  </si>
  <si>
    <t>lower turret coolant hose checking purpose</t>
  </si>
  <si>
    <t>cover removed and check pressured air put in check but line fully blocked condition so further work to be follow up.</t>
  </si>
  <si>
    <t>RAJESH KUMAR.V</t>
  </si>
  <si>
    <t>mill spindle top side main junction box  cover fixed</t>
  </si>
  <si>
    <t>encoder junction box cover</t>
  </si>
  <si>
    <t>fixed work ok</t>
  </si>
  <si>
    <t>chuck pressure low</t>
  </si>
  <si>
    <t>found SB1 chuck pressure switch connection not given</t>
  </si>
  <si>
    <t>then pressure switch connection given ok after machine on 13 bur coming ok</t>
  </si>
  <si>
    <t>brake motor  trip</t>
  </si>
  <si>
    <t>due to Q31 110 volt was short checked</t>
  </si>
  <si>
    <t>found panel collar fan short so that fan removed machine running ok</t>
  </si>
  <si>
    <t>machine running time display automatic blue serene come and running</t>
  </si>
  <si>
    <t>so M1 oh after display cover removed</t>
  </si>
  <si>
    <t>all connector righted after checked ok machine handed over</t>
  </si>
  <si>
    <t>Running time display hanging</t>
  </si>
  <si>
    <t>SOFTWARE CORRUPTION</t>
  </si>
  <si>
    <t>Wires connections checked at NC unit &amp; Machine, switched OFF &amp; ON, handed over</t>
  </si>
  <si>
    <t>07:11 AM</t>
  </si>
  <si>
    <t>Mill spindle oil leak</t>
  </si>
  <si>
    <t>OIL LEAKAGE</t>
  </si>
  <si>
    <t>Oil leak noticed from Mill spindle bottom side, so X-Axis tele cover removed &amp; checked oil leak at spindle casting, so informed service engineer to fix issue, machine handed over with issue, waiting for service engineer.</t>
  </si>
  <si>
    <t>MANIKANDAN.K,ASHOK B</t>
  </si>
  <si>
    <t>11:10 AM</t>
  </si>
  <si>
    <t>reported from ATC controller low battery alarm</t>
  </si>
  <si>
    <t>so checked machine MR-J2 drive side battery low alarm coming</t>
  </si>
  <si>
    <t>then new spare battery changed after function checked ok</t>
  </si>
  <si>
    <t>YUVARAJ.R,NAVEEN PRADAP.R,MOHAN RAJ.A</t>
  </si>
  <si>
    <t>conveyor problem.</t>
  </si>
  <si>
    <t>conveyor load condition.</t>
  </si>
  <si>
    <t>then planned to remove the conveyor for fabrication work 
work in progress.</t>
  </si>
  <si>
    <t>JAGAN.R,ASHOK B</t>
  </si>
  <si>
    <t>07:55 AM</t>
  </si>
  <si>
    <t>conveyor thermal trip issue</t>
  </si>
  <si>
    <t>MPCB reset ok conveyor on</t>
  </si>
  <si>
    <t>found Jain loaded so inform to mechanical team</t>
  </si>
  <si>
    <t>MAZAK INTEGRES E300-3 I3104</t>
  </si>
  <si>
    <t>Servo malfunction alarm</t>
  </si>
  <si>
    <t>Axis malfunction</t>
  </si>
  <si>
    <t>Machine switched OFF &amp; ON, Axes moved manually, then handed over.</t>
  </si>
  <si>
    <t>E-300-2 machine panel cooler</t>
  </si>
  <si>
    <t>cable connection removed</t>
  </si>
  <si>
    <t>need to service informed</t>
  </si>
  <si>
    <t>Reported feedrate switch not working issue.</t>
  </si>
  <si>
    <t>checked feedrate switch mounting loose condition.</t>
  </si>
  <si>
    <t>switch mounting retighted &amp; feedrate working checked ok.</t>
  </si>
  <si>
    <t>01:35 PM</t>
  </si>
  <si>
    <t>reported 17 servo malfunction alarm</t>
  </si>
  <si>
    <t>so checked machine fully off and on</t>
  </si>
  <si>
    <t>after function checked ok machine handed over</t>
  </si>
  <si>
    <t>E-300-3 machine 17 servo malfunction alarm</t>
  </si>
  <si>
    <t>so z2 axis driver problem then new spare drive MDS -DH-V2-8040 Drive changed</t>
  </si>
  <si>
    <t>MAZAK INTEGRES E800-1 I23001</t>
  </si>
  <si>
    <t>PLAN WORK remote i/o error alarm issue</t>
  </si>
  <si>
    <t>so AP1 board to AP41 board DC 24V link new spare X41 cable changed and AP41 board side to pallet clamp YV55 valve coil cable changed cable number W1801, then pallet un clamp valve coil changed ok, then machine ON, after auto pallet changed ok, then function checked ok.</t>
  </si>
  <si>
    <t>MANOJKUMAR.P,R.NITHISH KUMAR,SURESH.V</t>
  </si>
  <si>
    <t>setting mode manual button not work</t>
  </si>
  <si>
    <t>so checked setup switch loose condition</t>
  </si>
  <si>
    <t>correction after setting mode manual switch on ok</t>
  </si>
  <si>
    <t>12:19 AM</t>
  </si>
  <si>
    <t>THROUGH COOLANT NOT COMMING ISSUE</t>
  </si>
  <si>
    <t>Through coolant not comming issue new filter replaced coolant topupped now coolant flow is good machine handover.</t>
  </si>
  <si>
    <t>MAZAK INTEGRES E800-2 I23002</t>
  </si>
  <si>
    <t>size variation issue.</t>
  </si>
  <si>
    <t>size variation issue. checked pump pressure drop 50 bar.</t>
  </si>
  <si>
    <t>then pump pressure adjusted 60 bar checked ok,</t>
  </si>
  <si>
    <t>07:45 AM</t>
  </si>
  <si>
    <t>reported from 291 no tool unload (tool in magazine  side ) alarm</t>
  </si>
  <si>
    <t>then checked magazine side tool no 48,47 manually removed</t>
  </si>
  <si>
    <t>after tool called machine totally off and on tool changed checked ok machine handed over</t>
  </si>
  <si>
    <t>no tool unload alarm</t>
  </si>
  <si>
    <t>magazine side tool sifting phorid sensor</t>
  </si>
  <si>
    <t>with relator clamp after tool changed ok</t>
  </si>
  <si>
    <t>reported from remote i/o error</t>
  </si>
  <si>
    <t>PALLET</t>
  </si>
  <si>
    <t>pallet changing alarm</t>
  </si>
  <si>
    <t>pressure problem</t>
  </si>
  <si>
    <t>pallet manually removed cone cleaning after position pallet automade checked ok</t>
  </si>
  <si>
    <t>MAZAK INTEGREX E500-1 I3201</t>
  </si>
  <si>
    <t>12:10 AM</t>
  </si>
  <si>
    <t>206. Spindle lub chiller malfunction</t>
  </si>
  <si>
    <t>Checked and found Spindle lub chiller unit malfunction.</t>
  </si>
  <si>
    <t>Machine totally switched off and on alarm reset and machine handed over to user under the observation.</t>
  </si>
  <si>
    <t>MAZAK INTEGREX E500-2 I3202</t>
  </si>
  <si>
    <t>reported from 41 spindle malfunction alarm</t>
  </si>
  <si>
    <t>then checked MDS-DH-SP200 drive side 23 alarm coming</t>
  </si>
  <si>
    <t>machine totally off and on alarm reset after tool change</t>
  </si>
  <si>
    <t>41 spindle malfunction alarm</t>
  </si>
  <si>
    <t>spindle inside lubrication oil entry inside fully cleaned LPG scanner fully cleaned</t>
  </si>
  <si>
    <t>after PLG connected spindle assembled ok machine ok hennaed over</t>
  </si>
  <si>
    <t>MANOJKUMAR.P,R.NITHISH KUMAR,SURESH.V,MOHAN RAJ.A</t>
  </si>
  <si>
    <t>41spindel malfunction alarm</t>
  </si>
  <si>
    <t>PLG falterer so checked after assembled then cover fixed ok</t>
  </si>
  <si>
    <t>then 500 RMP given checked ok</t>
  </si>
  <si>
    <t>MANOJKUMAR.P,MOHAN RAJ.A</t>
  </si>
  <si>
    <t>BD</t>
  </si>
  <si>
    <t>spindle malfunction alarm</t>
  </si>
  <si>
    <t>so check found motor insulate value spindle 400ohms</t>
  </si>
  <si>
    <t>20 ohm coming in spindle drive after E-800-2 to E-500-2 spinet changed ok</t>
  </si>
  <si>
    <t>1 shift follow up work spindle drive normal conation taken</t>
  </si>
  <si>
    <t>drive removed and E-800-2 machine fixing and checked ok</t>
  </si>
  <si>
    <t>problem drive fix same alarm coming</t>
  </si>
  <si>
    <t>DRIVES</t>
  </si>
  <si>
    <t>spindle drive malfunction alarm</t>
  </si>
  <si>
    <t>drive fault</t>
  </si>
  <si>
    <t>drive not working, spare new drive MDS-DH-SP-200 new replaced and checked functions o.k</t>
  </si>
  <si>
    <t>08:15 PM</t>
  </si>
  <si>
    <t>spindle side hose replacing work .</t>
  </si>
  <si>
    <t>telescopic cover removed and spindle cover removed and fixed some ferul in hoses.</t>
  </si>
  <si>
    <t>grease pressure low door movement problem</t>
  </si>
  <si>
    <t>then check and new cartridge changed and then function checked ok .door manually open and close checked ok .</t>
  </si>
  <si>
    <t>06:15 AM</t>
  </si>
  <si>
    <t>Reported spindle malfunction alarm issue.</t>
  </si>
  <si>
    <t>checked spindle 2  communication  alarm come.</t>
  </si>
  <si>
    <t>fume killer abnormal noise.</t>
  </si>
  <si>
    <t>due to fume killer fan wheel un balancing condition.</t>
  </si>
  <si>
    <t>now motor and fan removed from fume killer need to  fan wheel balancing further work to be follow.</t>
  </si>
  <si>
    <t>HARIGARAN.U,JAGAN.R,R.NITHISH KUMAR</t>
  </si>
  <si>
    <t>Reported fume killer abnormal  heavy noise issue.</t>
  </si>
  <si>
    <t>checked fume killer fanwheel unbalancing condition.</t>
  </si>
  <si>
    <t>spare fume killer changed &amp; main connection given &amp; voltage &amp; amps  1.0 A each phase taken checked ok.</t>
  </si>
  <si>
    <t>auto pallet changing time accidently pallet fall down</t>
  </si>
  <si>
    <t>then check and pallet removed cone damaged condition then spare piston and seal changed ok</t>
  </si>
  <si>
    <t>Reported battery malfunction (TAIL) alarm issue.</t>
  </si>
  <si>
    <t>checked tailstock MRZ drive battery low alarm</t>
  </si>
  <si>
    <t>spare MRZ battery changed &amp; alarm reset machine handover.</t>
  </si>
  <si>
    <t>MAZAK TURNING CENTER QTN250M I3005</t>
  </si>
  <si>
    <t>2 ND SHIFT FOLLOW UP WORK</t>
  </si>
  <si>
    <t>Z AXIS MOVEMENT PROBLEM THEN CHECK MOVEMENT TIME OK BUT RADIAL MOVEMENT AXIS NOT MOVE THEN MPG PROBLEM</t>
  </si>
  <si>
    <t>MAZAK TURNING CENTER QTN350M I3006</t>
  </si>
  <si>
    <t>1st shift follow up in machine weld work</t>
  </si>
  <si>
    <t>so earth removed condition so all earth connection connected ok</t>
  </si>
  <si>
    <t>machine on checked ok handed over</t>
  </si>
  <si>
    <t>KARTHIKEYAN.K,NAVEEN PRADAP.R</t>
  </si>
  <si>
    <t>MAZAK TURNING QTN350A I3007</t>
  </si>
  <si>
    <t>05:40 AM</t>
  </si>
  <si>
    <t>Running/MI/Mechanical</t>
  </si>
  <si>
    <t>Conveyor not working</t>
  </si>
  <si>
    <t>conveyor thermal trip alarm</t>
  </si>
  <si>
    <t>chain link was in cut condition,adjusted and given but need fabricator support to correct the issue</t>
  </si>
  <si>
    <t>Axis not moving in manual handle mode.</t>
  </si>
  <si>
    <t>checked handle mode MPG unit failure.</t>
  </si>
  <si>
    <t>spare MPG unit changed &amp; axis movement checked ok.</t>
  </si>
  <si>
    <t>NAVEEN PRADAP.R,ASHOK KUMAR.G,RAJESH.R,YUVARAJ.R</t>
  </si>
  <si>
    <t>coolant leakage via z axis telescopic cover gap.</t>
  </si>
  <si>
    <t>then filled the gap with 666 Ana bond , already cleaned the burr in the  drain point in first shift then leak checked ok.</t>
  </si>
  <si>
    <t>17-Oct-2023</t>
  </si>
  <si>
    <t>07:45 PM</t>
  </si>
  <si>
    <t>52 Spindle controller malfunction alarm</t>
  </si>
  <si>
    <t>WIRING PROBLEM</t>
  </si>
  <si>
    <t>Spindle winding weak.</t>
  </si>
  <si>
    <t>Milling spindle drive, No:52 was appeared. Spindle drive replaced, KM1 &amp; KM2 contactors checked, spindle winding value uneven, while running spindle got heated &amp; Spindle RPM not increasing above 2400, so spindle removed &amp; send to Mazak-Pune for service.
Mill spindle power cables continuity &amp; insulation checked ok, KM1 &amp; KM2 Contactors replaced as per OEM instruction.
After serviced spindle removed &amp; fixed in the machine, Mazak service engineer came &amp; Spidle Assy &amp; Spindle alignments checked. Warmup provided &amp; spindle function &amp; tool change functions checked ok, machine handed over.</t>
  </si>
  <si>
    <t>HARI KRISHNAN,MANOJKUMAR.P,RAJESH KUMAR.V,HARIHARASUDHAN.M,SURESH.V,YUVARAJ.R</t>
  </si>
  <si>
    <t>low turret telescopic cover fixed work</t>
  </si>
  <si>
    <t>RAMAR S,MANIKANDAN.K,SELVA SRINIVASAN</t>
  </si>
  <si>
    <t>spindle recwed then fixing work started</t>
  </si>
  <si>
    <t>after mill spindle KM4 and KM5 contactor spare replaced</t>
  </si>
  <si>
    <t>then now spindle fixed need to given electrical connection</t>
  </si>
  <si>
    <t>SURESH.V,HARIHARASUDHAN.M,MANOJKUMAR.P,NAVEEN PRADAP.R</t>
  </si>
  <si>
    <t>then check coolant leak from conveyor side so sheet provide and leakage check no leak ok</t>
  </si>
  <si>
    <t>Reported tool path function button not working issue.</t>
  </si>
  <si>
    <t>checked tool path function button only failure.</t>
  </si>
  <si>
    <t>spare keyboard button changed &amp; all button working checked ok.</t>
  </si>
  <si>
    <t>spindle oil leakage problem</t>
  </si>
  <si>
    <t>so service engineer inform , remove the electrical connection</t>
  </si>
  <si>
    <t>so connection removed, connections details
U404-U404
V404-V404
W404-W404
U425-U425
V425-V425
W425-W425
30/01/2024 timing 12.30pm to 02.00 pm
 connections given ok, then cable routed, after machine on no alarm ok, spindle checking work further to be follow up.</t>
  </si>
  <si>
    <t>hydraulic unit pressure down alarm</t>
  </si>
  <si>
    <t>found hydraulic MBCP trip condition, then trip reset ok, after amps checked ok, each phase 10.3 taken ,machine under observation</t>
  </si>
  <si>
    <t>HEAT TREATMENT</t>
  </si>
  <si>
    <t>N2 PLANT OLD</t>
  </si>
  <si>
    <t>04:45 AM</t>
  </si>
  <si>
    <t>Nitrogen plant sequence not working</t>
  </si>
  <si>
    <t>VALVE STRUCK UP</t>
  </si>
  <si>
    <t>Checked and found sequence valve problem due D3 Contactor problem</t>
  </si>
  <si>
    <t>Spare D3 contactor replaced and auto sequence function checked ok</t>
  </si>
  <si>
    <t>P600/800G - 2  GEAR GRINDING</t>
  </si>
  <si>
    <t>reported from lubrication not ok [tail stock]</t>
  </si>
  <si>
    <t>then checked lubrication pressure 20 bar only coming</t>
  </si>
  <si>
    <t>new pressure switch removed old pressure switch fixed ok pressure 40 bar setting ok</t>
  </si>
  <si>
    <t>R.NITHISH KUMAR,NAVEEN PRADAP.R,RAJA.G,RAJESH.R</t>
  </si>
  <si>
    <t>display not booting</t>
  </si>
  <si>
    <t>so machine fully off /on</t>
  </si>
  <si>
    <t>then display booting ok</t>
  </si>
  <si>
    <t>x AXIS NEW BALL SCREW REPLACED</t>
  </si>
  <si>
    <t>X axis ball screw replaced</t>
  </si>
  <si>
    <t>X axis new ball screw replaced by gleason mani ballscrew backlash 0.002mm axis play 0.002mm ballscrew face out 0.01mm machine on line tuning taken by german engineer .some torque variation found with with respect to table centre to hob spindle centre 0.05 mm offset found machine handed over to production removed old ballscrew axial play at moving area 0.03mm radial play 0.01mm backlash 0.03mm new timing pulley for ballscrew replaced new timing belt replaced new power lock replaced lubrication ensured</t>
  </si>
  <si>
    <t>MANIKYAM.A</t>
  </si>
  <si>
    <t>12:50 PM</t>
  </si>
  <si>
    <t>Reported after power cut machine ON display not ON issue.</t>
  </si>
  <si>
    <t>display PCU ON/OFF switch loose condition button ON display ON then machine handover.</t>
  </si>
  <si>
    <t>chiller cooling oil level low</t>
  </si>
  <si>
    <t>then 20 litter oil top up ok</t>
  </si>
  <si>
    <t>cutting oil nozzle problem</t>
  </si>
  <si>
    <t>o ring damaged condition</t>
  </si>
  <si>
    <t>then o ring replaced checked ok.</t>
  </si>
  <si>
    <t>RAJA.G</t>
  </si>
  <si>
    <t>TOOL ROOM</t>
  </si>
  <si>
    <t>PANTHER LATHE</t>
  </si>
  <si>
    <t>main motor trip</t>
  </si>
  <si>
    <t>so checked contort output 2phase not come</t>
  </si>
  <si>
    <t>so check 230volt AC siemens contort changed ok</t>
  </si>
  <si>
    <t>PIT FURNACE GCF - I 11003</t>
  </si>
  <si>
    <t>process thermocouple</t>
  </si>
  <si>
    <t>parallel probe fixed</t>
  </si>
  <si>
    <t>then connection given ok</t>
  </si>
  <si>
    <t>GCF-1 machine medell zone thermocouple problem</t>
  </si>
  <si>
    <t>then removed the thermocouple</t>
  </si>
  <si>
    <t>next shift follow up</t>
  </si>
  <si>
    <t>MANOJKUMAR.P,NAVEEN PRADAP.R,SURESH.V</t>
  </si>
  <si>
    <t>GCF-1 machine middle zone AMPS not taken issue</t>
  </si>
  <si>
    <t>found thermocouple mounting properly not fixed hitting in heater coil, so thermocouple adjusted after heater ON AMPS taken ok</t>
  </si>
  <si>
    <t>HARIHARASUDHAN.M,NAVEEN PRADAP.R,MANOJKUMAR.P</t>
  </si>
  <si>
    <t>Reported cp value not decrease issue.</t>
  </si>
  <si>
    <t>checked dilution air issue.</t>
  </si>
  <si>
    <t>probe working checked ok.dilution air line hose damged.spare hose changed ok..</t>
  </si>
  <si>
    <t>Reported CP value not ok issue.</t>
  </si>
  <si>
    <t>checked O2 probe cable cut.</t>
  </si>
  <si>
    <t>cable reconnected &amp; cp value checked ok.</t>
  </si>
  <si>
    <t>Reported safety thermocouple  open alarm issue.</t>
  </si>
  <si>
    <t>checked safety thermocouple failure.</t>
  </si>
  <si>
    <t>spare thermocouple changed &amp; temperature checked ok.
old -23177387/22
new-24072310/23</t>
  </si>
  <si>
    <t>Reported CP value fluxuation issue.</t>
  </si>
  <si>
    <t>checked O2 Probe side value fluxuation.</t>
  </si>
  <si>
    <t>O2 probe all air checked ok.surge air manually ON then value not fluxuation checked ok.under observation.</t>
  </si>
  <si>
    <t>PIT FURNACE GCF - II 11004</t>
  </si>
  <si>
    <t>middle zone amps not taken issue</t>
  </si>
  <si>
    <t>so checked thyristor controller heat sink temperature alarm come</t>
  </si>
  <si>
    <t>thyristor cooling fan provided checked ok</t>
  </si>
  <si>
    <t>INT.GRINDING (NON CRITICAL)</t>
  </si>
  <si>
    <t>PMT INTERNAL GRINDING-1 FIG100XL I14004</t>
  </si>
  <si>
    <t>chuck stopper bold(M8) slip condition</t>
  </si>
  <si>
    <t>then grinded the bolt removed from the unit.</t>
  </si>
  <si>
    <t>VINOTHKUMAR</t>
  </si>
  <si>
    <t>draw bar lock nut jammed condition.</t>
  </si>
  <si>
    <t>then brass push cleaned removed then brass lock nut M8 tap re work done fixed checked ok.
work head belt problem . new belt (PJ1168/460j EL) width 40 mm cut and replaced</t>
  </si>
  <si>
    <t>PREMIER HOBBING PE250-1 I7006</t>
  </si>
  <si>
    <t>machine running time automatically machine shutdown</t>
  </si>
  <si>
    <t>then checked system not boating</t>
  </si>
  <si>
    <t>so machine totally off and on after function checked ok</t>
  </si>
  <si>
    <t>06:40 AM</t>
  </si>
  <si>
    <t>hydraulic oil level low .</t>
  </si>
  <si>
    <t>top upped 68 oil up to 20 liters checked ok.</t>
  </si>
  <si>
    <t>REISHAUER GEAR GRINDING RZ301AS I15003</t>
  </si>
  <si>
    <t>panel carol card</t>
  </si>
  <si>
    <t>board kept in department inside</t>
  </si>
  <si>
    <t>MANOJKUMAR.P,ASHOK KUMAR.G</t>
  </si>
  <si>
    <t>MI</t>
  </si>
  <si>
    <t>REISHAUER GEAR GRINDING RZ362A I15004</t>
  </si>
  <si>
    <t>reported in emergency plc connection interrupted</t>
  </si>
  <si>
    <t>so checked machine off and plc module side all connector</t>
  </si>
  <si>
    <t>tighten checked ok machine on ok</t>
  </si>
  <si>
    <t>grade 68 oil level low</t>
  </si>
  <si>
    <t>oil level low 68 oil 20 ltr topupped machine handover</t>
  </si>
  <si>
    <t>ROTARYSURFACEGRINDING II 33006</t>
  </si>
  <si>
    <t>magnetic wheel not on issue,</t>
  </si>
  <si>
    <t>wheel on and off switch cable loose condition, so cable reconnected and un magnetic and magnetic changed , then wheel running ok</t>
  </si>
  <si>
    <t>hydraulic oil level low</t>
  </si>
  <si>
    <t>68 oil top upped checked ok.</t>
  </si>
  <si>
    <t>SHAVING (NON CRITICAL)</t>
  </si>
  <si>
    <t>job clamp and declamp not working</t>
  </si>
  <si>
    <t>so machine clamp and declamp sensor problem</t>
  </si>
  <si>
    <t>then new spare new sensor cable changed after function checked ok</t>
  </si>
  <si>
    <t>memory error alarm.</t>
  </si>
  <si>
    <t>then checked auto cycle running time alarm coming. alarm reset machine handed over. observation.</t>
  </si>
  <si>
    <t>04:50 PM</t>
  </si>
  <si>
    <t>II shift follow tapper unit problem</t>
  </si>
  <si>
    <t>then check and adjust but copper bush was problem job quality checked ok</t>
  </si>
  <si>
    <t>Reported coolant motor MPCB trip alarm issue.</t>
  </si>
  <si>
    <t>coolant motor MPCB tripped.</t>
  </si>
  <si>
    <t>MPCB reset &amp; motor voltage &amp; amps taken 3.4A each phase checked ok.machine handover.</t>
  </si>
  <si>
    <t>RAJESH.R,ASHOK KUMAR.G</t>
  </si>
  <si>
    <t>SICMAT-1 SHAVING NRSU310 I9001</t>
  </si>
  <si>
    <t>01:25 PM</t>
  </si>
  <si>
    <t>reported from running time machine automatically off</t>
  </si>
  <si>
    <t>so checked machine side level sensor burned</t>
  </si>
  <si>
    <t>then level sensor removed after machine running condition</t>
  </si>
  <si>
    <t>SICMAT-2 SHAVING NRSU310 I9002</t>
  </si>
  <si>
    <t>12:05 AM</t>
  </si>
  <si>
    <t>reported from motor lock problem</t>
  </si>
  <si>
    <t>so Q6 MPCB trip</t>
  </si>
  <si>
    <t>reset after function checked ok</t>
  </si>
  <si>
    <t>cutting oil motor MPCB trip</t>
  </si>
  <si>
    <t>so MPCB set value 2.8amps</t>
  </si>
  <si>
    <t>then motor winding checked 8.4 homes each phase after machine on MPCB seed amps checked 2.7 amps each phase ok</t>
  </si>
  <si>
    <t>KARTHIKEYAN.K,NAVEEN PRADAP.R,HARIHARASUDHAN.M</t>
  </si>
  <si>
    <t>Reported coolant motor trip alarm issue.</t>
  </si>
  <si>
    <t>checked coolant motor MPCB tripped</t>
  </si>
  <si>
    <t>MPCB trip reset &amp; motor voltage,amps taken 3.1A each phase checked ok.machine handover.</t>
  </si>
  <si>
    <t>04:21 PM</t>
  </si>
  <si>
    <t>cutting oil motor trip</t>
  </si>
  <si>
    <t>MOTOR NOISE</t>
  </si>
  <si>
    <t>motor mcb trip</t>
  </si>
  <si>
    <t>motor mcb trip reset checked o.k</t>
  </si>
  <si>
    <t>SLOTTING MACHINE - SAGAR-6004</t>
  </si>
  <si>
    <t>machine running time Y axis not moving issue</t>
  </si>
  <si>
    <t>found Y axis drive side DE alarm coming, so machine fully off, after machine on, X axis and Y axis home position taken ok</t>
  </si>
  <si>
    <t>SURESH.V,NAVEEN PRADAP.R,MANOJKUMAR.P</t>
  </si>
  <si>
    <t>SQF - I   (350 KGS ) - 11000</t>
  </si>
  <si>
    <t>SQF 1 machine MCB tripped condition</t>
  </si>
  <si>
    <t>so trip reset after temperature reach time suddenly ripped</t>
  </si>
  <si>
    <t>then checked MCB input ,output voltage checked 409v each phase amps checked R-74A , Y-76 , B-63A after heater side cable tightness checked ok</t>
  </si>
  <si>
    <t>RAJESH.R,NAVEEN PRADAP.R,R.NITHISH KUMAR</t>
  </si>
  <si>
    <t>SQF1 machine  heater triping issue</t>
  </si>
  <si>
    <t>so heater spare contactor changed then machine on time suddenly controller off, so found LH side spare contactor failure, so old replaced, then RH side contactor changed ok, machine heater on amps taken ok</t>
  </si>
  <si>
    <t>SQF-1 machine amps not taken</t>
  </si>
  <si>
    <t>then machine heater switch problem</t>
  </si>
  <si>
    <t>then new spare selector switch changed after function checked ok</t>
  </si>
  <si>
    <t>10:15 AM</t>
  </si>
  <si>
    <t>10:35 AM</t>
  </si>
  <si>
    <t>heater on &amp; off switch problem</t>
  </si>
  <si>
    <t>then new selector switch fixed ok, then heater on amps taken ok</t>
  </si>
  <si>
    <t>SQF - II  (1000 KGS ) - 11001</t>
  </si>
  <si>
    <t>Reported y phase amps not taken issue.</t>
  </si>
  <si>
    <t>heater issue.</t>
  </si>
  <si>
    <t>checked y phase H3  heater problem.H3 heater bypassed &amp; amps taken checked ok.</t>
  </si>
  <si>
    <t>SQF-IV 1000KG - 11006</t>
  </si>
  <si>
    <t>Reported oil bathing heater not working issue.</t>
  </si>
  <si>
    <t>checked oil bathing heater failure.</t>
  </si>
  <si>
    <t>checked oil bathing heater body short &amp; heater cable melted.spare heater spare not availabe.230V,5 KW.Further to be follow.machine running with problem.</t>
  </si>
  <si>
    <t>ASHOK KUMAR.G,VELAYUTHAM.C,YUVARAJ.R</t>
  </si>
  <si>
    <t>STUDER EXT GRINDING S36-1 I13005</t>
  </si>
  <si>
    <t>head stock handle lever not working.</t>
  </si>
  <si>
    <t>head stock handle lever not working. Checked shaft roller problem.</t>
  </si>
  <si>
    <t>rotate spare roller not available temporarily adjusted the lever ok.</t>
  </si>
  <si>
    <t>STUDER EXT GRINDING S36-2 I13006</t>
  </si>
  <si>
    <t>Sinister not working</t>
  </si>
  <si>
    <t>so connector fully cleaned</t>
  </si>
  <si>
    <t>after fixed function checked ok</t>
  </si>
  <si>
    <t>HARIHARASUDHAN.M</t>
  </si>
  <si>
    <t>01:45 AM</t>
  </si>
  <si>
    <t>02:05 AM</t>
  </si>
  <si>
    <t>sensation problem</t>
  </si>
  <si>
    <t>then checked sensation fully cleaned</t>
  </si>
  <si>
    <t>after cable removed and reconnected after auto cycle on checked ok</t>
  </si>
  <si>
    <t>reported from Z,X,C cooling fan failure alarm</t>
  </si>
  <si>
    <t>so checked  power supply drive cooling fan fault</t>
  </si>
  <si>
    <t>so spare cooling fan changed and drive bake side cooling cleaned ok</t>
  </si>
  <si>
    <t>01:20 PM</t>
  </si>
  <si>
    <t>01:50 PM</t>
  </si>
  <si>
    <t>Lubrication oil problem</t>
  </si>
  <si>
    <t>coolant mix up with lubrication oil</t>
  </si>
  <si>
    <t>Lubrication oil new replaced</t>
  </si>
  <si>
    <t>STUDER EXT GRINDING S40 I13004</t>
  </si>
  <si>
    <t>hydraulic pressure down.</t>
  </si>
  <si>
    <t>hydraulic pressure down alarm due to coolant mix-up in lube tank</t>
  </si>
  <si>
    <t>replaced new oil and air lock released in pump checked ok.</t>
  </si>
  <si>
    <t>hydraulic pressure down alarm.</t>
  </si>
  <si>
    <t>hydraulic pressure down alarm due to coolant mix-up condition.</t>
  </si>
  <si>
    <t>then new 68 oil replaced checked ok.</t>
  </si>
  <si>
    <t>SURFACE GRINDING MACHINE-33001</t>
  </si>
  <si>
    <t>power cut time MPCB trip</t>
  </si>
  <si>
    <t>so trip reset</t>
  </si>
  <si>
    <t>TASA BROACHING 75T I5006</t>
  </si>
  <si>
    <t>11:20 AM</t>
  </si>
  <si>
    <t>reported from right side air nozzle spray unit working motor not working</t>
  </si>
  <si>
    <t>then checked output  Y 36=no to NC interchanged then air blower working ok</t>
  </si>
  <si>
    <t>machine handed over</t>
  </si>
  <si>
    <t>03:20 PM</t>
  </si>
  <si>
    <t>servo not ready for cycle check</t>
  </si>
  <si>
    <t>servo home not position chill home sensor little adjusted</t>
  </si>
  <si>
    <t>after servo home position adjusted after auto cycle checked ok</t>
  </si>
  <si>
    <t>TEMPERING FURNACE 1000KG</t>
  </si>
  <si>
    <t>09:05 PM</t>
  </si>
  <si>
    <t>Electrical panel replacement</t>
  </si>
  <si>
    <t>PLANNED WORK</t>
  </si>
  <si>
    <t>Upgraded panel replacement activity</t>
  </si>
  <si>
    <t>Exitsing panel all connections removed, New panel installed and connection given function ensured</t>
  </si>
  <si>
    <t>UNITHERM PIT FURNACE GCF-1 I11003</t>
  </si>
  <si>
    <t>middle zone AMAS not taken issue</t>
  </si>
  <si>
    <t>then checked thirster side output voltage checked RY-79V only coming B-110 V coming</t>
  </si>
  <si>
    <t>then heater cable removed after heater on thirster side no alarm after middle  zone IC  adjusted ok then heater on amps taken ok</t>
  </si>
  <si>
    <t>After job loading door closing time Q33 Breaker trip issue.</t>
  </si>
  <si>
    <t>checked Q33 main control breaker trip.</t>
  </si>
  <si>
    <t>checked main all control cables find door limit switch cable short.door limit switch supply cable removed &amp; trip reset ok,further to be follow.</t>
  </si>
  <si>
    <t>3 shift follow up work Q33 trip</t>
  </si>
  <si>
    <t>so checked wire 300 each terminal removed and checked time cover out limit wire 730 was problem</t>
  </si>
  <si>
    <t>the body short checked wire 730/300 was by pass and body short so wire same condition after function checked ok</t>
  </si>
  <si>
    <t>GCF-1 middle zone amps not taken</t>
  </si>
  <si>
    <t>so thermocouple adjusted</t>
  </si>
  <si>
    <t>UNITHERM PIT FURNACE GCF-2 I11004</t>
  </si>
  <si>
    <t>Safety thermocouple temperature variation problem</t>
  </si>
  <si>
    <t>THERMOCOUPLE MALFUNC</t>
  </si>
  <si>
    <t>Checked and found Temperature variation between safety and process</t>
  </si>
  <si>
    <t>Connection interchanged between Safety and process for observation, Next shift to be observe the performance.</t>
  </si>
  <si>
    <t>safety thermocouple was temperature variation</t>
  </si>
  <si>
    <t>In 904c above taken so check, safety thermocouple to process thermocouple was problem, so safety thermocouple was changed ok, machine under observation</t>
  </si>
  <si>
    <t>UNITHERM PIT FURNACE GCF-3 I11005</t>
  </si>
  <si>
    <t>lancer tube blocked condition.</t>
  </si>
  <si>
    <t>arranged another lancer tube but thread damaged condition need to done fabrication work further work to be follow.</t>
  </si>
  <si>
    <t>UNITHERM SEALED QUENCHING FURNACE SQF-1 350KG I11000</t>
  </si>
  <si>
    <t>1 shift follow up heater link cut condition</t>
  </si>
  <si>
    <t>after heater link welding work completed</t>
  </si>
  <si>
    <t>after heater on amps checked ok R-75 AMPS , Y-75AMPS  ,B-70 AMPS , take ok</t>
  </si>
  <si>
    <t>UNITHERM SEALED QUENCHING FURNACE SQF-3 1000KG I11002</t>
  </si>
  <si>
    <t>NRV block condition.</t>
  </si>
  <si>
    <t>NRV block condition. and gasket damaged condition .</t>
  </si>
  <si>
    <t>NRV removed completely cleaned with diesel checked and new gasket made re fixed NRV and gasket checked ok.</t>
  </si>
  <si>
    <t>VATS CENTRALISED OIL FILT</t>
  </si>
  <si>
    <t>pump 4 side oil leakage .</t>
  </si>
  <si>
    <t>now fixed ball valve and fitting provided to bypass the pump 
now running by pump 5 ok.</t>
  </si>
  <si>
    <t>VINOTHKUMAR,RAKUL.A,JAGAN.R</t>
  </si>
  <si>
    <t>VOUMARD ID GRINDING I14003</t>
  </si>
  <si>
    <t>oil leakage via fume killer.</t>
  </si>
  <si>
    <t>then  filter new one replaced  mesh  completely cleaned checked ok.</t>
  </si>
  <si>
    <t>WIDMA VTL</t>
  </si>
  <si>
    <t>Axis MZ1 waiting for drive alarm</t>
  </si>
  <si>
    <t>due to power failure time coming.so machine fully off and on, then alarm reset ok</t>
  </si>
  <si>
    <t>MACHINE NAME</t>
  </si>
  <si>
    <t>MACHINE SHORT NAME</t>
  </si>
  <si>
    <t>BROACHING MACHINE 10T - 5001</t>
  </si>
  <si>
    <t>SICMAT SHAVING RASO400 I9005</t>
  </si>
  <si>
    <t>BROACHING MACHINE  6T- 5002</t>
  </si>
  <si>
    <t>PMT INTERNAL GRINDING-2 FIG50XL I14005</t>
  </si>
  <si>
    <t>PMT EXT GRINDING AWH600 I13007</t>
  </si>
  <si>
    <t>GLEASON HOBBING P600H-2 I7017</t>
  </si>
  <si>
    <t>GLEASON SHAVING 200SV I9006</t>
  </si>
  <si>
    <t>GLEASON SHAVING ZS300 I9004</t>
  </si>
  <si>
    <t>GLEASON HOBBING 130H I7008</t>
  </si>
  <si>
    <t>MICROMATIC EXT GRINDING SH63 I13008</t>
  </si>
  <si>
    <t>MAZAK TURNING QTN350B I3008</t>
  </si>
  <si>
    <t>MAZAK TURNING CENTER SQT200 I3004</t>
  </si>
  <si>
    <t>MAZAK TURNING CENTER SQT250-2 I3003</t>
  </si>
  <si>
    <t>MAZAK TURNING CENTER SQT250-1 I3002</t>
  </si>
  <si>
    <t>MAZAK VMC VTC200B I22001</t>
  </si>
  <si>
    <t>MAZAK HMC HCN6800 2PC-3 I21007</t>
  </si>
  <si>
    <t>TAL VERTICAL TURNING LATHE VTL800 I3106</t>
  </si>
  <si>
    <t>PREMIER HOBBING PE250-2 I7009</t>
  </si>
  <si>
    <t>WIDMA VERTICAL TURNING LATHE VT600H I3108</t>
  </si>
  <si>
    <t>PAIDEMM SHAPPING DS500 I18002</t>
  </si>
  <si>
    <t>MORARA CNC ID GRINDING I14002</t>
  </si>
  <si>
    <t>HWACHEON VERTICAL TURNING LATHE VT650R I3107</t>
  </si>
  <si>
    <t>DOOSAN HMC HP6300 7PC I21008</t>
  </si>
  <si>
    <t>Month</t>
  </si>
  <si>
    <t>MACHINE BD MINS</t>
  </si>
  <si>
    <t>MONTH</t>
  </si>
  <si>
    <t>NO OF BREAKDOWNS</t>
  </si>
  <si>
    <t>MTTR</t>
  </si>
  <si>
    <t>MTBF</t>
  </si>
  <si>
    <t>Total No of breakdowns</t>
  </si>
  <si>
    <t>MTTR - Hours</t>
  </si>
  <si>
    <t>MTBF - Days</t>
  </si>
  <si>
    <t>12-Feb-2024</t>
  </si>
  <si>
    <t>175 ton pressing machine breakdown</t>
  </si>
  <si>
    <t>Manual Sequence All Function Worked but Auto Seq Only Not Working</t>
  </si>
  <si>
    <t>The Program Feedback Didn't Trigger from Traceability to Plc, So Get Support from Innovation programmer to Corrected The issue. After Checked Ok</t>
  </si>
  <si>
    <t>21-Feb-2024</t>
  </si>
  <si>
    <t>175 ton pressing machine top cylinder bolt damage</t>
  </si>
  <si>
    <t>BROKEN</t>
  </si>
  <si>
    <t>Top ram cylinder 7 no's mounting Allen bolts all are broken.</t>
  </si>
  <si>
    <t>Then Get a Support from Welder and removed The All Bolts and New Bolts are Fixed After Checked ok.</t>
  </si>
  <si>
    <t>VEERAKANNAN V,S.K.SURESH</t>
  </si>
  <si>
    <t>300-SR-O/P&amp;RING TT.TBENCH90013</t>
  </si>
  <si>
    <t>03-Feb-2024</t>
  </si>
  <si>
    <t>04-Feb-2024</t>
  </si>
  <si>
    <t>i90013 machine load not achieved</t>
  </si>
  <si>
    <t>MPCB FAILURE</t>
  </si>
  <si>
    <t>machine chiller mpcb continuously trip</t>
  </si>
  <si>
    <t>then check the power cable b phase wire burn condition then changed the cable corrected ok</t>
  </si>
  <si>
    <t>27-Feb-2024</t>
  </si>
  <si>
    <t>10:24 AM</t>
  </si>
  <si>
    <t>11:24 AM</t>
  </si>
  <si>
    <t>I90013 load variation issue</t>
  </si>
  <si>
    <t>CONTROLLER MORE HEAT</t>
  </si>
  <si>
    <t>Load Cell Controller Output Feedback not came</t>
  </si>
  <si>
    <t>Removed the controller calibrated and unit Serviced After Corrected ok</t>
  </si>
  <si>
    <t>S.K.SURESH,VEERAKANNAN V</t>
  </si>
  <si>
    <t>10:20 PM</t>
  </si>
  <si>
    <t>11:23 PM</t>
  </si>
  <si>
    <t>clean all burr near the puller area manually release the lock now working good machine handover.</t>
  </si>
  <si>
    <t>OP50 PLANATERY SET PRESSING</t>
  </si>
  <si>
    <t>16-Feb-2024</t>
  </si>
  <si>
    <t>OP60 Conveyor Auto Sequence Not working.</t>
  </si>
  <si>
    <t>REED SWITCH DEFECTIV</t>
  </si>
  <si>
    <t>The Pallet Stopper Reed switch Feedback Not Came</t>
  </si>
  <si>
    <t>So Changed the Reed Switch After Checked Conveyor Automatically running.</t>
  </si>
  <si>
    <t>op40 atlas Capco restarting issue</t>
  </si>
  <si>
    <t>DATA BACKUP CORRUPT</t>
  </si>
  <si>
    <t>Atlas Copco unit memory chip failure</t>
  </si>
  <si>
    <t>then changed the spare chip and get support from OEM supplier to corrected</t>
  </si>
  <si>
    <t>08-Feb-2024</t>
  </si>
  <si>
    <t>OP30 Preload value does not meet withing spec while mastering cycle</t>
  </si>
  <si>
    <t>the online mounting screw loosed condition</t>
  </si>
  <si>
    <t>so tighten the online probe mounting screw and adjusted the probe after corrected ok</t>
  </si>
  <si>
    <t>OP-10A PRESS</t>
  </si>
  <si>
    <t>700T Newline OP10A to OP130 all Station System and Lan not Working</t>
  </si>
  <si>
    <t>BATTERY FAILURE</t>
  </si>
  <si>
    <t>Assembly UPS Battery Failure</t>
  </si>
  <si>
    <t>then Removed the batteries and connected to the Spare ups and checked ok</t>
  </si>
  <si>
    <t>OP-80 CONNECTING COVER ASSY</t>
  </si>
  <si>
    <t>10-Feb-2024</t>
  </si>
  <si>
    <t>OP80 ATLAS CAPCO Display hanging Issue.</t>
  </si>
  <si>
    <t>PROGRAM MALFUNCTION</t>
  </si>
  <si>
    <t>feedback does not get from PLC and hanging.</t>
  </si>
  <si>
    <t>then Restart The controller and get support From OEM Correct the Issue After checking ok.</t>
  </si>
  <si>
    <t>19-Feb-2024</t>
  </si>
  <si>
    <t>OP30 Probe Position value Variation</t>
  </si>
  <si>
    <t>Online Probe Mounting Screw Loose Condition</t>
  </si>
  <si>
    <t>Removed The Fixer Then Tighten the mounting Screws Corrected Ok</t>
  </si>
  <si>
    <t>puller chuck close alarm.</t>
  </si>
  <si>
    <t>puller close signal not come. puller was struck up condition.</t>
  </si>
  <si>
    <t>puller side burr fully cleaned after puller open close function checked ok. machine handed over.</t>
  </si>
  <si>
    <t>05-Feb-2024</t>
  </si>
  <si>
    <t>Reported puller chuck open alarm issue.</t>
  </si>
  <si>
    <t>checked puller side burr accumulated.</t>
  </si>
  <si>
    <t>puller chuck fully cleaned &amp; puller open,close function checked ok.</t>
  </si>
  <si>
    <t>MANIKANDAN.K,ASHOK KUMAR.G</t>
  </si>
  <si>
    <t>06-Feb-2024</t>
  </si>
  <si>
    <t>1) cutting oil leakage 
2) puller lock and unlock problem</t>
  </si>
  <si>
    <t>1) cutting oil hose loosen condition after hose tighten function checked ok .
2) puller area burr blocked condition then bur4r fully cleaned after function checked ok</t>
  </si>
  <si>
    <t>07-Feb-2024</t>
  </si>
  <si>
    <t>filtration system cutting oil tank old one installation work</t>
  </si>
  <si>
    <t>filtration system 2 barrel cutting oil topupped in oil tank filtration system running in auto mode under observation</t>
  </si>
  <si>
    <t>SELVA SRINIVASAN,VINOTHKUMAR</t>
  </si>
  <si>
    <t>02:50 AM</t>
  </si>
  <si>
    <t>cutting oil flow not coming and retriever not locked</t>
  </si>
  <si>
    <t>previous shift oil leak checked time oil flow valve closed so oil not come</t>
  </si>
  <si>
    <t>so valve open after retriever up and down checked ofter  retriever closed m/c ok</t>
  </si>
  <si>
    <t>HYDRAULIC OIL LEAGE CHEKING WORK</t>
  </si>
  <si>
    <t>1) THEN CHECK LEAKAGE FROM RETRIVER UP AND DOWN PIPE LINE TIGHTED AND THEN FUNCTION CHECKED OK UNDER OBSERVATION 
2)CUTTING OIL HOSE ROOTING WORK</t>
  </si>
  <si>
    <t>08:35 PM</t>
  </si>
  <si>
    <t>Reported S86.0 Loading pusher greep speed alarm issue.</t>
  </si>
  <si>
    <t>checked S86.0 table loading position signal missing.</t>
  </si>
  <si>
    <t>checked table loading position limit switch position adjusted &amp; signal checked.auto cycle working checked ok.</t>
  </si>
  <si>
    <t>MANIKANDAN.K,RAMAR S,ASHOK KUMAR.G,YUVARAJ.R</t>
  </si>
  <si>
    <t>JOB REJUCTION ISSUE</t>
  </si>
  <si>
    <t>THEN CHECKED THE MACHINE AND THEN TABLE FACE SIDE BLUE APPLY AND THEN FUNCTION CHECKED BUT BLUE NOT MATCHED SO NEED TO REMOVE THE TABLE FURTHER WORK TO BE FOLLOW UP</t>
  </si>
  <si>
    <t>RAJESH KUMAR.V,HARIGARAN.U,MANIKYAM.A</t>
  </si>
  <si>
    <t>09-Feb-2024</t>
  </si>
  <si>
    <t>07:50 PM</t>
  </si>
  <si>
    <t>LOADING PUSHER WITHOUT CREAP SPEED ALARM</t>
  </si>
  <si>
    <t>Loading pusher without creap speed alarm loading table loading position creap sensor adjusted after checked ok.puller lock unlock alarm repeated then puller drive plate removed pin checked ok then burr fully accumulated condition then fully cleaned after fixed the plate function checked ok retriver pressure down issue then valves manually pressed ok.</t>
  </si>
  <si>
    <t>RAMAR S,SELVA SRINIVASAN,YUVARAJ.R</t>
  </si>
  <si>
    <t>120 ton table shraping purpose working.</t>
  </si>
  <si>
    <t>then all electrical connection and motor connection removed, all electrical connection added in log book. informed  to second shift.</t>
  </si>
  <si>
    <t>then all electrical connection and motor connection removed, all electrical connection added in log book. informed  to second shift</t>
  </si>
  <si>
    <t>MOHAN RAJ.A,R.NITHISH KUMAR</t>
  </si>
  <si>
    <t>02:15 AM</t>
  </si>
  <si>
    <t>13-Feb-2024</t>
  </si>
  <si>
    <t>Machine table scraping work</t>
  </si>
  <si>
    <t>Table longitudinal direction 0.25mm
table cross direction 0.015mm</t>
  </si>
  <si>
    <t>10.02.2024 (6.00am to 6.00pm)
Table removing work so gripper cylinder are removed and then hydraulic hose and electrical team connection removed and loading table removed further work follow up.
11.02.2024 (6.00am to 7.00pm)
Machine table grinding and scraping  work completed then table receive and cm checked table all 8 micron so machine leveling  checked error so leveling work completed now base plate mounting work completed magnetic fitter cleaning work completed further work up follow up   
12.02.2024 (6.00am to 6.00am)
Base table alignment  face out and runout correcting work completed job loading plate to surface 0.17 to 0.1mm regrinding after to the machine then parrel  checked 0.06 come so further assemble to be follow up
13.02.2024 (6.30am to 01.00pm)
Gripper unit feedback sensors feeback cables connected and properly routed in Cable duct area,X20 Axis reference limit and over travel limit connection given, X20 axis motor power connection given, Loading pusher motor power connections given and their feedback cables connected cables routed and Machine switched on all axis movement checked</t>
  </si>
  <si>
    <t>RAJESH KUMAR.V,HARIGARAN.U,RAJA.G,RAMAR S,MOHAN RAJ.A,SELVA SRINIVASAN,JAGAN.R</t>
  </si>
  <si>
    <t>cutting oil leak.</t>
  </si>
  <si>
    <t>m/c door Beeding damaged.</t>
  </si>
  <si>
    <t>checked door beeding side burr accumulated. cleaned beeding damaged. refixed checked no leak.</t>
  </si>
  <si>
    <t>Loading pusher creeper speed signal alarm issue</t>
  </si>
  <si>
    <t>so S87.0 limit switch distance adjusted, after manually loading pusher move no alarm, then auto cycle checked ok</t>
  </si>
  <si>
    <t>YUVARAJ.R,MANOJKUMAR.P,R.NITHISH KUMAR,HARIHARASUDHAN.M</t>
  </si>
  <si>
    <t>14-Feb-2024</t>
  </si>
  <si>
    <t>Air leakage</t>
  </si>
  <si>
    <t>Air hose fitting damage</t>
  </si>
  <si>
    <t>So new fitting replaced ok</t>
  </si>
  <si>
    <t>RAMAR S,SELVA SRINIVASAN</t>
  </si>
  <si>
    <t>15-Feb-2024</t>
  </si>
  <si>
    <t>07:36 AM</t>
  </si>
  <si>
    <t>Dismandle the puller lock unlock plate clean all the burr by air check the tightness of the sensor bolts ok now puller plate fixed puller lock unlock functioning good machine handover.</t>
  </si>
  <si>
    <t>PULLER CHUCK OPEN AND CLOSE ALARM</t>
  </si>
  <si>
    <t>THEN CHECK THE MACHINE AND THEN MAUALLY PULLER AREA FULLY CLEANAED AFTER CHECK BUT NOT OK PULLER PIN LOADED AND THEN PULLER PIN REMOVED AND GRINDED AFTER FIX AND FUNCTION CHECKED OK</t>
  </si>
  <si>
    <t>06:45 AM</t>
  </si>
  <si>
    <t>puller cover guard removed condition</t>
  </si>
  <si>
    <t>puller cover guard removed condition and retriever not locked , then puller cover guard re fixed and manually retriever down after retriever locked m/c ok</t>
  </si>
  <si>
    <t>17-Feb-2024</t>
  </si>
  <si>
    <t>10:15 PM</t>
  </si>
  <si>
    <t>Cutting oil leakage</t>
  </si>
  <si>
    <t>Cutting oil leak and retriver not locked then cutting oil leak 1 st observed m/c R.H job conveyor side screw mounting holes and m/c oil tank side chip wringer conveyor drain oil hose removed floor side so oil leak the screw mounting as chip wringer drain oil hose properly fixed oil leak checked ok then retriver down after locked then auto cycle checked ok m/c hand over.</t>
  </si>
  <si>
    <t>04:31 AM</t>
  </si>
  <si>
    <t>CUTTING OIL LEAK MACHINE BOTTOM SIDE</t>
  </si>
  <si>
    <t>BOLT WAS LOOSEN AFTER REFIX AND THEN FUNCTION CHECKED OK</t>
  </si>
  <si>
    <t>UNDER GROUND SIDE CUTTING OIL LEAKAGE ISSUE</t>
  </si>
  <si>
    <t>THEN CHECK LEAKAGE FIND FLOOR SIDE SO FURTHER WORK TO BE FOLLOW UP</t>
  </si>
  <si>
    <t>11:05 AM</t>
  </si>
  <si>
    <t>loading pusher not working running time</t>
  </si>
  <si>
    <t>due to gear box bottom gear fell down and lock nut  loosened condition</t>
  </si>
  <si>
    <t>then bolt tightened in the gear contact in the gear was 5mm 
now m/c running need to be done observation.</t>
  </si>
  <si>
    <t>VINOTHKUMAR,RAJA.G</t>
  </si>
  <si>
    <t>22-Feb-2024</t>
  </si>
  <si>
    <t>05:40 PM</t>
  </si>
  <si>
    <t>air leakage</t>
  </si>
  <si>
    <t>120 ton retriver up  and down time air leakage noise observed from valve  filter side need to replace new valve follow up given</t>
  </si>
  <si>
    <t>24-Feb-2024</t>
  </si>
  <si>
    <t>PULLER CHUCK OPEN AND CL;OSE ALARM</t>
  </si>
  <si>
    <t>TRHEN CHECK PULLER AREA BURR BLOCKED CONTION THEN CLEANED AND THEN PULLER PIN LOOSEN SO GRUB SCREW TIGHTEN AND THEN FUNCTION CHECKED OK</t>
  </si>
  <si>
    <t>JAGAN.R,ASHOK B,HARIGARAN.U</t>
  </si>
  <si>
    <t>26-Feb-2024</t>
  </si>
  <si>
    <t>LOADING PUSHER NOT WORKING</t>
  </si>
  <si>
    <t>THEN CHECK GEAR WAS REMOVED AND FALL DOWN CONDTION THEN GEAR WAS REFIXED AND THEN FUNCTION WISE CHECKED OK</t>
  </si>
  <si>
    <t>HARIGARAN.U,RAJESH KUMAR.V</t>
  </si>
  <si>
    <t>Cutting oil hose bend condition fabrication work done.</t>
  </si>
  <si>
    <t>BEND</t>
  </si>
  <si>
    <t>cutting oil hose removed from machine welding and fabrication work had to be done after welding work completed now fixed in machine working good under observation</t>
  </si>
  <si>
    <t>05:10 PM</t>
  </si>
  <si>
    <t>puller sensor problem</t>
  </si>
  <si>
    <t>puller sensor option 3 signal not come malfunction</t>
  </si>
  <si>
    <t>puller 3 sensor fully cleaned, after signal checked ok, then auto cycle checked ok</t>
  </si>
  <si>
    <t>coupling noise</t>
  </si>
  <si>
    <t>coupling teeth worn out condition.</t>
  </si>
  <si>
    <t>then new coupling replaced checked ok.</t>
  </si>
  <si>
    <t>hydraulic pump hydro 48 coupling broken condition</t>
  </si>
  <si>
    <t>hydraulic pump hydro 48 coupling broken condition then spare coupling searching but department side coupling not available then searched the coupling after 50 ton machine hydraulic chiller hydraulic pump coupling interchange ok.25 Ton machine on function checked ok but 50 ton machine side hydraulic 48 coupling not available so temparally love jaw coupling provided to hydraulic motor pump side then chiller on machine ok then chiller pump side oil leakage condition so further work follow up hydraulic 48 coupling not available in department side informed to department side.</t>
  </si>
  <si>
    <t>retriever up and down issue</t>
  </si>
  <si>
    <t>then checked the machine and manually valve press and then retriever up function checked ok pressure 80 bar came further work to be electrical follow up given       
reported down /up retriever not working auto cycle time then checked retriever up and middle sensor damaged condition so new spare M18 2nos  changed after function  checked ok</t>
  </si>
  <si>
    <t>REPORT C LOG ALARM STOP LIMITE ECEEDED ALARM</t>
  </si>
  <si>
    <t>10 TEETH 2.0 MODULE COMPONENET RUNNING TIME FIXTURE CHECKED QALARM RESET AND AUTO CYCLE CHECKED OK</t>
  </si>
  <si>
    <t>04:55 AM</t>
  </si>
  <si>
    <t>cutting oil temperature high issue and job heavy heat</t>
  </si>
  <si>
    <t>found chiller side controller side off issue, then on after function checked ok</t>
  </si>
  <si>
    <t>JAGAN.R,MANOJKUMAR.P</t>
  </si>
  <si>
    <t>B-Lag alarm, B-Axis sound: Impact sound drive not ready alarm appearing</t>
  </si>
  <si>
    <t>SPINDLE  NOISE</t>
  </si>
  <si>
    <t>Spindle bearing failure - Under analysis.</t>
  </si>
  <si>
    <t>Reported B-axis abnormal sound noticed &amp; Impact sound drive not ready alarm, spindle brake checking &amp; spindle noise checking is going work in progress.
13.02.2024
Service engineer came from Burri-India, Issue attended, identified spindle bearing failure recommended to purchase new motor with spindle unit from Burri-Germany.</t>
  </si>
  <si>
    <t>RAMAR S,SELVA SRINIVASAN,MANIKYAM.A</t>
  </si>
  <si>
    <t>28-Feb-2024</t>
  </si>
  <si>
    <t>08:10 PM</t>
  </si>
  <si>
    <t>B-Axis motor temperature alarm.</t>
  </si>
  <si>
    <t>machine alarm reset and handed over to user, LAN network not working To be discuss with IT.</t>
  </si>
  <si>
    <t>CHARGE WAGON 1000KG</t>
  </si>
  <si>
    <t>Charge machine A and B function not working</t>
  </si>
  <si>
    <t>LIMIT FEEDBACK MISSING</t>
  </si>
  <si>
    <t>limit feed back missing</t>
  </si>
  <si>
    <t>check A and B limit d0gg position little adjusted after charge m/c function check ok</t>
  </si>
  <si>
    <t>CHARGE WAGON 350KG</t>
  </si>
  <si>
    <t>charge wagon forward/ reverse not working, forward selector switch problem</t>
  </si>
  <si>
    <t>forward selector switch loose condition</t>
  </si>
  <si>
    <t>So check forward, reverse MPCB trip condition, then MPCB reset ok, after selector switch retighten ok, then checked ok</t>
  </si>
  <si>
    <t>charge m/c A&amp;B limit position not working</t>
  </si>
  <si>
    <t>L/S POSITION DISTURB</t>
  </si>
  <si>
    <t>limit position problem</t>
  </si>
  <si>
    <t>check A and B  limit position adjusted after charge wagon function check ok</t>
  </si>
  <si>
    <t>burr loaded condition in the cutting oil tank.</t>
  </si>
  <si>
    <t>then cleared the all of the burr that was accumulated in the tank then m/c hand overed.</t>
  </si>
  <si>
    <t>STOCK ADJUSTNING BOLT DAMAGED</t>
  </si>
  <si>
    <t>THEN NEW BOLT CHANGED AND PRODUCTION WORK GOING ON</t>
  </si>
  <si>
    <t>09:20 PM</t>
  </si>
  <si>
    <t>09:40 PM</t>
  </si>
  <si>
    <t>Motor protection breaker trip alarm</t>
  </si>
  <si>
    <t>then checked Q13 MPCB tripped conveyor motor side smoke coming and motor over heat condition</t>
  </si>
  <si>
    <t>so Q13 MPCB output cable removed ok machine running with out conveyor to next shift follow up</t>
  </si>
  <si>
    <t>HARIHARASUDHAN.M,NAVEEN PRADAP.R</t>
  </si>
  <si>
    <t>job size variation problem</t>
  </si>
  <si>
    <t>then check and tailstock runout check 0.02mm and spindle runout checked 0.03mm and spindle tapper checked 0.02mm now machine unde4r break down further work to be follow up</t>
  </si>
  <si>
    <t>23-Feb-2024</t>
  </si>
  <si>
    <t>conveyor thermal trip alarm.</t>
  </si>
  <si>
    <t>then removed the conveyor service and cutting flow due to burr loaded condition now burr completely cleared.</t>
  </si>
  <si>
    <t>29-Feb-2024</t>
  </si>
  <si>
    <t>conveyor mechanical team service ok</t>
  </si>
  <si>
    <t>so outside conveyor connection given and checking purpose ok, further work follow up, in next shift</t>
  </si>
  <si>
    <t>MANOJKUMAR.P,SURESH.V,HARIHARASUDHAN.M</t>
  </si>
  <si>
    <t>09:50 PM</t>
  </si>
  <si>
    <t>Machine Ram Up/Down function not working</t>
  </si>
  <si>
    <t>SETTING PROBLEM</t>
  </si>
  <si>
    <t>Checked and found setting problem</t>
  </si>
  <si>
    <t>Data entered on receipe system as per the programme after ram up/down movement function checked ok</t>
  </si>
  <si>
    <t>puller lock and unlock.</t>
  </si>
  <si>
    <t>then cleaned the puller unit then checked ok</t>
  </si>
  <si>
    <t>02-Feb-2024</t>
  </si>
  <si>
    <t>then checked puller limit switch side burr blocked. burr fully cleaned after puller lock unlock function checked ok. machine handed over.</t>
  </si>
  <si>
    <t>puller lock unlock problem burr fully cleaned after release the lock manually m/c handover</t>
  </si>
  <si>
    <t>50 ton fixe thread broken</t>
  </si>
  <si>
    <t>so unloading working so earth connection removed</t>
  </si>
  <si>
    <t>after connected PLC communicating control panel side values are not available PLC side error alarm so machine off and on after function checked ok</t>
  </si>
  <si>
    <t>KARTHIKEYAN.K,NAVEEN PRADAP.R,R.NITHISH KUMAR</t>
  </si>
  <si>
    <t>11:25 AM</t>
  </si>
  <si>
    <t>puller unlock problem.</t>
  </si>
  <si>
    <t>puller lock unlock function checked ok. machine handed over. observation.</t>
  </si>
  <si>
    <t>Reported auto cycle not ON issue</t>
  </si>
  <si>
    <t>door signal missing.</t>
  </si>
  <si>
    <t>checked door close signal missing. door close sensor position adjusted &amp; auto cycle checked ok.</t>
  </si>
  <si>
    <t>HARIHARASUDHAN.M,ASHOK KUMAR.G,YUVARAJ.R</t>
  </si>
  <si>
    <t>Reported plc stop mode &amp; data erease issue.</t>
  </si>
  <si>
    <t>plc problem</t>
  </si>
  <si>
    <t>Machine fully off/on then all data entered then machine handover.</t>
  </si>
  <si>
    <t>HARIHARASUDHAN.M,ASHOK KUMAR.G</t>
  </si>
  <si>
    <t>then check and puller rea clean after function checked ok</t>
  </si>
  <si>
    <t>12:15 AM</t>
  </si>
  <si>
    <t>puller lock and unlock problem and coolant high temperature alarm coming</t>
  </si>
  <si>
    <t>puller lock and unlock problem and coolant high temperature alarm coming.</t>
  </si>
  <si>
    <t>manually puller lock and unlock operated burr cleaned and then chiller was off condition then chiller on checked ok.</t>
  </si>
  <si>
    <t>MANIKANDAN.K,JAGAN.R,MANOJKUMAR.P</t>
  </si>
  <si>
    <t>due to burr accumulated in puller unit.</t>
  </si>
  <si>
    <t>then operated puller unit lock and unlock checked burr fully cleaned checked ok</t>
  </si>
  <si>
    <t>retriever up / down not working</t>
  </si>
  <si>
    <t>so check the retriever valve coil voltage checked ok, but retriever up / down function not working, then retriever up/down valve cleaned ok, after program number changed, then manually ram up/down also not working, then input checking time table forward/ reverse signal coming, table reverse limit switch struck up condition, then released ok, after machine fully off and on, then auto cycle checked ok.</t>
  </si>
  <si>
    <t>SURESH.V,MANOJKUMAR.P,JAGAN.R</t>
  </si>
  <si>
    <t>11-Feb-2024</t>
  </si>
  <si>
    <t>Puller open/close problem</t>
  </si>
  <si>
    <t>Puller open/close problem so puller unit fully removed ok. after burr fully cleaned ok, lock/ unlock mounting rod thread worm out so new drill &amp; tap m14 new provided ok. after fully assemble ok, than check free movement ok.</t>
  </si>
  <si>
    <t>ASHOK B,SARAVANAN.S</t>
  </si>
  <si>
    <t>puller lock and unlock issue</t>
  </si>
  <si>
    <t>puller plate completely cleaned checked lock and unlock function checked ok.</t>
  </si>
  <si>
    <t>HYDRAULIC OIL LEAKAGE</t>
  </si>
  <si>
    <t>THEN CHECKED THE MACHINE LEAKAGE FOUND IN TANK TOO PUMP SUCTION PIPE LINE SIDE NOW MACHINE RUNNING UNDER OBSERVATION</t>
  </si>
  <si>
    <t>After powercut hydraulic not ON issue.</t>
  </si>
  <si>
    <t>power failure</t>
  </si>
  <si>
    <t>machine properly off/on then hydraulic ON machine handover.</t>
  </si>
  <si>
    <t>after power cut ATC not in home</t>
  </si>
  <si>
    <t>ATC manually home position taken ok machine running ok</t>
  </si>
  <si>
    <t>MOHAN RAJ.A,RAJESH.R</t>
  </si>
  <si>
    <t>08:05 PM</t>
  </si>
  <si>
    <t>multi pallet station unit alarm come</t>
  </si>
  <si>
    <t>So all axis reference taken and pallet change time, start error station busy alarm came, then check loading side pallet clamp  sensor feedback and door close signal checked ok, after pallet schedule side pallet amber clear again pallet amber re schedule, after auto pallet change function checked ok.</t>
  </si>
  <si>
    <t>HARIHARASUDHAN.M,YUVARAJ.R,MANOJKUMAR.P</t>
  </si>
  <si>
    <t>APC Function not working</t>
  </si>
  <si>
    <t>Checked and found during the auto pallet change sequence time cycle interrupted and automatically stopped</t>
  </si>
  <si>
    <t>APC MPS function normalised, Pallet clamp, APC Down , Pallet scheduler condition checked auto pallet change function checked.</t>
  </si>
  <si>
    <t>spindle gear motor need to be fixed.</t>
  </si>
  <si>
    <t>night shift follow up that spindle gear motor need to fix then fixed the motor gear oil top upped then checked due to high rpm then adjusted it to the normal mode in settings checked one cycle times follow up
1shift followup  that covers need to mount after check ok then covers fixed m/c hand overed.</t>
  </si>
  <si>
    <t>Reported machine memory button removed issue.</t>
  </si>
  <si>
    <t>button problem</t>
  </si>
  <si>
    <t>Button properly fixed &amp; button working checked ok.</t>
  </si>
  <si>
    <t>08:20 PM</t>
  </si>
  <si>
    <t>spindle AMP module alarm</t>
  </si>
  <si>
    <t>drive cooling fan not run, so alarm come, drive cooling fan remove and clean ok, after alarm reset ok</t>
  </si>
  <si>
    <t>I90037 Machine coupling broken</t>
  </si>
  <si>
    <t>testing time motor to clutch joint coupling broken</t>
  </si>
  <si>
    <t>the changed the coupling plate and tighten after corrected ok</t>
  </si>
  <si>
    <t>KYB test Bench Breakdown</t>
  </si>
  <si>
    <t>DISENGAGED</t>
  </si>
  <si>
    <t>The Motor Running Test Time Shaft Not Rotating and Speed Inrange Fault Alarm Came</t>
  </si>
  <si>
    <t>CW direction Poppet valve Stuck-up so removed the Valve and Serviced Well Machine Running Ok</t>
  </si>
  <si>
    <t>belt filter interrupt error alarm.</t>
  </si>
  <si>
    <t>due to filter belt got accumulated by sludge.</t>
  </si>
  <si>
    <t>then fully cleared away the sludge then checked alarm gone.</t>
  </si>
  <si>
    <t>MACHINE TANK SIDE CUTTING OIL LEAKAGE</t>
  </si>
  <si>
    <t>THEN CHECKED OIL RETURN LINE SLUDGE BLOCKED SO CLEANED OK THEN CHECK ALARM COME THEN CHECK THE FILTER DUE DATE EXPIRED SO NEW FILTER CHANGED OK</t>
  </si>
  <si>
    <t>machine taken for planned activity machine fume move to top side area, so all electrical connection removed. further work to be follow.</t>
  </si>
  <si>
    <t>Fume killer hose damage condition.</t>
  </si>
  <si>
    <t>hose damage condition</t>
  </si>
  <si>
    <t>New hose replaced after checked ok.</t>
  </si>
  <si>
    <t>VINOTHKUMAR,SELVA SRINIVASAN</t>
  </si>
  <si>
    <t>09:50 AM</t>
  </si>
  <si>
    <t>oil leakage</t>
  </si>
  <si>
    <t>oil leakage checked gun was loosened condition condition.</t>
  </si>
  <si>
    <t>then tightened the air gun checked ok.</t>
  </si>
  <si>
    <t>power cut after X axis not shifting back</t>
  </si>
  <si>
    <t>POWER FAILURE</t>
  </si>
  <si>
    <t>power failure alarm come</t>
  </si>
  <si>
    <t>check m/c off and on after  m/c on and function check ok</t>
  </si>
  <si>
    <t>MOHAN RAJ.A,NAVEEN PRADAP.R</t>
  </si>
  <si>
    <t>power cut time X-Axis not retracted.</t>
  </si>
  <si>
    <t>USV MODULE battery was low voltage 10.1v DC.</t>
  </si>
  <si>
    <t>SO three battery 12V 7AH Changed. after function checked ok. machine handed over.</t>
  </si>
  <si>
    <t>MOHAN RAJ.A,KARTHIKEYAN.K</t>
  </si>
  <si>
    <t>Reported after powercut display not ON issue.</t>
  </si>
  <si>
    <t>Display PCU power button off/on then display ON.machine handover.</t>
  </si>
  <si>
    <t>HARIHARASUDHAN.M,YUVARAJ.R</t>
  </si>
  <si>
    <t>05:45 PM</t>
  </si>
  <si>
    <t>service door not closed properly.</t>
  </si>
  <si>
    <t>service door not closed properly. due to door guide pin was rubbing.</t>
  </si>
  <si>
    <t>guide pin mounting loosened position adjusted then door open close function checked ok.</t>
  </si>
  <si>
    <t>PRAKASAN.P.S,YUVARAJ.R,JAGAN.R</t>
  </si>
  <si>
    <t>02:10 PM</t>
  </si>
  <si>
    <t>After machine HMI not ON issue</t>
  </si>
  <si>
    <t>so PCU unit power supply off nd ON, after display on ok</t>
  </si>
  <si>
    <t>HARIHARASUDHAN.M,SURESH.V,MANOJKUMAR.P</t>
  </si>
  <si>
    <t>01:40 PM</t>
  </si>
  <si>
    <t>after power cut time display not on.</t>
  </si>
  <si>
    <t>then checked PCU side voltage checked ok.</t>
  </si>
  <si>
    <t>PCU button ON after function checked ok. machine handed over observation.</t>
  </si>
  <si>
    <t>20-Feb-2024</t>
  </si>
  <si>
    <t>after power cut machine NC not on</t>
  </si>
  <si>
    <t>so power supple side on Butten manually on</t>
  </si>
  <si>
    <t>function checked ok</t>
  </si>
  <si>
    <t>RAJESH.R,NAVEEN PRADAP.R</t>
  </si>
  <si>
    <t>power cut time HMI display not on issue</t>
  </si>
  <si>
    <t>so power supply side on/ off switch on after display on ok</t>
  </si>
  <si>
    <t>contactor malfunction alarm</t>
  </si>
  <si>
    <t>machine fully off and on, then alarm reset ok</t>
  </si>
  <si>
    <t>clamping device 1 clamped missing[ pressure]</t>
  </si>
  <si>
    <t>so check pressure switch not on condition, Then I/O module side checking time I/O module not on, then check deburring unit sensor cable short, deburring unit not use, so sensor cable removed and machine handed over</t>
  </si>
  <si>
    <t>Conveyor gear box jammed condition  conveyor chain also in loose condition</t>
  </si>
  <si>
    <t>210 H conveyor got triupped follow up work dismandle the gear box noticed gear box got jammed motor condition is good conveyor chain is in loose condition spare gear box not available chain tightness also not done further work follow up given.</t>
  </si>
  <si>
    <t>SARAVANAN.S,SELVA SRINIVASAN,RAMAR S</t>
  </si>
  <si>
    <t>06:15 PM</t>
  </si>
  <si>
    <t>chip conveyor overload alarm</t>
  </si>
  <si>
    <t>but morning mechanical team chip conveyor after gear box removed condition, so limit switch struck up problem, so limit switch signal struck up released after alarm reset machine running ok</t>
  </si>
  <si>
    <t>CONVEUR NOT WORKING</t>
  </si>
  <si>
    <t>THEN CHECKED AND CONVEYUR MANUALLY ROATE AND BURR FULLY REMOVED AND THEN FUNCTION CHECKED OK .</t>
  </si>
  <si>
    <t>conveyor problem</t>
  </si>
  <si>
    <t>gear box problem</t>
  </si>
  <si>
    <t>then gear box serviced with help of tool room then fixed motor connection given checked ok.
14/02/2024: 
  conveyor manually Rotate burr removed checked with out conveyor working m/c running.</t>
  </si>
  <si>
    <t>VINOTHKUMAR,HARIHARASUDHAN.M,RAJA.G</t>
  </si>
  <si>
    <t>then cutting oil pump bottom side sludge accumulate so clean the pump bottom after oil flow checked ok</t>
  </si>
  <si>
    <t>lubrication pressure not ok</t>
  </si>
  <si>
    <t>checked if lube grease level is low. grease level was ok. then manually pressed contactor lube grease came then alarm reset checked alarm gone then later again alarm coming while machine running need to check follow up work.</t>
  </si>
  <si>
    <t>lubrication pressure not ok alarm</t>
  </si>
  <si>
    <t>P/B SWITCH STRUCK UP</t>
  </si>
  <si>
    <t>pressure switch problem</t>
  </si>
  <si>
    <t>check lub pressure switch spare changed after machine on and check 30bar come ok</t>
  </si>
  <si>
    <t>MOHAN RAJ.A,R.NITHISH KUMAR,KARTHIKEYAN.K</t>
  </si>
  <si>
    <t>grease lubriation low pressure not ok alarm</t>
  </si>
  <si>
    <t>grease pump pressure checked ok low pressure not rested due to original pump medication</t>
  </si>
  <si>
    <t>so section not working so low pressure setting adjusted in pressure switch alarm rested machine handed over</t>
  </si>
  <si>
    <t>RAJA.G,NAVEEN PRADAP.R,RAJESH.R,ASHOK KUMAR.G,JAGAN.R</t>
  </si>
  <si>
    <t>04:40 AM</t>
  </si>
  <si>
    <t>PUMP pressure not develop pump need to be replaced</t>
  </si>
  <si>
    <t>LUBE PRESSURE NOT OK</t>
  </si>
  <si>
    <t>Lubrication pressure not develop alarm after topup the grease manually switch on the pump pressure not develop need to replace with new pump spare pump not available follow up given</t>
  </si>
  <si>
    <t>MANIKANDAN.K,SELVA SRINIVASAN</t>
  </si>
  <si>
    <t>lube grease pressure low alarm.</t>
  </si>
  <si>
    <t>due to lube grease pump pressure is not developing.</t>
  </si>
  <si>
    <t>then pump removed from the m/c with electrical support, standby pump found then serviced the pump fixed it electrical supply given checked ok.</t>
  </si>
  <si>
    <t>BURR CHIP WRINGER PROBLEM</t>
  </si>
  <si>
    <t>DUE TO CHECK CHIP WRINGER BELT DAMAGED CONDITION SO INFORMED FABRICATOR WORK GOING ON FURTHER WORK TO BE FOLLOW UP</t>
  </si>
  <si>
    <t>fume killer blower and dc motor on off selector switch fixed.</t>
  </si>
  <si>
    <t>after blower motor and dc on. machine handed over.</t>
  </si>
  <si>
    <t>axis X drive 1 system error alarm issue</t>
  </si>
  <si>
    <t>so check X axis LD module 2*25 module drive failure, then spare LD module replaced ok, then machine ON function checked ok</t>
  </si>
  <si>
    <t>18-Feb-2024</t>
  </si>
  <si>
    <t>fume killer welding work</t>
  </si>
  <si>
    <t>so informed to remove the earth connections, then connections removed after welding work completed then all earth cable connected ok, then machine ON function checked ok</t>
  </si>
  <si>
    <t>SURESH.V,MANOJKUMAR.P,KARTHIKEYAN.K</t>
  </si>
  <si>
    <t>HMI operator setting mode side language changed issue.</t>
  </si>
  <si>
    <t>so language page side English language changed ok</t>
  </si>
  <si>
    <t>fume killer not working</t>
  </si>
  <si>
    <t>WIRE ANNEALED &amp; CUT</t>
  </si>
  <si>
    <t>wire problem</t>
  </si>
  <si>
    <t>check contactor incoming wire cut and removed condition and wire reconnected after fume killer on and check ok</t>
  </si>
  <si>
    <t>cutting oil hose pipe position changed after change the hose  direction now leakage arrested machine handover.</t>
  </si>
  <si>
    <t>25-Feb-2024</t>
  </si>
  <si>
    <t>gripper close signal not come</t>
  </si>
  <si>
    <t>sensor signal not come</t>
  </si>
  <si>
    <t>check loader 1 up time gripper close signal not come and check sensor side burr cleaned after function check ok</t>
  </si>
  <si>
    <t>reported from tailstock up down function not working.</t>
  </si>
  <si>
    <t>checked and found t/s stopped in intermediate position ,t/s manually move to home position the auto t/s moment auto cycle checked ok.</t>
  </si>
  <si>
    <t>Dripping oil alarm</t>
  </si>
  <si>
    <t>BURR ACCUMLATED</t>
  </si>
  <si>
    <t>Checked and found dripping oil pump suction side burr accumulated</t>
  </si>
  <si>
    <t>Pump bottom side burr fully cleaned dripping oil motor runing condition checked</t>
  </si>
  <si>
    <t>dipping oil take side welding work in oil flirtation mesh fixing work</t>
  </si>
  <si>
    <t>planned work</t>
  </si>
  <si>
    <t>check panel side all earth wire removed after welding work completed and mesh fixing and panel earth connected and m/c on and function check ok</t>
  </si>
  <si>
    <t>KARTHIKEYAN.K,VINOTHKUMAR</t>
  </si>
  <si>
    <t>cutting oil flow not ok</t>
  </si>
  <si>
    <t>then filter cleaned and fix after function checked ok</t>
  </si>
  <si>
    <t>hydraulic motor tripped. then checked motor winding value 4.1 ohm. voltage check ok. motor amps taken 7.4A. Machine handed over.</t>
  </si>
  <si>
    <t>05:15 PM</t>
  </si>
  <si>
    <t>B1 Axis clamping monitoring alarm.</t>
  </si>
  <si>
    <t>then checked hydraulic pressure clamping signal checked alarm reset machine handed over.</t>
  </si>
  <si>
    <t>07:40 AM</t>
  </si>
  <si>
    <t>B-Axis contour monitoring alarm.</t>
  </si>
  <si>
    <t>machine Idle running time alarm not come. job cutting time alarm appear. so spare LT MODULE 160A spare drive changed.</t>
  </si>
  <si>
    <t>but same alarm coming. so C-Axis control card swapped to B-Axis check same alarm coming.</t>
  </si>
  <si>
    <t>SURESH.V,ASHOK B</t>
  </si>
  <si>
    <t>b-axis drive fault alarm. axis B1DRIVE 12 power section heat sink temperature sink temperature exceeded alarm.</t>
  </si>
  <si>
    <t>drive LT MODULE 160A drive changed after alarm cleared. after auto cycle checked ok. machine handed over.</t>
  </si>
  <si>
    <t>YUVARAJ.R,R.NITHISH KUMAR</t>
  </si>
  <si>
    <t>then checked cycle end time alarm coming. alarm reset. after two cycle checked ok. machine handed over. observation.</t>
  </si>
  <si>
    <t>B-Axis clamping monitoring alarm issue.</t>
  </si>
  <si>
    <t>then checked after cycle end time alarm coming.</t>
  </si>
  <si>
    <t>B-Axis cutter clamping sensor position adjusted. machine handed over.</t>
  </si>
  <si>
    <t>auxiliary drive alarm.</t>
  </si>
  <si>
    <t>due to hydraulic oil level low. pump pipe line fitting loosened condition .</t>
  </si>
  <si>
    <t>then tightened the loosened fitting checked ok oil top upped  20 liters checked ok.</t>
  </si>
  <si>
    <t>MANIKANDAN.K,JAGAN.R</t>
  </si>
  <si>
    <t>then 40 litter 68 oil top up ok</t>
  </si>
  <si>
    <t>Cutting oil leakage issue noticed so hydraulic hose removed and check flow level is high after s2 hose valve adjusted now s2 cutting oil hose oil level flow is 7 l/min after hose connection are all given now machine running under observation</t>
  </si>
  <si>
    <t>SELVA SRINIVASAN,RAMAR S,PRAKASAN.P.S</t>
  </si>
  <si>
    <t>G7 alignment checking work.</t>
  </si>
  <si>
    <t>A) parallelism-650mmL - 55micron
B)parallelism- 650mmL -60 micron
checked this with mandrel before removing fixtures.</t>
  </si>
  <si>
    <t>PRAKASAN.P.S,VINOTHKUMAR,SELVA SRINIVASAN,JAGAN.R</t>
  </si>
  <si>
    <t>hydraulic oil leak</t>
  </si>
  <si>
    <t>spindle lubrication return flow was over flow in the spindle side</t>
  </si>
  <si>
    <t>lubrication return flow meter side sludge blocked so removed and clean the flow meter after oil leak checked , ok the m/c 2nd shift after plant work star so m/c still stoped</t>
  </si>
  <si>
    <t>HYDRAULIC OIL LEVEL LOW</t>
  </si>
  <si>
    <t>THEN CHECK AND 40 LITTER 68 OIL TOP UP OK</t>
  </si>
  <si>
    <t>then 20 liters of hydraulic 68 oil top upped checked ok</t>
  </si>
  <si>
    <t>01:45 PM</t>
  </si>
  <si>
    <t>Spindle hydraulic bush replacement work</t>
  </si>
  <si>
    <t>hydraulic oil level low 20 ltr hydraulic oil topupped then machine planned  work spindle hydraulic oil transfer pump side noise and air locked then removed the pump motor connection and service the pump pump side blade stucked and over tight so blade micron level grinded and after fixed the pump 
spindle hydraulic bush replacement work old bush removed dimension checked reference with new bush dimension checked mismatched so old bush re fixed then hydraulic oil leak checked ok.
old bush :
     ID = 117.469
     od = 156.020 ; L= 99.9
new bush:
     Id = 117.356
     od= 156.400
l= 99.899
SHAFT DIA= 116.110</t>
  </si>
  <si>
    <t>SELVA SRINIVASAN,MANIKANDAN.K,RAMAR S,PRAKASAN.P.S</t>
  </si>
  <si>
    <t>PE800-1 machine spindle side I/O Module connecter five number sensor cable changed.</t>
  </si>
  <si>
    <t>connecter I/O DETAILS -B52M14, -S76M17,-S76M17,-S60M46 sensor cable routing work done. and connection given ok.</t>
  </si>
  <si>
    <t>KARTHIKEYAN.K,R.NITHISH KUMAR,MOHAN RAJ.A</t>
  </si>
  <si>
    <t>04:20 AM</t>
  </si>
  <si>
    <t>hydraulic motor not on</t>
  </si>
  <si>
    <t>then checked the machine and then manually reset and then function checked but alarm not reset after check Q83M10 ALARM COME THEN FUNCTION NOT OK SO FURTHER WORK TO BE FOLLOW UP</t>
  </si>
  <si>
    <t>HARIGARAN.U,NAVEEN PRADAP.R</t>
  </si>
  <si>
    <t>Hob head circulation cooling motor trip issue</t>
  </si>
  <si>
    <t>then check input voltage 400v each phase coming ok and motor winding value each phase 35.0ohm ok, but mechanical side pump lock condition , so mechanical work going on</t>
  </si>
  <si>
    <t>MANOJKUMAR.P,HARIHARASUDHAN.M,SURESH.V</t>
  </si>
  <si>
    <t>hydraulic oil leak. Hob clamp/ declamp signal problem</t>
  </si>
  <si>
    <t>due to centralization cylinder movement hydraulic drain hose puncture condition.</t>
  </si>
  <si>
    <t>then spare hose arranged but fitting not suitable fitting arranged fitting fabrication work done hose fixed then leak checked ok.
Then check sensor mounting plate side fine adjusted ok and Strock center Lised backward, forward signal not come, NC sensor use condition, but previse shift cable changed, new cable side sensor output configuration changed condition, so M12 NO sensor two number changed ok, after auto cycle ON ok</t>
  </si>
  <si>
    <t>JAGAN.R,MANOJKUMAR.P,ASHOK B,HARIHARASUDHAN.M,SURESH.V</t>
  </si>
  <si>
    <t>HYDROSTATIC HOBBING SHAPPING SPINDLE NOT OK ALARM</t>
  </si>
  <si>
    <t>Hydrostatic hobbing shapping spindle not ok then checked hydraulic pressure checked ok hydraulic motor taking amps r=4.7 y=4.7,b=5.1;
taken tailstock clamped declamp time amps taken 7.1 a mpcb setting 7 amps machine running observation</t>
  </si>
  <si>
    <t>MOHAN RAJ.A,SELVA SRINIVASAN,RAMAR S,MANIKANDAN.K,R.NITHISH KUMAR</t>
  </si>
  <si>
    <t>lube pump issue</t>
  </si>
  <si>
    <t>then initiated to dismantle the hob spindle unit, first informed operator to remove the cutter, then hob moving cylinder shaft bearing needed to change condition gear side function are checked lubrication for gears further gears assembly and work in progress. 20/2/24 spindle bearing and hydrostatic bush change work in 2nd shift after spindle covers and hydraulic pipeline spindle back cover fixed time spindle encoder cable damaged then encoder cable soldering work done by electrical team. after spindle rotation function and any abnormal noise checked ok after hydraulic oil leak checked ok.
then checked the machine and then pump removed and then dust blocked cleaned and pump fully serviced and fix and function checked ok after 7 clock same issue come then pressure increased after function checked ok</t>
  </si>
  <si>
    <t>RAJESH.R,MANOJKUMAR.P,R.NITHISH KUMAR,HARIGARAN.U,RAJESH KUMAR.V</t>
  </si>
  <si>
    <t>Reported pressure monitouring device hob heat alarm.</t>
  </si>
  <si>
    <t>hob heat pressure filter feedback part connection swapped condition.</t>
  </si>
  <si>
    <t>so same has been normalized alarm function cleared. machine working condition checked ok. machine handed over.</t>
  </si>
  <si>
    <t>MOHAN RAJ.A,RAMAR S,MANIKANDAN.K</t>
  </si>
  <si>
    <t>12:45 PM</t>
  </si>
  <si>
    <t>Table relief pressures switch fault alarm</t>
  </si>
  <si>
    <t>so checked found B21M14 pressures switch side 15 bar to 10 bar</t>
  </si>
  <si>
    <t>checked ok machine running under OBS</t>
  </si>
  <si>
    <t>RAJESH.R,NAVEEN PRADAP.R,ASHOK KUMAR.G,MANOJKUMAR.P</t>
  </si>
  <si>
    <t>08:38 AM</t>
  </si>
  <si>
    <t>09:38 AM</t>
  </si>
  <si>
    <t>chips not going to conveyor</t>
  </si>
  <si>
    <t>chips not going to conveyor then conveyor full burr cleaned and found malet hammer loaded then its removed after burr flow checked ok</t>
  </si>
  <si>
    <t>RAMAR S</t>
  </si>
  <si>
    <t>Reported table relief pressure town alarm issue.</t>
  </si>
  <si>
    <t>checked pressure switch problem.</t>
  </si>
  <si>
    <t>spare pressure switch truck (0-250bar) changed &amp; pressure checked ok.machine handover under observation.</t>
  </si>
  <si>
    <t>ASHOK KUMAR.G,RAJESH.R,NAVEEN PRADAP.R</t>
  </si>
  <si>
    <t>02:25 PM</t>
  </si>
  <si>
    <t>02:50 PM</t>
  </si>
  <si>
    <t>Reported machine lamp failure.</t>
  </si>
  <si>
    <t>lamp failure</t>
  </si>
  <si>
    <t>spare 4 feet LED lamp changed &amp; machine handover.</t>
  </si>
  <si>
    <t>power cut time axis not retracted</t>
  </si>
  <si>
    <t>so job wase problem, so USV battery voltage check27.0DC ok, after axis retracted check ok, machine running ok, under observation.</t>
  </si>
  <si>
    <t>HARIHARASUDHAN.M,SURESH.V</t>
  </si>
  <si>
    <t>component teeth slitted problem.</t>
  </si>
  <si>
    <t>then checked A2 Axis timer belt got damaged.</t>
  </si>
  <si>
    <t>after spare belt replaced ok. machine handed over observation.</t>
  </si>
  <si>
    <t>RAMAR S,SELVA SRINIVASAN,YUVARAJ.R,R.NITHISH KUMAR</t>
  </si>
  <si>
    <t>Z axis moment  problem issue</t>
  </si>
  <si>
    <t>so check machine setting time problem coming, so check Z2 axis decoupled signal not coming, so all axis manually move after machine reference taken ok, then cycle start same problem coming, so program changed then cycle start ON no alarm, so inform to operator check the program, then program corrected after cycle started ok</t>
  </si>
  <si>
    <t>SURESH.V,RAJA.G,MANOJKUMAR.P,JAGAN.R</t>
  </si>
  <si>
    <t>Z axis not un coupled alarm issue</t>
  </si>
  <si>
    <t>so machine fully off and on Z axis  uncoupled and couple check ok, and A axis not reference so another program one select and A axis referenced after machine auto cycle check ok</t>
  </si>
  <si>
    <t>SURESH.V,HARIHARASUDHAN.M,MANOJKUMAR.P</t>
  </si>
  <si>
    <t>A2 and C4 axis not safety ref and axis enable missing alarm</t>
  </si>
  <si>
    <t>REF POSITION DISTURB</t>
  </si>
  <si>
    <t>A2 axis not safety reference</t>
  </si>
  <si>
    <t>check A2 axis manual declamp and clamp check after all axis ref taken ok and auto cycle check ok</t>
  </si>
  <si>
    <t>fixer unclamp switch mounting loose condition.</t>
  </si>
  <si>
    <t>so unclamp selector switch tightness checked ok. machine handed over.</t>
  </si>
  <si>
    <t>11:55 AM</t>
  </si>
  <si>
    <t>fixture declamp switch problem</t>
  </si>
  <si>
    <t>switch mounting loose condition, so fully tighten ok</t>
  </si>
  <si>
    <t>Reported after power cut invalid file alarm issue.</t>
  </si>
  <si>
    <t>unwanted error files deleted &amp; alarm reset machine handover.</t>
  </si>
  <si>
    <t>Reported component size variation</t>
  </si>
  <si>
    <t>MISALIGNMENT</t>
  </si>
  <si>
    <t>Under observation.</t>
  </si>
  <si>
    <t>Reported component size variation, X-Axis lubrication grease checked ok, axis repeatability checked found 0.01mm so component cycle without cutting provided for 5 times for warmup, then component cycle started &amp; 10 cycles observed no issue repeated ok.</t>
  </si>
  <si>
    <t>SURESH.V,RAJA.G,JAGAN.R</t>
  </si>
  <si>
    <t>As per production replacement X-axis offset value variation 0.2 observed.</t>
  </si>
  <si>
    <t>so deferential variation value compenstate in 34090 PRM.</t>
  </si>
  <si>
    <t>machine component checked ok. 34090 before: 5957,39720000 After: 5957,59720000</t>
  </si>
  <si>
    <t>Reported drive hardware fault alarm.</t>
  </si>
  <si>
    <t>all axis not enabled, spare ER MODULE replaced. all axis enable signal checked ok. further to be observed.</t>
  </si>
  <si>
    <t>reported setting user operator page not able to change.</t>
  </si>
  <si>
    <t>operator panel got hanged, machine totally off and on.</t>
  </si>
  <si>
    <t>function ensured machine running under observation.</t>
  </si>
  <si>
    <t>Nck alarm and system hanging problem</t>
  </si>
  <si>
    <t>SYSTEM NOT BOOT</t>
  </si>
  <si>
    <t>system not booting</t>
  </si>
  <si>
    <t>check m/c off and nc and display side all connector tightened check after m/c on and function check ok</t>
  </si>
  <si>
    <t>auto cycle not working issue</t>
  </si>
  <si>
    <t>found door close signal not coming, found door not properly close, then machine fully off and on, then signal coming ok</t>
  </si>
  <si>
    <t>movable tailstock clamp pressure fault</t>
  </si>
  <si>
    <t>manually  checked signal not property coming due the limit switch shakeup condition</t>
  </si>
  <si>
    <t>then limit switch fixed after function checked ok</t>
  </si>
  <si>
    <t>ASHOK KUMAR.G,RAJESH.R,NAVEEN PRADAP.R,JAGAN.R</t>
  </si>
  <si>
    <t>03:40 AM</t>
  </si>
  <si>
    <t>Reported job pickup gripper ungrip signal missing issue.</t>
  </si>
  <si>
    <t>checked ungrip sensor cable damaged condition.</t>
  </si>
  <si>
    <t>gripper grip,ungrip sensor cables replaced &amp; sensor signals checked ok.</t>
  </si>
  <si>
    <t>ASHOK KUMAR.G,NAVEEN PRADAP.R,RAJESH.R</t>
  </si>
  <si>
    <t>03:10 PM</t>
  </si>
  <si>
    <t>Reported after power cut invalid file alarm issue</t>
  </si>
  <si>
    <t>Invalid unwanted files deleted &amp; alarm reset machine handover.</t>
  </si>
  <si>
    <t>Reported pallet lifting unit automatically town issue.</t>
  </si>
  <si>
    <t>checked lifting up,down signal ok.</t>
  </si>
  <si>
    <t>lifting up pressure adjusted &amp; lifting working checked ok.machine handover.</t>
  </si>
  <si>
    <t>cutting oil leakage.</t>
  </si>
  <si>
    <t>cutting oil leakage. conveyor side burr accumulated.</t>
  </si>
  <si>
    <t>after cleared the burr checked no leakage found ok.</t>
  </si>
  <si>
    <t>GRINDMASTER DEBURRING-1 GDM250 I8001</t>
  </si>
  <si>
    <t>Machine not switched on</t>
  </si>
  <si>
    <t>FUSE BLOWN OUT</t>
  </si>
  <si>
    <t>Checked and found machine incoming power supply not came, BBT side breaker trip condition, Due to Y-Phase fuse failure in machine isolator sdie</t>
  </si>
  <si>
    <t>Machine Incoming power switch resetted , Spare new fuse replaced and function checked ok</t>
  </si>
  <si>
    <t>HMT LATHE NH22 I30001</t>
  </si>
  <si>
    <t>m/c carriage movement issue.</t>
  </si>
  <si>
    <t>due to carriage inside gear pin broken.</t>
  </si>
  <si>
    <t>carriage pin made and bush made for the bevel gear and fixed all of the parts carriage fixed in the slide and all of the  function fixed checked ok.</t>
  </si>
  <si>
    <t>JAGAN.R,VINOTHKUMAR,RAJA.G</t>
  </si>
  <si>
    <t>due to chain tension loosened condition.</t>
  </si>
  <si>
    <t>chain tension adjusted checked after ok, but problem came again checked chain again load condition suspect that chain link might have been cut fabrication work need to be done follow up work.</t>
  </si>
  <si>
    <t>conveyor outside removed, so conveyor input cable connection removed ok.</t>
  </si>
  <si>
    <t>MANOJKUMAR.P,HARIHARASUDHAN.M</t>
  </si>
  <si>
    <t>chain link cut condition.</t>
  </si>
  <si>
    <t>then conveyor removed from the m/c sent it for service</t>
  </si>
  <si>
    <t>ASHOK B,JAGAN.R</t>
  </si>
  <si>
    <t>CONVEYUR ISSUE</t>
  </si>
  <si>
    <t>THEN CHECK THE MACHINE AND THEN CHANI TENSION ADJUST AND THEN CHCEKED BUT CONVEYUR WAS LOADED SO FURTHER WORK TO BE FOLLOW UP</t>
  </si>
  <si>
    <t>machine conveyor propyl not fixed.</t>
  </si>
  <si>
    <t>burr problem.</t>
  </si>
  <si>
    <t>burr removed and conveyor fixed ok.</t>
  </si>
  <si>
    <t>X axis excess error alarm issue.</t>
  </si>
  <si>
    <t>checked axis moving time alarm come.</t>
  </si>
  <si>
    <t>Rapid speed 100 set time alarm come.x axis motor winding value 0.6ohm,0.6ohm,0.6ohm ok.encoder cable spare connected but same alarm come.motor power cable check in meger 56mohm come.suspected  drive problem.drive spare not available.so,x axis rapid speed parameter reduced &amp; machine handover.</t>
  </si>
  <si>
    <t>RAMAR S,MANIKANDAN.K,HARIHARASUDHAN.M,YUVARAJ.R,ASHOK KUMAR.G</t>
  </si>
  <si>
    <t>x axis left side cover loading in the door side.</t>
  </si>
  <si>
    <t>x axis left side cover loading in the door side. due to telescopic cover bolt not fixed.</t>
  </si>
  <si>
    <t>then bolt fixed movement checked ok.</t>
  </si>
  <si>
    <t>SPINDLE OIL LEVEL LOW</t>
  </si>
  <si>
    <t>spindle oil level low after topup oil now clamp working good machine handover.</t>
  </si>
  <si>
    <t>11:45 PM</t>
  </si>
  <si>
    <t>workpiece clamping and unclamping function not working.</t>
  </si>
  <si>
    <t>then checked manually not working. auto loader position change condition. after position corrected after workpiece clamp declamp position value corrected after reference taken ok. machine handed over.</t>
  </si>
  <si>
    <t>07:25 AM</t>
  </si>
  <si>
    <t>08:10 AM</t>
  </si>
  <si>
    <t>power failure after limit error alarm come</t>
  </si>
  <si>
    <t>power failure after alarm come</t>
  </si>
  <si>
    <t>check m/c off and on after Q axis manual home postion taken and ref taken ok</t>
  </si>
  <si>
    <t>MOHAN RAJ.A,KARTHIKEYAN.K,R.NITHISH KUMAR</t>
  </si>
  <si>
    <t>Cutting oil leak problem</t>
  </si>
  <si>
    <t>hose fitting loose condition</t>
  </si>
  <si>
    <t>So checked found hose  fitting loose condition fitting properly tight ok</t>
  </si>
  <si>
    <t>spindle lub chiller malfunction alarm</t>
  </si>
  <si>
    <t>so check chiller side alarm E8 coming, after found compressor tripped frequently, then chiller compressor winding checked ok each phase 2.2ohms coming, then compressor amps checked ok, now coil fully cleaned machine running, under observation</t>
  </si>
  <si>
    <t>MOHAN RAJ.A,MANOJKUMAR.P</t>
  </si>
  <si>
    <t>machine running time suddenly monitor off. machine totally off and on. after function checked ok. ,machine handed over.</t>
  </si>
  <si>
    <t>magazine drum malfunction alarm</t>
  </si>
  <si>
    <t>power failure  after magazine drum alarm come</t>
  </si>
  <si>
    <t>check magazine drive battery changed after abs position teached after machine on and function check ok</t>
  </si>
  <si>
    <t>reported machine met accident.</t>
  </si>
  <si>
    <t>during RENISHAW tool measure time tool pullsted strackel in spindle,</t>
  </si>
  <si>
    <t>so tool manually removed axis moment auto tool change function ensured, production side RENISHAW PROBE arrange work in progress further work to be follow.</t>
  </si>
  <si>
    <t>MOHAN RAJ.A,RAJESH KUMAR.V</t>
  </si>
  <si>
    <t>Machine lamp not working</t>
  </si>
  <si>
    <t>so new lamp fixed 24V DC lamp changed and cable connection given for 24V DC, before lamp 230VAC, so machine inside 2 pole MCB provided and connection given ok.
after power cut time machine reference taken time (+) X axis soft limit alarm, so parameter side value change and reference taken after original value restored ok</t>
  </si>
  <si>
    <t>09:10 AM</t>
  </si>
  <si>
    <t>machine display automatic off and on.</t>
  </si>
  <si>
    <t>then checked power supply NC  unit cable checked ok.</t>
  </si>
  <si>
    <t>all axis reference taken ok. machine handed over. observation.</t>
  </si>
  <si>
    <t>reporter from emergency stop alarm</t>
  </si>
  <si>
    <t>so checked machine reset</t>
  </si>
  <si>
    <t>02:55 PM</t>
  </si>
  <si>
    <t>reported from pallet clamp senor malfunction alarm.</t>
  </si>
  <si>
    <t>so checked machine sensor side burr blocked</t>
  </si>
  <si>
    <t>then cleaned after function checked ok</t>
  </si>
  <si>
    <t>machine running time automatically emergency stop condition</t>
  </si>
  <si>
    <t>due to z axis telescopic cover damaged condition.</t>
  </si>
  <si>
    <t>then spare telescopic cover replaced and fabrication work done.</t>
  </si>
  <si>
    <t>ASHOK B,RAJA.G,JAGAN.R</t>
  </si>
  <si>
    <t>10:21 PM</t>
  </si>
  <si>
    <t>Coolant leakage</t>
  </si>
  <si>
    <t>coolant leakage noticed machine bottom side coolant filled and overflow clean the bin and kept under the machine now leakage arrested macine handover</t>
  </si>
  <si>
    <t>Renishaw tool change time tool not changed auto program side but alarm not come</t>
  </si>
  <si>
    <t>ATC NOT IN POSITION</t>
  </si>
  <si>
    <t>So tool clamp/ declamp feedback check signal ok and Renishaw receiver unit clean, after all axis reference taken and tool change ok, machine running ok, under observation</t>
  </si>
  <si>
    <t>COOLANT LEAKAGE PROBLEM</t>
  </si>
  <si>
    <t>DUE TO CHECK COOLANT LEAKAGE FOUYND IN MC BACK SIDE GASKET DAMAGED CONDITION SO NEW GASKET CHANGED AND FIX AND THEN FUNCTION CHECKED OK</t>
  </si>
  <si>
    <t>coolant leakage issue</t>
  </si>
  <si>
    <t>due too check no leakage already leakage coolant clenda after check ok</t>
  </si>
  <si>
    <t>due to check leakage find door side so Ana bond provide and then leakage check no leakage ok</t>
  </si>
  <si>
    <t>due to chain loosened condition.</t>
  </si>
  <si>
    <t>chain tension adjusted checked ok.</t>
  </si>
  <si>
    <t>reported from Auto tool change not working.</t>
  </si>
  <si>
    <t>after auto tool change tool unlocked alarm came.</t>
  </si>
  <si>
    <t>tool detector sensor getting malfunction sensor too heat communication PCB changed and checked issue repeated sensor removed further work to be follow.</t>
  </si>
  <si>
    <t>reported from pallet change cycle not working</t>
  </si>
  <si>
    <t>so checked and found table clamp confirmation X292 input not present</t>
  </si>
  <si>
    <t>telescoping cover removed table clamp /unclamp operating  lever checked then X292 confirmation ensured table rafting pallet changed cycle checked ok</t>
  </si>
  <si>
    <t>pallet  change not working.</t>
  </si>
  <si>
    <t>pallet change not working due to cylinder mounting side lock nut loosened condition.</t>
  </si>
  <si>
    <t>then tightened the loosened lock nut pallet locking and unlocking function checked ok.</t>
  </si>
  <si>
    <t>RAJA.G,HARIHARASUDHAN.M,MANOJKUMAR.P,JAGAN.R</t>
  </si>
  <si>
    <t>no tool unload magazine shifter malfunction alarm</t>
  </si>
  <si>
    <t>so checked tool present sensor clean</t>
  </si>
  <si>
    <t>magazine shifter normal position taken after function checked ok</t>
  </si>
  <si>
    <t>COOLANT LEAKAGE ISSUE</t>
  </si>
  <si>
    <t>THEN CHECKED THE MACHINE LEAKAGE FOUND CONVEYUR SIEDE SO TANK REMOVED AND CHECK ,MESH FILTER BLOCKED CONDITION THEN CLEANAED AND THEN FUNCTION CHECK OK</t>
  </si>
  <si>
    <t>HARIGARAN.U,RAJESH KUMAR.V,INBARASAN.M</t>
  </si>
  <si>
    <t>BURR FULL IN COOLANT TANK FOUND CONVEYOR POSITION WAS DISTURBED CONDITION THEN BURR FULLY CLEANED CONVEYOR PROPERLY LOCATED  FUNCTION CHECKED OK.</t>
  </si>
  <si>
    <t>10:10 AM</t>
  </si>
  <si>
    <t>magazine shifter position malfunction</t>
  </si>
  <si>
    <t>magazine shifter off index stop condition</t>
  </si>
  <si>
    <t>check magazine shifter manual normal position after auto tool change check ok</t>
  </si>
  <si>
    <t>atc arm position malfunction alarm</t>
  </si>
  <si>
    <t>atc drive side external interlock alarm</t>
  </si>
  <si>
    <t>check atc arm was manual mrj2 drive side normal position taken after tool change check ok</t>
  </si>
  <si>
    <t>11:55 PM</t>
  </si>
  <si>
    <t>Reported 295 no tool alarm issue.</t>
  </si>
  <si>
    <t>tool changing time no tool alarm come.</t>
  </si>
  <si>
    <t>magazine side tool presence sensor cleaned &amp; tool changing checked ok.</t>
  </si>
  <si>
    <t>spindle through coolant pressure low alarm.</t>
  </si>
  <si>
    <t>due to coolant filtrations unit off condition.</t>
  </si>
  <si>
    <t>coolant filtration on checked ok.</t>
  </si>
  <si>
    <t>reported from job loading side lamp not working</t>
  </si>
  <si>
    <t>so new lamp 230 volt AC changed</t>
  </si>
  <si>
    <t>DALMEC CRANE PROBLEM</t>
  </si>
  <si>
    <t>Dalmec problem automatic down then dalmec function all checked ok problem was made by operator now dalmec working good machine handover.</t>
  </si>
  <si>
    <t>after power cut tool off index condition</t>
  </si>
  <si>
    <t>so manually tool arm position taken after auto tool change function checked ok</t>
  </si>
  <si>
    <t>SURESH.V,HARIHARASUDHAN.M</t>
  </si>
  <si>
    <t>Auto tool change function not working</t>
  </si>
  <si>
    <t>Checked and found Auto tool change cycle interrupted due to magazine shifter stopped at mid position</t>
  </si>
  <si>
    <t>Magazine shifter manually moved to home position, Auto tool change function ensured</t>
  </si>
  <si>
    <t>service engineer came for replace the Z-Axis motor power connecter encoder connection removed.</t>
  </si>
  <si>
    <t>so Z-Axis touch position taken, motor power encoder and pallet locking cylinder removed. motor removed H/O to service person. But unable to replace the power connecter so again motor replaced connection given. machine switched on axis moment function ensured. touch position to be conform Z-Axis servo drive to be replaced in third shift pallet lock key conformation to be ensure.</t>
  </si>
  <si>
    <t>MOHAN RAJ.A,R.NITHISH KUMAR,RAMAR S,MANIKANDAN.K,SELVA SRINIVASAN</t>
  </si>
  <si>
    <t>01-Mar-2024</t>
  </si>
  <si>
    <t>z axis drive replacing work</t>
  </si>
  <si>
    <t>z axis drive replacing work.</t>
  </si>
  <si>
    <t>2nd shift follow up work, z axis servo motor power cable connector side Ana bond applied and telescopic cover z axis and z axis drive mps-c-v1-90 changed ok after z axis touch position value .766 error so offset side corrected ok after pallet change function checked ok m/c hand overed..</t>
  </si>
  <si>
    <t>MANOJKUMAR.P,JAGAN.R,HARIHARASUDHAN.M,SURESH.V,RAJA.G</t>
  </si>
  <si>
    <t>coolant leak.</t>
  </si>
  <si>
    <t>burr accumulated.</t>
  </si>
  <si>
    <t>m/c coolant leak checked burr clogged condition. burr cleaning ok. then coolant leak checked ok.</t>
  </si>
  <si>
    <t>12:20 PM</t>
  </si>
  <si>
    <t>power cut time ATC arm not changed issue</t>
  </si>
  <si>
    <t>so manually ATC arm base position taken ok</t>
  </si>
  <si>
    <t>spindle through coolant pressure down.</t>
  </si>
  <si>
    <t>due to coolant filtration transfer pump strainer sludge accumulated condition.</t>
  </si>
  <si>
    <t>cleaned the mesh completely then checked coolant flow ok.</t>
  </si>
  <si>
    <t>10:40 AM</t>
  </si>
  <si>
    <t>hose damage</t>
  </si>
  <si>
    <t>coolant leakage on floor noticed hose damaged condition all fall on floor after keep the hose inside tank now leakage arrested machine handover</t>
  </si>
  <si>
    <t>through  coolant pressure down alarm</t>
  </si>
  <si>
    <t>due too check pump and filter and mesh filter are sludge blocked condition then cleaned ok</t>
  </si>
  <si>
    <t>10:20 AM</t>
  </si>
  <si>
    <t>ATC Controller alarm. tool change time. so manually tool change function checked ok. machine handed over.</t>
  </si>
  <si>
    <t>pallet clamp declamp switch monitor loose condition. so tightness checked ok. machine handed over, observation.</t>
  </si>
  <si>
    <t>tool change not working</t>
  </si>
  <si>
    <t>so check alarm not come but ATC cover open and ideal position stop condition</t>
  </si>
  <si>
    <t>checked magazine manual rotated in for /rives after tool change ok</t>
  </si>
  <si>
    <t>Civil</t>
  </si>
  <si>
    <t>04:10 PM</t>
  </si>
  <si>
    <t>Shut Down/BD/Civil</t>
  </si>
  <si>
    <t>Reported pallet arm position malfunction alarm issue.setup switch loose condition.</t>
  </si>
  <si>
    <t>checked pallet arm not in position.</t>
  </si>
  <si>
    <t>Manually pallet arm moved to position &amp; pallet changing checked ok.
setup switch mounting retighted ok.</t>
  </si>
  <si>
    <t>pallet arm position malfunction alarm</t>
  </si>
  <si>
    <t>pallet changed time power off totally so alarm come</t>
  </si>
  <si>
    <t>so manually pallet unclamped then properly pallet sitting ok after pallet changed checked ok</t>
  </si>
  <si>
    <t>power cut time magazine position malfunction alarm.</t>
  </si>
  <si>
    <t>manually magazine rotate. after tool change function checked ok. machine handed over.</t>
  </si>
  <si>
    <t>Reported softkey button not working issue.</t>
  </si>
  <si>
    <t>system hanging.</t>
  </si>
  <si>
    <t>machine fully off/on then button working checked ok.</t>
  </si>
  <si>
    <t>Tool not changing time suddenly failure issue</t>
  </si>
  <si>
    <t>so ATC arm malfunction, so manually MRJ2 drive side arm base position taken, after auto tool change checked ok, now machine running ok.</t>
  </si>
  <si>
    <t>spindle lub chiller malfunction</t>
  </si>
  <si>
    <t>chiller side alarm come, machine power fully off and on, then chiller filter clean ok, machine ON ok</t>
  </si>
  <si>
    <t>Emergency stop alarm during machining</t>
  </si>
  <si>
    <t>OVER LOAD</t>
  </si>
  <si>
    <t>Cutting parameter / Incert issue</t>
  </si>
  <si>
    <t>Reported during drilling operation emergency stop alarm appeared, found Montronix vibration monitor was activated, same has reset &amp; informed production to check incerts / Drill bit &amp; depth of cut, machine handed over.</t>
  </si>
  <si>
    <t>No Slip</t>
  </si>
  <si>
    <t>07:15 AM</t>
  </si>
  <si>
    <t>servo malfunction 2F Alarm.</t>
  </si>
  <si>
    <t>then checked y-axis motor feedback missing. machine off and on. after reference taken ok. machine handed over.</t>
  </si>
  <si>
    <t>CONVEYOR LOAD BURR BLOCKED</t>
  </si>
  <si>
    <t>VINAYAGAM TEAM SUPPORT CLEAN THE BURR INSIDE THE CONVEYOR AFTER CLEANING CONVEYOR INSERT INTO THE TANK AND INSTALL INTO THE MACHINE VERIFIED CONVEYOR WORKING GOOD MACHINE HANDOVER UNDER OBSERVATION</t>
  </si>
  <si>
    <t>machine right side door open/ close problem</t>
  </si>
  <si>
    <t>so check door open/ close selector switch side NO element problem, so spare NO element changed ok, then door manually open/ close checked ok</t>
  </si>
  <si>
    <t>MANIKANDAN.K,MANOJKUMAR.P,JAGAN.R</t>
  </si>
  <si>
    <t>PCD Variation</t>
  </si>
  <si>
    <t>Production side informed after setting completed PCD variation observed in component, Found size correction required in X1 axis</t>
  </si>
  <si>
    <t>So calculated the difference value in X1 axis, Correction applied in M16 parameter and M5 Parameter
M16 Old Value : 69100
M16 New value : 66600
M5 Old Value : -6500
M5 New Value : -4000</t>
  </si>
  <si>
    <t>Reported 58 Servo overload alarm.</t>
  </si>
  <si>
    <t>BRAKE NOT EFFECTIVE</t>
  </si>
  <si>
    <t>Burr entry to the Axis brake area.</t>
  </si>
  <si>
    <t>Found X2 Axis got overloaded while moving axes, telescopic covers removed &amp; axis moved during axis movement load carrying was more than 100%, axis brake unit checked &amp; found more burr accumulation, IPA applied &amp; cleaned with air, then axis movement checked in Rapid mode.</t>
  </si>
  <si>
    <t>RAJA.G,HARIHARASUDHAN.M,VINOTHKUMAR,MANOJKUMAR.P,SURESH.V</t>
  </si>
  <si>
    <t>Atc door bottom bend and open condition then noise coming</t>
  </si>
  <si>
    <t>then Atc door manually open and door bend to the straight then axis movement checked but again noise coming the problem found the x axis telescopic cover guard mounting loosed condition so re tight the mounting bolt after axis movement checked ok</t>
  </si>
  <si>
    <t>MANIKANDAN.K,RAMAR S,SELVA SRINIVASAN</t>
  </si>
  <si>
    <t>machine display on button time some time not on issue</t>
  </si>
  <si>
    <t>so then check cable continuity check ok and ON/OFF push button side cable remove and NO/NC element pin properly clean ok, after machine display 5 time ON ok.</t>
  </si>
  <si>
    <t>HARIHARASUDHAN.M,SURESH.V,R.NITHISH KUMAR</t>
  </si>
  <si>
    <t>Reported X1 Axis offset issue in PCD</t>
  </si>
  <si>
    <t>PARAMETER PROBLEM</t>
  </si>
  <si>
    <t>Offset variation</t>
  </si>
  <si>
    <t>X1 Axis component touched &amp; Value observed found 0.47mm varried from the drawing value,  due to production requirement offset only noted &amp; not applied.</t>
  </si>
  <si>
    <t>NA</t>
  </si>
  <si>
    <t>due to check leakage fount ATC  drain line hose removed condition then refixed and then function checked ok</t>
  </si>
  <si>
    <t>Reported after setting X axis offset variation issue.</t>
  </si>
  <si>
    <t>offset variation.</t>
  </si>
  <si>
    <t>X axis offset -1.44 variation.m16 parameter 66200 to 68650 changed.machine handover.</t>
  </si>
  <si>
    <t>Grease lube pressure low.</t>
  </si>
  <si>
    <t>grease pump air lock condition</t>
  </si>
  <si>
    <t>Pump airlock released pressure checked ok</t>
  </si>
  <si>
    <t>SELVA SRINIVASAN,RAMAR S</t>
  </si>
  <si>
    <t>power failure time stabilizer not on.</t>
  </si>
  <si>
    <t>then checked stabilizer ON pushbutton not working.</t>
  </si>
  <si>
    <t>so new push button replaced ok. after stabilizer on. after function checked ok. machine handed over.</t>
  </si>
  <si>
    <t>AIR GUN PROBLEM</t>
  </si>
  <si>
    <t>AIR GUN FITTING DAMAGED REPLACE WITH NEW ONE MACHINE RUNNING</t>
  </si>
  <si>
    <t>machine main door open time emergency alarm</t>
  </si>
  <si>
    <t>so checked door limit switch actuator damaged</t>
  </si>
  <si>
    <t>spare actuator changed after function checked ok</t>
  </si>
  <si>
    <t>RAJESH.R,ASHOK KUMAR.G,NAVEEN PRADAP.R</t>
  </si>
  <si>
    <t>remote i/o error issue. so spare cable received.</t>
  </si>
  <si>
    <t>W8208 cable changed. after all axis home position  taken ok. pallet change checked ok. now machine under observation.</t>
  </si>
  <si>
    <t>Spare remote IO cables procured from Mazak &amp; Replaced in the machine, W8208 cable changed. after all axis home position taken ok. pallet change checked ok. now machine under observation.</t>
  </si>
  <si>
    <t>SURESH.V,HARIHARASUDHAN.M,INBARASAN.M,MANOJKUMAR.P</t>
  </si>
  <si>
    <t>Machine taken for planned activity for auto door operating wiring work.</t>
  </si>
  <si>
    <t>so cable routed from pallet changer junction box to machine operating panel connection given and fixing simulated without solenoid valve to be fixed, cylinder to be fixed.</t>
  </si>
  <si>
    <t>MOHAN RAJ.A,HARIHARASUDHAN.M,R.NITHISH KUMAR</t>
  </si>
  <si>
    <t>AXIS</t>
  </si>
  <si>
    <t>machine z axis over load condition.</t>
  </si>
  <si>
    <t>gas level low condition.</t>
  </si>
  <si>
    <t>so gas checked 40 bar then gas filling and 80 bar ok. machine load 80 presented coming.</t>
  </si>
  <si>
    <t>Reported setup switch not working issue.</t>
  </si>
  <si>
    <t>checked switch loose condition.</t>
  </si>
  <si>
    <t>setup switch mounting retighted &amp; switch working checked ok.</t>
  </si>
  <si>
    <t>OIL LEAK</t>
  </si>
  <si>
    <t>DUE TO CHECK CILLER SIDE COOLING OIL LEAKAGE THEN FITTING TIGHTEN AFTER FUNCTION CHECKED OK</t>
  </si>
  <si>
    <t>reported system hanging issue.</t>
  </si>
  <si>
    <t>program page not shown, data not renewal alarm came.</t>
  </si>
  <si>
    <t>during machine auto cycle running time NC unit cooling fan working ensured ok. SSD removed scan disc re-fixed into machine and function ensured, now machine running under observation.</t>
  </si>
  <si>
    <t>08:15 AM</t>
  </si>
  <si>
    <t>PALLET CHANGING ALARM</t>
  </si>
  <si>
    <t>THEN PALLET REMOEVED AND CLEANAED AND THEN FUNCTION CHECKED OK</t>
  </si>
  <si>
    <t>HARIGARAN.U,RAJESH KUMAR.V,INBARASAN.M,KARTHIKEYAN.K</t>
  </si>
  <si>
    <t>MACHINE DOOR PROBLEM</t>
  </si>
  <si>
    <t>BEARING AND WHEEL WEAR CONDITION SO SPARE CHA NGED AFTER CHECK OK</t>
  </si>
  <si>
    <t>pallet change alarm</t>
  </si>
  <si>
    <t>pallet change alarm due to pallet cone seating area side burr accumulated.</t>
  </si>
  <si>
    <t>then completely cleaned the cone then checked ok.</t>
  </si>
  <si>
    <t>RAJA.G,INBARASAN.M</t>
  </si>
  <si>
    <t>Reported no tool unload tool in magazine alarm issue.</t>
  </si>
  <si>
    <t>sensor feedback missing</t>
  </si>
  <si>
    <t>checked magazine side tool presence sensor cleaned &amp; alarm reset tool changing function checked ok.</t>
  </si>
  <si>
    <t>Pallet changing alarm</t>
  </si>
  <si>
    <t>Table side burr accumulated</t>
  </si>
  <si>
    <t>Table cleaning after pallet change checked ok</t>
  </si>
  <si>
    <t>Spindle clamping time tool tapper 0.08 to 0.1mm</t>
  </si>
  <si>
    <t>Tool problem</t>
  </si>
  <si>
    <t>Spindle alignment with mandrel now straightness show on 0.02mm so problem in job side noticed  after machine handover.</t>
  </si>
  <si>
    <t>JO BSIZE VARIATION PROBLEM</t>
  </si>
  <si>
    <t>THEN CHECK AND MC AND THEN THEN X AXIS REPETABLITY CHECK 0.01MM FURTHER WORK TO BE FOLLOW UP</t>
  </si>
  <si>
    <t>3rd shift follow up work axis repeatability checked work</t>
  </si>
  <si>
    <t>pallet and auto tool changed time checked (0.01 to -0.03)come ok then offset 0.1 given checked ok further work going to production team</t>
  </si>
  <si>
    <t>PROXIMITY MALFUNCTIO</t>
  </si>
  <si>
    <t>no tool alaram</t>
  </si>
  <si>
    <t>check tool present sensor side cleaned after m/c off and on and tool change check ok</t>
  </si>
  <si>
    <t>servo malfunction alarm issue</t>
  </si>
  <si>
    <t>Machine fully off and on, then alarm reset ok, after machine on function checked ok</t>
  </si>
  <si>
    <t>Planned work, Job size variation problem</t>
  </si>
  <si>
    <t>X AXIS OVER LOAD</t>
  </si>
  <si>
    <t>X axis encoder only changed, so changed X axis encoder spare change axis value checked ok</t>
  </si>
  <si>
    <t>06:10 AM</t>
  </si>
  <si>
    <t>SERVO MALAFUNCTION ISSUE</t>
  </si>
  <si>
    <t>SO MACHINE POWER FULLY OFF AND ON, ALARM RESET AFTER MACHINE ALL AXIS REFERENCE TAKENOK, MACHINE RUNNING OK</t>
  </si>
  <si>
    <t>m/C indoor lock isssue</t>
  </si>
  <si>
    <t>DOOR PROBLEM</t>
  </si>
  <si>
    <t>m/c indoor lock issue m/c door open closed checked key not properly closed so key manually adjusted after open close functioning good m/c handover.</t>
  </si>
  <si>
    <t>CONVEYUR THERMAL TRIP ALARM</t>
  </si>
  <si>
    <t>THEN CHECK THE MACHINE CONVEYUR CHAINLINK WAS LOOSEN AND THEN SLOTE WAS COMPLETED NOW MACHINE RUNNING WITH PROBLEM</t>
  </si>
  <si>
    <t>NOO SLIP</t>
  </si>
  <si>
    <t>04:55 PM</t>
  </si>
  <si>
    <t>05:25 PM</t>
  </si>
  <si>
    <t>spindle lube pressure low</t>
  </si>
  <si>
    <t>alarm reset after function checked ok</t>
  </si>
  <si>
    <t>12:35 AM</t>
  </si>
  <si>
    <t>291 no tool unload alarm.</t>
  </si>
  <si>
    <t>then checked magazine side sensor fully cleaned. after tool changed function checked ok. machine handed over.</t>
  </si>
  <si>
    <t>ATC UNIT</t>
  </si>
  <si>
    <t>After power cut, tool change not working</t>
  </si>
  <si>
    <t>so ATC arm off index condition, so ATC arm base position taken after auto tool change function checked ok</t>
  </si>
  <si>
    <t>REPORT DUE TO TAKE ATUO TOOL CHNAGE INTERPUTE ATC ARM INTERMIDEATE STOP</t>
  </si>
  <si>
    <t>SO ATC ARM MANUALLY MOVED TO HOME POSITION SBASE POSITIONE ENSURED AUTO TOOL CHANGE CHCAKED OK MC AHNAD OVER TO PRODUCTION</t>
  </si>
  <si>
    <t>MOHAN RAJ.A,KARTHIKEYAN.K,MANOJKUMAR.P</t>
  </si>
  <si>
    <t>341 shifter controller malfunction.</t>
  </si>
  <si>
    <t>then checked shifter drive side 51 servo excess alarm come.</t>
  </si>
  <si>
    <t>so machine off and on. after shifter position normal taken ok. machine running observation.</t>
  </si>
  <si>
    <t>due to shower coolant hose burst condition.</t>
  </si>
  <si>
    <t>looked for spare hose 1/2 inches jist type hose is available but required length , required length was 13m to 14metre now fixed ball valve to lock the pump supply now m/c running without shower coolant need to arrange the spare given as follow up to 2nd shift</t>
  </si>
  <si>
    <t>364 axis lube level low</t>
  </si>
  <si>
    <t>then top upped oil from 68 and from velocite-03 checked ok.</t>
  </si>
  <si>
    <t>Reported after power cut Z axis soft limit alarm issue.</t>
  </si>
  <si>
    <t>Z axis soft limit value bypassed &amp; axis reference moved  then value restored machine handover.</t>
  </si>
  <si>
    <t>tool was touched the clamp accident</t>
  </si>
  <si>
    <t>tool was touched the clamp accident after reset tool was released macine running good handover</t>
  </si>
  <si>
    <t>check door pneumatic hose side leakage so so spare hose not available spiral hose changed ok</t>
  </si>
  <si>
    <t>power cut time x axis soft limit alarm</t>
  </si>
  <si>
    <t>manually home position taken</t>
  </si>
  <si>
    <t>machine ok</t>
  </si>
  <si>
    <t>home postion not achived after power cut</t>
  </si>
  <si>
    <t>check m/c off and on after X axis + soft limit teached after ref taken ok</t>
  </si>
  <si>
    <t>+ x axis soft limit alarm</t>
  </si>
  <si>
    <t>after power cut</t>
  </si>
  <si>
    <t>so parameter side value changed and reference taken after original value restored ok</t>
  </si>
  <si>
    <t>x axis telescopic cover problem.</t>
  </si>
  <si>
    <t>due to scissor plate bend and mounting bolt missing &amp; loosened condition.</t>
  </si>
  <si>
    <t>bend fixed and bolt fixed in the scissors plate axis movement checked temporarily O.K. need to be done cover service .</t>
  </si>
  <si>
    <t>spindle start miss operation, spindle chuck clamp pressure down alarm.</t>
  </si>
  <si>
    <t>machine running time X10,X11 PRESSURE input same time coming. so panel side AP1 Board side X23, X11 Connecter removed.</t>
  </si>
  <si>
    <t>after function checked ok. machine handed over, observation.</t>
  </si>
  <si>
    <t>11:05 PM</t>
  </si>
  <si>
    <t>headstock orientation problem.</t>
  </si>
  <si>
    <t>sensor cable problem.</t>
  </si>
  <si>
    <t>sensor cable changed ok.</t>
  </si>
  <si>
    <t>coolant flow not ok.</t>
  </si>
  <si>
    <t>due to coolant level low.</t>
  </si>
  <si>
    <t>informed production to refill the coolant then checked ok.</t>
  </si>
  <si>
    <t>spindle belt slip issue</t>
  </si>
  <si>
    <t>then check pully wear so tool room work completed and then fix and function wise checked ok</t>
  </si>
  <si>
    <t>N2 PLANT NEW</t>
  </si>
  <si>
    <t>MAIN EXHAUST VALVE WAS DAMAGED CONDITION</t>
  </si>
  <si>
    <t>THEN DUE TOO CHECK THEN TOWER ONE AND TOWER TWO PRESSURE REDUCED AND DAMAGED VALVE REMOVE AND NEW VALAVE FIX AND THEN SOLINOID VALVE CONNECTION PROVIVED AND THEN FUNCTION TOWER 1NA D TOWER 2 EXHAUST VALVE FUNCTION CHECKED OK AND THEN OXYGEN PURITY CHECKED 00.9 UNDER OBSERVATION .</t>
  </si>
  <si>
    <t>HARIGARAN.U,RAJESH KUMAR.V,MANOJKUMAR.P,NAVEEN PRADAP.R</t>
  </si>
  <si>
    <t>THEN CHECKED TRHE MACHINE AND THEN 20 LITTER 68 OIL TOP UP OK</t>
  </si>
  <si>
    <t>MCB TRIP</t>
  </si>
  <si>
    <t>mcb trip</t>
  </si>
  <si>
    <t>check fume killer panel side mcb trip condition so mcb on and fume killer function check ok</t>
  </si>
  <si>
    <t>fume killer not working.</t>
  </si>
  <si>
    <t>then checked OLR tripped condition.</t>
  </si>
  <si>
    <t>trip reset after fume killer function checked ok. machine handed over.</t>
  </si>
  <si>
    <t>panther lathe gear box assembly work</t>
  </si>
  <si>
    <t>machine auto handle with gear assembly work finished further work follow up given</t>
  </si>
  <si>
    <t>PIT FURNACE GCF - III 11005</t>
  </si>
  <si>
    <t>lower zone amps not taken.</t>
  </si>
  <si>
    <t>then checked thyrister side voltage checked 210v output voltage checked 208v. heater ohmic value checked 28.11k ohm so inside heater open condition. inform to heat treatment person. further work to be follow first shift.</t>
  </si>
  <si>
    <t>panel cooler service work  so AMS person requirement. so connection removed. machine running without panel cooler.</t>
  </si>
  <si>
    <t>panel cooler service work  so AMS person requirement. so connection removed. machine running without panel cooler</t>
  </si>
  <si>
    <t>m/c x-aixs telescopic cover coolant not coming</t>
  </si>
  <si>
    <t>pipe line side full burr blocked then pipe line removed and clean after coolant flow checked ok</t>
  </si>
  <si>
    <t>MACHINE INSIDE FLUSHING COOLANT NOT CAME</t>
  </si>
  <si>
    <t>Machine inside flushing coolant not came due to burr blocked in pipe lines then pipe line removed and cleaned after checked ok incomming line strainer not available need to be provide.</t>
  </si>
  <si>
    <t>07:35 AM</t>
  </si>
  <si>
    <t>C axis soft thermal (ovc) alarm</t>
  </si>
  <si>
    <t>C axis loaded in wheel</t>
  </si>
  <si>
    <t>check m/c off and on after Wheel auto balesing setting taken after job running check ok m/c running underobservastion</t>
  </si>
  <si>
    <t>after panel cooler service work completed. fixed in machine connection given. working checked ok. machine handed over.</t>
  </si>
  <si>
    <t>wheel guard up and down not working</t>
  </si>
  <si>
    <t>wheel guard up and down not working then manually valve operate vand function checked not ok hydraulic function ok but unit not working then removed the unit and dismandle found cylinder piston dis engaged after serviced check guard position machine matched then rack wheel position changed and close stopper bolt provided after function checked ok.</t>
  </si>
  <si>
    <t>work head noise.</t>
  </si>
  <si>
    <t>no noise.</t>
  </si>
  <si>
    <t>checked work head rotate no noise found m/c running ok.</t>
  </si>
  <si>
    <t>Reported wheel guard command not execute alarm issue.</t>
  </si>
  <si>
    <t>checked wheel guard up sensor signal missing.</t>
  </si>
  <si>
    <t>checked wheel guard one mounting screw broken.one screw retighted &amp; auto cycle running checked ok.</t>
  </si>
  <si>
    <t>wheel guard problem during running time.</t>
  </si>
  <si>
    <t>wheel guard problem mounting bolt broken.</t>
  </si>
  <si>
    <t>then replaced the bolt up and down function not working valve side manually pressed without wheel guard function now sensor fixed in always up condition m-code modification done. m/c running with out wheel guard function further work to be follow.</t>
  </si>
  <si>
    <t>RAJA.G,SURESH.V,HARIHARASUDHAN.M,MANOJKUMAR.P,JAGAN.R</t>
  </si>
  <si>
    <t>auto cycle start and end time chuck clamp pressure low alarm.</t>
  </si>
  <si>
    <t>then checked wheel guard up and down movement time pressure variation came so alarm came program side wheel guard always up condition command entry m/c auto cycle running ok inform to 1shift as follow up.</t>
  </si>
  <si>
    <t>SURESH.V,HARIHARASUDHAN.M,RAJA.G,MANOJKUMAR.P</t>
  </si>
  <si>
    <t>06:40 PM</t>
  </si>
  <si>
    <t>communication failure alarm issue</t>
  </si>
  <si>
    <t>so machine fully off and on, then rested, after cycle started ok</t>
  </si>
  <si>
    <t>oil level low</t>
  </si>
  <si>
    <t>Hydraulic oil 68 20litres top-up after rested alarm ok</t>
  </si>
  <si>
    <t>20 liters of hydraulic 68 top upped checked ok.</t>
  </si>
  <si>
    <t>Machine lamp fitting hanging condition issue</t>
  </si>
  <si>
    <t>So machine lamp fitting properly cable tie provided and lamp fixed ok</t>
  </si>
  <si>
    <t>Planned activity</t>
  </si>
  <si>
    <t>Machine taken for planned activity to remove the parts in electrical panel</t>
  </si>
  <si>
    <t>Machine taken for Remove the electrical panel parts and kept in top side floor</t>
  </si>
  <si>
    <t>Planned</t>
  </si>
  <si>
    <t>RZ301 Machine electrical panel side contactor and electrical material are removed. kept in panel frount side. informed second shift person.</t>
  </si>
  <si>
    <t>Rz-301 machine electrical panel</t>
  </si>
  <si>
    <t>side conductor MCB,MPCB and connectors</t>
  </si>
  <si>
    <t>all cable removed work</t>
  </si>
  <si>
    <t>RAJESH.R,MANOJKUMAR.P,NAVEEN PRADAP.R,HARIHARASUDHAN.M</t>
  </si>
  <si>
    <t>V-Axis rang overrun alarm.</t>
  </si>
  <si>
    <t>found V Axis over load. so manually moved. after machine reference taken ok. machine handed over.</t>
  </si>
  <si>
    <t>lower turret cable drag damage condition</t>
  </si>
  <si>
    <t>now blue color cover fixed ok, need to fixe the spare drag, now machine running condition</t>
  </si>
  <si>
    <t>dresser not rotate. dressing cycle time dressing motor not on.</t>
  </si>
  <si>
    <t>then checked dresser motor control not on. after control on. dressing cycle checked ok. machine handed over.</t>
  </si>
  <si>
    <t>Reported X axis control to big alarm issue.</t>
  </si>
  <si>
    <t>x axis control to big alarm.</t>
  </si>
  <si>
    <t>Reported FMS-PLC connection interrupted alarm &amp; c axis not rotate issue.</t>
  </si>
  <si>
    <t>filter controller failure.</t>
  </si>
  <si>
    <t>checked plc reset &amp; c axis socadyn card spare changed but not ok.c axis control card spare changed but not ok.so,control card to socadyn card intermediate filter controller failure.filter unit bypassed &amp; c axis rotation checked ok.machine handover.</t>
  </si>
  <si>
    <t>Dressing unit adjustment not working</t>
  </si>
  <si>
    <t>Lead screw loose condition</t>
  </si>
  <si>
    <t>Lead screw properly tight after function checked ok</t>
  </si>
  <si>
    <t>machine automatic system rebooting issue</t>
  </si>
  <si>
    <t>then check reference completed time system rebooting</t>
  </si>
  <si>
    <t>then check FMS PLC control card (A 4.09) side battery problem only 0.7 VPC come, so spare battery change (3.6VDC), after machine reference taken ok, and data value enter for operator ok, machine handed over</t>
  </si>
  <si>
    <t>cutting oil pump noise</t>
  </si>
  <si>
    <t>Pump problem</t>
  </si>
  <si>
    <t>Spare pump found not available further work to be follow up</t>
  </si>
  <si>
    <t>Reset button not working issue</t>
  </si>
  <si>
    <t>so KSI unit already RZ301 machine removed condition, so RZ362 machine side changed ok.</t>
  </si>
  <si>
    <t>JOB LOAD CENTER WAS JAMMED CONDITION SO PRODUCTION REQUIRMENT IS NEED TO REMOVE THE CENTER</t>
  </si>
  <si>
    <t>THEN CHECK THE MACHINE AND MANUALLY REMOVED AND CHECK BUT CENTER WAS FULLY JAMMED CONDITION SO PRODUTION SIDE NEW SEATTING CHANGE WORK GOING ON</t>
  </si>
  <si>
    <t>Cutting oil overflow</t>
  </si>
  <si>
    <t>Cutting oil overflow from machine noticed suction motor got tripped not running noticed sludge formed in dust collector after clear all sludges release the trip now pump running good machine running under observation</t>
  </si>
  <si>
    <t>SELVA SRINIVASAN,MANIKANDAN.K,RAMAR S</t>
  </si>
  <si>
    <t>manual matching time x axis not moved</t>
  </si>
  <si>
    <t>communication malfunction.</t>
  </si>
  <si>
    <t>communication module side all connecter tightness check ok after x axis manual matching ok.</t>
  </si>
  <si>
    <t>10:25 PM</t>
  </si>
  <si>
    <t>manual matching time X axis not moved issue</t>
  </si>
  <si>
    <t>so machine power off and on and all axis reference taken ok, after X axis manually matching time moved ok, and auto cycle checked ok.</t>
  </si>
  <si>
    <t>ROTARY SURFACE GRINDING-33005</t>
  </si>
  <si>
    <t>control  not  on</t>
  </si>
  <si>
    <t>so checked machine main power cable cut condition</t>
  </si>
  <si>
    <t>then new spare cable changed ok function checked ok</t>
  </si>
  <si>
    <t>RAJESH.R,MANOJKUMAR.P,ASHOK KUMAR.G,NAVEEN PRADAP.R</t>
  </si>
  <si>
    <t>SHOT BLASTING MACHINE-1</t>
  </si>
  <si>
    <t>Elevator proxy at bottom screw fault alarm and dust collector motor trip</t>
  </si>
  <si>
    <t>so dust collector motor winding value checked ok RB-2.1, BY-2.1,RY-1.8 ohms coming ok, then cycle start elevator proxy at bottom screw fault alarm, then check the screw conveyor proxy sensor not sensing so sensor adjusted, then dust collector motor AMPS checked ok each phase 7.0A taken ok, now machine running under observation</t>
  </si>
  <si>
    <t>Belt damaged condition</t>
  </si>
  <si>
    <t>BELT BROKEN</t>
  </si>
  <si>
    <t>belt damaged condition b76 belt spare not available replaced with b74 belt</t>
  </si>
  <si>
    <t>shot blasting machine blade drive v belt B76 spare not available now temporarily B74 4 no's provide also motor tension adjusting block welding broken its need to welding machine temperorily running welding work follow up given to 1 st shift .</t>
  </si>
  <si>
    <t>tailstock clamp and de clamp not working.</t>
  </si>
  <si>
    <t>then checked coil adjusted clamp and de clamp checked ok.</t>
  </si>
  <si>
    <t>TAILSTOCK RUNOUT ISSUE</t>
  </si>
  <si>
    <t>THEN CHECKED THE MACHINE AND THEN MOVEABLE AND NON MOVEABLE TAILSTOCK ARE REMOVED AND BEARING ARE CHANGED RUN OUT THROUGH TOO 0.03MM AND RADIAL PLAY AND AXIAL PLAY 0.00MM OK AND FIX TOO THE MC AND THEN FUNCTION WISE CHECKED OK .WAITING FOR PRODUCTION FEED BACK</t>
  </si>
  <si>
    <t>RAJESH KUMAR.V,HARIGARAN.U,RAJA.G</t>
  </si>
  <si>
    <t>TAPPER UNI IUSSUE</t>
  </si>
  <si>
    <t>THEN CHJECKEDF TAPPER UNIT WAS JAMED CONDITION SO NEED TO REMOEVED THE TAILSTCK AND COVER FURTHER WORK TO BE FOLLOW UP</t>
  </si>
  <si>
    <t>HARIGARAN.U,ASHOK B,JAGAN.R</t>
  </si>
  <si>
    <t>TAPPER UNIT PROBLEM</t>
  </si>
  <si>
    <t>TAPPER PROBLEM</t>
  </si>
  <si>
    <t>SO TAPPER ADJUSTMENT UNIT AND BRASH BUSH REWORK COMPLETED TAPPER UNIT ASSEMBLY WORK GOING ON .</t>
  </si>
  <si>
    <t>PRAKASAN.P.S,ASHOK B,HARIGARAN.U</t>
  </si>
  <si>
    <t>12:55 AM</t>
  </si>
  <si>
    <t>Reported after correction of taper unit Y-axis reference varied.</t>
  </si>
  <si>
    <t>Planned work</t>
  </si>
  <si>
    <t>After corrected the table taper unit, reference position of Y-Axis was disturbed, same has corrected by adjusting parameter &amp; machine handed over.</t>
  </si>
  <si>
    <t>reported from auto and manual slater switch problem</t>
  </si>
  <si>
    <t>so checked machine no element problem then 24 volt cable cut condition</t>
  </si>
  <si>
    <t>then 24 volt cable replaced   after new no changed after function checked ok</t>
  </si>
  <si>
    <t>Reported machine lamp not working issue.</t>
  </si>
  <si>
    <t>checked machine lamp cable removed condition.</t>
  </si>
  <si>
    <t>cable reconnected &amp; lamp working checked ok.</t>
  </si>
  <si>
    <t>THEN CHECK LUBE FILTER DAMAGED SO SPARE FILTER CHANGED AND THEN FUNCTION CHECKED OK</t>
  </si>
  <si>
    <t>JOB ISSUE PROBLEM</t>
  </si>
  <si>
    <t>SPINDLE BELT WEAR CONDITION THEN SPARE BELT CHANGED AND FIX TO THE MACHINE AND THEN FUNCTION CHECKED OK</t>
  </si>
  <si>
    <t>chiller side filter need condition.</t>
  </si>
  <si>
    <t>chiller side filter need condition..</t>
  </si>
  <si>
    <t>then fixed filter after checked pump not developing checked if pump was air lock condition top upped coolant in relief valve and inlet hose tried to be circulated and release air lock but still pressure not developing need to check further work given as follow up in next shift.</t>
  </si>
  <si>
    <t>VINOTHKUMAR,KARTHIKEYAN.K,JAGAN.R</t>
  </si>
  <si>
    <t>CHILLER CIRCULATION PUMP NOT PRESSURE DEVELOP</t>
  </si>
  <si>
    <t>THEN CHECK THE MACHINE AND THEN AIR LOCK RELEASE BUT NOT OK SO FURTHER WORK TOBE FOLLOW UP</t>
  </si>
  <si>
    <t>06:01 AM</t>
  </si>
  <si>
    <t>Component getting heat.</t>
  </si>
  <si>
    <t>Chiller circulation issue.</t>
  </si>
  <si>
    <t>Chiller suction not effective, pump airlock, same has relieved by service engineer &amp; function checked ok.</t>
  </si>
  <si>
    <t>VINOTHKUMAR,MANOJKUMAR.P</t>
  </si>
  <si>
    <t>TAILSTOCK OIL LEVEL LOW</t>
  </si>
  <si>
    <t>THEN CHECK AND OIL TOP UP OK</t>
  </si>
  <si>
    <t>Coolant chiller replacement activity</t>
  </si>
  <si>
    <t>CHILLER PROBLEM</t>
  </si>
  <si>
    <t>Coolant oil chiller effectiveness to low due to chiller unit not working properly</t>
  </si>
  <si>
    <t>So spare chiller replacement activity exitsing chiller unit connection removed same has been switched over to New chiller unit after all work completed chiller unit switched on and function ensured.</t>
  </si>
  <si>
    <t>Auto cycle not start</t>
  </si>
  <si>
    <t>SAFETY SWITCH FAULTY</t>
  </si>
  <si>
    <t>Checked and found Operator front door safety switch close signal not present due to Safety switch mounting loose condition</t>
  </si>
  <si>
    <t>Safety switch mounting fully tightened and Door open close signal and machine auto cycle function checked ok</t>
  </si>
  <si>
    <t>03:50 PM</t>
  </si>
  <si>
    <t>battery alarm, door key not locked issue</t>
  </si>
  <si>
    <t>so NC battery 3.0V battery failure, so spare battery replaced ok</t>
  </si>
  <si>
    <t>S-36-2 Machine operator panel side soft key pad damage condition.</t>
  </si>
  <si>
    <t>spare key pad changed ok. function checked ok. machine handed over. observation.</t>
  </si>
  <si>
    <t>plant work s-36 machine</t>
  </si>
  <si>
    <t>(A02B-0236-6205) scale unit ne spare checked</t>
  </si>
  <si>
    <t>reported chiller temperature to high.</t>
  </si>
  <si>
    <t>checked and found stirrer motor OLR tripped condition.</t>
  </si>
  <si>
    <t>motor too heat observed checked the motor resistance is uneven 14.6, 13.4, 1.0 ohm. value shown. so stirrer motor connection removed chiller handed over further to be follow.</t>
  </si>
  <si>
    <t>TAILSTOCK MOVEMENT ISSUE</t>
  </si>
  <si>
    <t>PRESSURE NOT DEVELOP</t>
  </si>
  <si>
    <t>THEN CHECK HYDRAULIC OIL LEVEL LOW SO OIL TOP UP AND FUNCTION WISE MOVEMENT CHECK OK</t>
  </si>
  <si>
    <t>then check and new oil 20 litter top up ok</t>
  </si>
  <si>
    <t>oil level low so 20 ltr oil topuped pump air block released now m/c running good handover</t>
  </si>
  <si>
    <t>NO HYDRAULIC PRESSURE ALARM</t>
  </si>
  <si>
    <t>THEN 20 LITTER 68 OIL TOP UP OK</t>
  </si>
  <si>
    <t>Lubrication oil pressure low alarm</t>
  </si>
  <si>
    <t>oil quality is very low so oil replaced with new one 20 ltr oil toupped now pressure developed m/c handover</t>
  </si>
  <si>
    <t>THEN CHECKED THE MACHINE AND THEN NEW OIL TOP UP AND THEN AIR LOCK RELEASED OK</t>
  </si>
  <si>
    <t>coolank mix up lubrication tank</t>
  </si>
  <si>
    <t>coolant mixup luvbrication tank side so removed flux mix up oil and new hydraulc oil topup after air back released then m/c handover</t>
  </si>
  <si>
    <t>THEN 20 LITTER 68 OIL TOP UP AND THEN AIR LOCK RELEASE AFTER FUNCTION CHECKED OK</t>
  </si>
  <si>
    <t>LUB motor trip issue</t>
  </si>
  <si>
    <t>So check the motor winding value 12.6,12.6,12.6 ohm value come ok, and stabilizer side R phase over voltage come, so manual mode select and R phase 230V set ok, after LUB motor MPCB check each phase 0.2AMPS taken ok</t>
  </si>
  <si>
    <t>then checked the machine and then 68 oil 20litter top up and air lock released and then function checked ok</t>
  </si>
  <si>
    <t>THEN CHECKED THE MACHINE AND THEN 20 LITTER 68 OIL TOP UP AND THEN AIR LOCK RELEASE AFTER FUNCTION CHECKED OK
in 1st shift z axis lube line coolant mix-up condition then lube oil replaced 20 liters of 68 oil checked ok.</t>
  </si>
  <si>
    <t>JAGAN.R,HARIGARAN.U</t>
  </si>
  <si>
    <t>Z-AXIS SIDE COOLANT LEAKAGE</t>
  </si>
  <si>
    <t>DUE TOO CHECK AND COOLANT OIL MIX UP IN Z AXIS LUB TANK INSIDE THEN NEW OIL 20 LITTER TOP UP OK</t>
  </si>
  <si>
    <t>due too check and new 20 litter 68 oil top ok</t>
  </si>
  <si>
    <t>Axis X servo, component encoder alarm and spindle chiller not ok alarm</t>
  </si>
  <si>
    <t>so machine fully off and on, then alarm reset ok, after machine auto cycle checked ok</t>
  </si>
  <si>
    <t>then checked the machine and then coolant leakage find through coolant pump was puncher so pump removed and then further work to be follow up</t>
  </si>
  <si>
    <t>coolant overflow condition.</t>
  </si>
  <si>
    <t>due to filtration unit return line hose holes completely blocked in the tank edges.</t>
  </si>
  <si>
    <t>in 2nd shift coolant overflow so checked found Q3.0 on so interlock checked float level input low I3.4 &amp; I7.1 high input checked the output continuously on to be follow-up.
then cut hose into several inches refixed the hose checked coolant function then coolant not overflowing checked ok.</t>
  </si>
  <si>
    <t>SURESH.V,RAJA.G,HARIHARASUDHAN.M,MANOJKUMAR.P,KARTHIKEYAN.K,JAGAN.R</t>
  </si>
  <si>
    <t>probe purge air not coming.</t>
  </si>
  <si>
    <t>due to fuse problem &amp; probe close signal issue.</t>
  </si>
  <si>
    <t>mechanical side manually solenoid valve function checked ok . then electrical side relay fuse changed checked purge air in probe ok. but probe door close signal problem due to sensor cable removed condition then fixed it properly with cable tie checked function ok.</t>
  </si>
  <si>
    <t>SURESH.V,RAJA.G,JAGAN.R,HARIHARASUDHAN.M</t>
  </si>
  <si>
    <t>right side conveyor not working</t>
  </si>
  <si>
    <t>so checked transfer unit 1st sensor signal not come and checked</t>
  </si>
  <si>
    <t>sensor reflector was removed and re fixed after signal com after function checked ok</t>
  </si>
  <si>
    <t>m/c running time noise coming</t>
  </si>
  <si>
    <t>problem found the hydraulic motor coupling broken condition</t>
  </si>
  <si>
    <t>so new hydro65 coupling changed after motor on any abnormal  noise checked ok m/c hand over</t>
  </si>
  <si>
    <t>RAMAR S,MANIKANDAN.K,YUVARAJ.R</t>
  </si>
  <si>
    <t>hydraulic motor side coupling noise.</t>
  </si>
  <si>
    <t>hydraulic motor side coupling noise. due to motor gear box shaft</t>
  </si>
  <si>
    <t>then adjusted the position checked ok.</t>
  </si>
  <si>
    <t>hydraulic coupling broken so noise coming.</t>
  </si>
  <si>
    <t>hydraulic coupling broken so noise coming. and gear coupling position changed condition.</t>
  </si>
  <si>
    <t>then coupling tried to replace coupling does not match condition then 0.2 turning work done in the teeth area then coupling fixed checked ok under observation.</t>
  </si>
  <si>
    <t>GCF-1,SQF-1 machine PMA  control unit Scada value not come</t>
  </si>
  <si>
    <t>main pc checked controller side Lan cable removed</t>
  </si>
  <si>
    <t>fixed and main PC side lan removed fixed after main pc reset fully off and on after main pc on and checked ok</t>
  </si>
  <si>
    <t>no slip-</t>
  </si>
  <si>
    <t>methanal line lancer tube blocked condition</t>
  </si>
  <si>
    <t>lancer tube removed from the m/c cleared the blocked particles checked ok.</t>
  </si>
  <si>
    <t>GCF-1 machine heater amps not taken issue</t>
  </si>
  <si>
    <t>so checked exhauster cable limit sensor signal missing</t>
  </si>
  <si>
    <t>sensor position adjusted heater amps taken checked ok</t>
  </si>
  <si>
    <t>GCF-2 machine upper zone AMPS not taking issue</t>
  </si>
  <si>
    <t>so thyristor side all connector removed and then clean the all connectors after reconnected heater ON AMPS taken ok</t>
  </si>
  <si>
    <t>KARTHIKEYAN.K,MANOJKUMAR.P</t>
  </si>
  <si>
    <t>then new 6 mm hose and pneumatic fitting changed ok</t>
  </si>
  <si>
    <t>upper zone amps vartion problem</t>
  </si>
  <si>
    <t>THYRISTER PROBLEM</t>
  </si>
  <si>
    <t>thirstier common alarm</t>
  </si>
  <si>
    <t>check thirstier all connector removed and fixing after check ok</t>
  </si>
  <si>
    <t>upper zone amps not taken</t>
  </si>
  <si>
    <t>upper zone thyrister fault alarm</t>
  </si>
  <si>
    <t>check upper zone thyrister side all connector removed and clean after fixing and heater on check ok</t>
  </si>
  <si>
    <t>no silp</t>
  </si>
  <si>
    <t>Milli volt not showed issue</t>
  </si>
  <si>
    <t>so CP value not increased, then check O2 probe side cable cut condition, so properly connected ok</t>
  </si>
  <si>
    <t>SURESH.V,HARIHARASUDHAN.M,R.NITHISH KUMAR</t>
  </si>
  <si>
    <t>UNITHERM SEALED QUENCHING FURNACE SQF-2 1000KG I11001</t>
  </si>
  <si>
    <t>R-phase  heater amps not taken.</t>
  </si>
  <si>
    <t>then checked H8 heater lancer tube puncher frame out spare lancer tube and  heater changed. leakage checked amps taken ok.</t>
  </si>
  <si>
    <t>SURESH.V,VELAYUTHAM.C,RAJESH.R,ASHOK KUMAR.G</t>
  </si>
  <si>
    <t>CHANGE WAGON CHAIN LINK DAMAGED</t>
  </si>
  <si>
    <t>MACHINE CHANGE WAGON CHAIN LOOSE CONDITION AND CHAIN LINK PIN CIRCLIP MISSED THEN CHAIN RETIGHT AND NEW CIRCLIP PROVIDED AFTER CHANGE WAGON FUNCTION CHECKED OK MACHINE HANDOVER.</t>
  </si>
  <si>
    <t>1 shift follow up SQF-2 machine running time trip</t>
  </si>
  <si>
    <t>so checked machine R-phase removed not trip then R-phase connecting Y-phase removed not trip after Y-phase connecting then B-phase removed not trip after B-phase connecting after R,Y,B 3phase connecting job loading  2 mins running after trip</t>
  </si>
  <si>
    <t>so all 12 heater links removed and checked heater 
H1-0.5 HOMES 
H1-33 kilo HOMES 
H2-05 HOMES
     -176 KILO HOMES
H3-0.3 HOMES
    -8.3 MILI HOMES
H4-0.6 HOMES 
    -1.8 MILI HOMES 
H5-0.9 HOMES 
    -128 KILO HOMES 
H6-0.9 HOMES 
    -77 KILO HOMES 
H7-0.5 HOMES 
    -0.8 MILI HOMES 
H8-0.7 HOMES 
    -73 KILO HOMES 
H9-0.3 HOMES 
    -7 MILI HOMES 
H10-0.5 HOMES 
     -17 MIL HOMES 
H11-0.3 HOMES 
      -0.8 MILI HOMES 
H12-0.7 HOMES
      -0.9 MIL HOMES  
then next shift follow up</t>
  </si>
  <si>
    <t>RAJESH.R,NAVEEN PRADAP.R,MOHAN RAJ.A</t>
  </si>
  <si>
    <t>furnace tripped issue</t>
  </si>
  <si>
    <t>then check B phase removed</t>
  </si>
  <si>
    <t>After insolated and furnace on not tripped further check work follow up in next shift follow up</t>
  </si>
  <si>
    <t>R.NITHISH KUMAR,HARIHARASUDHAN.M</t>
  </si>
  <si>
    <t>SQF2 machine totally off condition</t>
  </si>
  <si>
    <t>found heater trip condition</t>
  </si>
  <si>
    <t>So heater Boady short check in Mecher meter use check time all heater body short come, so heater removed and cleaning work going on, further work to be follow up</t>
  </si>
  <si>
    <t>VELAYUTHAM.C,MANOJKUMAR.P,SURESH.V,HARIHARASUDHAN.M</t>
  </si>
  <si>
    <t>Heating chamber guide bricks misalignment</t>
  </si>
  <si>
    <t>Due to misalignment</t>
  </si>
  <si>
    <t>Service person came after bricks realignment nrv cleaning machine hand over waiting for feed back new bricks changing required</t>
  </si>
  <si>
    <t>SATHISH J,SELVA SRINIVASAN</t>
  </si>
  <si>
    <t>n2 gas flow not ok.</t>
  </si>
  <si>
    <t>incoming line valve checked cleaned and solenoid valve checked ok but still flow not ok further work to be follow.but m/c was idle condition due to furnace brick broken.</t>
  </si>
  <si>
    <t>reported CP Value fluctuated.</t>
  </si>
  <si>
    <t>suspected in oxygen probe. so spare oxygen probe replaced.</t>
  </si>
  <si>
    <t>safety thermocouple temperature variation issue. so safety and process thermocouple replaced ok. O2 probe performance to be ensure in next shift. old O2 probe sr.no: 220124, parallel O2 probe sr.no: 221083 New O2 probe sr.no:231208.  old thermocouple process; 22110883/21 old safety thermocouple: 22110897/21 new  process thermocouple: 24110091/23, safety thermocouple; 24110089/23.</t>
  </si>
  <si>
    <t>O2 PROBE VALUE VARIATION ISSUE</t>
  </si>
  <si>
    <t>SO O2 PROBE DILUTION AND PURGE AIR CHECK AND PROBE CONNECTOR CHECKED MV VARIATION COME SO FURTHER WORK TOO BE FOLLOW UP</t>
  </si>
  <si>
    <t>Reported O2 probe cp value variation isssue.</t>
  </si>
  <si>
    <t>O2 probe cp value variation .</t>
  </si>
  <si>
    <t>checked probe cable condition &amp; probe connector side cable checked &amp; controller side cables retighted then cp checked ok.</t>
  </si>
  <si>
    <t>jocket oil temperature value not come in controller side.</t>
  </si>
  <si>
    <t>then check thermocouple side cable cut condition.</t>
  </si>
  <si>
    <t>so wire connected ok after value check ok. temperature value 45 degree ok.</t>
  </si>
  <si>
    <t>THEN CHECKED THE MACHINE AND THEN COOLING Chamber loading fan work completed and then leakage check no leakage found and then NRV removed and cleaned and then gasket new changed and then fix to the machine and then mc hand over</t>
  </si>
  <si>
    <t>HARIGARAN.U,RAJA.G</t>
  </si>
  <si>
    <t>heating chamber cooling fan fixing work</t>
  </si>
  <si>
    <t>fixed the cooling fan with support fine tech team then need to  give electrical connection to check function further work to be follow</t>
  </si>
  <si>
    <t>PRAKASAN.P.S,ASHOK B,VINOTHKUMAR,JAGAN.R</t>
  </si>
  <si>
    <t>DOOR GLAND ROPE DAMAGED CONDITION</t>
  </si>
  <si>
    <t>THEN SPARE ROPE CHANGED AND THEN NRV CLERNAED AND THEN FIC AND FUNCTION CHCEKED OK</t>
  </si>
  <si>
    <t>ASHOK B,HARIGARAN.U,JAGAN.R</t>
  </si>
  <si>
    <t>UNITHERM SEALED QUENCHING FURNACE SQF-4 1000KG I11006</t>
  </si>
  <si>
    <t>Reported from oil agitator function not working.</t>
  </si>
  <si>
    <t>then checked condition LH,RH sequence oil agitator ON/OFF sequence checked ok.</t>
  </si>
  <si>
    <t>RPM set vs Actual to be conform manual RPM checking function to be ensure.</t>
  </si>
  <si>
    <t>Reported chuck not declamping issue.</t>
  </si>
  <si>
    <t>checked pedal side cable cut.</t>
  </si>
  <si>
    <t>checked chuck manually clamp,declamp ok,padel side cable cut,cable reconnected &amp; chuck clamp,declamp checked ok.</t>
  </si>
  <si>
    <t>HARIGARAN.U,ASHOK KUMAR.G,INBARASAN.M</t>
  </si>
  <si>
    <t>LUBE MISSING ALARM</t>
  </si>
  <si>
    <t>THEN CHECK THE MACHINE AND THEN PUMP NOT RUN THEN CAPACITER NEW ONE CHANGE NOT RUN BUT ALARM RESET CHECK PRESSURE 15 BAR CAME THEN CHECK PRESSURE SWITCH CABLE PROBLEM SO NEW CHANGE IT AFTER CHECK OK MC HAND OVER TO PRODUCTION</t>
  </si>
  <si>
    <t>RAJESH KUMAR.V,MOHAN RAJ.A,INBARASAN.M</t>
  </si>
  <si>
    <t>Lube oil pressure down alarm</t>
  </si>
  <si>
    <t>Due to pump airlock</t>
  </si>
  <si>
    <t>Pump airlock released after checked pressure ok</t>
  </si>
  <si>
    <t>SELVA SRINIVASAN,VINOTHKUMAR,RAMAR S</t>
  </si>
  <si>
    <t>lubrication pressure missing alarm issue</t>
  </si>
  <si>
    <t>then check lub tank side float (oil level) switch wire loose condition, so properly connected ok and chuck clamp/ declamp relay removed and fully cleaned ok</t>
  </si>
  <si>
    <t>HARIHARASUDHAN.M,MANOJKUMAR.P,YUVARAJ.R</t>
  </si>
  <si>
    <t>lubrication missing alarm. chuck clamp declamp not working.</t>
  </si>
  <si>
    <t>then checked lubrication level sensor SL6 problem.</t>
  </si>
  <si>
    <t>SL6 level sensor singnal not come. so level sensor bypassed. after function checked ok. machine handed over.</t>
  </si>
  <si>
    <t>new lube motor fixing work.</t>
  </si>
  <si>
    <t>lube power cable and I/O MODULE cable routed work complete</t>
  </si>
  <si>
    <t>lube power cable and I/O MODULE cable routed work complete. further work follow up.</t>
  </si>
  <si>
    <t>lube tank replacement work.</t>
  </si>
  <si>
    <t>Planned work lubrication tank new one fixed. 1st shift follow up work tank mounting and cable routing ok.and inlet outlet hose connection given and checked ok.lub pressure 15 bar come ok.motor 0.55 A full load mpcb side 0.55 A full load mpcb side 0.55 a set and new 0.3 AMPS TAKEN OK</t>
  </si>
  <si>
    <t>SURESH.V,RAJA.G,HARIHARASUDHAN.M,SELVA SRINIVASAN,RAMAR S,JAGAN.R</t>
  </si>
  <si>
    <t>04:35 AM</t>
  </si>
  <si>
    <t>lubriation oil pressure not ok alarm</t>
  </si>
  <si>
    <t>so checked lubriation  oil level pressure input checked ok</t>
  </si>
  <si>
    <t>after reset machine function checked ok</t>
  </si>
  <si>
    <t>RAJESH.R,NAVEEN PRADAP.R,ASHOK KUMAR.G</t>
  </si>
  <si>
    <t>timeout dresser unit signal missing alarm</t>
  </si>
  <si>
    <t>so checked dresser sensor working ok</t>
  </si>
  <si>
    <t>sensor fully cleaned manually dresser unit up down checked ok</t>
  </si>
  <si>
    <t>WASHING MACHINE 1000KG</t>
  </si>
  <si>
    <t>impeller fully damaged spare pump fixed</t>
  </si>
  <si>
    <t>PUMP NOISE</t>
  </si>
  <si>
    <t>washing tank agitator pump not work then pump removed and check impeller fully damaged then spare pump fixed motor connection given each phase axis 0.2 amps taken ok</t>
  </si>
  <si>
    <t>RAMAR S,SELVA SRINIVASAN,ASHOK KUMAR.G</t>
  </si>
  <si>
    <t>150T PRESS-MA-ITALY-700-51004</t>
  </si>
  <si>
    <t>03-Mar-2024</t>
  </si>
  <si>
    <t>table lock sensor plate bend and not sensing</t>
  </si>
  <si>
    <t>sensor plate damage while pressing</t>
  </si>
  <si>
    <t>then remove the plate and modification work done fix ok and check function ok</t>
  </si>
  <si>
    <t>04-Mar-2024</t>
  </si>
  <si>
    <t>05-Mar-2024</t>
  </si>
  <si>
    <t>150 Ton Pressing Load Not Achieved</t>
  </si>
  <si>
    <t>Pressure Not Obtained then Checked Pump Failure</t>
  </si>
  <si>
    <t>150 Ton Pressing Machine Dual Pump ,One Pump Not Obtaining The Pressure,So Additionally Spare Pump Replaced By Bottom Cylinder Pressure Reached Temporarily Machine Handover Under Observation.</t>
  </si>
  <si>
    <t>S.K.SURESH,RAKUL.A,VAITHYANATAHAN D,VEERAKANNAN V</t>
  </si>
  <si>
    <t>Bottom Cylinder Value Negative Alarm</t>
  </si>
  <si>
    <t>PULLEY LOOSENED</t>
  </si>
  <si>
    <t>Bottom locking cylinder Sensor Piston Push Damaged</t>
  </si>
  <si>
    <t>Piston Push Fixed And Loctite Applied Under Observation</t>
  </si>
  <si>
    <t>500 SERIES TESTING M/C-90022</t>
  </si>
  <si>
    <t>02-Mar-2024</t>
  </si>
  <si>
    <t>Oil Leakage in Hoses</t>
  </si>
  <si>
    <t>LEAK</t>
  </si>
  <si>
    <t>Hydromotor Directional Rotating Hose Grimping Side Leak Found</t>
  </si>
  <si>
    <t>So Spare New Hose Changed And Routed Properly After Checked Ok</t>
  </si>
  <si>
    <t>700 S/R FINAL AY BENCH 2-90018</t>
  </si>
  <si>
    <t>I90018 bolt tightening  desoutter not ok for some bolt for the angle movement</t>
  </si>
  <si>
    <t>angle movement not ok</t>
  </si>
  <si>
    <t>for angle movement not ok and add buzzer sound and modification done</t>
  </si>
  <si>
    <t>OP10 HOUSING&amp;BEARING ASSEMBLY</t>
  </si>
  <si>
    <t>Oil Dispenser Not Working</t>
  </si>
  <si>
    <t>Oil Dispenser Is Go to Over Travel</t>
  </si>
  <si>
    <t>PLC Restart And Inform To PPE to Adjusted The Position From Master PC and After Running Ok</t>
  </si>
  <si>
    <t>RAKUL.A,VEERAKANNAN V</t>
  </si>
  <si>
    <t>OP80A TESTING1</t>
  </si>
  <si>
    <t>wire routing and pc system wire routing</t>
  </si>
  <si>
    <t>wires is lying on the ground and it lead damage the wire</t>
  </si>
  <si>
    <t>routing work for the system ok</t>
  </si>
  <si>
    <t>VEERAKANNAN V,RAKUL.A</t>
  </si>
  <si>
    <t>op80 cover tightening switch handle damage</t>
  </si>
  <si>
    <t>cover tightening switch handle damage and button problem</t>
  </si>
  <si>
    <t>then remove the handle and changed the button and handle from other olde handle and check function ok</t>
  </si>
  <si>
    <t>OP-90 LEAK&amp;RUN TEST</t>
  </si>
  <si>
    <t>turn table pneumatic cylinder air leakage while in working position</t>
  </si>
  <si>
    <t>seal leakage in the front side of the cylinder</t>
  </si>
  <si>
    <t>then remove the cylinder and rework in cylinder and spare seal changed and turn movement check and function ok and no air leakage</t>
  </si>
  <si>
    <t>20-Mar-2024</t>
  </si>
  <si>
    <t>tool change time off indexed condition</t>
  </si>
  <si>
    <t>so jog mood select and tool changed after auto tool change checked ok</t>
  </si>
  <si>
    <t>SURESH.V,VINOTHKUMAR,HARIHARASUDHAN.M</t>
  </si>
  <si>
    <t>25-Mar-2024</t>
  </si>
  <si>
    <t>air leakage in dummy hose</t>
  </si>
  <si>
    <t>air leakage in dummy hose.</t>
  </si>
  <si>
    <t>then removed only leak area and dummy fixed properly. leak arrested ok</t>
  </si>
  <si>
    <t>PULLER AREA FULLY BURR BLOCKED CONTION THEN BURR FULLY CLEANED AND THEN FUNCTION CHECKED OK</t>
  </si>
  <si>
    <t>07-Mar-2024</t>
  </si>
  <si>
    <t>filter blocked</t>
  </si>
  <si>
    <t>filter cleaning completed oil leakage arrested with m seal m/c handover</t>
  </si>
  <si>
    <t>08-Mar-2024</t>
  </si>
  <si>
    <t>cutting oil leakage via m/c backside due to guard side screw missing so oil drained through the holes</t>
  </si>
  <si>
    <t>then screw fixed in the guard fixed already filtered oil was stored in an tank then top upped the oil in the m/c tank by using process pump leak checked ok under observation.</t>
  </si>
  <si>
    <t>JAGAN.R,VINOTHKUMAR,HARIGARAN.U</t>
  </si>
  <si>
    <t>09-Mar-2024</t>
  </si>
  <si>
    <t>WASHING CONVEYOR PROBLEM</t>
  </si>
  <si>
    <t>THEN CHECKED THE MACHINE AND THEN ROLLER BEARING DAMAGED SO 6002 NEW BEARING CHANGED AND THEN CHAIN TENSION ADJUST AND THEN SROCKET WAS WARN OUT ROLLER FIX NOW TEMPROVERLY MACHINE HAND OVER TO PRODUCTION UNDER OBSERVATION</t>
  </si>
  <si>
    <t>12-Mar-2024</t>
  </si>
  <si>
    <t>HOSE DAMAGE</t>
  </si>
  <si>
    <t>air hose damaged so air leakage found 8 to 10 mm fitting provided now leakage arrested machine handover</t>
  </si>
  <si>
    <t>06:05 PM</t>
  </si>
  <si>
    <t>chiller high temperature alarm issue</t>
  </si>
  <si>
    <t>so checked chiller Water level low</t>
  </si>
  <si>
    <t>chiller water tap up alarm reset machine handed over</t>
  </si>
  <si>
    <t>15-Mar-2024</t>
  </si>
  <si>
    <t>Washing conveyor problem</t>
  </si>
  <si>
    <t>Then check roller bolt are loosens condition and bolt missing so spare bolt fixed and roller are tightened after function checked ok.</t>
  </si>
  <si>
    <t>12:40 PM</t>
  </si>
  <si>
    <t>retriver pressure drop and  so retriver not locked</t>
  </si>
  <si>
    <t>Retriver pressure drop and  so retriver not locked and open so manually retriver open after retriver down after locked then auto cycle checked ok.</t>
  </si>
  <si>
    <t>16-Mar-2024</t>
  </si>
  <si>
    <t>17-Mar-2024</t>
  </si>
  <si>
    <t>as per second shift follow up work.</t>
  </si>
  <si>
    <t>during control on time F440, Safety module getting tripped.</t>
  </si>
  <si>
    <t>due to A321 module power in cable problem. spare cable replaced function ensured. cable to be routed in sunday shift.</t>
  </si>
  <si>
    <t>19-Mar-2024</t>
  </si>
  <si>
    <t>puller lock unlock problem.dowell pin damaged</t>
  </si>
  <si>
    <t>puller lock unlock problem.dowell pin damaged replaced with new dowell pin after verified machine lock unlock functioning good machine handover</t>
  </si>
  <si>
    <t>22-Mar-2024</t>
  </si>
  <si>
    <t>Then check puller grad removed condition and lock limit was loosed condition then limit tighten and grad fixed and function checked ok</t>
  </si>
  <si>
    <t>SATHISH J,DHILIP.D</t>
  </si>
  <si>
    <t>U22 UNLOADING SLIDE ALARM.</t>
  </si>
  <si>
    <t>machine off and on alarm reset. machine running observation.</t>
  </si>
  <si>
    <t>26-Mar-2024</t>
  </si>
  <si>
    <t>024 lift alarm issue</t>
  </si>
  <si>
    <t>checked drive side F026 alarm come lift manually up , down</t>
  </si>
  <si>
    <t>then moved and auto cycle checked ok under observation</t>
  </si>
  <si>
    <t>30-Mar-2024</t>
  </si>
  <si>
    <t>Oil and water mix up retriver up and down  problem</t>
  </si>
  <si>
    <t>oil and water mix up so checked pannel coller water drain hose fall down in hose way line hose modified required work in progress 
retriver up and down problem manually up and down retriver lock and unlock on</t>
  </si>
  <si>
    <t>31-Mar-2024</t>
  </si>
  <si>
    <t>U22 outlet belt drive alarm</t>
  </si>
  <si>
    <t>then check drive side F0300 alarm, so machine power off/on alarm reset machine running ok</t>
  </si>
  <si>
    <t>lifter unit not down issue.</t>
  </si>
  <si>
    <t>then checked conveyor side first photo sensor reflector position changed.</t>
  </si>
  <si>
    <t>after reflector corrected after lifter down condition ok. after auto cycle function  checked ok. machine handed over.</t>
  </si>
  <si>
    <t>GEOMETRICAL ALIGNMENT</t>
  </si>
  <si>
    <t>broach up time hit the fixture.</t>
  </si>
  <si>
    <t>m/c geometrical alignment problem.</t>
  </si>
  <si>
    <t>on 03/03/2024 10.0am to 6.0pm.
puller up time broach tool rubbing. removed the brush table unit. checked base plate damaged. removed the base plate.
checked m/c leveling longitude 0.5mm and cross side 0.5mm disturbed. same has corrected both longitude 0.01mm and cross side  0.02mm. retriever head roller not contact adjust the eccentric nut roller contact ok.
on 04/03/2024 9.30am to 05/03/2024 5.0am.
base plate face 0.1mm rework and scraping work done. hub  face out 1mm hub face rework in 1 mm. fixed the hub.
checked bore run out 0.03mm and face out 0.1mm. puller to retriever concentricity 2.5 mm disturb. adjust the retriever roller checked concentricity 1mm. again adjust not decrease checked 40 dia broach up/down ok.
m/c brush unit not working. without brush unit m/c handovered operator frent guard mounting nill. need fabrication support.</t>
  </si>
  <si>
    <t>25 ton machine plant work electrical connections</t>
  </si>
  <si>
    <t>cable sensor 
1cable tie -front side 
2cable tie -back side
limit switch FL -FRONT SIDE LEFT 
       ;;        FR- front side right 
       ;;        BR - back side right</t>
  </si>
  <si>
    <t>puller up down function not working.</t>
  </si>
  <si>
    <t>then checked retriver cylinder reed switch signal not come.</t>
  </si>
  <si>
    <t>so cylinder reed switch adjust after function checked ok machine handed over.</t>
  </si>
  <si>
    <t>table removed condition</t>
  </si>
  <si>
    <t>machine table signal off condition</t>
  </si>
  <si>
    <t>then auto cycle checked ok</t>
  </si>
  <si>
    <t>06-Mar-2024</t>
  </si>
  <si>
    <t>puller down time movement is very slow</t>
  </si>
  <si>
    <t>puller down time movement is very slow after adjusted the flow valve now puller movement is ok machine handover</t>
  </si>
  <si>
    <t>pull leaving the broacher</t>
  </si>
  <si>
    <t>puller leaving the broach</t>
  </si>
  <si>
    <t>Puller leaving the broach and retriver then check issue some job only come so production side informed then puller serviced to tool grip now machine running with problem</t>
  </si>
  <si>
    <t>MANIKANDAN.K,SATHISH J</t>
  </si>
  <si>
    <t>Reported retriever unlock signal missing issue.</t>
  </si>
  <si>
    <t>checked retriever reed switch output cable cut.</t>
  </si>
  <si>
    <t>Reed switch cable reconnected &amp; signal checked ,auto cycle checked ok.</t>
  </si>
  <si>
    <t>production requirement need to fix brush unit</t>
  </si>
  <si>
    <t>then brush and gripper unit fix ok</t>
  </si>
  <si>
    <t>HARIGARAN.U,ASHOK B</t>
  </si>
  <si>
    <t>10-Mar-2024</t>
  </si>
  <si>
    <t>base hub alignment work.</t>
  </si>
  <si>
    <t>base hub alignment work. face out grinding work..</t>
  </si>
  <si>
    <t>base hub 0.1 mm face out grind the hub checked face out 0.03mm module (a) = 0.25mm and (b)= 0.25 mm, 150mm mandrel @500mm length checked ok.</t>
  </si>
  <si>
    <t>Retriver function not working.</t>
  </si>
  <si>
    <t>then checked retriver unlock reed switch signal not coming.</t>
  </si>
  <si>
    <t>then checked connecter side voltage checked 10V Coming. so reed switch problem spare reed switch replaced ok. after retriver function checked ok. machine handed over.</t>
  </si>
  <si>
    <t>09:05 AM</t>
  </si>
  <si>
    <t>09:35 AM</t>
  </si>
  <si>
    <t>Thermal over load trip issue</t>
  </si>
  <si>
    <t>So check hydraulic motor MPCB trip, then MPCB reset ok, after hydraulic motor on ok</t>
  </si>
  <si>
    <t>hydraulic motor coupling damaged condition</t>
  </si>
  <si>
    <t>so motor removed and damaged coupling removed further work to be follow up</t>
  </si>
  <si>
    <t>DHILIP.D,HARIGARAN.U,RAJESH KUMAR.V</t>
  </si>
  <si>
    <t>18-Mar-2024</t>
  </si>
  <si>
    <t>retriever unlock signal not coming</t>
  </si>
  <si>
    <t>so cylinder side sensor distance fine adjusted after auto cycle checked ok</t>
  </si>
  <si>
    <t>11:25 PM</t>
  </si>
  <si>
    <t>Retriver auto function not working.</t>
  </si>
  <si>
    <t>then checked retriver lock and unlock reed switch adjust.</t>
  </si>
  <si>
    <t>so reed switch cable corrected after reed switch seal and cable die provided after function checked ok, machine handed over.</t>
  </si>
  <si>
    <t>23-Mar-2024</t>
  </si>
  <si>
    <t>11:35 PM</t>
  </si>
  <si>
    <t>24-Mar-2024</t>
  </si>
  <si>
    <t>03:35 AM</t>
  </si>
  <si>
    <t>auto cycle time retrieve movement fully down</t>
  </si>
  <si>
    <t>Then check  all input check ok, and retriever feed movement value coil OHM value check 18.0 ok, but coil properly not on, relay problem, so spare relay coil changed ok</t>
  </si>
  <si>
    <t>MANOJKUMAR.P,SURESH.V,HARIGARAN.U</t>
  </si>
  <si>
    <t>06:50 PM</t>
  </si>
  <si>
    <t>pannel door open condition</t>
  </si>
  <si>
    <t>Machine panel door open condition pannel board lock removed after tight now ok</t>
  </si>
  <si>
    <t>AUTO manual switch problem</t>
  </si>
  <si>
    <t>So check auto manual switch mounting problem, then auto cycle checking time broaching down not moving, No elemen6t side cable loose condition, after cable connected ok, then auto cycle checked ok</t>
  </si>
  <si>
    <t>Y axis encoder control stop limit of position difference excessed alarm</t>
  </si>
  <si>
    <t>so jog mode select and Y axis play direction and minuses direction  moving alarm come, but Y axis moved, then check Y axis belt tension, so all cover removed and check Y axis motor shaft broken condition, further work inform to next shift</t>
  </si>
  <si>
    <t>MANOJKUMAR.P,SURESH.V,VINOTHKUMAR,HARIHARASUDHAN.M</t>
  </si>
  <si>
    <t>Y-Axis spindle motor shaft broken condition</t>
  </si>
  <si>
    <t>Then motor removed work</t>
  </si>
  <si>
    <t>Y-Axis motor received from BURRI INDIA.</t>
  </si>
  <si>
    <t>Y-Axis new motor machine side fixed, belt connected belt tension adjusted  power on the machine and Y-Axis reference position taught belt tension measured in screen 652 HZ Shown above activity done with support of Mr.OMKAR FSE,.</t>
  </si>
  <si>
    <t>Machine connected online with BURRI GERMANY for the Y-axis  end of the result is ok. now machine handed over to user for setting, back side cover to be fixed while axis moving time Y-Axis motor, power cable, encoder cable scale cable freeness to be ensured.</t>
  </si>
  <si>
    <t>28-Mar-2024</t>
  </si>
  <si>
    <t>cutting oil chiller side HP alarm</t>
  </si>
  <si>
    <t>so alarm reset and chiller on ok, machine running ok, filter cleaned ok</t>
  </si>
  <si>
    <t>CLC machine conveyor fixed work</t>
  </si>
  <si>
    <t>cable connecting</t>
  </si>
  <si>
    <t>14-Mar-2024</t>
  </si>
  <si>
    <t>reported from cycle start time expansion box alarm. so checked machine clamp and Declamp function check ok input signal check ok next shift follow up</t>
  </si>
  <si>
    <t>job bottom clamping signal checked ok, bottom clamping signal input 7004 check ok. bottom limit mounting checked ok.</t>
  </si>
  <si>
    <t>alarm not clear machine running with issue, next shift informed.</t>
  </si>
  <si>
    <t>21-Mar-2024</t>
  </si>
  <si>
    <t>spindle unit lube oil not coming.</t>
  </si>
  <si>
    <t>then flow adjusted then checked ok lube oil coming.</t>
  </si>
  <si>
    <t>Machine cutter stork adjustment bolt theared  was warn out condition</t>
  </si>
  <si>
    <t>Machine cutter stork adjustment bolt theared  was warn out condition so stork adjusting unit removed and bolt cut and new bolt changed and fixed to machine and production staring taken and function check o k</t>
  </si>
  <si>
    <t>RAJESH KUMAR.V,HARIGARAN.U,DHILIP.D</t>
  </si>
  <si>
    <t>NOSLIP</t>
  </si>
  <si>
    <t>then 20 liters of hydraulic 68 top upped checked ok.</t>
  </si>
  <si>
    <t>CUTTING OIL FLOW NOT OK</t>
  </si>
  <si>
    <t>THEN CHECKED THE MACHINE AND THEN PUMP REMEEOVED CHECK OUTLET PIPE LINE SIDE BURR BLOCKED CONDITION DUE TO CHECK OK</t>
  </si>
  <si>
    <t>HARIGARAN.U,DHILIP.D</t>
  </si>
  <si>
    <t>conveyor not working.</t>
  </si>
  <si>
    <t>checked gear box worm gear and worm shaft ok rotation checked ok. motor efficiency is not enough to rotate the gear box motor spare is not availaible . so removed the conveyor from the m/c now m/c running without conveyor</t>
  </si>
  <si>
    <t>VINOTHKUMAR,RAJA.G,HARIHARASUDHAN.M,MANOJKUMAR.P,JAGAN.R</t>
  </si>
  <si>
    <t>27-Mar-2024</t>
  </si>
  <si>
    <t>Conveyor not working issue</t>
  </si>
  <si>
    <t>check motor winding 44.3, 44.4 , 44.3 ok motor end voltage checked 410 volt each phase ok</t>
  </si>
  <si>
    <t>voltage applying time motor shaft not rotate spare motor not audible further to be follow up</t>
  </si>
  <si>
    <t>conveyor motor shaft play issue</t>
  </si>
  <si>
    <t>motor dismantled and bearing 6201zz replaced and bearing seating side shim placed to arrest the radial play then checked shaft play ok then fixed the motor in conveyor with gear box supply given checked conveyor running ok.</t>
  </si>
  <si>
    <t>MANOJKUMAR.P,JAGAN.R,RAMAR S,RAJA.G</t>
  </si>
  <si>
    <t>WASHING</t>
  </si>
  <si>
    <t>CP3 BATCH TYPE WASHING-25002</t>
  </si>
  <si>
    <t>Auto cycle sequence fully not completed</t>
  </si>
  <si>
    <t>Then check renicing tank cylinder reed switch signal not come, so reed switch sensor fine distance adjusted after auto cycle checked ok</t>
  </si>
  <si>
    <t>50 ton machine flushing coolant motor connection given.</t>
  </si>
  <si>
    <t>after motor on, oil not come then checked pump hose side burr fully blocked.</t>
  </si>
  <si>
    <t>cutting oil tank side burr fully accumulated. so oil not come informed to mechanical team. next shift inform.</t>
  </si>
  <si>
    <t>VINOTHKUMAR,KARTHIKEYAN.K,R.NITHISH KUMAR</t>
  </si>
  <si>
    <t>no slip[</t>
  </si>
  <si>
    <t>retriver not up</t>
  </si>
  <si>
    <t>Retriver not up and down retriver limit sensor not moved so manually hydraulic off after on the retriver manually up and down auto cycle checked ok m/c handover</t>
  </si>
  <si>
    <t>retriever not working</t>
  </si>
  <si>
    <t>LIMIT STRUCKED UP</t>
  </si>
  <si>
    <t>table forward limit stuck up condition</t>
  </si>
  <si>
    <t>check table movement forward limit stuck up released after auto cycle check ok</t>
  </si>
  <si>
    <t>Reported retriever not down in auto cycle.</t>
  </si>
  <si>
    <t>checked table reverse limit switch feedback always came.</t>
  </si>
  <si>
    <t>limit switch struckup, limit switch reset &amp; cleaned then auto cycle checked ok.</t>
  </si>
  <si>
    <t>HMI display side program set value erased</t>
  </si>
  <si>
    <t>so manually oil temperature set value set and retriever UP/ Down speed value set, after cycle check ok</t>
  </si>
  <si>
    <t>table forward limit 2 some time problem come and check limit problem check spare limit change and connection given and function check ok and auto cycle check ok</t>
  </si>
  <si>
    <t>Retriver not up</t>
  </si>
  <si>
    <t>Retriver not up then checked retriver up and down checked but machine any one function not operate so machine totally off and on after hydraulic on manually checked issue not solved then oil level condition ok then retriver up and down coil loosen condition after coil properly fixed retriver up and down checked ok.</t>
  </si>
  <si>
    <t>11:50 AM</t>
  </si>
  <si>
    <t>retriver down issue.</t>
  </si>
  <si>
    <t>then checked retriver up, down not working. then checked machine totally off and on. retriver valve plug removed and reconnected after retriver not up.</t>
  </si>
  <si>
    <t>input checked table forward limit 2 signal not coming. so cable reconnected after retriver moment checked ok. machine handed over.</t>
  </si>
  <si>
    <t>chip wringer problem</t>
  </si>
  <si>
    <t>check burr loaded and trip condition then trip released and burr fully manually removed and functi0on checked ok</t>
  </si>
  <si>
    <t>Tool change time ATC rested</t>
  </si>
  <si>
    <t>so ATC and magazine signal malfunction, so manually ATC magazine base position taken ok and tool number wrong located in magazine, so tool correctly arranged, after auto tool change function checked ok</t>
  </si>
  <si>
    <t>APC home position alarm</t>
  </si>
  <si>
    <t>APC reference taken and alarm, reset ok, machine running ok</t>
  </si>
  <si>
    <t>apc home position check alarm</t>
  </si>
  <si>
    <t>apc home postion check alarm</t>
  </si>
  <si>
    <t>check pallet changer all interlock check ok after pallet change check ok and m/c all function check time automatic emg stop and all axis vfd off alarm so m/c control on and function check ok</t>
  </si>
  <si>
    <t>06:10 PM</t>
  </si>
  <si>
    <t>reported APC home position check alarm</t>
  </si>
  <si>
    <t>so checked machine APC home position manually taken</t>
  </si>
  <si>
    <t>APC HOME check alarm.</t>
  </si>
  <si>
    <t>then checked pallet home position condition. all input checked ok. after manually pallet change function checked ok.</t>
  </si>
  <si>
    <t>Machine running observation. machine handed over.</t>
  </si>
  <si>
    <t>ATC door close signal not come</t>
  </si>
  <si>
    <t>ATC Door fully not closed door loaded condition</t>
  </si>
  <si>
    <t>ATC Door manually open/closed after close signal come ok and auto tool changed function check ok</t>
  </si>
  <si>
    <t>JAGAN.R,VINOTHKUMAR,HARIHARASUDHAN.M</t>
  </si>
  <si>
    <t>ATC DOOR NOT CLOSED</t>
  </si>
  <si>
    <t>ATC door not closed properly alarm comes so manually ATC door open closed checked problem not found so removed the ATC side covers removed after ATC door open close checked problem  found the ATC cylinder shaft and ATC block mounting bolt loosed condition so removed the ATC door and retight the block mounting bolts allignment adjusted then all cover refixed after ATC door open closed checked ok machine hand over</t>
  </si>
  <si>
    <t>MANIKANDAN.K,SELVA SRINIVASAN,RAMAR S</t>
  </si>
  <si>
    <t>29-Mar-2024</t>
  </si>
  <si>
    <t>ATC off index condition</t>
  </si>
  <si>
    <t>so manually ATC base position taken and tool pot magazine manually valve operated and magazine side moved after auto tool change check ok</t>
  </si>
  <si>
    <t>Reported rapid switch not working issue.</t>
  </si>
  <si>
    <t>checked switch mounting loose condition.</t>
  </si>
  <si>
    <t>rapid switch mounting retighted &amp; working checked ok.</t>
  </si>
  <si>
    <t>NAVEEN PRADAP.R,RAJESH.R</t>
  </si>
  <si>
    <t>EXTRA MACHINES</t>
  </si>
  <si>
    <t>GDM600GEARDEBURRING 8002</t>
  </si>
  <si>
    <t>m/c deburring gun arm unit play</t>
  </si>
  <si>
    <t>m/c deburring gun arm unit play due to m/c arm key way key was missing.</t>
  </si>
  <si>
    <t>key fixed checked arm play arrested ok m/c hand overed.</t>
  </si>
  <si>
    <t>air leakage in the deburring unit hose</t>
  </si>
  <si>
    <t>removed the part where leak coming then hose fixed checked ok no leakage found.</t>
  </si>
  <si>
    <t>then informed to tool crib top up the oil checked ok.</t>
  </si>
  <si>
    <t>HARIGARAN.U,JAGAN.R</t>
  </si>
  <si>
    <t>fume killer exacta motor connection</t>
  </si>
  <si>
    <t>connection given ok and motor direction check each phase 4.1A taken ok, motor full load amps 7.1, so MPCB side 7A set condition ok</t>
  </si>
  <si>
    <t>then check magnetic conveyer fully burr blocked and then clean and checked ok</t>
  </si>
  <si>
    <t>11:38 AM</t>
  </si>
  <si>
    <t>Reported auto cycle not starting issue.</t>
  </si>
  <si>
    <t>checked cycle start not working.</t>
  </si>
  <si>
    <t>cycle start switch NO element spare changed &amp; auto cycle function checked ok.</t>
  </si>
  <si>
    <t>Reported from auto cycle not started.</t>
  </si>
  <si>
    <t>then checked NCK - PLC safety alarm come. checked and found two hand acknowledge problem.</t>
  </si>
  <si>
    <t>so spare new push button changed in two-hand control then auto cycle function ensured now machine running under the observation.</t>
  </si>
  <si>
    <t>due too check and hose damaged condition so 10 mm reducer provide ok</t>
  </si>
  <si>
    <t>DHILIP.D</t>
  </si>
  <si>
    <t>reported sealing air tool drive not ok.</t>
  </si>
  <si>
    <t>during auto cycle running time checked and found sealing air pressure switch B46M12 input E53.3 not present.</t>
  </si>
  <si>
    <t>dressing cover removed inspected no abnormal found in air leak pressure switch side checked no pressure in screen setting in 1.0 bar /0.5 bar. so sealing air line pressure adjusted then alarm. reset and machine handed over.</t>
  </si>
  <si>
    <t>Reported from HHU Side fault alarm.</t>
  </si>
  <si>
    <t>then checked HHU side fault alarm coming. so HHU cable connecter removed and reconnected after manually function checked ok. machine handed over. observation.</t>
  </si>
  <si>
    <t>general brake test error alarm</t>
  </si>
  <si>
    <t>so machine power fully off and on alarm reset, after brake test ok, machine running ok.</t>
  </si>
  <si>
    <t>general break test not ok alarm in Z axis</t>
  </si>
  <si>
    <t>Z axis not work break test</t>
  </si>
  <si>
    <t>check manual Z axis break test check not ok so check machine off and on after NCK rest and alarm reset ok</t>
  </si>
  <si>
    <t>reported from genral break test error 16 alarm,</t>
  </si>
  <si>
    <t>after component finish found Z-Axis drive break test not performed.</t>
  </si>
  <si>
    <t>NCK restart  Z-Axis break test executed alarm reset and machine handed over.</t>
  </si>
  <si>
    <t>after power failure, HMI not on</t>
  </si>
  <si>
    <t>so PCU unit power supply switch on and off after HMI on ok</t>
  </si>
  <si>
    <t>11-Mar-2024</t>
  </si>
  <si>
    <t>Gentral break test alarm in Z-Axis break test active time.</t>
  </si>
  <si>
    <t>machine off and on, door open close after manual all axis brake test active check ok. machine handed over,</t>
  </si>
  <si>
    <t>general break test 16 alarm</t>
  </si>
  <si>
    <t>z axis not break test active</t>
  </si>
  <si>
    <t>check m/c off and on after manual door open and close after manual all axis break test check ok</t>
  </si>
  <si>
    <t>Reported after sudden powercut display not ON issue.</t>
  </si>
  <si>
    <t>After powercut display not ON.</t>
  </si>
  <si>
    <t>Machine fully off/on &amp; pcu power button off/on then display ON. Machine handover.</t>
  </si>
  <si>
    <t>reported Z-Axis break test error.</t>
  </si>
  <si>
    <t>Z-Axis break test executed the alarm reset and auto cycle checked ok.</t>
  </si>
  <si>
    <t>Reported Z axis breaktest not ok alarm issue.</t>
  </si>
  <si>
    <t>checked break test not working.</t>
  </si>
  <si>
    <t>machine fully off/on then break test checked &amp; machine handover.</t>
  </si>
  <si>
    <t>TILTING UNIT PROBLEM</t>
  </si>
  <si>
    <t>Tilting unit manually operated and noticed forward reverse movement is in opposite direction electrically problem so connection given in opposite direction and check loaded with job and check ok now machine running under observation</t>
  </si>
  <si>
    <t>tilting unit problem</t>
  </si>
  <si>
    <t>Then gear box warm gear warn out condition so spare gear box changed and function check ok</t>
  </si>
  <si>
    <t>reported from break test error code 21 alarm.</t>
  </si>
  <si>
    <t>manually all axis break test enable ok. machine handed over.</t>
  </si>
  <si>
    <t>Fume killer lifted in top side work</t>
  </si>
  <si>
    <t>so incoming supply removed after incoming supply fixed ok, and on/off selector switch with cable provided ok.</t>
  </si>
  <si>
    <t>MANOJKUMAR.P,JAGAN.R,HARIHARASUDHAN.M</t>
  </si>
  <si>
    <t>cycle start push button damage condition</t>
  </si>
  <si>
    <t>so spare new switch one changed ok</t>
  </si>
  <si>
    <t>USP battery voltage has dropped below 85% of the nominal voltage alarm.</t>
  </si>
  <si>
    <t>then checked battery voltage 13v coming.</t>
  </si>
  <si>
    <t>so spare battery 2 number changed ok. after alarm not come. machine handed over.</t>
  </si>
  <si>
    <t>gripper open signal not come</t>
  </si>
  <si>
    <t>Then check machine top side cover remove and check gripper cylinder fully not open, loaded condition so inform top mechanical team</t>
  </si>
  <si>
    <t>reported in number of workpiece change not ok alarm</t>
  </si>
  <si>
    <t>PRODN PROGRAM FAULT</t>
  </si>
  <si>
    <t>part program running time problem</t>
  </si>
  <si>
    <t>check already running program edit after new program auto cycle check ok</t>
  </si>
  <si>
    <t>Grease lubrication not ok</t>
  </si>
  <si>
    <t>Grease lubrication not ok alarm after top up the grease air lock released now grease circulation good machine handed over</t>
  </si>
  <si>
    <t>deburring unit signal not working</t>
  </si>
  <si>
    <t>so burr fully cleaned, then signal check not ok, after found lower sensor sensing, but signal not coming in system, then cable replaced ok</t>
  </si>
  <si>
    <t>cooling flow spindle 1 not ok alarm</t>
  </si>
  <si>
    <t>cooling flow spindle 1 not ok alarm then cooling oil level ok after pump air block released ok then found hob spindle counter cooling oil return not came then motor side inlet flow checked ok then motor side inlet flow checked ok then motor inlet and outlet side fully checked ok by air after all cooling line connected flow 8 lpm checked ok</t>
  </si>
  <si>
    <t>sealing air pressure low alarm</t>
  </si>
  <si>
    <t>checked air pressure switch setting changed</t>
  </si>
  <si>
    <t>01:28 AM</t>
  </si>
  <si>
    <t>reporter sealing air pressure low alarm</t>
  </si>
  <si>
    <t>checked machine pressure switch side air hose cut condition</t>
  </si>
  <si>
    <t>then hose cut and fixed after alarm reset function checked ok</t>
  </si>
  <si>
    <t>SPINDLE COOLING OIL LEVEL LOW</t>
  </si>
  <si>
    <t>THEN CHECEKED THE MACHINE AND THEN 20 LITTER OIL TOP UP OK</t>
  </si>
  <si>
    <t>grease level error.</t>
  </si>
  <si>
    <t>due to grease level low</t>
  </si>
  <si>
    <t>then grease top upped checked not ok then pump removed serviced checked ok.</t>
  </si>
  <si>
    <t>JAGAN.R,MANOJKUMAR.P,SATHISH J,RAJA.G,ASHOK B</t>
  </si>
  <si>
    <t>Power calming fixer and declaiming signal malfunction</t>
  </si>
  <si>
    <t>Then check LVD sensor side tightness checked ok, after program side clamping/ declamping value changed ok</t>
  </si>
  <si>
    <t>cutting oil flow not comming</t>
  </si>
  <si>
    <t>FILTER CHOKED</t>
  </si>
  <si>
    <t>cutting oil flow not comming stainer checked stainer side sludge blocked so clean the stainer after flow checked ok</t>
  </si>
  <si>
    <t>13-Mar-2024</t>
  </si>
  <si>
    <t>dipping oil motor MPCB tripped</t>
  </si>
  <si>
    <t>Then check motor impeller side burr accumulated, so fully clean after motor working ok</t>
  </si>
  <si>
    <t>HARIHARASUDHAN.M,RAJA.G,RAJESH.R,MANOJKUMAR.P</t>
  </si>
  <si>
    <t>Reported dripping oil level high alarm issue.</t>
  </si>
  <si>
    <t>checked dripping oil level sensor dust accumulated.</t>
  </si>
  <si>
    <t>checked oil level sensor fully  cleaned &amp; oil level check alarm reset machine handover.</t>
  </si>
  <si>
    <t>dripping oil level over flow alarm</t>
  </si>
  <si>
    <t>so level sensor remove and fully clean after alarm reset machine running ok</t>
  </si>
  <si>
    <t>pre-warning hydraulic level alarm coming.</t>
  </si>
  <si>
    <t>then 20 liters of hydraulic oil 68 top upped checked ok.</t>
  </si>
  <si>
    <t>TAILSTOCK</t>
  </si>
  <si>
    <t>Reported tailstock not up/down issue.</t>
  </si>
  <si>
    <t>checked tailstock pressure low.</t>
  </si>
  <si>
    <t>tailstock hydraulic pressure adjusted &amp; up/down checked ok.</t>
  </si>
  <si>
    <t>Tailstock up/ down some time not working</t>
  </si>
  <si>
    <t>Then check interlock signal malfunction, so machine power fully off and on, after tailstock up / down movement working ok</t>
  </si>
  <si>
    <t>Reported from Tailstock not moving.</t>
  </si>
  <si>
    <t>then checked hydraulic oil level ok, hydraulic pressure 40 bar coming.</t>
  </si>
  <si>
    <t>tailstock input up, down checked ok. suspected in connecting module side. so spare connecting module swapped. but tailstock up down moment time struck up. so machine totally off spare connecting module 6ES7194-4CA50-0AAO Changed. after tailstock up down function checked ok. machine handed over. observation.</t>
  </si>
  <si>
    <t>Reported tailstock function not working.</t>
  </si>
  <si>
    <t>tailstock valve field connection removed and checked output getting flickered.</t>
  </si>
  <si>
    <t>so XV754,XV7501 BASE MODULES changed now machine running under the observation.</t>
  </si>
  <si>
    <t>chiller hydraulic hose replacing work.</t>
  </si>
  <si>
    <t>chiller hydraulic hose replacing work. hose was hardened condition</t>
  </si>
  <si>
    <t>then replaced new hoses both in inlet and outlet hoses checked ok.</t>
  </si>
  <si>
    <t>reported from dripper oil level over. motor not working.</t>
  </si>
  <si>
    <t>then checked level sensor removed and reconnected . after dripper motor impiller side burr fully blocked. after burr cleaned after motor fixed ok. after function checked ok. machine handed over. observation.</t>
  </si>
  <si>
    <t>RAJESH.R,R.NITHISH KUMAR,SELVA SRINIVASAN</t>
  </si>
  <si>
    <t>07:43 AM</t>
  </si>
  <si>
    <t>reported from switch coolant fan 2 not ready for operation alarm</t>
  </si>
  <si>
    <t>so checked machine off and on</t>
  </si>
  <si>
    <t>auto loader bearing changing work</t>
  </si>
  <si>
    <t>one pallet roller bearing changed another one is in work.
work in progress.</t>
  </si>
  <si>
    <t>z5 soft limit high alarm</t>
  </si>
  <si>
    <t>after new pest setting taken z5 soft limit 529 but he required 535 now past program side 528 changed ok</t>
  </si>
  <si>
    <t>after error pallet work Pices identic fiction alarm due to s966 pallet present sensor mantis Probus corrected ok</t>
  </si>
  <si>
    <t>VINOTHKUMAR,RAJA.G,JAGAN.R</t>
  </si>
  <si>
    <t>PNEUMATIC PRESSURE DOWN</t>
  </si>
  <si>
    <t>DUE TO CHECK MACHINE MAIN AIR LINE BUST AND FITTING DAMAGED CONDITION SPARE CHANGED AND THEN FUNCTION CHECKED OK</t>
  </si>
  <si>
    <t>Z5 axis stand still monitoring alarm issue</t>
  </si>
  <si>
    <t>so alarm reset auto cycle running ok.</t>
  </si>
  <si>
    <t>cutting oil edge filter blocked</t>
  </si>
  <si>
    <t>so one filter removed and cleaned and function checked ok</t>
  </si>
  <si>
    <t>DHILIP.D,HARIGARAN.U</t>
  </si>
  <si>
    <t>dripping oil over flow alarm.</t>
  </si>
  <si>
    <t>due to level switch setting problem.</t>
  </si>
  <si>
    <t>SP1- MOTOR on, SP2- alarm on, so SP1 Setting 9 to 6 change . after sp2 6 changed ok. machine handed over.</t>
  </si>
  <si>
    <t>RAJESH.R,KARTHIKEYAN.K</t>
  </si>
  <si>
    <t>Work piece pallet idetication alarm come</t>
  </si>
  <si>
    <t>so job sensor pallet sensor and fixture sensor, pallet stopper sensor all sensor and reflector fully clean after alarm reset machine running ok</t>
  </si>
  <si>
    <t>switch cabinet fan not ready alarm</t>
  </si>
  <si>
    <t>then check electrical panel door properly not closed, so alarm come, door properly closed alarm reset ok.</t>
  </si>
  <si>
    <t>gripper open signal not come issue</t>
  </si>
  <si>
    <t>burr accumulated so gripper open/ close travel movement problem, after burr fully cleaned after gripper open/ close signal ok</t>
  </si>
  <si>
    <t>hydraulic oil level low.</t>
  </si>
  <si>
    <t>then top upped 20 liters of hydraulic oil top upped  checked ok.</t>
  </si>
  <si>
    <t>HHU unit not working</t>
  </si>
  <si>
    <t>HHU UNIT PROBLEM</t>
  </si>
  <si>
    <t>hhu unit fault F0 alarm</t>
  </si>
  <si>
    <t>check old unit removed and serviced received hhu unit fixing after function check ok</t>
  </si>
  <si>
    <t>so USV module side battery voltage check 26VDC ok, after machine off and on running ok, 8under observation</t>
  </si>
  <si>
    <t>Lubrication slide oil pressure down alarm</t>
  </si>
  <si>
    <t>Due to close the m/c and then oil level low Drossra 220 oil production team top up fuction check ok</t>
  </si>
  <si>
    <t>reported from tailstock up down function not work.</t>
  </si>
  <si>
    <t>checked and found tailstock operate but moment is to slow.</t>
  </si>
  <si>
    <t>due to hydraulic temperature too high above 50 degree. chiller side set mode automatically changed condition. so mode changed chiller kept in on condition. then tailstock up down function checked ok. during the auto cycle spindle 1' spindle monitouring device has responded alarm came. alarm reset one job milling operation completed further to be follow.</t>
  </si>
  <si>
    <t>Reported from spindle 1 speed monitoring device has responded/SG override error alarm issue.</t>
  </si>
  <si>
    <t>checked B axis external encoder feedback missing.</t>
  </si>
  <si>
    <t>Checked external encoder cable damaged condition.cable cut &amp; soldering then machine running checked ok.under observation.</t>
  </si>
  <si>
    <t>spindle 1 speed  mountering device has responded</t>
  </si>
  <si>
    <t>then check milling time b axis 80-90 AMPS taken and abnormal noise coming, so spindle speed and rapid speed 70% set machine running ok, under observation</t>
  </si>
  <si>
    <t>05:35 AM</t>
  </si>
  <si>
    <t>spindle 1 speed monitoring device has responded override error alarm</t>
  </si>
  <si>
    <t>so alarm reset ok, machine running ok, under observation inform to next shift</t>
  </si>
  <si>
    <t>Reported spindle 1 speed monitoring device not responding /SG override alarm issue.</t>
  </si>
  <si>
    <t>B axis encoder signal missing issue.</t>
  </si>
  <si>
    <t>checking purpose B axis LT module spare changed &amp; B axis running checked,no alarm come.machine handover.under observation.</t>
  </si>
  <si>
    <t>RAJESH.R,R.NITHISH KUMAR,NAVEEN PRADAP.R</t>
  </si>
  <si>
    <t>Reported from spindle 1 speed monitoring device has responded alarm.</t>
  </si>
  <si>
    <t>alarm reset and handed over to user under the observation.</t>
  </si>
  <si>
    <t>Reported spindle 1 speed monitoring alarm issue.</t>
  </si>
  <si>
    <t>checked B axis encoder feedback missing.</t>
  </si>
  <si>
    <t>checking purpose hardisk removed .need to load old backup program..further to be follow up.</t>
  </si>
  <si>
    <t>checked encoder feedback missing.</t>
  </si>
  <si>
    <t>checking purpose feedrate 80% reduced &amp; machine running checked ok.under observation.</t>
  </si>
  <si>
    <t>old program not available in hard disk. so machine old running hard disk change ok. after all program check ok.</t>
  </si>
  <si>
    <t>DUE TO CHECK DEPARTMENT SIDE OIL NOT AVILABLE MACHINE STOPPED .</t>
  </si>
  <si>
    <t>B axis counter monitoring alarm</t>
  </si>
  <si>
    <t>Job cut taken time only alarm come, but X axis back off set taken and idle ( no cut ) time alarm not came, so inform to supervisor federate/ spindle feed rate 70% set machine running ok</t>
  </si>
  <si>
    <t>Refrigerating set hydraulic fluid not ready for operation.</t>
  </si>
  <si>
    <t>then checked hydraulic oil temperature 31.5 degree, cutting oil temperature 32.6 degree, chiller side no alarm.</t>
  </si>
  <si>
    <t>alarm reset, machine handed over, observation.</t>
  </si>
  <si>
    <t>Reported after sudden powercut X axis not safely referenced alarm issue.</t>
  </si>
  <si>
    <t>X axis not referenced issue.</t>
  </si>
  <si>
    <t>X axis user agreement enabled &amp; NC reset then alarm reset machine handover.</t>
  </si>
  <si>
    <t>A-Axis not referenced.</t>
  </si>
  <si>
    <t>then checked A-Axis and C4 axis not referenced.</t>
  </si>
  <si>
    <t>so manually all axis reference taken ok, machine handed over observation.</t>
  </si>
  <si>
    <t>Reported after powercut A axis not safely referenced alarm issue.</t>
  </si>
  <si>
    <t>After sudden powercut alarm come.</t>
  </si>
  <si>
    <t>A axis manually moved &amp; user agreement reference enable .then all axis referenced&amp; auto cycle checked ok.</t>
  </si>
  <si>
    <t>ASHOK KUMAR.G,NAVEEN PRADAP.R,SURESH.V</t>
  </si>
  <si>
    <t>Z axis not decoupled issue</t>
  </si>
  <si>
    <t>So machine power off/on all axis reference taken ok and stoke length movement decoupled and A axis reference taken ok, auto cycle checked ok</t>
  </si>
  <si>
    <t>reported from axis A2 stop triggered.</t>
  </si>
  <si>
    <t>then checked machine setting taken time this problem</t>
  </si>
  <si>
    <t>after machine fully foo and on A2 moved function checked ok.</t>
  </si>
  <si>
    <t>A axis trigged alarm</t>
  </si>
  <si>
    <t>so machine fully power off and on alarm, reset after auto cycle on ok.</t>
  </si>
  <si>
    <t>cutting oil flow not comming cutting oil motor NRV side sludge blocked oil level checked so nrv removed and full clean after production side top up informed m/c under observation</t>
  </si>
  <si>
    <t>planet work 12 volt battery changed work  p-400 machine 4 -numbers p-500s machine 2 numbers</t>
  </si>
  <si>
    <t>then p-600 old machine 4-numbers and p-800 old machine 4- numbers Agen PE250-1 machine 2-numbers</t>
  </si>
  <si>
    <t>12 volts battery changed ok</t>
  </si>
  <si>
    <t>Reported system hanging &amp; standard control option not showing issue.</t>
  </si>
  <si>
    <t>system hanging issue.</t>
  </si>
  <si>
    <t>Hard disk removed,fully scan &amp; 01/24 Latest backup loaded then check,invalid file error come.so,dump files deleted 7 check same issue repeated.so,spare op12 unit replaced &amp;machine runnning checked ok.machine handover.</t>
  </si>
  <si>
    <t>RAJESH.R,NAVEEN PRADAP.R,HARIHARASUDHAN.M,SURESH.V</t>
  </si>
  <si>
    <t>auto loader job sensor not working.</t>
  </si>
  <si>
    <t>then checked auto loader side job present photo sensor not working.</t>
  </si>
  <si>
    <t>spare senor not available so machine running with problem.</t>
  </si>
  <si>
    <t>R.NITHISH KUMAR,KARTHIKEYAN.K</t>
  </si>
  <si>
    <t>coolant flow not ok</t>
  </si>
  <si>
    <t>due too check visually coolant flow checked ok</t>
  </si>
  <si>
    <t>cutter and component meshing problem</t>
  </si>
  <si>
    <t>then check not rotated then spindle motor removed and check motor shaft was brooked condition further work to be follow up</t>
  </si>
  <si>
    <t>RAJESH KUMAR.V,DHILIP.D</t>
  </si>
  <si>
    <t>machine lamp not working</t>
  </si>
  <si>
    <t>lamp ON/ off switch side cable loose condition, so cable tighten ok.</t>
  </si>
  <si>
    <t>R.H tail stock clamp and de clamp not working.</t>
  </si>
  <si>
    <t>then removed the tail stock unit removed the cylinder barrel unit and completely cleaned the unit after barrel fixed in the tail stock unit function checked by using air then fixed the tail stock in the m/c function checked ok.</t>
  </si>
  <si>
    <t>deburring wheel shaft broken</t>
  </si>
  <si>
    <t>Then check shaft was broken condition so removed the shaft to cylinder and welding the shaft and check ok and fixed in the machine and function check ok</t>
  </si>
  <si>
    <t>Deburring machine</t>
  </si>
  <si>
    <t>then check deburring air hose damaged condition so hose cut and refixed and check ok</t>
  </si>
  <si>
    <t>GRINDMASTER DEBURRING-2 GDM600 I8004</t>
  </si>
  <si>
    <t>Table not rotated issue</t>
  </si>
  <si>
    <t>So machine power fully off and on, after table rotation checked ok</t>
  </si>
  <si>
    <t>Reported deburring wheel not stop issue.</t>
  </si>
  <si>
    <t>deburring wheel not stop.</t>
  </si>
  <si>
    <t>checked wheel rotating valve relay problem.spare relay changed &amp; wheel on/off function checked ok.</t>
  </si>
  <si>
    <t>LAMP FAILURE(WORK LIGHT)</t>
  </si>
  <si>
    <t>Checked and found machine lamp failure condition, Spare new lamp replaced and function checked</t>
  </si>
  <si>
    <t>door interlock alarm</t>
  </si>
  <si>
    <t>auto cycle running time alarm come</t>
  </si>
  <si>
    <t>check door lock limit mounting tightened check ok door  limit wiring tightened check ok after door lock check ok m/c running underobservation</t>
  </si>
  <si>
    <t>reporter from chuck open and close not working issue</t>
  </si>
  <si>
    <t>checked chuck open and close pedal side cable cut cable reconnected</t>
  </si>
  <si>
    <t>chuck open and close function checked ok</t>
  </si>
  <si>
    <t>ASHOK KUMAR.G,MANOJKUMAR.P,RAJESH.R,NAVEEN PRADAP.R,HARIHARASUDHAN.M</t>
  </si>
  <si>
    <t>mechanical team conveyor fixed work</t>
  </si>
  <si>
    <t>so motor connection and forward/ reverse switch side connection given and motor AMPS check ok 0.6A taken ok</t>
  </si>
  <si>
    <t>MANOJKUMAR.P,HARIHARASUDHAN.M,VINOTHKUMAR,RAJA.G</t>
  </si>
  <si>
    <t>hose bent condition.</t>
  </si>
  <si>
    <t>air rooting problem.</t>
  </si>
  <si>
    <t>so air rooting corrected ok.</t>
  </si>
  <si>
    <t>COOLANT LEAKAGE IN PUMP SIDE</t>
  </si>
  <si>
    <t>THEN M SEAL PROVIDE BUT MINOR LEAKAGE ABSERVED MACHINE HAND OVER TO PRODUCTION HAND OVER</t>
  </si>
  <si>
    <t>01:12 PM</t>
  </si>
  <si>
    <t>COOLANT PRESSURE LOW</t>
  </si>
  <si>
    <t>CHECK AND TANK SOIDE SLUDGE CLEANED AND THEN AFTER PRODUCTION TOOL CENTER FULLY CLEANED AND THEN FUNCTION CHECK OK</t>
  </si>
  <si>
    <t>ASHOK B,HARIGARAN.U,DHILIP.D</t>
  </si>
  <si>
    <t>coolant leakage in the pump end cup due to crack condition.</t>
  </si>
  <si>
    <t>provided sealant in the area but still leaking now provided blue sheet in the area to get drain to the tank need to correct the issue</t>
  </si>
  <si>
    <t>Preventive Maintenance</t>
  </si>
  <si>
    <t>preventive maintenance</t>
  </si>
  <si>
    <t>Fume killer air filter new changed ok. fume killer unit inside cleaned ok. coolant pump bottom mesh filter cleaned ok, coolant drain line &amp; lune drain line cleaned ok, conveyor gear box oil level ok. hydraulic filter &amp; Radiator cleaned ok. all area lube flow checked ok. chuck unit grease filled ok. Door open/close limit cable removed condition so connected ok. panel board cleaned ok. cable routed ok. spindle motor belt condition check ok.</t>
  </si>
  <si>
    <t>SARAVANAN.S,KARTHIKEYAN.K,ASHOK B</t>
  </si>
  <si>
    <t>04:25 AM</t>
  </si>
  <si>
    <t>spindle oil level low</t>
  </si>
  <si>
    <t>spindle oil level low 68 oil top up now clamping pressure develop tool clamp unclamp ok machine handover</t>
  </si>
  <si>
    <t>Preventive maintenance.</t>
  </si>
  <si>
    <t>fume killer air filter new changed ok. fume killer unit cleaned ok. spindle oil level ok tool shifter gear oil ok. y axis telescopic cover removed burr fully accumulated due to that cover front side damaged condition. all axis cover removed and cleaned ok. coolant pump bottom mesh filter cleaned ok. coolant drain line cleaned ok. table clamping pressure gauge (0 to 200 bar) 1/4"th new changed ok..</t>
  </si>
  <si>
    <t>SARAVANAN.S,ASHOK B</t>
  </si>
  <si>
    <t>hydraulic temperature fault alarm</t>
  </si>
  <si>
    <t>hydraulic temperature fault alarm then checked hydraulic temperature 55 deg c then checked the hydraulic system its loading unloading not working so hydraulic getting heat then accumulator removed and n2 pressure check its 0 bar then try to top up its leaking accumulator was punchured then spare accumulator not available further work follow up</t>
  </si>
  <si>
    <t>accumulator problem</t>
  </si>
  <si>
    <t>accumulator bladder damaged condition and pre warning alarm coming.</t>
  </si>
  <si>
    <t>then new spare of accumulator arranged already n2 available in the accumulator pressure adjusted 54 bar then accumulator fixed checked ok.</t>
  </si>
  <si>
    <t>ASHOK B,RAMAR S,JAGAN.R</t>
  </si>
  <si>
    <t>Reported from  Auto/ manual mode not change.</t>
  </si>
  <si>
    <t>all Axis moment not working. discussed with OEM based on discussion. old backup loaded and checked no issue suspected then 08/03/2024 backup loaded axis enabled checked axis moment Auto/manual mode changed ok.</t>
  </si>
  <si>
    <t>then auto cycle start time pulse lubrication alarm came  further work to be follow. lubrication manually forced after alarm reset. 20 job checked machine handed over under observation.</t>
  </si>
  <si>
    <t>service engineer come with online.</t>
  </si>
  <si>
    <t>conveyor side stopper sensor input check work ok.</t>
  </si>
  <si>
    <t>reported b axis over load alarm</t>
  </si>
  <si>
    <t>checked machine fully off /on</t>
  </si>
  <si>
    <t>after alarm reset machine handed over</t>
  </si>
  <si>
    <t>RAJESH.R,RAJA.G</t>
  </si>
  <si>
    <t>Reported after powercut tool locked inside the job &amp; Z+ AXIS soft limit alarm issue.</t>
  </si>
  <si>
    <t>after powercut  Z axis soft limit alarm come.</t>
  </si>
  <si>
    <t>Z axis soft limit value bypassed &amp; tool removed outside the job.all axis reference moved &amp; soft limit value originalized then machine handover.</t>
  </si>
  <si>
    <t>Z AXIS TESCOPIC COVER WAS REMOEVD CONDITION</t>
  </si>
  <si>
    <t>DUE TO CHECK  TELESCOPIC COVER MOUNTING THREAD WARN OUT CONDITION SO NEW THREAD PROVIDE AN DTHEN FIX OK</t>
  </si>
  <si>
    <t>z-telescopic broken condition.</t>
  </si>
  <si>
    <t>z-telescopic broken condition. due to scissors damaged condition.</t>
  </si>
  <si>
    <t>then spare cover replaced checked movement in rapid mode function checked ok.</t>
  </si>
  <si>
    <t>DOOR SIDE LEAKAGE THEN ANABOND PROVIDE OK</t>
  </si>
  <si>
    <t>reported operate switch problem</t>
  </si>
  <si>
    <t>checked machine switch louse condition</t>
  </si>
  <si>
    <t>then switch retighten after function checked ok</t>
  </si>
  <si>
    <t>NAVEEN PRADAP.R,ASHOK KUMAR.G,RAJESH.R</t>
  </si>
  <si>
    <t>machine taken for plant activity.</t>
  </si>
  <si>
    <t>received SICK sensor interfeed with machine simulation checked ok. SICK sensor part kept in 9058 Tray.</t>
  </si>
  <si>
    <t>power cut off malfunction alarm</t>
  </si>
  <si>
    <t>Then check magazine, pallet door and operator door switch condition check ok, and input voltage check 414VAC ok, so alarm reset ok, machine running ok</t>
  </si>
  <si>
    <t>05:20 AM</t>
  </si>
  <si>
    <t>servo malfunction alarm</t>
  </si>
  <si>
    <t>servo malfunction alarm aftre reset m/c running good  under observation</t>
  </si>
  <si>
    <t>09:40 AM</t>
  </si>
  <si>
    <t>10:50 AM</t>
  </si>
  <si>
    <t>COOALNT LEAKAGE ISSUE</t>
  </si>
  <si>
    <t>THEN CHECK LEAKAGE FOUND CONVEYUR MESH FILTER WAS BLOCKED CONDITION AFTER CLEAN AND FUNCTION CHECKED OK</t>
  </si>
  <si>
    <t>06:25 AM</t>
  </si>
  <si>
    <t>hydraulic unit pressure down alarm.</t>
  </si>
  <si>
    <t>machine off and on. alarm reset. pressure adjusted. alarm clear machine running under observation.</t>
  </si>
  <si>
    <t>So machine fully off and On then alarm reset ok. machine function checked ok</t>
  </si>
  <si>
    <t>so checked Z-axis alarm come</t>
  </si>
  <si>
    <t>machine off and on then alarm reset machine handed over</t>
  </si>
  <si>
    <t>31 servo malfunction alarm</t>
  </si>
  <si>
    <t>checked z axis alarm come</t>
  </si>
  <si>
    <t>machine fully off and on after alarm reset ok</t>
  </si>
  <si>
    <t>pallet change not working</t>
  </si>
  <si>
    <t>Then check loading side pallet 0 degree lock signal not coming, cylinder side mounting loose condition, so signal not come so cylinder and sensor tighten after signal come ok, and auto pallet change checked ok</t>
  </si>
  <si>
    <t>RAJESH.R,MANOJKUMAR.P,HARIHARASUDHAN.M</t>
  </si>
  <si>
    <t>tool fall down issue</t>
  </si>
  <si>
    <t>due too check and tool shifter spring changed and check but tool was fall down due too check tool calling time that tool hitting on other one tool so informed to production further work to be follow up .</t>
  </si>
  <si>
    <t>checked Z axis alarm com machine fully off and on</t>
  </si>
  <si>
    <t>then alarm reset axis manually moved machine handed over</t>
  </si>
  <si>
    <t>Reported servo malfunction alarm issue,</t>
  </si>
  <si>
    <t>tool fall down issue.</t>
  </si>
  <si>
    <t>checked both ATC gripper arm spring and magazine shifter spring ok. and then manually tool change function checked ok , then fixed 10 kg tool for tool change check 108 pocket tools removed and tool no 108 weight tool fixed and checked auto tool change mode function was no tool was fell down ok</t>
  </si>
  <si>
    <t>Reported pallet not changing issue.</t>
  </si>
  <si>
    <t>checked pallet lock pin signal missing.</t>
  </si>
  <si>
    <t>pallet lock cylinder reed switch position adjusted &amp; pallet changing function checked ok.</t>
  </si>
  <si>
    <t>Reported pallet changer door interlock alarm issue.</t>
  </si>
  <si>
    <t>Pallet lock pin cylinder reed switch position adjusted &amp; alarm reset pallet changing function checked ok.</t>
  </si>
  <si>
    <t>pallet fell down condition during pallet change.</t>
  </si>
  <si>
    <t>then removed the pallet , pallet change checked and then removed the high point in the pallet seating area then pallet fixed and pallet change checked a couple of times ok.</t>
  </si>
  <si>
    <t>then check back side leakage found then cover removed then check spindle down side leak then clean and cover fixed then check ok</t>
  </si>
  <si>
    <t>Then leakage found in coolant hose damaged condition and coolant leakage fully clean and check coolant hose spare not available 
Hose Detail 
            3/4 coolant hose 10mm /2nos</t>
  </si>
  <si>
    <t>maini puller not working</t>
  </si>
  <si>
    <t>maini puller not working air leakage maini puller handle main hose load functioning so air leak then temrarelly clear the issue need to plan the routing work</t>
  </si>
  <si>
    <t>Maintplater not working</t>
  </si>
  <si>
    <t>due to check and Pnuematic pressure down then air hose conation check air hose fully rotate cognition so removed and temporary cable tie ok</t>
  </si>
  <si>
    <t>Tool fall down issue</t>
  </si>
  <si>
    <t>TOOL FAILDOWN</t>
  </si>
  <si>
    <t>Tool fall down issue tool no 82 and 78 fall down so checked 82 and 78 tool broacket 78 ok but 82 tool broacket locking balls 3 nos problem and tool magazine chain tension was loosen condition and fall down tool dimension checked further work follow up</t>
  </si>
  <si>
    <t>KARTHIKEYAN.K,RAMAR S,SELVA SRINIVASAN,MANIKANDAN.K,MOHAN RAJ.A</t>
  </si>
  <si>
    <t>08:35 AM</t>
  </si>
  <si>
    <t>reported from servo malfunction alarm.</t>
  </si>
  <si>
    <t>checked and found Z-Axis got loaded.</t>
  </si>
  <si>
    <t>tool got damaged due to operator mistake, informed to mechanical team to check the alignment.</t>
  </si>
  <si>
    <t>lubrication leak.</t>
  </si>
  <si>
    <t>pressure gauge damaged.</t>
  </si>
  <si>
    <t>so new pressure gauge changed ok.</t>
  </si>
  <si>
    <t>55 removed i/o error alarm</t>
  </si>
  <si>
    <t>so check found pallet changing time alarm come</t>
  </si>
  <si>
    <t>machine fully off and on then alarm reset function checked ok</t>
  </si>
  <si>
    <t>pallet hock gap alarm</t>
  </si>
  <si>
    <t>pallet cone side burr accumulated, so fully burr clean after pallet down and alarm reset after auto pallet change check ok</t>
  </si>
  <si>
    <t>BREAKER TRIPPED</t>
  </si>
  <si>
    <t>chiller side E8 alarm</t>
  </si>
  <si>
    <t>check chiller compasser trip and reset and filter cleaned after spindle chiller alarm reset ok</t>
  </si>
  <si>
    <t>display screen fully white showed display screen not on</t>
  </si>
  <si>
    <t>then check HN 272 PCB board, so send to mail Mitsubishi wait for spare inform to next shift.
  spare HN272 board changed but not ok.inverter board &amp; LCD Cable changed but not ok.another machine LCD display swapped now,display working.so,suspected LCD display problem.dispaly spare not available.further to be follow up.</t>
  </si>
  <si>
    <t>MANOJKUMAR.P,ASHOK KUMAR.G,NAVEEN PRADAP.R,RAJESH.R,SURESH.V,HARIHARASUDHAN.M</t>
  </si>
  <si>
    <t>LCD parts collected from CARGO office, full complete operator panel set received from MITSUBISHI.</t>
  </si>
  <si>
    <t>SO LCD part only removed from spare unit replaced in machine connection given and function ensured LCD working well.</t>
  </si>
  <si>
    <t>line filter alarm feedback switch side wire soldered  no body short, connecters presently X00 input bypassed in system for observing the performance. line filter feedback connecter to be fixed, to be follow.</t>
  </si>
  <si>
    <t>LCD Parts collected from CARGO office full complete operator panel sel received from MITSUBISHI</t>
  </si>
  <si>
    <t>so LCD part only removed from spare unit replaced in machine connection given and function ensured LCD WORKING well.</t>
  </si>
  <si>
    <t>line after alarm feedback switch side wire soldered, no body short connecters presently X00 INPUT bypassed in system for observing. line filter feedback connecter to be fixed be the follow.</t>
  </si>
  <si>
    <t>line filter malfunction</t>
  </si>
  <si>
    <t>then chiller filter and spindle cooler filter and sucking filter fully blocked then all filter cleaned and fixed then check not ok then thr coolant filter check blocked then cleaned and fixed ok checked ok</t>
  </si>
  <si>
    <t>HARIGARAN.U,ASHOK KUMAR.G</t>
  </si>
  <si>
    <t>ATC ARM position malfunction alarm.</t>
  </si>
  <si>
    <t>then checked ATC ARM with tool loaded condition.</t>
  </si>
  <si>
    <t>so ATC side tool manually removed after arm position corrected. after tool change function checked ok. machine handed over.</t>
  </si>
  <si>
    <t>KARTHIKEYAN.K,R.NITHISH KUMAR,SATHISH J,MANIKANDAN.K</t>
  </si>
  <si>
    <t>Planned Work</t>
  </si>
  <si>
    <t>Operator panel Display screen board new changed ok</t>
  </si>
  <si>
    <t>R.NITHISH KUMAR,SURESH.V,HARIHARASUDHAN.M</t>
  </si>
  <si>
    <t>reported from line filter malfunction. fume killer not working.</t>
  </si>
  <si>
    <t>then checked fume killer control not on, so control on. after fume killer function checked ok. line filter malfunction, X00 input bypassed. after machine handed over.</t>
  </si>
  <si>
    <t>new key sheet PCB board changing work</t>
  </si>
  <si>
    <t>KS-7YZ815A-P new one changed ok, numeric button, letter button, PCB board checked ok</t>
  </si>
  <si>
    <t>soft key button PCB board new one change ok</t>
  </si>
  <si>
    <t>slideway oil malfunction alarm</t>
  </si>
  <si>
    <t>GREASE PUMP NOT WORK</t>
  </si>
  <si>
    <t>slideway oil malfunction alarm new grease installed and air block released now alarm gone m/c running good handover</t>
  </si>
  <si>
    <t>atc wait pocket alarm</t>
  </si>
  <si>
    <t>atc wait pocket not in position</t>
  </si>
  <si>
    <t>check atc wit pocket normal position taken after tool change check ok</t>
  </si>
  <si>
    <t>machine coolant leak.</t>
  </si>
  <si>
    <t>so burr removed and coolant leak checked ok.</t>
  </si>
  <si>
    <t>05:50 AM</t>
  </si>
  <si>
    <t>conveyor chain comes out</t>
  </si>
  <si>
    <t>conveyor chain comes out from teeth further work follow  up given</t>
  </si>
  <si>
    <t>reported from 72 servo warning alarm</t>
  </si>
  <si>
    <t>after machine reset function checked ok</t>
  </si>
  <si>
    <t>chuck clamp and de clamp issue</t>
  </si>
  <si>
    <t>chuck clamp and de clamp stock not fully come</t>
  </si>
  <si>
    <t>due too check chuck clamp stock length 3mm but only 1.5mm clamp check chuck in side burr accumulated condition then fully cleaned and check that time 2.5 mm clamp so Temp overly machine hand over now need to service the chuck machine running with problem</t>
  </si>
  <si>
    <t>Machine chuck 2 clamp and decamp issue</t>
  </si>
  <si>
    <t>Due to check clamp and decamp Strok length in 5.5mm but Strok length in 3mm only moved so chuck runout check 0.05mm then chuck removed and fully diesel wash and then inside burr accumulated so burr fully clean and chuck inside fully grease apply and then fixed to machine and run out check 0.02mm and then chuck clamp and decamp stork length 5.5mm and then machine hand over to production</t>
  </si>
  <si>
    <t>m/c door cylinder locknut missing.</t>
  </si>
  <si>
    <t>then bolt arranged fixed door open/close function checked ok.</t>
  </si>
  <si>
    <t>emergency alarm come.</t>
  </si>
  <si>
    <t>then checked conveyor side emergency stop condition.</t>
  </si>
  <si>
    <t>emergency released after function checked ok machine handed over.</t>
  </si>
  <si>
    <t>lube oil level low</t>
  </si>
  <si>
    <t>then top upped 2 liters of 68 oil checked ok.</t>
  </si>
  <si>
    <t>conveyor motor connection given</t>
  </si>
  <si>
    <t>conveyor motor connection ok, then direction checked ok</t>
  </si>
  <si>
    <t>then check conveyor rod was bend condition so rod bend removed and chain tension adjust and fixed to machine and function checked ok under observation</t>
  </si>
  <si>
    <t>conveyor not running issue</t>
  </si>
  <si>
    <t>checked y phase voltage low check OLR failure</t>
  </si>
  <si>
    <t>spare</t>
  </si>
  <si>
    <t>machine conveyor fixed work.</t>
  </si>
  <si>
    <t>conveyor link problem.</t>
  </si>
  <si>
    <t>so machine  side coolant tank  removed and inside burr cleaning ok then machine  side conveyor fixed and tank fixed ok.</t>
  </si>
  <si>
    <t>conveyor direction problem switch side inf operator</t>
  </si>
  <si>
    <t>FORWARD &amp; REVERSE MOVEMENT PROBLEM</t>
  </si>
  <si>
    <t>direction changed condition</t>
  </si>
  <si>
    <t>check selector switch side direction  in (uvw) after conveyor running check ok</t>
  </si>
  <si>
    <t>so check W axis side 2F alarm, so machine fully off and on, then alarm reset ok</t>
  </si>
  <si>
    <t>Machine fine burr conveyor problem</t>
  </si>
  <si>
    <t>Then check conveyor chain line removed and 2 pin cut and fixed and function checked ok</t>
  </si>
  <si>
    <t>Due to check oil level marked and now m/c running under observation.</t>
  </si>
  <si>
    <t>crane up and down not working</t>
  </si>
  <si>
    <t>then check hoist top side electrical panel side relay loose condition, so properly tighten after crane up and down function checked ok</t>
  </si>
  <si>
    <t>SURESH.V,MANOJKUMAR.P,MAGESH</t>
  </si>
  <si>
    <t>so check Y axis side 2F alarm, then machine off/on after alarm not cleared, so E300-3 to E300-2 y axis drive MDS-8080 interchanged after alarm cleared, then two machine also on, function checked ok</t>
  </si>
  <si>
    <t>SURESH.V,MANOJKUMAR.P,R.NITHISH KUMAR</t>
  </si>
  <si>
    <t>lubrication pressure down</t>
  </si>
  <si>
    <t>lubrication pressure down grease pump air lock released pressure checked ok</t>
  </si>
  <si>
    <t>01:39 AM</t>
  </si>
  <si>
    <t>x axis belt damaged condition</t>
  </si>
  <si>
    <t>belt problem.</t>
  </si>
  <si>
    <t>so new belt changed</t>
  </si>
  <si>
    <t>21 system error alarm</t>
  </si>
  <si>
    <t>so machine power fully off and on, then alar, reset ok</t>
  </si>
  <si>
    <t>Reported 21.system error alarm.</t>
  </si>
  <si>
    <t>checked and found A38. TURRET controller drive not initilizetion during machine ready state drive incoming voltage insured 197v,201v,199v presence.</t>
  </si>
  <si>
    <t>suspected in MR-J2-100CT DRIVE, Mail send to MEAP for spare arrangement now machine reset and kept in ready condition.</t>
  </si>
  <si>
    <t>21 system error alarm and turret controller malfunction issue</t>
  </si>
  <si>
    <t>MRJ2 drive side AA alarm came, so old drive one available, so changed so alarm come turret winding value check 1.5,1.5,1.5ohmscome, drive problem waiting for MRJ2100CT drive</t>
  </si>
  <si>
    <t>31 Servo malfunction alarm. 32 alarm in Y-Axis during machine running time.</t>
  </si>
  <si>
    <t>machine one time re-start and handed over to user now machine running under the observation.</t>
  </si>
  <si>
    <t>RAMAR S,MOHAN RAJ.A</t>
  </si>
  <si>
    <t>58 Over load alarm issue.</t>
  </si>
  <si>
    <t>machine totally off and on. all axis reference taken ok. machine handed over. observation.</t>
  </si>
  <si>
    <t>machine running time lower turret not take correct offset value .</t>
  </si>
  <si>
    <t>due to check the machine and then 3 job auto cycle checked ok now machine running under observation</t>
  </si>
  <si>
    <t>USB pendrive  not working.</t>
  </si>
  <si>
    <t>then check display side USB CARD to CPU cable not available.</t>
  </si>
  <si>
    <t>so checking purpose E300-2 Machine USB communication cable inter change E300-3 Machine. after pendrive working function ensured. so E300-2 CABLE fixed . machine handed over.</t>
  </si>
  <si>
    <t>auto door value exit connection</t>
  </si>
  <si>
    <t>given value kept in machine</t>
  </si>
  <si>
    <t>panel</t>
  </si>
  <si>
    <t>remote I/O error alarm issue.</t>
  </si>
  <si>
    <t>then checked machine totally off and on. alarm reset.</t>
  </si>
  <si>
    <t>after home position taken ok. tool change checked ok. machine handed over. observation.</t>
  </si>
  <si>
    <t>oil tank cap new one provided ok.</t>
  </si>
  <si>
    <t>rotary table was tighten condition production requirement.</t>
  </si>
  <si>
    <t>So rotary table removing work going on further work to be follow up.</t>
  </si>
  <si>
    <t>HARIGARAN.U,DHILIP.D,RAJESH KUMAR.V</t>
  </si>
  <si>
    <t>Planed work</t>
  </si>
  <si>
    <t>Machine auto door and door are Pnuematic connection provide, and Ele team valve coil supply provided and door movement check ok</t>
  </si>
  <si>
    <t>machine door side coolant leakage</t>
  </si>
  <si>
    <t>then due to check and clean and Ana bond provide ok</t>
  </si>
  <si>
    <t>conveyor thermal trip alarm, magazine side conveyor not working.</t>
  </si>
  <si>
    <t>then manually operated the conveyor in forward and reverse mode checked ok.</t>
  </si>
  <si>
    <t>RAJA.G,HARIHARASUDHAN.M</t>
  </si>
  <si>
    <t>vaccum blower not working.</t>
  </si>
  <si>
    <t>then checked Y-phase cable connecter side disconnected. after cable connected. blower function checked ok.</t>
  </si>
  <si>
    <t>03:05 PM</t>
  </si>
  <si>
    <t>03:35 PM</t>
  </si>
  <si>
    <t>machine system hanging issue</t>
  </si>
  <si>
    <t>so check NC unit side right side fan failure, so spare fan replaced ok</t>
  </si>
  <si>
    <t>hydraulic oil leakage.</t>
  </si>
  <si>
    <t>one of the hoses from b axis unit got punctured condition.</t>
  </si>
  <si>
    <t>then found spare 3/8 hose fixed it leak checked ok.</t>
  </si>
  <si>
    <t>HYDRAULIC AND COOLING IOL LEVEL LOW</t>
  </si>
  <si>
    <t>THEN CHECK AND HYDRAULIUC OIL 20 LITTER TOP UP AND THEN 10 LITTER COOLING OIL TOP UP OK</t>
  </si>
  <si>
    <t>machine inside conveyor work after machine on time system error and 2PC ATC controller alarm.</t>
  </si>
  <si>
    <t>Q32 24V DC MCB trip condition.</t>
  </si>
  <si>
    <t>then checked conveyor side coolant filtration unit cable removed and short condition. so insulation provided after machine on all axis reference taken ok. tool change checked ok. after hydraulic pressure down alarm came. hydraulic unit MCB off condition. after chiller on, tool change checked ok.</t>
  </si>
  <si>
    <t>pallet  changer alarm</t>
  </si>
  <si>
    <t>pallet side burr come</t>
  </si>
  <si>
    <t>check pallet cone side burr cleaned after pallet door side photo sensor side cleaned after pallet change check ok</t>
  </si>
  <si>
    <t>machine inside conveyor problem.</t>
  </si>
  <si>
    <t>so conveyor back running and burr removed ok.</t>
  </si>
  <si>
    <t>RAJA.G,RAJESH KUMAR.V</t>
  </si>
  <si>
    <t>then checked oil level ok. and then hydraulic pressure check 70 bar came and chiller temp checked 30 deg c and checked hydraulic motor was trip condition then trip released and amps check 12 amps taken but setting amps 10 amps only so hydraulic pressure set to 60 bar and amps check 10 amps now machine found over new running under observation.</t>
  </si>
  <si>
    <t>VINOTHKUMAR,HARIHARASUDHAN.M,HARIGARAN.U</t>
  </si>
  <si>
    <t>No pallet change alarm</t>
  </si>
  <si>
    <t>Due to check and pallet was manually outside removed and male and female cone clean and fixed to machine after manually pallet change checked ok</t>
  </si>
  <si>
    <t>Coolant leakage problem</t>
  </si>
  <si>
    <t>Due to check leakage found conveyor to tank drum conveyor not working so coolant was over full and leak so durm conveyor off conditon so manually conveyor was on and coolant durm and leakage check no leakage found now machine hand over to prodution</t>
  </si>
  <si>
    <t>machine job loading side coolant leak.</t>
  </si>
  <si>
    <t>drain line blocked.</t>
  </si>
  <si>
    <t>cleaned checked ok.</t>
  </si>
  <si>
    <t>SATHISH J,RAJA.G</t>
  </si>
  <si>
    <t>384 spindle gear level low.</t>
  </si>
  <si>
    <t>oil leak.</t>
  </si>
  <si>
    <t>so oil 68 2 litter top up and level checked ok. then machine running checked ok.</t>
  </si>
  <si>
    <t>due to check and pressure set too 55 bar and then function checked ok</t>
  </si>
  <si>
    <t>door inter lock alarm</t>
  </si>
  <si>
    <t>then due to check and door bottom side burr fully cleaned and then cylinder flow and cushioning adjust ok</t>
  </si>
  <si>
    <t>Hydraulic pressure down</t>
  </si>
  <si>
    <t>Then check hydraulic pressure low condition then Y strain removed and clean and fixed but not ok and pressure adjust and check not further work to be follow up.</t>
  </si>
  <si>
    <t>reported from pallet changer alarm.</t>
  </si>
  <si>
    <t>then manually pallet change function checked ok. tool change function checked ok. machine handed over.</t>
  </si>
  <si>
    <t>pressure checked ok. then m/c off and on checked ok.</t>
  </si>
  <si>
    <t>3 shift follow up work right side spindle cooling fan problem</t>
  </si>
  <si>
    <t>so spare cooling fan fixed</t>
  </si>
  <si>
    <t>after cooling fan function checked ok and observance</t>
  </si>
  <si>
    <t>Machine running time suddenly system off condition issue</t>
  </si>
  <si>
    <t>So NC unit side all connectors removed and reconnected, after NC cooling fan checked running condition ok, then found QF1 breaker trip condition, trip reset ok, after ATC arm manually position taken ok, then machine function checked ok</t>
  </si>
  <si>
    <t>DOOR MOVEMENT ISSUE DUE TOO CHECK AND THEN</t>
  </si>
  <si>
    <t>MANUALLY DOOR WAS OPEN And closed checked ok .</t>
  </si>
  <si>
    <t>Overload alarm coming</t>
  </si>
  <si>
    <t>so check auto cycle running time W axis overload coming, Then check W axis motor cable tightness checked ok, after W axis manually move then check ok, after auto cycle started ok, machine under observation</t>
  </si>
  <si>
    <t>Reported servo malfunction 2F alarm issue.</t>
  </si>
  <si>
    <t>checked X axis encoder alarm.</t>
  </si>
  <si>
    <t>checked no abnormalities found machine fully off/on then alarm reset machine handover.</t>
  </si>
  <si>
    <t>Over load alarm issue</t>
  </si>
  <si>
    <t>so check W axis side alarm come, so w axis cover checked ok, after manually movement checked ok, Then auto cycle checked ok.</t>
  </si>
  <si>
    <t>w axis over load alarm</t>
  </si>
  <si>
    <t>W axis over load alarm</t>
  </si>
  <si>
    <t>w axis over load alarm then checked mabually w axis movement 150 load taken so w axis backlash checked ok.then machine any abnormal movement checked ok after machine totally off then alarm reset ok.</t>
  </si>
  <si>
    <t>SELVA SRINIVASAN,RAMAR S,MANIKANDAN.K</t>
  </si>
  <si>
    <t>slide way oil malfunction</t>
  </si>
  <si>
    <t>slide way oil malfunction due to grease lube cartridge level low</t>
  </si>
  <si>
    <t>new lube grease cartridge changed then checked ok.</t>
  </si>
  <si>
    <t>Then check back side drain fully blocked condition then clean and check ok.</t>
  </si>
  <si>
    <t>31 spindle malfunction alarm come</t>
  </si>
  <si>
    <t>Then check X axis side 2F alarm come, so X axis encoder cable, break cable visual check ok, no abnormal but motor head condition, so machine off/ on alarm reset ok, stabilizer voltage check 408V AC ok, after x axis motor do crease ok, machine handover ok, under observation, cable routine check ok, cable condition check x axis moving time balls crew side noise come inform to mechanical team.</t>
  </si>
  <si>
    <t>HARIHARASUDHAN.M,MANOJKUMAR.P,SURESH.V</t>
  </si>
  <si>
    <t>33 servo malfunction alarm</t>
  </si>
  <si>
    <t>so checked due to x axis over load motor was dues heat so MDS-DH-VI-160 drive interchanged</t>
  </si>
  <si>
    <t>e-500-1 machine to e-500-2 for inflamed</t>
  </si>
  <si>
    <t>DUE TO CHECK AND ATC DRAIN LINE HOSE REMOVED CONDITION THEN REFIX AND THEN ALL DRAIN LINE AREBLOCKED CONDITION THEN CLEANED AND FUNCTION CHECKED OK</t>
  </si>
  <si>
    <t>no tool unload tool in magazine</t>
  </si>
  <si>
    <t>angular tool not change time alarm</t>
  </si>
  <si>
    <t>check magazine side photo sensor and reflector clean after tool change check ok</t>
  </si>
  <si>
    <t>reported from through coolant not come.</t>
  </si>
  <si>
    <t>through coolant motor ohmic value check 12.4, 12.6, 12.3 ohm. no body short, through coolant motor contactor failure.</t>
  </si>
  <si>
    <t>so spare contactor replaced ok, machine handed over observation.</t>
  </si>
  <si>
    <t>RAJESH.R,R.NITHISH KUMAR,KARTHIKEYAN.K</t>
  </si>
  <si>
    <t>machine spindle lube malfunction</t>
  </si>
  <si>
    <t>then checked lube line and pressure switch oil was passing through pressure switch issue electrical side diagnosis work going on.
lubrication tank replaced pressure is ok filter also changed.</t>
  </si>
  <si>
    <t>RAJESH KUMAR.V,SURESH.V,DHILIP.D,JAGAN.R,ASHOK KUMAR.G</t>
  </si>
  <si>
    <t>Machine front door sensor not working</t>
  </si>
  <si>
    <t>So checked safety switch key bend condition, so key bend taken, after key mounting alignment problem, then properly mounted after key fixed then auto cycle checked ok, now machine running ok</t>
  </si>
  <si>
    <t>X axis servo malfunction</t>
  </si>
  <si>
    <t>SYSTEM MALFUNCTION</t>
  </si>
  <si>
    <t>E500-1 servo malfunction alarm so servo drive interchange E500 1&amp;2 after E 500-2 m/c ruuning with out touch in  running no alarm come and with touch job running under observation</t>
  </si>
  <si>
    <t>ATC DOOR OPEN MALFUNCTION</t>
  </si>
  <si>
    <t>MANUALLY DOOR OPEN CLOSE FUNCTION CHECKED AND AUTO TOOL CHANGE CHECKED  OK .</t>
  </si>
  <si>
    <t>reported from check pressure down alarm</t>
  </si>
  <si>
    <t>so checked pressure switch side voltage checked 24 volt not coming</t>
  </si>
  <si>
    <t>then pressure switch cable resort panel side X22 connector removed condition then after connected after function checked ok machine</t>
  </si>
  <si>
    <t>machine running time power control malfunction</t>
  </si>
  <si>
    <t>so machine power off and on alarm reset and running ok</t>
  </si>
  <si>
    <t>Chuck clamp/declamp not working</t>
  </si>
  <si>
    <t>system hanging and malfunction</t>
  </si>
  <si>
    <t>Chuck clamp/declmap footswitch side cable tightness check ok and Hydraulic oil level and pressure check ok after machine power off/on ok chuck clamp/declamp function working ok</t>
  </si>
  <si>
    <t>HARIHARASUDHAN.M,RAJA.G</t>
  </si>
  <si>
    <t>numerical button (dot button) not working</t>
  </si>
  <si>
    <t>so machine off and on, after dot button work ok</t>
  </si>
  <si>
    <t>conveyor gearbox to shaft attachment bolt loosened condition.</t>
  </si>
  <si>
    <t>then bolt tightened checked ok.</t>
  </si>
  <si>
    <t>02:33 AM</t>
  </si>
  <si>
    <t>spindle head belt damaged condition</t>
  </si>
  <si>
    <t>spindle head belt damaged condition spare belt pj660 260 j new belt modified and fixed now running good m/c handover</t>
  </si>
  <si>
    <t>Auto cycle time stock movement problem</t>
  </si>
  <si>
    <t>Then check X axis limit switch side ( I10.4) input malfunction, limit switch element mounting loose condition so properly tighten ok.</t>
  </si>
  <si>
    <t>Emergency stop alarm not cleared</t>
  </si>
  <si>
    <t>Then check lub oil level  low, so alarm not rested so inform to operator after oil top up and alarm reset ok.</t>
  </si>
  <si>
    <t>blower not working</t>
  </si>
  <si>
    <t>check fume killer panel side olr trip reset after check ok</t>
  </si>
  <si>
    <t>Reported marposs T1 probe not working issue.</t>
  </si>
  <si>
    <t>checked T1 probe problem.</t>
  </si>
  <si>
    <t>spare probe changed &amp; repeatability check every touch position 1 micron change machine handover.</t>
  </si>
  <si>
    <t>vibration is too high alarm</t>
  </si>
  <si>
    <t>wheel running time vibration alarm come</t>
  </si>
  <si>
    <t>check wheel motor drive end side vibration sensor cleaned after manual wheel Blaesing check after auto cycle ok machine running under observation</t>
  </si>
  <si>
    <t>KARTHIKEYAN.K,R.NITHISH KUMAR,MANIKANDAN,MOHAN RAJ.A</t>
  </si>
  <si>
    <t>Vibration is too high alarm</t>
  </si>
  <si>
    <t>so machine power off and on alarm reset ok, machine running ok under observation</t>
  </si>
  <si>
    <t>pending work followed 1050 WB vibration to high 1048 balancer cycle alarm appearing. found I7, I22 Alarm inputs from P7 controller was triggered.</t>
  </si>
  <si>
    <t>During alarm wheel balancing valve was increased above 0.5 to 1 micron. vibration sensor cable physically checked no abnormalities and no damages</t>
  </si>
  <si>
    <t>p7 controller connecters checked ok. machine running with alarm, same issue generated from wheel balancer further to be discuss with marposs engineer in 1st shift.</t>
  </si>
  <si>
    <t>reported wheel balancer alarm.</t>
  </si>
  <si>
    <t>RPM Alarm wheel balancer alarm. vibration tool high alarm.</t>
  </si>
  <si>
    <t>commanded RPM to balance RPM Speed limit exceeded connected RPM 880 RPM balancer rpm 895rpm show informed to production to perform the wheel balancing.</t>
  </si>
  <si>
    <t>Reported wheel balancing value variation issue.</t>
  </si>
  <si>
    <t>checked wheel balancing value high alarm .</t>
  </si>
  <si>
    <t>wheel motor belt tension checked &amp; wheel balancing unit distance checked ,fully cleaned with IPA .then balancing checked ok.under observation.</t>
  </si>
  <si>
    <t>Reported DS0059 Specified number not found alarm.</t>
  </si>
  <si>
    <t>PROGRAM CODING PROBLEM</t>
  </si>
  <si>
    <t>Old SRAM backup (12/2022) loaded &amp; confirmed, program was edited/corrupted, again original backup taken at 2pm on same day is restored &amp; autocycle performed ok, machine handed over.</t>
  </si>
  <si>
    <t>dressing coolant not working</t>
  </si>
  <si>
    <t>checked dressing coolant valve side sludge blocked then checked valve and clean after coolant flow checked ok.but again issue come again filter blocked tank side sludge accumulated informed production side</t>
  </si>
  <si>
    <t>dressing coolant not coming.</t>
  </si>
  <si>
    <t>dressing coolant not coming due to valve side sludge accumulated.</t>
  </si>
  <si>
    <t>then valve fully cleaned fixed function checked ok. but coolant tank need to be cleaned informed to production side  to clean the tank.</t>
  </si>
  <si>
    <t>VINOTHKUMAR,HARIGARAN.U</t>
  </si>
  <si>
    <t>due to dressing coolant incoming line valve fully sludge blocked condition.</t>
  </si>
  <si>
    <t>then cleaned the valve completely then checked ok.</t>
  </si>
  <si>
    <t>Reported wheel guard up,down movement not working issue.</t>
  </si>
  <si>
    <t>checked wheel guard not working in auto cycle.</t>
  </si>
  <si>
    <t>checked manually valve press time up,down  working ok.program all interlock checked&amp; all axis reference taken then auto cycle checked ok.</t>
  </si>
  <si>
    <t>HARIGARAN.U,NAVEEN PRADAP.R,RAJESH.R</t>
  </si>
  <si>
    <t>FANUC SERVICE Engineer came for replace the New LCD part.</t>
  </si>
  <si>
    <t>so machine taken for plant activity.</t>
  </si>
  <si>
    <t>so machine LCD Removed spare new LCD replaced. all connection given machine switched on, and function ensured. defective part handed over to FANUC engineer for warranty replacement.</t>
  </si>
  <si>
    <t>HMI display side numeric button not working</t>
  </si>
  <si>
    <t>found 2 number not working, so machine running with problem</t>
  </si>
  <si>
    <t>TAILSTOCK UP AND DOWN ISSUE</t>
  </si>
  <si>
    <t>M/C  setting tail stock sensor not adjusted so sensor manually adjusted after tail stock check up and down check ok.</t>
  </si>
  <si>
    <t>Control on time f04 breaker machine fully tripped issue</t>
  </si>
  <si>
    <t>so checked control voltage 24 volt Conanan voltage all cables removed one by one connected find conveyor limit switch cable damaged</t>
  </si>
  <si>
    <t>short cable reconnected trip reset machine handed over</t>
  </si>
  <si>
    <t>machine automatically emergency stop alarm.</t>
  </si>
  <si>
    <t>then machine totally off and on alarm reset, after all axis reference taken ok.</t>
  </si>
  <si>
    <t>machine handed over, auto cycle checked ok observation.</t>
  </si>
  <si>
    <t>communication error alarm</t>
  </si>
  <si>
    <t>so machine power fully off and on and communication cable PCU PLC, NC drive side tightness check ok, machine running ok</t>
  </si>
  <si>
    <t>REDUCTION KIT ASSEMBLY BENCH</t>
  </si>
  <si>
    <t>PRESSING</t>
  </si>
  <si>
    <t>10:25 AM</t>
  </si>
  <si>
    <t>Cycle Start Push Button damage.</t>
  </si>
  <si>
    <t>NO ELEMENT DEFECTIVE</t>
  </si>
  <si>
    <t>Green illumination Push Button Damaged</t>
  </si>
  <si>
    <t>New Push illumination With Button changed After Checked ok</t>
  </si>
  <si>
    <t>cutting oil leakage. due to cutting oil filter rotation line pipeline fully sludge accumulated.</t>
  </si>
  <si>
    <t>then cleared the burr that accumulated completely checked ok.</t>
  </si>
  <si>
    <t>ASHOK B,JAGAN.R,MANOJKUMAR.P</t>
  </si>
  <si>
    <t>Running/MI/Civil</t>
  </si>
  <si>
    <t>paper filter tank float not working.</t>
  </si>
  <si>
    <t>float not working issue.</t>
  </si>
  <si>
    <t>paper filter rotation cycle timer provided &amp; working checked ok.</t>
  </si>
  <si>
    <t>dresser motor not running</t>
  </si>
  <si>
    <t>then check drive side OC alarm come, so alarm reset and dresser motor ON ok</t>
  </si>
  <si>
    <t>Hydraulic oil level low 20 litre hydraulic oil top up oil level ok</t>
  </si>
  <si>
    <t>B axis trigged alarm</t>
  </si>
  <si>
    <t>so X axis control to big error alarm, so alarm reset machine running ok</t>
  </si>
  <si>
    <t>door liver lock flange wear out condition</t>
  </si>
  <si>
    <t>door liver lock flange wear out condition so spare flange replaced but locked screw thread damaged condition so problem flange fixed and adjusted the flange temparely but the issue machine ok.</t>
  </si>
  <si>
    <t>right side tail stock run out issue.</t>
  </si>
  <si>
    <t>follow up work right side tail stock runout issue after all disassembled bearings are all cleaned bearing nos
*7205A5 =01 NO
*51205 = 02 NOS
*NN3006 KR = 01 NOS
*7005A5TYNDULP4 =01 NOS
All bearings are all assembled in shaft after shaft assembled inside the barrel runout check it comes with in 40 micron need to grind 0.1 mm in centre further work follow up given.</t>
  </si>
  <si>
    <t>machine tail stock runout issue</t>
  </si>
  <si>
    <t>2 nd shift follow up work tail stock fixed in machine then tail stock clamp declamp hydraulic hose fixed and sensor mounted after tail stock center true right side  side head stock 0.01 mm comes 0.012 mm comes left hand  side tail stock 0.01mm comes machine handover.</t>
  </si>
  <si>
    <t>VINOTHKUMAR,RAMAR S,MANIKANDAN.K,SELVA SRINIVASAN</t>
  </si>
  <si>
    <t>tail stock shaft bearing needed to dismantle</t>
  </si>
  <si>
    <t>then dismantled all bearing further work to be follow.</t>
  </si>
  <si>
    <t>reported cycle not stare</t>
  </si>
  <si>
    <t>so checked machine tiles stage clamping signal missing</t>
  </si>
  <si>
    <t>then sensor adjustment after function checked ok</t>
  </si>
  <si>
    <t>job center damage issue when tailstock clamping time.</t>
  </si>
  <si>
    <t>then pressure adjusted after clamp function checked ok one cycle checked ok.</t>
  </si>
  <si>
    <t>tailstock runout</t>
  </si>
  <si>
    <t>run out 0.1mm came</t>
  </si>
  <si>
    <t>operator side through work done but still run out issue coming   0.1mm  further work to be follow.</t>
  </si>
  <si>
    <t>VINOTHKUMAR,HARIGARAN.U,SATHISH J,JAGAN.R</t>
  </si>
  <si>
    <t>left side and right side tail stock issue</t>
  </si>
  <si>
    <t>left side and right side tail stock runout issue after chrome plating and grinding tailstock shaft assembled left side getting true within 10 micron but right side runout not getting ok shaft may be some problem so need to change shaft and barrel further work to be follow</t>
  </si>
  <si>
    <t>PRAKASAN.P.S,SELVA SRINIVASAN</t>
  </si>
  <si>
    <t>R.H tailstock shaft jammed condition.</t>
  </si>
  <si>
    <t>removed the bearing assembly then angular contact bearing, thrust bearing washer added checked lybrinth cover medium tight checked shaft rotation ok bore runout is 40 micron hand overed the production</t>
  </si>
  <si>
    <t>MANIKYAM.A,VINOTHKUMAR,HARIGARAN.U</t>
  </si>
  <si>
    <t>abnormal noise near cutter side.</t>
  </si>
  <si>
    <t>abnormal noise near cutter side. due to servo motor coupling dislocated condition due to grub screw loosened condition.</t>
  </si>
  <si>
    <t>then grub screw tightened and gear oil top upped checked ok no abnormal noise found.</t>
  </si>
  <si>
    <t>Reported Y-Axis center position varied around 10mm.</t>
  </si>
  <si>
    <t>Y-Axis position was physically changed 4,92mm, same has taught &amp; several times homing performed, but keep on varying physically, needs to check, coupling, balls crew, locknut, informed 3rd shift further to be follow.</t>
  </si>
  <si>
    <t>m/c y axis cover and guard needed to mount condition. taper unit adjusting not working.</t>
  </si>
  <si>
    <t>m/c y axis cover and guard needed to mount condition.</t>
  </si>
  <si>
    <t>then all the covers fixed and taper unit adjusted checked ok.</t>
  </si>
  <si>
    <t>JAGAN.R,ASHOK B,PRAKASAN.P.S</t>
  </si>
  <si>
    <t>Y axis position need to take</t>
  </si>
  <si>
    <t>Y axis position (reference) teaching ok, machine ON auto and auto cycle check ok</t>
  </si>
  <si>
    <t>Coolant motor tripped issue</t>
  </si>
  <si>
    <t>then check isolator side input B phase not come, BBT side fuse failure, so spare fuse changed. after machine on auto cycle checked ok</t>
  </si>
  <si>
    <t>HARIHARASUDHAN.M,JOSHVA S</t>
  </si>
  <si>
    <t>taper unit not working.</t>
  </si>
  <si>
    <t>taper unit not working. due to jammed condition.</t>
  </si>
  <si>
    <t>unit spacer plate one was need to grind then after grind the spacer refixed checked taper unit function ok</t>
  </si>
  <si>
    <t>Machine display not on issue</t>
  </si>
  <si>
    <t>Then check electrical panel inside communication board side cable loose condition, so display not on, so cable properly tighten ok</t>
  </si>
  <si>
    <t>ASSEMBLY - 300 SERIES</t>
  </si>
  <si>
    <t>SISMA LASER PRINTING MACHINE</t>
  </si>
  <si>
    <t>12:12 AM</t>
  </si>
  <si>
    <t>machi puller pin damaged condition.</t>
  </si>
  <si>
    <t>so new pin changed ok.</t>
  </si>
  <si>
    <t>machine running time job decamping problem.</t>
  </si>
  <si>
    <t>spring loosed condition.</t>
  </si>
  <si>
    <t>so spring tight ok.</t>
  </si>
  <si>
    <t>Reported conveyor magnetic seperator not working issue.</t>
  </si>
  <si>
    <t>checked motor contactor side b phase cable loose condition.</t>
  </si>
  <si>
    <t>cable retighted &amp; motor working checked ok.</t>
  </si>
  <si>
    <t>door crack found</t>
  </si>
  <si>
    <t>door crack need welding</t>
  </si>
  <si>
    <t>door crack found remove the door from m/c 2 nos bearing replaced welding work completed again fixed the door with m/c handover.</t>
  </si>
  <si>
    <t>machine door not closed due to door key problem</t>
  </si>
  <si>
    <t>found door safety switch mounting screw missing, so now mounting screw fixed, then machine auto cycle checked ok</t>
  </si>
  <si>
    <t>emergency alarm not cleared, then check lub oil pressure low, so all alarm not resected oil level low condition so inform to mechanical team</t>
  </si>
  <si>
    <t>second shift follow up work activity. machine switched on time hydraulic pressure not developed.</t>
  </si>
  <si>
    <t>checked and found hydraulic power pack I/O module side all communication cable connectors damage condition.</t>
  </si>
  <si>
    <t>so spare new SICK MAK type connecter replaced machine switched on. tail stock and wheel guard function ensured ok. totally 12 male connecter replaced any malfunction happend to be cross check the module I/O connection.</t>
  </si>
  <si>
    <t>hydraulic oil leakage</t>
  </si>
  <si>
    <t>due too check leakage found pump side seal damaged condition  spare seal changed and then pump fix and then oil tank clean and new oil top up ok and load valve cable connector damaged condition so further work to be follow up</t>
  </si>
  <si>
    <t>magmatic separator motor fixed need to give electrical connection</t>
  </si>
  <si>
    <t>Then motor connection given ok, then function checked ok</t>
  </si>
  <si>
    <t>Tailstock movement issue</t>
  </si>
  <si>
    <t>then check tailstock lube oil level low condition so tailstock was jamed condition then oil topup and manually movement check ok</t>
  </si>
  <si>
    <t>Then check oil level low and top-up and check pressure not devolve and air lock released and check not ok further work to be follow up</t>
  </si>
  <si>
    <t>m/c door problem and lube oil leakage</t>
  </si>
  <si>
    <t>then lube oil replaced and door roller fixed, and door movement checked partially ok. m/c didn't hand overed asked to take the tomorrow at 2pm</t>
  </si>
  <si>
    <t>06:05 AM</t>
  </si>
  <si>
    <t>magnetic separator not working.</t>
  </si>
  <si>
    <t>then check magnetic separator motor not on.</t>
  </si>
  <si>
    <t>contactor side cable loose condition. cable reconnected after function checked ok machine handed over.</t>
  </si>
  <si>
    <t>hydraulic oil pressure down.</t>
  </si>
  <si>
    <t>then oil replaced new 68 oil top upped checked ok.</t>
  </si>
  <si>
    <t>C-Axis motor over heat alarm. A-Axis battery down alarm.</t>
  </si>
  <si>
    <t>alarm reset machine running. under observation.</t>
  </si>
  <si>
    <t>hydraulic pressure down alarm. coolant mix-up in lube tank</t>
  </si>
  <si>
    <t>then replaced new 20 liters of 68 hydraulic oil checked ok.</t>
  </si>
  <si>
    <t>oil replaced and then checked ok.</t>
  </si>
  <si>
    <t>C AXIS SERVO MOTOR OVER HEAT ALARM</t>
  </si>
  <si>
    <t>DUE TO CHECK AND THEN BELT CONDITION AND BEARING CONDITION CHECKED OK UNDER OBSERVATION</t>
  </si>
  <si>
    <t>HARIGARAN.U,VINOTHKUMAR</t>
  </si>
  <si>
    <t>SV motor over heat alarm</t>
  </si>
  <si>
    <t>C axis motor head condition, so 15 minutes off, after alarm reset machine running ok</t>
  </si>
  <si>
    <t>size variation problem.</t>
  </si>
  <si>
    <t>radial play 0.2 so removed the tailstock from machine and barrel removed for tool room work already  an barrel given for grinding in tool room 11 micron grinding work done tried to fix the  barrel in the tailstock not ok further work to be follow.</t>
  </si>
  <si>
    <t>VINOTHKUMAR,HARIGARAN.U,JAGAN.R</t>
  </si>
  <si>
    <t>Spindle new barrel assembly work and runout check</t>
  </si>
  <si>
    <t>Spindle new barrel assembly work and runout check 1.12 micron comming the m/c side fixed done but x and z axis backlash coming so further work follow up</t>
  </si>
  <si>
    <t>machine taper unit not working.</t>
  </si>
  <si>
    <t>unit jammed condition.</t>
  </si>
  <si>
    <t>tail stock removed and taper unit serviced ok. then tail stock fixed ok. taper 150 micron coming.</t>
  </si>
  <si>
    <t>RAJESH KUMAR.V,DHILIP.D,RAJA.G</t>
  </si>
  <si>
    <t>1 ST SHIFT FOLLOW UP WORK</t>
  </si>
  <si>
    <t>TAILSTCK FIXED CONDITION THEN MANUALLY TAILSTOCK MOVEMENT CHECK OK AND THEN QUIL BARELL RUNOUT CHECK 2 MICRON OK AND THEN Z AXIS BACKLASH CHECKED 0.11 MM AND COMPOSATION GIVEN AND CHECK 0.02 MM OK NOW MACHINE HAND OVER TO PRODUCTION UNDER OBSERVATION</t>
  </si>
  <si>
    <t>THAMARAIKANNAN P,JAGAN.R,HARIGARAN.U</t>
  </si>
  <si>
    <t>ball screw assembled</t>
  </si>
  <si>
    <t>ball screw assembled work dismandle parts are all cleaned and kept near the machine further work follow up</t>
  </si>
  <si>
    <t>mechanical requirement C axis motor power cable removed</t>
  </si>
  <si>
    <t>so power cable and encoder cable removed and morass unit connection connector removed ok, inform to next shift</t>
  </si>
  <si>
    <t>z-axis ball screw alignment issue.</t>
  </si>
  <si>
    <t>fixed the serviced ball screw and 0.8 mm plate for the ball nut spacer plate between ball nut and the table fixed for alignment ok. all of hose and motor encoder cable and power cable fixed reference teaching work done m/c hand overed to production.</t>
  </si>
  <si>
    <t>436 Z-Axis soft thermal (0vc).</t>
  </si>
  <si>
    <t>Z-Axis lub condition checked ok.</t>
  </si>
  <si>
    <t>machine off and on, manually Z-Axis moment checked ok. auto cycle checked ok. machine handed over.</t>
  </si>
  <si>
    <t>NO hydraulic pressure alarm</t>
  </si>
  <si>
    <t>Due to check and oil topup and air lock release ok</t>
  </si>
  <si>
    <t>hydraulic pressure down alarm coolant mix-up condition.</t>
  </si>
  <si>
    <t>then new oil replaced checked ok, but coolant was coming more via lubrication drain line so initiated to segregate the coolant mixed oil then fixed the tank that modified. Checked ok under observation.</t>
  </si>
  <si>
    <t>suddenly pressure drop alarm</t>
  </si>
  <si>
    <t>air lock released pressure develop suddenly after 5 min pressure drop noticed coolant mic up with oil need to replace with new oil 68 further work follow up given</t>
  </si>
  <si>
    <t>tailstock taper problem.</t>
  </si>
  <si>
    <t>checked some needle roller missing and checked taper wedge and spacer wear shim added out not adjusted kindly arrange need rollers and wedge , spacers.</t>
  </si>
  <si>
    <t>taper unit adjustment not working.</t>
  </si>
  <si>
    <t>follow-up work that already the taper unit removed and unit square rod and its bottom piece was made as new then fixed in the bottom piece in the unit not ok due to thickness range 6.8mm old piece was 5.4 so we gave it to tool room for grinding after grinding work done 5.9mm thickness then fixed it in the taper unit and new square rod is dimension not ok so fixed the old rod then fixed taper unit in the tail stock then  checked  taper adjustment 150 micron ok.</t>
  </si>
  <si>
    <t>lubrication pressure low alarm</t>
  </si>
  <si>
    <t>lubrication pressure low alarm 68 oil 40 litre top up and air lock released and verified alarm gone machine handover</t>
  </si>
  <si>
    <t>plant work S40 machine Z-Axis linier scale fixed.</t>
  </si>
  <si>
    <t>after unmatched feedback alarm due to backlash high.</t>
  </si>
  <si>
    <t>so scale removed after scale packing to kept in dippartment inside. next shift informed.</t>
  </si>
  <si>
    <t>PUMP AIR LOCK</t>
  </si>
  <si>
    <t>2 ND SHIFT FOLLOW UP WORK THEN CHECK THE MACHINE AND THEN CONDAMINATED OIL REMOVED AND NEW 20 LITTER 68 OIL TOP UP AND THEN CHECK  BUT PRESSURE NOT DEVELOP SO AIR LOCK RELEASE AFTER CHECK OK .BUT SAME ISSUE CONTIONOUSLY COME SO OIUL 5 LITTER TOP UP AND AIR LOCK RELEASED OK AFTER 4.30 SAME ISSUE COME THEN CHECKED AND DEPARTMENT SIDE OIL NOT AVAILABELE SO OIL GET FOR TOOL GRIP FURTHER WORK TO BE FOLLW UP</t>
  </si>
  <si>
    <t>HARIGARAN.U,RAJESH KUMAR.V,DHILIP.D</t>
  </si>
  <si>
    <t>Lubrication tank modification work</t>
  </si>
  <si>
    <t>Lubrication tank modification work completed ok. lube oil tank cleaned ok. lube new oil change ok. pump filter cleaned &amp; air lock released ok. After check Machine running condition ok. motor cable removed &amp; fixed ok.</t>
  </si>
  <si>
    <t>no hydraulic pressure</t>
  </si>
  <si>
    <t>due to check oil level low machine under breakdown further work to be follow up</t>
  </si>
  <si>
    <t>ASSEMBLY-300/700 COMMON SERIES</t>
  </si>
  <si>
    <t>SUB ASSY-BENCH-90026</t>
  </si>
  <si>
    <t>700C Line Stage 1 Top Cylinder Movement Not Working</t>
  </si>
  <si>
    <t>SENSOR DEFECTIVE</t>
  </si>
  <si>
    <t>Stage 1 Fault Station Alarm Not Clear</t>
  </si>
  <si>
    <t>Support Get From PLC Programmer To Check Hydraulic Powerpack Oil Indication Level Sensor Feedback Issue Found and Corrected ok</t>
  </si>
  <si>
    <t>SURFACE GRINDER I 33007</t>
  </si>
  <si>
    <t>COMMAN</t>
  </si>
  <si>
    <t>table rotating belt was damaged condition</t>
  </si>
  <si>
    <t>so spare belt was changed ok</t>
  </si>
  <si>
    <t>chiller unit side abnormal sound coming</t>
  </si>
  <si>
    <t>so check coolant chiller fan wings damage condition. so all wings welding after fixed, then function checked ok</t>
  </si>
  <si>
    <t>power unit over temperature heat sink alarm</t>
  </si>
  <si>
    <t>Then check panel cooler not running, So electrical panel over head and power supply drive heat condition, so drive to side 4 inch fan one fixed ok, machine running ok</t>
  </si>
  <si>
    <t>touch screen display not working.</t>
  </si>
  <si>
    <t>then checked operator panel side PLC communication cable disconnected.</t>
  </si>
  <si>
    <t>so communication cable connected after function checked ok. machine auto cycle checked ok machine handed over.</t>
  </si>
  <si>
    <t>Broach clamp and de clamp both signal come</t>
  </si>
  <si>
    <t>so check broach clamp limit switch struck up, so spare limit switch changed then clamp and de clamp checked ok, machine under observation</t>
  </si>
  <si>
    <t>Reported job unclamp sensor connector failure issue.</t>
  </si>
  <si>
    <t>sensor cable connector failure.,</t>
  </si>
  <si>
    <t>spare connector cable changed &amp; sensor signal checked then auto cycle checked ok.</t>
  </si>
  <si>
    <t>Reported auto cycle not working issue.</t>
  </si>
  <si>
    <t>checked front door close signal missing.</t>
  </si>
  <si>
    <t>Door close reed switch position adjusted &amp; auto cycle function checked ok.</t>
  </si>
  <si>
    <t>chip sensor not ok alarm</t>
  </si>
  <si>
    <t>then sensor plate bend removed and sensor adjust and function checked ok</t>
  </si>
  <si>
    <t>AIR LEAKGE</t>
  </si>
  <si>
    <t>AIR LEAKAGE</t>
  </si>
  <si>
    <t>due to check leakage in auto conveyor valve inlet hose burst so spare changed and then function checked ok</t>
  </si>
  <si>
    <t>Preventive maintenance</t>
  </si>
  <si>
    <t>Main door open/close safety cover welding removed condition so cover fully removed &amp; welding provided ok. panel board  R Phase Cabel &amp; terminal connection burned condition. so Temperly corrected ok. Rack &amp; pinion grease applied ok. gear box oil level check ok. robe frond side grease applied ok. all area nipple bearing side grease filled ok.</t>
  </si>
  <si>
    <t>SARAVANAN.S,KARTHIKEYAN.K</t>
  </si>
  <si>
    <t>TESTING ASSY BENCH 90028</t>
  </si>
  <si>
    <t>Air Leakage In Rotary Coupling</t>
  </si>
  <si>
    <t>Rotary Coupling Inner Side Air Leakage Found</t>
  </si>
  <si>
    <t>Spare Rotary Coupling Changed And After Corrected  ok</t>
  </si>
  <si>
    <t>Smoke Coming From Electrical panel</t>
  </si>
  <si>
    <t>CONTACTOR PROBLEM</t>
  </si>
  <si>
    <t>Hydraulic Pump Contactor Y phase Terminal Cable in Burn Condition also Contactor</t>
  </si>
  <si>
    <t>Y Phase Terminal Cable Burned so Replace Spare Contactor And During Testing its Failed,So the Motor Cable Checked and Then Cable are Short circuit By Earth Terminal After New Contactor and Cable Replaced and The Machine ok</t>
  </si>
  <si>
    <t>SURESH.V,RAKUL.A,KARTHIKEYAN.K</t>
  </si>
  <si>
    <t>TUNNEL WASHING MACHINE</t>
  </si>
  <si>
    <t>WASHING BOOTH</t>
  </si>
  <si>
    <t>air gun fitting damaged.</t>
  </si>
  <si>
    <t>damaged.</t>
  </si>
  <si>
    <t>so old  air gun fitting changed ok.</t>
  </si>
  <si>
    <t>Then check pump side leakage then pump removed and check seal damaged condition then spare pump replaced and check also seal damaged condition, so seal spare not availed further work to be follow up</t>
  </si>
  <si>
    <t>DHILIP.D,SATHISH J</t>
  </si>
  <si>
    <t>heat testing pipe bend condition need to replace</t>
  </si>
  <si>
    <t>heat testing pipe new one fixed</t>
  </si>
  <si>
    <t>heat testing pipe in bend condition after replace the pipe with new one now ok machine handover</t>
  </si>
  <si>
    <t>methonal pump pressure not develop</t>
  </si>
  <si>
    <t>methonal pump pressure not develop pump stainer and pipe line removed and clean after methonal valve removed and serviced the valve after valve line bypass and checked methonal flow ok so electric team side informed check normally open switch side voltage issue noticed replaced new switch now flow ok machine handover</t>
  </si>
  <si>
    <t>KARTHIKEYAN.K,MANIKANDAN.K,RAMAR S,SELVA SRINIVASAN</t>
  </si>
  <si>
    <t>Reported process temperature variation issue.</t>
  </si>
  <si>
    <t>checked safety&amp; process temperature variation issue.</t>
  </si>
  <si>
    <t>process thermocouple lead changed &amp; temperature checked ok.</t>
  </si>
  <si>
    <t>lower turret amps not taken</t>
  </si>
  <si>
    <t>due to check thermos couple problem so spare one changed and then function checked ok</t>
  </si>
  <si>
    <t>Top zone amps not taken issue.
GCF-1 upper zone heater link welding work completed.</t>
  </si>
  <si>
    <t>checked heater body short.  
after all heater cable connected after all zone amps taken ok, observation.</t>
  </si>
  <si>
    <t>checking purpose top zone&amp; middle zone heater cable interchanged,same problem come. suspected heater problem.job &amp; retract removed,cooling process going on,further to be followup. 
after all heater cable connected after all zone amps taken ok, observation.</t>
  </si>
  <si>
    <t>MOHAN RAJ.A,RAJESH.R,R.NITHISH KUMAR,ASHOK KUMAR.G</t>
  </si>
  <si>
    <t>Process thermocouple temperature reading error</t>
  </si>
  <si>
    <t>so H/T person requirement safety, process thermocouple new 2 number changed ok.
safety old :24072310/23
safety new :24110087/23
process old :24072311/23
process new :24110088/23</t>
  </si>
  <si>
    <t>Upper zone B phase AMPS not taken</t>
  </si>
  <si>
    <t>then check furnace heater terminer side link damage condition, so furnace running with problem, further work inform to next shift follow up</t>
  </si>
  <si>
    <t>O2 probe cp value was default value come</t>
  </si>
  <si>
    <t>OXYGEN PROBE FEEDBACK PROBLEM</t>
  </si>
  <si>
    <t>O2 probe feed back probe</t>
  </si>
  <si>
    <t>check O2 probe side air coming check ok after probe connector removed and fixing and desoting check and cp value check 0.55 and millivolt 1024 come ok</t>
  </si>
  <si>
    <t>reported from lower zone amps not taken.</t>
  </si>
  <si>
    <t>then checked input voltage checked 220v coming ok. thyrister side all connecter removed and reconnected, after heater on. amps not taken.</t>
  </si>
  <si>
    <t>then checked heater ohmic value checked 9.90Kohm, 9.45Kohm, 9.59Kohm. so heater was open condition. informed to heat treatment person. follow next shift.</t>
  </si>
  <si>
    <t>GCF-3 middle, lower zone Amps not taken.</t>
  </si>
  <si>
    <t>middle zone, lower zone  thermocouple lead change.</t>
  </si>
  <si>
    <t>after heater on all zone amps taken ok. observation.</t>
  </si>
  <si>
    <t>GCF-3 lower, middle zone amps not taken.</t>
  </si>
  <si>
    <t>then checked input voltage checked ok. heater ohmic value check 1.8ohm,0.2ohm,0.4ohm. after all thyrister side connecter removed and reconnected.</t>
  </si>
  <si>
    <t>after all zone amps taken ok. machine handed over. observation.</t>
  </si>
  <si>
    <t>Reported upper zone amps not  taken  issue.</t>
  </si>
  <si>
    <t>checked thyristor side alarm come.</t>
  </si>
  <si>
    <t>upper zone thyristor  connector cleaned &amp; reconnected then amps taken checked ok.</t>
  </si>
  <si>
    <t>Top zone amps not taken</t>
  </si>
  <si>
    <t>Thyristor side communication malfunction</t>
  </si>
  <si>
    <t>Thyristor side communication connecter remove and reconnect after top zone amps taken ok</t>
  </si>
  <si>
    <t>reported from GCF-3 middle zone amps not taken</t>
  </si>
  <si>
    <t>so checked thermocouple problem</t>
  </si>
  <si>
    <t>then new Sapre thermocouple changed after amps taken handed over
k type 
job; no.2113031028
sr. no . 24072309/23</t>
  </si>
  <si>
    <t>reporter from lower zone amps not taken</t>
  </si>
  <si>
    <t>then checked lower zone thermocouple led changed</t>
  </si>
  <si>
    <t>after amps taken ok</t>
  </si>
  <si>
    <t>reported from top zone amps not taken</t>
  </si>
  <si>
    <t>so checked machine thyristor not on</t>
  </si>
  <si>
    <t>then connectors all removed and reconnected after top zone amps taken function ok.</t>
  </si>
  <si>
    <t>Top zone and lower zone AMPS not taken</t>
  </si>
  <si>
    <t>Lower zone thyristor properly not communicated so controller side cable tightness check ok, after lower zone AMPS taken ok, but top zone AMPS not taken furnace running with problem, top zone heater welding work requirement, inform to next shift</t>
  </si>
  <si>
    <t>Upper zone amps not taken.</t>
  </si>
  <si>
    <t>upper zone B phase amps not taken. upper zone Y And B phase interchange and same  B Phase amps not taken.</t>
  </si>
  <si>
    <t>R,Y=1.2 Ohm, Y,B=1.6ohm, B,R=1.6ohm. so B phase coil problem. thyrister was fault  LED on, amps not taken. upper zone thyrister connecter removed and reconnected. machine running observation.</t>
  </si>
  <si>
    <t>flap closing problem.</t>
  </si>
  <si>
    <t>lap closing problem.</t>
  </si>
  <si>
    <t>flap full cleaning ok.</t>
  </si>
  <si>
    <t>Reported B&amp; Y phase amps not taken issue.</t>
  </si>
  <si>
    <t>checked transformer cable burn.</t>
  </si>
  <si>
    <t>checked contactor voltage &amp; transformer incoming voltage ok.transformer output cable burn.cable cut &amp; reconnected.then heater amps taken checked ok.</t>
  </si>
  <si>
    <t>nitrogen flow not ok</t>
  </si>
  <si>
    <t>due to check valve problem</t>
  </si>
  <si>
    <t>so flow control valve removed and then serviced and fixed ok</t>
  </si>
  <si>
    <t>CP value variation issue</t>
  </si>
  <si>
    <t>then check O2 probe connector side cable tighten check and controller side cable tighten ok</t>
  </si>
  <si>
    <t>sqf-2 MILLI VOLT variation problem. CP value fluctuvation.
2 shift follow up work R phase heater amps 98 taken</t>
  </si>
  <si>
    <t>sqf-2 MILLI VOLT variation problem. CP value fluctuvation.
so checked found H12,H02</t>
  </si>
  <si>
    <t>so cable connecter removed and reconnected after same problem. so spare new cable changed after millivolt checked 1157v CP value 10.9 ok. observation.
two heater problem further to be follow up</t>
  </si>
  <si>
    <t>KARTHIKEYAN.K,R.NITHISH KUMAR,RAJESH.R,NAVEEN PRADAP.R</t>
  </si>
  <si>
    <t>SQF Heater status and condition taken work.</t>
  </si>
  <si>
    <t>SQF top side all heater 10 number available. 9 heaters problem, 1 heater good condition. next shift informed.</t>
  </si>
  <si>
    <t>so O2 probe side connector tightness checked ok, and control side cable tightness check ok, but problem not solved running with problem inform to next shift</t>
  </si>
  <si>
    <t>milli volt variation problem.</t>
  </si>
  <si>
    <t>so checked reference air, purge air line and leakage checked ok, O2 probe cable continuty checked ok.</t>
  </si>
  <si>
    <t>heat treatment dipartment required parallei O2 PROBE provided. air hose connecting after heater on. observation.</t>
  </si>
  <si>
    <t>Heat treatment quality (LGP)</t>
  </si>
  <si>
    <t>(LGP)  department requirement testing thermocouple remove and dummy fixed ok</t>
  </si>
  <si>
    <t>HT lab requirement in temp calibration purpose so parallel thermocouple fixing work infm ht lab.</t>
  </si>
  <si>
    <t>machine inside break work completed.</t>
  </si>
  <si>
    <t>after furnace on and heater on amps taken ok. now step heating running.</t>
  </si>
  <si>
    <t>reported from y phase amps not taken</t>
  </si>
  <si>
    <t>so checked machine heater side y phase input cable cut condition then thyristor checked 350 amps y phase fuse problem</t>
  </si>
  <si>
    <t>then new spare 315 amps changed after Alax team cable replaced after function checked ok OBS.</t>
  </si>
  <si>
    <t>CP value display side (HMI) not showing</t>
  </si>
  <si>
    <t>then check O2 probe side connector tightness check ok, after machine off and on CP value showing ok</t>
  </si>
  <si>
    <t>pressure gauge damaged condition</t>
  </si>
  <si>
    <t>LUBE OIL LEAKAGE</t>
  </si>
  <si>
    <t>lubrication oil leakage noticed pressure guage got damaged replaced with new guage now oil leakage arrested machine handed over</t>
  </si>
  <si>
    <t>Z axis not safety reference and z axis encoder hardware fault alarm</t>
  </si>
  <si>
    <t>z axis encoder alarm</t>
  </si>
  <si>
    <t>check m/c off and axis manual moved after z axis encoder parameter 34210 and position teached manual home position teached after alarm reset ok m/cc running under observation</t>
  </si>
  <si>
    <t>Z and X axis value reference not ok</t>
  </si>
  <si>
    <t>NOT IN POSITION</t>
  </si>
  <si>
    <t>Z and X axis ref not ok</t>
  </si>
  <si>
    <t>check Z axis manual move back side after ref position teached ok and X axis manual move in front side after ref position teachecd ok and machine function check ok</t>
  </si>
  <si>
    <t>KARTHIKEYAN.K,R.NITHISH KUMAR,MOHAN RAJ.A,SELVA SRINIVASAN</t>
  </si>
  <si>
    <t>door rope got damaged</t>
  </si>
  <si>
    <t>door rope got damaged with the support of welder ravi rope got fixed tightly and checked door movement ok handover.</t>
  </si>
  <si>
    <t>x,y AXIS RUNNING TIME AXIS ENABLE MISSING ALARM</t>
  </si>
  <si>
    <t>SO MACHINE POWER FULLY OFF AND ON AFTER ALL AXIS MOVED OK, AND AUTO CYCLE CHECK AXIS MOVING OK</t>
  </si>
  <si>
    <t>machine grease level low .</t>
  </si>
  <si>
    <t>grease low.</t>
  </si>
  <si>
    <t>so new one fixed ok.</t>
  </si>
  <si>
    <t>air leakage during probe open and closing time.</t>
  </si>
  <si>
    <t>air leakage during probe open and closing time. due to hose had an dent.</t>
  </si>
  <si>
    <t>hose cut in the dent area refixed it checked ok</t>
  </si>
  <si>
    <t>200 SVP</t>
  </si>
  <si>
    <t>OEE BD Hours</t>
  </si>
  <si>
    <t>CMMS BD Hours</t>
  </si>
  <si>
    <t>CMMS BD Hrs</t>
  </si>
  <si>
    <t>MAINTENANCE DASHBOARD</t>
  </si>
  <si>
    <t>Breakdown percentage</t>
  </si>
  <si>
    <t>MTTR Target</t>
  </si>
  <si>
    <t>MTBF Target</t>
  </si>
  <si>
    <t>No of breakdowns Target</t>
  </si>
  <si>
    <t>BD Hours Target</t>
  </si>
  <si>
    <t>BD Percentage Target</t>
  </si>
  <si>
    <t>BD Percentge</t>
  </si>
  <si>
    <t>AVAILABLE TIME</t>
  </si>
  <si>
    <t>HOLIDAY LIST - 2024</t>
  </si>
  <si>
    <t>PONGAL</t>
  </si>
  <si>
    <t>THIRUVALLUVAR DAY</t>
  </si>
  <si>
    <t>REPUBLIC DAY</t>
  </si>
  <si>
    <t>RAMZAN</t>
  </si>
  <si>
    <t>MAY DAY</t>
  </si>
  <si>
    <t>INDEPENDENCE DAY</t>
  </si>
  <si>
    <t>VINAYAKAR CHATHURTHI</t>
  </si>
  <si>
    <t>GANDHI JAYANTHI</t>
  </si>
  <si>
    <t>AYUTHA POOJA</t>
  </si>
  <si>
    <t>DEEPAVALI</t>
  </si>
  <si>
    <t>CHRISTMAS</t>
  </si>
  <si>
    <t>MTBF (Calculated Available mins)</t>
  </si>
  <si>
    <t>Breakdown percentage (Calculated Available mins)</t>
  </si>
  <si>
    <t>TOTAL SUMMARY</t>
  </si>
  <si>
    <t>Helper 1</t>
  </si>
  <si>
    <t>Helper 2</t>
  </si>
  <si>
    <t>Helper 3</t>
  </si>
  <si>
    <t>Helper 4</t>
  </si>
  <si>
    <t>Helper 5</t>
  </si>
  <si>
    <t>2023 Average</t>
  </si>
  <si>
    <t>TOTAL SUMMARY - 2023</t>
  </si>
  <si>
    <t>01-Sep-2023</t>
  </si>
  <si>
    <t>retriever pressure drop</t>
  </si>
  <si>
    <t>so retriever not locked</t>
  </si>
  <si>
    <t>so retriever manually up and down in 5or 6 times after retriever locked then auto cycle checked ok</t>
  </si>
  <si>
    <t>chip wrings cover fixed,</t>
  </si>
  <si>
    <t>chip wrings cover all fixed and then chip wrings on and function check ok.</t>
  </si>
  <si>
    <t>HARIGARAN.U,SELVA SRINIVASAN</t>
  </si>
  <si>
    <t>chip wringer not working .</t>
  </si>
  <si>
    <t>burr accumulated .</t>
  </si>
  <si>
    <t>checked chip wringer  manual movement  ok but tripped MPCB then informed to electrical .</t>
  </si>
  <si>
    <t>02-Sep-2023</t>
  </si>
  <si>
    <t>operator mistake griper unit bolt broken</t>
  </si>
  <si>
    <t>broken bolt removed and new bolt fixed and then function ok</t>
  </si>
  <si>
    <t>puller check open close alarm</t>
  </si>
  <si>
    <t>due to burr accumulated in puller unit side .</t>
  </si>
  <si>
    <t>checked puller unit side puller chuck dowel pin is ok or not , dowel pin was good condition alarm came due to burr accumulated so fixed resin sheet. then ok</t>
  </si>
  <si>
    <t>JAGAN.R,ASHOK B,VINOTHKUMAR</t>
  </si>
  <si>
    <t>03-Sep-2023</t>
  </si>
  <si>
    <t>04-Sep-2023</t>
  </si>
  <si>
    <t>RETYRIVER NOT LOCK AND UNLOCK</t>
  </si>
  <si>
    <t>THEN CHECK THE MACHINE AND MANUALLY VALVE PRESS AND FUNCTION CHECKED OK</t>
  </si>
  <si>
    <t>Chip wringer not work</t>
  </si>
  <si>
    <t>then check the machine and then belt was damaged so machine running without chip wringer</t>
  </si>
  <si>
    <t>rotary brush noise.</t>
  </si>
  <si>
    <t>gear box noise.</t>
  </si>
  <si>
    <t>rotary brush gear box noise. suspect gear theeth. need to release the m/c.</t>
  </si>
  <si>
    <t>RAJA.G,VINOTHKUMAR</t>
  </si>
  <si>
    <t>WHILE RETRIVER UP TIME NOISE COMING</t>
  </si>
  <si>
    <t>THEN CHECLK THE MACHINE AND THEN MANUALLY UP AND DOWN CHECK NOISE COMMING FURTHER WORK TO BE FOLLOW UP</t>
  </si>
  <si>
    <t>06-Sep-2023</t>
  </si>
  <si>
    <t>puller lock open close alarm</t>
  </si>
  <si>
    <t>manually puller open , then retriever close and up and down in 5 or 6 times after puller manually closed then puller down and puller lock unlock cylinder full clean after auto cycle checked ok</t>
  </si>
  <si>
    <t>07-Sep-2023</t>
  </si>
  <si>
    <t>broch cleaning brush rotating time noise coming</t>
  </si>
  <si>
    <t>then checked the machine and then noise coming from brush rotating gear box side so gear  box removed and then further work to be follow up</t>
  </si>
  <si>
    <t>SARAVANAN.S,RAJESH KUMAR.V,HARIGARAN.U</t>
  </si>
  <si>
    <t>follow up work broch cleaning burr gear box issue</t>
  </si>
  <si>
    <t>problem found the bowel gear damaged</t>
  </si>
  <si>
    <t>gear box mounting side dummy provided then m/c running , after gear box full dismantle , further work follow up</t>
  </si>
  <si>
    <t>10-Sep-2023</t>
  </si>
  <si>
    <t>retriever lock and unlock problem</t>
  </si>
  <si>
    <t>then manually valve press and function checked ok and then cutting oil filter problem then filter removed and clean and then function checked ok</t>
  </si>
  <si>
    <t>SARAVANAN.S,HARIGARAN.U</t>
  </si>
  <si>
    <t>11-Sep-2023</t>
  </si>
  <si>
    <t>Reported washing conveyor side job lifter not working issue.</t>
  </si>
  <si>
    <t>checked lifter job pressence sensor not sensing.</t>
  </si>
  <si>
    <t>sensor position adjusted &amp; conveyor lifter working function checked ok.</t>
  </si>
  <si>
    <t>ASHOK KUMAR.G,HARI KRISHNAN</t>
  </si>
  <si>
    <t>12-Sep-2023</t>
  </si>
  <si>
    <t>puller chuck open and close problem.</t>
  </si>
  <si>
    <t>manually operated puller valve  open and close then manually operated the retriever valve upward and downward then checked ok.</t>
  </si>
  <si>
    <t>18-Sep-2023</t>
  </si>
  <si>
    <t>26-Sep-2023</t>
  </si>
  <si>
    <t>general health check up</t>
  </si>
  <si>
    <t>18.09.2023
Arthur klink service person came for machine health checking purpose puller outside removed after front cover removed cutting oil removed tank cleaning for production   new fixture make for ram holding purpose fixture properly hold R.H cylinder piston rod mounting bolt loose 5 nos removed one bolt not coming further to be continue. tomorrow  
19.09.2023
19.09.2023
R.H side cylinder piston rod one bolt not coming after that bolt cutting and removed after piston rod outside removed then new seal and o ring guide ring changed after piston rod cylinder housing assemble L.H side cylinder piston rod removed topside o ring and seal guide ring new another bottom seal o ring and guide ring old new seal damage for piston position time L.H side piston rod cylinder housing side assemble
20.09.2023
	Puller Cylinder LH, RH side rod seal has new changed after (RH side Back up ring and piston side turcite ring was Old provided by service engineer) 
	Retriever return check valve removed and cleaned 
	Puller Cylinder Pipelines Connected 
21.09.2023
Retriever cylinder LH and RH and hydraulic pipe  removed rod seal and o ring  changed after fixed hydraulic oil removed tank fully cleaning oil top up machine on work going on
hydraulic oil new top ok cutting oil new top</t>
  </si>
  <si>
    <t>SATHISH J,RAJESH KUMAR.V</t>
  </si>
  <si>
    <t>120 ton broaching machine job loading sensor removed</t>
  </si>
  <si>
    <t>so new original L.EUYE sensor replaced</t>
  </si>
  <si>
    <t>then after sensing function checked ok</t>
  </si>
  <si>
    <t>YUVARAJ.R,R.NITHISH KUMAR,NAVEEN PRADAP.R</t>
  </si>
  <si>
    <t>28-Sep-2023</t>
  </si>
  <si>
    <t>brush motor problem.</t>
  </si>
  <si>
    <t>during table front and backward operating motor rubbing in the guard.</t>
  </si>
  <si>
    <t>removed the motor and given spacer with cut out and rework after rework done loading play issue then corrected then sensor trial checked ok.</t>
  </si>
  <si>
    <t>29-Sep-2023</t>
  </si>
  <si>
    <t>broaching loading pusher loading position and broaching position movement fault alarm</t>
  </si>
  <si>
    <t>fault found gear was slipped due to pusher enable rear side rollers rh side roller mounting bolts broken condition lh side fully loose condition then damaged roller removed and middle roller swapped to end position after all roller alignment and tightness ensured after position feed back sensor setting done m/.c hand over</t>
  </si>
  <si>
    <t>RAMAR S,MANIKANDAN.K,SELVA SRINIVASAN,ASHOK KUMAR.G,HARI KRISHNAN</t>
  </si>
  <si>
    <t>cutting oil flow low</t>
  </si>
  <si>
    <t>then checked the machine and then magnetic filter cleaned and then function checked ok</t>
  </si>
  <si>
    <t>SARAVANAN.S,JAGAN.R</t>
  </si>
  <si>
    <t>30-Sep-2023</t>
  </si>
  <si>
    <t>01-Oct-2023</t>
  </si>
  <si>
    <t>Oil level low alarm</t>
  </si>
  <si>
    <t>oil level alarm low alarm comes gain and again so tellus 46 oil 80 ltr topuped after oil level marked now machine running good without alarm machine handover.</t>
  </si>
  <si>
    <t>03-Oct-2023</t>
  </si>
  <si>
    <t>puller chuck open/ close alarm</t>
  </si>
  <si>
    <t>then check limit switch burr accumulated so fully burr clean after puller open/ close check ok</t>
  </si>
  <si>
    <t>04-Oct-2023</t>
  </si>
  <si>
    <t>job cleaning air pressure unit pneumatic 10mm fitting broken.</t>
  </si>
  <si>
    <t>10mm fitting not available arranged 8 to 10 mm reducer fitting fixed trial checked ok.</t>
  </si>
  <si>
    <t>05-Oct-2023</t>
  </si>
  <si>
    <t>07:05 PM</t>
  </si>
  <si>
    <t>retriever not locked</t>
  </si>
  <si>
    <t>so manually retriever up and down after locked ok , then cutting oil flow not coming then metal edge filter clean after flow checked ok m/c hand over</t>
  </si>
  <si>
    <t>06-Oct-2023</t>
  </si>
  <si>
    <t>loading pusher movement fault alarm</t>
  </si>
  <si>
    <t>found loading pusher position conformation limit switch, broaching position limit switch mounting loose condition, so same has been retighten and cycle checked ok</t>
  </si>
  <si>
    <t>PULLER CHUCK DRIVE PLATE</t>
  </si>
  <si>
    <t>07-Oct-2023</t>
  </si>
  <si>
    <t>due to burr accumulated in puller unit .</t>
  </si>
  <si>
    <t>then removed the plate and cleared the burr then manually operated puller open close checked ok.</t>
  </si>
  <si>
    <t>chip wringer not working.</t>
  </si>
  <si>
    <t>due to chip wringer belt has been cut.</t>
  </si>
  <si>
    <t>now chip wringer m/c moved temporarily. m/c now running  
without chipwringer.</t>
  </si>
  <si>
    <t>08-Oct-2023</t>
  </si>
  <si>
    <t>S86.1 position loading pusher in broaching less alarm.</t>
  </si>
  <si>
    <t>then checked table forward sensor connecter removed and reconnected. after function checked ok. machine handed over.</t>
  </si>
  <si>
    <t>NAVEEN PRADAP.R,R.NITHISH KUMAR</t>
  </si>
  <si>
    <t>10-Oct-2023</t>
  </si>
  <si>
    <t>120-TON filtration system cutting oil motor connection given. after motor on, amps taken without load R-0.7amps, Y-0.6amps, B-0.8Amps. MPCB rating 2.5amps . cutting oil dirty so first shift person oil top up and follow.</t>
  </si>
  <si>
    <t>R.NITHISH KUMAR,NAVEEN PRADAP.R,PRAKASAN.P.S</t>
  </si>
  <si>
    <t>loading pusher movement alarm (creep speed alarm)</t>
  </si>
  <si>
    <t>loading pusher signal not coming, found limit mounting loose condition, then retighten after loading pusher manually movement checked ok, machine under observation</t>
  </si>
  <si>
    <t>11-Oct-2023</t>
  </si>
  <si>
    <t>reported from loading pusher alarm</t>
  </si>
  <si>
    <t>so checked machine limit switch steak up condition</t>
  </si>
  <si>
    <t>then new EUCHNER limit switch changed after function checked ok</t>
  </si>
  <si>
    <t>14-Oct-2023</t>
  </si>
  <si>
    <t>puller closing signal problem.</t>
  </si>
  <si>
    <t>manually operated the puller lock and unlock checked ok.</t>
  </si>
  <si>
    <t>15-Oct-2023</t>
  </si>
  <si>
    <t>puller open and close alarm</t>
  </si>
  <si>
    <t>then check and washer provide and then function checked ok but mc running time alarm come and then electrical team input check input was missing so cable was damaged so cable cut and rejoint and function checked ok</t>
  </si>
  <si>
    <t>RAJESH KUMAR.V,HARIGARAN.U,HARIHARASUDHAN.M,RAJESH.R,SARAVANAN.S,MANOJKUMAR.P</t>
  </si>
  <si>
    <t>16-Oct-2023</t>
  </si>
  <si>
    <t>120 ton broaching retriever up and puller side cutter removed 
ok.</t>
  </si>
  <si>
    <t>m/c side roller bolt broken condition.</t>
  </si>
  <si>
    <t>then replaced new bolt fixed ok. handed over for  m/c setting work.</t>
  </si>
  <si>
    <t>SATHISH J,JAGAN.R,RAJA.G</t>
  </si>
  <si>
    <t>Reported loading pusher move in broaching position with out creep speed alarm issue.</t>
  </si>
  <si>
    <t>broaching position limit switch s86.1,s87.1 signal checked ok.</t>
  </si>
  <si>
    <t>S86.1 limit switch mounting loose condition.mounting retighted &amp; manual cycle running checked ok.</t>
  </si>
  <si>
    <t>MANOJKUMAR.P,HARI KRISHNAN,SURESH.V</t>
  </si>
  <si>
    <t>Retriver up time machine control supply off</t>
  </si>
  <si>
    <t>Retriver lock/unlock i/o board short condition (A33.0) Retriver up time so machine control suuply off</t>
  </si>
  <si>
    <t>Retriver lock/unlock i/o board new one changed and properly cable routine and machine on all function checked ok</t>
  </si>
  <si>
    <t>YUVARAJ.R,MOHAN RAJ.A</t>
  </si>
  <si>
    <t>reported puller chuck open/ close signal malfunction</t>
  </si>
  <si>
    <t>checked and found puller open condition time open / close both signal came, found close limit struck up condition limit switch removed and cleaned refixed puller open/ close function checked ok.
 after one hour run again same problem, reported checked and found puller chuck open close feedback cable damaged and sorted, so damaged cable cut and reconnected puller open /close and then signal checked ok</t>
  </si>
  <si>
    <t>MANOJKUMAR.P,MOHAN RAJ.A,SURESH.V,HARIHARASUDHAN.M</t>
  </si>
  <si>
    <t>coolant oil level low alarm.</t>
  </si>
  <si>
    <t>oil level low alarm leakage check so then oil leakege found filtration drain line valve open found then drain hose tank outside so fixed thankside then cutting oil level low so informed to production side waiting for feedback</t>
  </si>
  <si>
    <t>19-Oct-2023</t>
  </si>
  <si>
    <t>20-Oct-2023</t>
  </si>
  <si>
    <t>spiral conveyor gear box serviced</t>
  </si>
  <si>
    <t>check the motor winding there was winding problem after dismantle all bearing ,needle roller seals all dimension taken and all spare kept in the box kept Infront of the dept table</t>
  </si>
  <si>
    <t>SATHISH J,RAMAR S,SELVA SRINIVASAN</t>
  </si>
  <si>
    <t>plant work</t>
  </si>
  <si>
    <t>Reported coolant reverse motor not ON alarm issue.</t>
  </si>
  <si>
    <t>motor mpcb tripped condition.</t>
  </si>
  <si>
    <t>Mpcb trip reset,auto cycle function checked ok.</t>
  </si>
  <si>
    <t>broaching brush motor overload alarm.</t>
  </si>
  <si>
    <t>due to burr blocked in brush gear side.</t>
  </si>
  <si>
    <t>night shifts follow up work. 
removed the gear box and cleared the burr in the brush gear then later trial checked ok.
but later in second shift again same problem coming so provided plate around gearbox it prevents the burr to entering in the brush gear after work done checked ok. machine handovered at 3.30pm</t>
  </si>
  <si>
    <t>SARAVANAN.S,JAGAN.R,VINOTHKUMAR,HARIGARAN.U</t>
  </si>
  <si>
    <t>03-Nov-2023</t>
  </si>
  <si>
    <t>Reported retriever stroke limit alarm issue.</t>
  </si>
  <si>
    <t>checked retriever up stroke signal missing.</t>
  </si>
  <si>
    <t>retriever up stroke limit switch cam missing. spare cam changed &amp; alarm reset machine handover.</t>
  </si>
  <si>
    <t>SARAVANAN.S,ASHOK KUMAR.G,RAKUL.A</t>
  </si>
  <si>
    <t>BROACH CLEANING BRUSH</t>
  </si>
  <si>
    <t>08-Nov-2023</t>
  </si>
  <si>
    <t>09:26 PM</t>
  </si>
  <si>
    <t>brush motor over load alarm</t>
  </si>
  <si>
    <t>then checked the machine and then MCB was tripped and then tri released and the manually brush motor rotate and then function checked ok</t>
  </si>
  <si>
    <t>09-Nov-2023</t>
  </si>
  <si>
    <t>brush motor overload alarm.</t>
  </si>
  <si>
    <t>due to burr accumulated in the brush rotating area.</t>
  </si>
  <si>
    <t>then cleared the burr and manually rotated the brush checked coupling adjusted then checked ok.</t>
  </si>
  <si>
    <t>HARI KRISHNAN,JAGAN.R,R.NITHISH KUMAR</t>
  </si>
  <si>
    <t>10-Nov-2023</t>
  </si>
  <si>
    <t>then checked the machine and then 40 litter oil top up and then function checked ok</t>
  </si>
  <si>
    <t>15-Nov-2023</t>
  </si>
  <si>
    <t>FAULT UNLOADING SLIDE U22</t>
  </si>
  <si>
    <t>machine fully off and on, then alarm reset, after machine function checked ok</t>
  </si>
  <si>
    <t>21-Nov-2023</t>
  </si>
  <si>
    <t>22-Nov-2023</t>
  </si>
  <si>
    <t>FRONT DOOR NOT CLOSE ISSUE</t>
  </si>
  <si>
    <t>SAFETY RELAY FAULTY</t>
  </si>
  <si>
    <t>DOOR OPEN SIGNAL CAME SAFETY PLIZ RELAY FAULT</t>
  </si>
  <si>
    <t>TWO HAND PRESS INPUT FEEDBACK CAME SO PNOZ S6 PLIZ SPARE CAHNGED MACHINE HANDOVER UNDER OBSERVATION</t>
  </si>
  <si>
    <t>ASHOK KUMAR.G,MOHAN RAJ.A,RAKUL.A</t>
  </si>
  <si>
    <t>06-Dec-2023</t>
  </si>
  <si>
    <t>fault refrigerator unit M26 Alarm.</t>
  </si>
  <si>
    <t>then checked control panel side MPCB Tripped condition.</t>
  </si>
  <si>
    <t>tripped released after function checked ok. machine handed over.</t>
  </si>
  <si>
    <t>09-Dec-2023</t>
  </si>
  <si>
    <t>hydraulic oil prewarning alarm</t>
  </si>
  <si>
    <t>then check the machine oil leakage in ram down hydraulic pressure switch side so leakage arrest and then check ok oil level marked under observation</t>
  </si>
  <si>
    <t>26-Dec-2023</t>
  </si>
  <si>
    <t>gripper no signal coming.</t>
  </si>
  <si>
    <t>then checked signal not coming. sensor connecter fully cleaned and fixed ok. after ohm position taken ok. gripper stock sensing rod adjusted.</t>
  </si>
  <si>
    <t>after gripper signal coming auto cycle checked ok machine handed over.</t>
  </si>
  <si>
    <t>HARIHARASUDHAN.M,INBARASAN.M,R.NITHISH KUMAR</t>
  </si>
  <si>
    <t>27-Dec-2023</t>
  </si>
  <si>
    <t>puller open close not working</t>
  </si>
  <si>
    <t>puller open close problem noticed burr blocked in puller side after cleaning now open close working good m/c running under observation</t>
  </si>
  <si>
    <t>RAJA.G,SELVA SRINIVASAN</t>
  </si>
  <si>
    <t>28-Dec-2023</t>
  </si>
  <si>
    <t>puller chuck open alarm</t>
  </si>
  <si>
    <t>then checked the machine puller area fully burr blocked condition burr fully cleaned and then function check ok but signal missing then checked limited switch  position adjust and then function checked ok</t>
  </si>
  <si>
    <t>29-Dec-2023</t>
  </si>
  <si>
    <t>gob gripper sensor signal not coming.</t>
  </si>
  <si>
    <t>then checked gripper clamp sensor mounting loose condition. so removed and fully cleaned and fixed ok. auto cycle checked ok. machine handed over.</t>
  </si>
  <si>
    <t>30-Dec-2023</t>
  </si>
  <si>
    <t>washing conveyor stoper problem</t>
  </si>
  <si>
    <t>then check and stoper removed and bend removed and refixed and then function checked ok .</t>
  </si>
  <si>
    <t>INBARASAN.M,HARIGARAN.U,VINOTHKUMAR</t>
  </si>
  <si>
    <t>retriver pressure drop</t>
  </si>
  <si>
    <t>retriver prtessure drop so retriver not locked so manually retriver checked up and down after retriver check retriver not locked retriver manually locked after puller manually down after auto cycle checked ok.</t>
  </si>
  <si>
    <t>bottom cylinder position value not come and home position not ok</t>
  </si>
  <si>
    <t>bottom cylinder Megantic sensor signal not come</t>
  </si>
  <si>
    <t>check bottom cylinder manual up position taken after sensor and Megantic stipe clean after bottom cylinder  home position taken ok and  position value come ok</t>
  </si>
  <si>
    <t>21-Oct-2023</t>
  </si>
  <si>
    <t>PRESSING MACHINE BOTTOM CYLINDER SCREWS BROKEN</t>
  </si>
  <si>
    <t>BOTTOM CYLINDER SIDE SLIDE MOVEMENT BOTTOM BOLT SCREWS BROKEN</t>
  </si>
  <si>
    <t>ARRANGED THE WELDER SUPPORT TO REMOVED THE DAMAGED ALLEN SCREWS AND SPARE SCREWS CHANGED AND ALIGNMENT CORRECTED</t>
  </si>
  <si>
    <t>22-Oct-2023</t>
  </si>
  <si>
    <t>index rotation table bolt damaged</t>
  </si>
  <si>
    <t>rotation bold broken condition</t>
  </si>
  <si>
    <t>check Roution table broken bold drill and removed after new bold changed after check slide movement position sensing sensor 18m changed after check ok</t>
  </si>
  <si>
    <t>lubricating grease pump problem.</t>
  </si>
  <si>
    <t>pressure not developed.</t>
  </si>
  <si>
    <t>then top upped HO grease trial checked ok.</t>
  </si>
  <si>
    <t>grease level error alarm came.</t>
  </si>
  <si>
    <t>due to float switch needed to be clean.</t>
  </si>
  <si>
    <t>top upped grease then cleaned the float switch and then checked ok.</t>
  </si>
  <si>
    <t>YUVARAJ.R,JAGAN.R</t>
  </si>
  <si>
    <t>13-Oct-2023</t>
  </si>
  <si>
    <t>due to burr not coming due to filter mesh was blocked the burr way.</t>
  </si>
  <si>
    <t>then removed the mesh then checked ok.</t>
  </si>
  <si>
    <t>lubrication grease level low</t>
  </si>
  <si>
    <t>then checked the machine and then grease top up and function checked ok</t>
  </si>
  <si>
    <t>02-Nov-2023</t>
  </si>
  <si>
    <t>due to chip wringer inner side pulley removed condition.</t>
  </si>
  <si>
    <t>unable to service the m/c due to m/c was warranty condition. now moved the chip wringer away from the m/c , now m/c running without chip wringer.</t>
  </si>
  <si>
    <t>JAGAN.R,PRAKASAN.P.S,RAJA.G</t>
  </si>
  <si>
    <t>12-Dec-2023</t>
  </si>
  <si>
    <t>Reported chip conveyor not working issue.</t>
  </si>
  <si>
    <t>checked conveyor MPCB tripped</t>
  </si>
  <si>
    <t>trip reset &amp; voltage, motor winding &amp; amps taken 1.4A each  phase taken ok.machine handover.</t>
  </si>
  <si>
    <t>ASSEMBLY - BEVEL KIT</t>
  </si>
  <si>
    <t>07-Nov-2023</t>
  </si>
  <si>
    <t>ate unit not available</t>
  </si>
  <si>
    <t>ATE UNIT PROBLEM</t>
  </si>
  <si>
    <t>ate unit interchange</t>
  </si>
  <si>
    <t>ate unit interchange 568 m/c ate after lan connected and function check ok</t>
  </si>
  <si>
    <t>06-Nov-2023</t>
  </si>
  <si>
    <t>scanner not working</t>
  </si>
  <si>
    <t>scanner inside cable problem</t>
  </si>
  <si>
    <t>check scanner removed and inside ribbon cable removed and fixing after class cleaned and scanner function check ok</t>
  </si>
  <si>
    <t>scanner cable problem</t>
  </si>
  <si>
    <t>check scanner cable cut and joint after scanner function check ok</t>
  </si>
  <si>
    <t>05-Nov-2023</t>
  </si>
  <si>
    <t>operator panel board mounting problem</t>
  </si>
  <si>
    <t>mounting screw damaged condition</t>
  </si>
  <si>
    <t>operator panel board mounting bold thread damaged condition so retaped after screw fixing ok</t>
  </si>
  <si>
    <t>puller chuck side burr entered.</t>
  </si>
  <si>
    <t>puller chuck side burr entered cleaned. checked ok.</t>
  </si>
  <si>
    <t>puller lock and unlock signal problem</t>
  </si>
  <si>
    <t>manually adjusted the puller unit  locking side then checked in auto mode m/c run for a while then problem came again need to correct the issue .</t>
  </si>
  <si>
    <t>SARAVANAN.S,JAGAN.R,MANOJKUMAR.P</t>
  </si>
  <si>
    <t>05-Sep-2023</t>
  </si>
  <si>
    <t>after power cut hydraulic motor not on</t>
  </si>
  <si>
    <t>so machine power totally off and on retriever side alarm come, so alarm reset, after cycle check ok</t>
  </si>
  <si>
    <t>puller unlock problem. checked manually unlock checked m/c running ok.</t>
  </si>
  <si>
    <t>08-Sep-2023</t>
  </si>
  <si>
    <t>TPM Work left side door limit switch two no's changed and mounting fixed ok cable connection pending.</t>
  </si>
  <si>
    <t>01:15 PM</t>
  </si>
  <si>
    <t>reported from puller not up.</t>
  </si>
  <si>
    <t>so puller up signal missing.so alarm reset after puller up, down function checked ok. machine handed over.</t>
  </si>
  <si>
    <t>puller not moving upward</t>
  </si>
  <si>
    <t>due to hydraulic oil level low</t>
  </si>
  <si>
    <t>top upped hydraulic oil level of 68 then checked ok.</t>
  </si>
  <si>
    <t>retriever unit problem.</t>
  </si>
  <si>
    <t>retriever movement issue during broach up and down.</t>
  </si>
  <si>
    <t>m/c on and  off then checked retriever function checked ok.</t>
  </si>
  <si>
    <t>cleared the burr in puller unit by using air then checked ok.</t>
  </si>
  <si>
    <t>09-Sep-2023</t>
  </si>
  <si>
    <t>due to burr accumulated in puller unit</t>
  </si>
  <si>
    <t>cleared the burr in puller unit then rechecked lock and unlock trial checked ok</t>
  </si>
  <si>
    <t>Reported machine work lamp not working issue.</t>
  </si>
  <si>
    <t>checked machine backside lamp cable removed condition.</t>
  </si>
  <si>
    <t>cable reconnected &amp; lamp working function checked ok.</t>
  </si>
  <si>
    <t>Shut Down/MI/Civil</t>
  </si>
  <si>
    <t>TPM Work machine tower lamp replaced and mounting fixed ok. machine handed over.</t>
  </si>
  <si>
    <t>13-Sep-2023</t>
  </si>
  <si>
    <t>manually lock and unlock checked m/c running ok.</t>
  </si>
  <si>
    <t>15-Sep-2023</t>
  </si>
  <si>
    <t>then checked the machine and then manually puller unlock and burr fully cleaned and then function checked ok</t>
  </si>
  <si>
    <t>17-Sep-2023</t>
  </si>
  <si>
    <t>puller manually lock and unlock checked ok.</t>
  </si>
  <si>
    <t>19-Sep-2023</t>
  </si>
  <si>
    <t>puller lock unlock iussue</t>
  </si>
  <si>
    <t>puller side burr blocked so lock unlock issue come</t>
  </si>
  <si>
    <t>so manually puller unlocked after puller full clean then checked lock unlock puller ok m/c hand over</t>
  </si>
  <si>
    <t>20-Sep-2023</t>
  </si>
  <si>
    <t>puller not unclamp</t>
  </si>
  <si>
    <t>puller side burr blocked</t>
  </si>
  <si>
    <t>so manually puller unclamp after full clean then checked puller lock unlock m/c hand over</t>
  </si>
  <si>
    <t>puller lock and unlock signal problem.</t>
  </si>
  <si>
    <t>due to puller unit side burr accumulated.</t>
  </si>
  <si>
    <t>then manually operated lock and unlock and cleared the burr that was accumulated then trial checked ok.</t>
  </si>
  <si>
    <t>then checked the machine and then manually puller lock and unlock checked ok and then puller area fully burr blocked condition then burr fully cleaned and then and then function checked ok</t>
  </si>
  <si>
    <t>22-Sep-2023</t>
  </si>
  <si>
    <t>puller not up</t>
  </si>
  <si>
    <t>then auto cycle time puller automatically unlocked</t>
  </si>
  <si>
    <t>so puller not up then hyd motor checked not on drive side alarm come alarm reset after puller up checked not up in puller then manually puller up valve Prusse ,not unlocked , puller lock unlock coil not on so coil checked ,coil connected loosed then re tight the coil after puller locked then puller up m/c ok</t>
  </si>
  <si>
    <t>RAMAR S,MANIKANDAN.K,ASHOK B</t>
  </si>
  <si>
    <t>PULLER LOCK AND  UNLOCK PROBLEM</t>
  </si>
  <si>
    <t>then checked the mc and then manually puller lock and unlock checked ok and then burr cleaned ok</t>
  </si>
  <si>
    <t>23-Sep-2023</t>
  </si>
  <si>
    <t>puller lock unlock issue</t>
  </si>
  <si>
    <t>puller not unlocked so manually puller unlocked puller side burr formed , puller full clean then lock unlock checked in idle cycle after auto cycle checked ok m/c hand over</t>
  </si>
  <si>
    <t>INBARASAN.M,MANIKANDAN.K</t>
  </si>
  <si>
    <t>manually operated the puller lock and unlock, cleared the burr that was accumulated in puller unit. Then checked ok.</t>
  </si>
  <si>
    <t>24-Sep-2023</t>
  </si>
  <si>
    <t>due to burr accumulated in puller unit area.</t>
  </si>
  <si>
    <t>first manually operated puller lock and unlock cleared the burr trial ok, then problem came again then totally cleared the burr in the puller unit and then checked ok.</t>
  </si>
  <si>
    <t>then checked the machine and then manually puller lock and unlock checked ok and then puller area fully burr blocked and then function checked ok</t>
  </si>
  <si>
    <t>25-Sep-2023</t>
  </si>
  <si>
    <t>pulller lock unlock issue</t>
  </si>
  <si>
    <t>puller lock unlock issue.puller manually unlocked after puller fully clean then hydraulic checked ok.after puller lock unlock auto cycle time checked ok.machine handover.</t>
  </si>
  <si>
    <t>puller chuck side burr accumulated.
cleaned. 
checked manually lock and unlock checked ok.</t>
  </si>
  <si>
    <t>27-Sep-2023</t>
  </si>
  <si>
    <t>puller lock unlock issue every one job alarm come.so puller manually unlock then fully clean the puller but issue not solved so hydraulic line checked ok.then pressure adjusted in machine running with problem.</t>
  </si>
  <si>
    <t>ASHOK KUMAR.G,RAMAR S,MANIKANDAN.K,SELVA SRINIVASAN</t>
  </si>
  <si>
    <t>then checked the machine and then manually puller lock and unlock checked ok but every 30  min same issue coming so y ring mounting bolt tightness checked all bolts are loosen condition so bolts are tighten and then function checked ok but same issue continuously comming</t>
  </si>
  <si>
    <t>Puller lock unlock problem then check the machine and then manually puller lock and unlock check puller not unlock and then puller lock and unlock oil supply check ok and then puller y ring mounting bolt loosen condition and check but puller not unlock and then lock and unlock cylinder hydraulic pump pipe line removed and manually puller lock unlock flow check and flow adjust and then puller removed by hand and unlock and chack by hand absobed tightness and then pipe line fixed and manually puller lock and unlock check ok.and then 2 job cycle check ok.and then machine handover under observation</t>
  </si>
  <si>
    <t>RAMAR S,SELVA SRINIVASAN,MANIKANDAN.K,HARIGARAN.U</t>
  </si>
  <si>
    <t>hydraulic oil level low warning alarm coming.</t>
  </si>
  <si>
    <t>top upped 20 liters of hydraulic 68 oil observed leak, found the leak in m/c retriever gripper cylinder. tightened the gripper fitting now leak is partially arrested need seal to arrest the leak completely.</t>
  </si>
  <si>
    <t>JAGAN.R,RAJA.G,VINOTHKUMAR</t>
  </si>
  <si>
    <t>manually operated puller lock and unlock not ok need to                       correct the issue further work to be follow.</t>
  </si>
  <si>
    <t>retriever upward and downward problem.</t>
  </si>
  <si>
    <t>due to pressure not developed.</t>
  </si>
  <si>
    <t>adjusted the pressure then trial checked ok.</t>
  </si>
  <si>
    <t>machine puller lock and unlock signal problem</t>
  </si>
  <si>
    <t>so puller cylinder moving dog loosened condition dog tight ok</t>
  </si>
  <si>
    <t>lubrication motor not working</t>
  </si>
  <si>
    <t>then checked lubrication motor cable not connected</t>
  </si>
  <si>
    <t>so new MPCB and 203 V conductor fixed and motor connection done after motor on</t>
  </si>
  <si>
    <t>hose and cable drag chain was damaged and then unevenly loaded</t>
  </si>
  <si>
    <t>then checked the mc and then damaged refix and then plate welding provide now mc hand over Temp overly</t>
  </si>
  <si>
    <t>18-Oct-2023</t>
  </si>
  <si>
    <t>checked safety sensor signal missing.</t>
  </si>
  <si>
    <t>safety sensor mounting loose condition. Mounding retighted &amp; auto cycle running ok.</t>
  </si>
  <si>
    <t>50-ton broaching machine oil flushing motor cable routed to electrical panel.</t>
  </si>
  <si>
    <t>hydraulic hose and electrical cable routing duct was broken.</t>
  </si>
  <si>
    <t>temporarily fixed that with steel cable checked not ok problem came again later now even used much steel cables to tighten it checked ok.</t>
  </si>
  <si>
    <t>SELVA SRINIVASAN,SARAVANAN.S,JAGAN.R</t>
  </si>
  <si>
    <t>30-Oct-2023</t>
  </si>
  <si>
    <t>retriever lock and unlock problem.</t>
  </si>
  <si>
    <t>then adjusted the retriever valve then then lock and unlock function checked then ok then light problem corrected light then checked ok.</t>
  </si>
  <si>
    <t>ASHOK KUMAR.G,JAGAN.R,RAJA.G</t>
  </si>
  <si>
    <t>31-Oct-2023</t>
  </si>
  <si>
    <t>01-Nov-2023</t>
  </si>
  <si>
    <t>Reported retriever up/down function not working issue.</t>
  </si>
  <si>
    <t>retriever up coil should be on condition.down coil Q1.4 not ON.</t>
  </si>
  <si>
    <t>Checked down valve solenoid coil side supply wire removed condition same has been reconnected &amp; function checked ok.</t>
  </si>
  <si>
    <t>MOHAN RAJ.A,RAKUL.A</t>
  </si>
  <si>
    <t>cutting oil  flow not come</t>
  </si>
  <si>
    <t>then checked the machine tank fully burr blocked condition burr fully cleaned and then function checked ok</t>
  </si>
  <si>
    <t>19-Nov-2023</t>
  </si>
  <si>
    <t>brush not working.</t>
  </si>
  <si>
    <t>due to burr blocked condition.</t>
  </si>
  <si>
    <t>cleared the burr then checked brush rotation function checked ok.</t>
  </si>
  <si>
    <t>puller unlock problem due to burr accumulated.</t>
  </si>
  <si>
    <t>manually operated the puller lock and unlock and adjusted the valve then checked ok.</t>
  </si>
  <si>
    <t>broach cleaning brush rotation not working.</t>
  </si>
  <si>
    <t>burr accumulated around the area.</t>
  </si>
  <si>
    <t>then cleared the burr then fixed the brush unit checked brush rotation ok.</t>
  </si>
  <si>
    <t>Lubrication pressure not coming.</t>
  </si>
  <si>
    <t>pump direction problem.</t>
  </si>
  <si>
    <t>so electrical wire changed and pump pressure checked ok.</t>
  </si>
  <si>
    <t>01-Dec-2023</t>
  </si>
  <si>
    <t>cutting oil not coming.</t>
  </si>
  <si>
    <t>due to chute guard via leakage.</t>
  </si>
  <si>
    <t>then fixed the guard condition refilled the cutting oil that was on the floor checked ok.</t>
  </si>
  <si>
    <t>02-Dec-2023</t>
  </si>
  <si>
    <t>reported from display side system values not coming.</t>
  </si>
  <si>
    <t>then checked machine totally off and on. then alarm hydraulic temperature high coolant temperature high alarm coming.</t>
  </si>
  <si>
    <t>then checked chiller temperature hydraulic 26 degree coolant temperature 26 degree. oprater panel side temperature setting value not available. so temperature value restored. after hydraulic on. machine handed over.</t>
  </si>
  <si>
    <t>HARI KRISHNAN,R.NITHISH KUMAR,SURESH.V</t>
  </si>
  <si>
    <t>17-Dec-2023</t>
  </si>
  <si>
    <t>Reported hydraulic  chiller side abnormal noise issue.</t>
  </si>
  <si>
    <t>checked chiller oil circulation pump coupling damage.</t>
  </si>
  <si>
    <t>spare coupling hydro 48 changed &amp; chiller ON . no noise coming. machine handover.</t>
  </si>
  <si>
    <t>18-Dec-2023</t>
  </si>
  <si>
    <t>Reported PLC stop error alarm issue.</t>
  </si>
  <si>
    <t>checked PLC with HMI not communicating.</t>
  </si>
  <si>
    <t>machine fully off/on  communication Lan cable retighten &amp; machine on alarm reset machine handover.</t>
  </si>
  <si>
    <t>ASHOK KUMAR.G,R.NITHISH KUMAR</t>
  </si>
  <si>
    <t>20-Dec-2023</t>
  </si>
  <si>
    <t>hydraulic hose of return line burst out condition.</t>
  </si>
  <si>
    <t>then replaced spare hose 1/2 inch leakage checked ok.</t>
  </si>
  <si>
    <t>JAGAN.R,SELVA SRINIVASAN</t>
  </si>
  <si>
    <t>Reported auto cycle not start issue.</t>
  </si>
  <si>
    <t>checked door closing signal missing.</t>
  </si>
  <si>
    <t>door close reed switch position adjusted &amp; auto cycle running checked ok.</t>
  </si>
  <si>
    <t>Reported hydraulic motor trip alarm issue.</t>
  </si>
  <si>
    <t>checked hydraulic motor mpcb trip.</t>
  </si>
  <si>
    <t>MPCB trip reset then hydraulic ON machine handover.</t>
  </si>
  <si>
    <t>ASHOK KUMAR.G,SURESH.V</t>
  </si>
  <si>
    <t>cutting oil not come</t>
  </si>
  <si>
    <t>cutting oil not comming after clean the NRV valve by air now coolant flow is good machine handover.</t>
  </si>
  <si>
    <t>SELVA SRINIVASAN,RAJA.G</t>
  </si>
  <si>
    <t>oil leakage in table lock cylinder</t>
  </si>
  <si>
    <t>hose fitting side oil leak come</t>
  </si>
  <si>
    <t>check table lock cylinder side hose remove and spare hose changed ok after function check ok</t>
  </si>
  <si>
    <t>16-Nov-2023</t>
  </si>
  <si>
    <t>Piston &amp; coupling thread worn out.</t>
  </si>
  <si>
    <t>Piston &amp; coupling thread worn out problem due to check piston fully removed &amp; tool room side rework completed after machine side fixed ok. after piston movement check ok.</t>
  </si>
  <si>
    <t>SAFETY SENSOR DISTURBED</t>
  </si>
  <si>
    <t>SENSOR TOP SCREEN INSIDE COIL STRIP REMOVED</t>
  </si>
  <si>
    <t>CONNECT THE STRIP TO THE PCB AFTER CHECKED OK</t>
  </si>
  <si>
    <t>safety sensor not working</t>
  </si>
  <si>
    <t>safety sensor problem</t>
  </si>
  <si>
    <t>check safety sensor removed and check inside rippon cable removed condition so reconnected rippon cable after m/c auto function check ok</t>
  </si>
  <si>
    <t>air leak unit POS LEAK alarm come</t>
  </si>
  <si>
    <t>air leak unit POS LEAK alarm</t>
  </si>
  <si>
    <t>check in gear box side hyd motor removed and inside o ring cleaned and air hose cleaned with air after running check ok</t>
  </si>
  <si>
    <t>ram up and down not working slide movement not working</t>
  </si>
  <si>
    <t>all sensor feed back check ok</t>
  </si>
  <si>
    <t>after program scanning sequence selected after all movement check ok</t>
  </si>
  <si>
    <t>POS LEAK IN BOTH STATION</t>
  </si>
  <si>
    <t>FORTEST UNIT SET PRESSURE TO REACH VALUE TO HIGHER</t>
  </si>
  <si>
    <t>REMOVED THE UNIT TO CONTACT THE SUPPLIER COMMISIONING THE PARAMETER VALUES AFTER CHECKED OK</t>
  </si>
  <si>
    <t>TESTING MACHINE TORQUE GUN NOT WORKING</t>
  </si>
  <si>
    <t>AIR PROBLEM</t>
  </si>
  <si>
    <t>THE PNEUMATIC HOSE AIR LEAK PROBLEM</t>
  </si>
  <si>
    <t>SO CHANGED THE 10MM PNEUMATIC FITTING AND CHECKED OK</t>
  </si>
  <si>
    <t>torque shaft control button in loose condition</t>
  </si>
  <si>
    <t>torque shaft control button in loose condition and no further sequence</t>
  </si>
  <si>
    <t>then connect NO element and check shaft rotate condtion check ok and feedback ok</t>
  </si>
  <si>
    <t>04-Nov-2023</t>
  </si>
  <si>
    <t>ATE Q equipment show POS NOT OK</t>
  </si>
  <si>
    <t>leak test pos not ok alarm</t>
  </si>
  <si>
    <t>check ate q air leak ok and off and on but same problem come so I90017 inter changed after IP address changed ok after air leak check ok</t>
  </si>
  <si>
    <t>BED MOVEMENT NOT WORKING</t>
  </si>
  <si>
    <t>THE PLC PROGRAM SEQUENCE ISSUE</t>
  </si>
  <si>
    <t>CONNECTED TO SOFTWARW TO THHE PLC AND CORRECTED THE ISSUE THEN ADJUSTED THE SENSOR POSITION CHECKED ISSUE SOLVED</t>
  </si>
  <si>
    <t>Bed up down movement not working.</t>
  </si>
  <si>
    <t>check the all-sensor feedback ok.</t>
  </si>
  <si>
    <t>Then after checking top ram home position ok and bottom cylinder home position ok bed up down dc valve coil supply ok after auto cycle restart and plc totally off and on check auto cycle running now.</t>
  </si>
  <si>
    <t>gantry 2 auto cycle not working</t>
  </si>
  <si>
    <t>check the all sensor feedback ok</t>
  </si>
  <si>
    <t>op 80  A and B station empty RFID read ok total machine PLC power off and on and work licensed feedback not received again job back front move and work licensed ok auto cycle running ok</t>
  </si>
  <si>
    <t>KARTHIKEYAN.K,VAITHYANATAHAN D</t>
  </si>
  <si>
    <t>21-Sep-2023</t>
  </si>
  <si>
    <t>Job indexing gearbox to flange bolts thread damage and in loose condition.</t>
  </si>
  <si>
    <t>Index gearbox to flange five bolts thread damage and index sequence not able to work.</t>
  </si>
  <si>
    <t>Then remove the motor and gearbox and drill mm dia bore and then tapping the bore and fix the flange with gearbox with new bolts and tighten well and then fix gearbox to the indexing machine and the function check ok.</t>
  </si>
  <si>
    <t>VINOTHKUMAR,VAITHYANATAHAN D,RAKUL.A</t>
  </si>
  <si>
    <t>OP-60 REDUCTION ASSY-1</t>
  </si>
  <si>
    <t>OP60 AND OP80 SCANNER NOT WORKING</t>
  </si>
  <si>
    <t>SOFTWARE UPDATION</t>
  </si>
  <si>
    <t>OP60 SCANNER DATA NOT TAKING PROPERLY ONLY</t>
  </si>
  <si>
    <t>SO CHANGED THE NEWLAND WIRED SCANNER AND OP80 SCANNER COM PORT NOT SHOWN CHANGED THE SCANNER CABLE UPDATED THE COM PORT AFTER CHECK OK</t>
  </si>
  <si>
    <t>OP10C ROTATING NOT HAPPENING</t>
  </si>
  <si>
    <t>AIR PRESSURE PROBLEM</t>
  </si>
  <si>
    <t>OP10C ROATATION CYLINDER AIRLOCK AND SEQUENCE ISSUE</t>
  </si>
  <si>
    <t>REMOVED THE CYLINDER HOSES AIR LOCK RELEASED AFTER MANUALLY ROTATE THE CYLINDER CHECKED OK</t>
  </si>
  <si>
    <t>09-Oct-2023</t>
  </si>
  <si>
    <t>OP40 SERVO MOTOR SCREWER COUPLING LOOSE CONDITION</t>
  </si>
  <si>
    <t>THE SCREWER COUPLING JOINT SHAFT WORN OUT SO NOT FIXED PROPERLY</t>
  </si>
  <si>
    <t>REMOVED THE COUPLING CUTTING TO REDUCED THE DIAMETER AFTER FINISHED THE WORK ISSUE CORRECTED</t>
  </si>
  <si>
    <t>op10 c UPDOWN CYLINDER AUTOMATICALLY DOWN</t>
  </si>
  <si>
    <t>HOSE DAMAGED</t>
  </si>
  <si>
    <t>DOWN CYLINDER HYDRAUIC HOSE PUNCTURE OVER OIL LEAK</t>
  </si>
  <si>
    <t>SO REMOVED THE DAMAGED HOSE THEN CONNECTD THE TWO LENGTH HOSE TO MERGE AFTER FINISHED WORK ISSUE CORRECTED</t>
  </si>
  <si>
    <t>OP50 LOAD NOT ACHIEVED</t>
  </si>
  <si>
    <t>BALANCE VALVE O RING SHOULD BE DAMAGED</t>
  </si>
  <si>
    <t>BALANCE VALVE O RING DAMAGED O RING CHANGED AND PLC SEQUENCE ERROR ALSO RESET THE PLC AFTER CHECKED OK</t>
  </si>
  <si>
    <t>S.K.SURESH,VAITHYANATAHAN D</t>
  </si>
  <si>
    <t>OP40 COUPLING LOOSE AND SERVO MOTOR NOT ROTATE</t>
  </si>
  <si>
    <t>OP40 MOTOR SERVO MOTOR JOINT COUPLING LOOSENED</t>
  </si>
  <si>
    <t>REMOVED THE COUPLING CLEANED AND SERVICED AFTER FINNISHED THE WORK ALLEN BOLTS TIGHTENED CHECKED OK</t>
  </si>
  <si>
    <t>29-Oct-2023</t>
  </si>
  <si>
    <t>09:55 AM</t>
  </si>
  <si>
    <t>lock and unlock sequence sensor not working</t>
  </si>
  <si>
    <t>sensor feedback not received</t>
  </si>
  <si>
    <t>sensor feed back not received and cable check ok and connector ok sensing bold damaged condition so spare new bold changed and check ok</t>
  </si>
  <si>
    <t>oil flushing m/c oil top up pump not working</t>
  </si>
  <si>
    <t>pump loaded condition</t>
  </si>
  <si>
    <t>check pump removed and inside gear side burr waste blocked condition so cleaned waste after pump reassembled after running check ok</t>
  </si>
  <si>
    <t>oil flow meter oil parathion value not come</t>
  </si>
  <si>
    <t>FLOW METER ERROR</t>
  </si>
  <si>
    <t>ifm flow meter (0/0/0) value come</t>
  </si>
  <si>
    <t>check flow meter cleaned after outer oil hose changed and feed back check ok</t>
  </si>
  <si>
    <t>flushing unit oil flow low.</t>
  </si>
  <si>
    <t>burr accumulated in hose.</t>
  </si>
  <si>
    <t>burr accumulated in hose area cleaned the hose checked cutting oil flow ok.</t>
  </si>
  <si>
    <t>conveyor loaded.</t>
  </si>
  <si>
    <t>magnetic inside loaded condition.</t>
  </si>
  <si>
    <t>m/c conveyor not working checked inside loaded condition.</t>
  </si>
  <si>
    <t>Reported job clamp &amp; declamp signal not came issue.</t>
  </si>
  <si>
    <t>checked declamp signal sensor cable cut condition.</t>
  </si>
  <si>
    <t>declamp sensor spare connector cable replaced &amp; clamp declamp signal checked ok.machine handover.</t>
  </si>
  <si>
    <t>03:25 AM</t>
  </si>
  <si>
    <t>Reported job clamp signal not working issue .</t>
  </si>
  <si>
    <t>checked clamp sensor not sensing.</t>
  </si>
  <si>
    <t>sensor position adjusted &amp; sensor sensing rod position adjusted ok.</t>
  </si>
  <si>
    <t>PREVENTIVE MAINTENANCE</t>
  </si>
  <si>
    <t>75 Ton machine suction pump filter removed then clean the filter and then fix ring cutting oil hose, removed cleaning work done and then fix machine bottom side cutting oil tank fully stored by burr cleaned all burr tank filter removed cleaned by air and then fix puller area cleaned by air and checked up and down movement ok.retriver motor coupling over load problem after release the coupling now motor run without noice buldged hose noted and measurement taken for replacement in future now machine running good machine handover.</t>
  </si>
  <si>
    <t>INBARASAN.M,ASHOK B,SELVA SRINIVASAN</t>
  </si>
  <si>
    <t>Reported gripper clamping signal missing issue.</t>
  </si>
  <si>
    <t>checked gripper clamping sensor not sensing.</t>
  </si>
  <si>
    <t>clamping sensor sensing rod position adjusted &amp; clamping signal checked ok.</t>
  </si>
  <si>
    <t>07:40 PM</t>
  </si>
  <si>
    <t>Reported left side conveyor servo not working issue.</t>
  </si>
  <si>
    <t>conveyor side all sensor signal checked ok.</t>
  </si>
  <si>
    <t>without job auto cycle running checked ok.then conveyor servo running checked ok.</t>
  </si>
  <si>
    <t>ASHOK KUMAR.G,HARI KRISHNAN,SURESH.V</t>
  </si>
  <si>
    <t>RIGHT SIDE CONVEYOR</t>
  </si>
  <si>
    <t>right side Conyer stoper not working.</t>
  </si>
  <si>
    <t>then check job sensor signal malfunction, reason for sensor reflector mounting loose condition, so mounting properly tighten after signal checked ok</t>
  </si>
  <si>
    <t>due to burr accumulated in cutting oil ring</t>
  </si>
  <si>
    <t>cleared the burr that was entered in cutting oil ring completely then checked cutting oil flow ok.</t>
  </si>
  <si>
    <t>auto cycle running time lift side servo not working.</t>
  </si>
  <si>
    <t>so check the all input coming, found NC element failure, so change the spare Nc element and bush button after function checked ok</t>
  </si>
  <si>
    <t>YUVARAJ.R,MANOJKUMAR.P,HARIHARASUDHAN.M</t>
  </si>
  <si>
    <t>hydraulic temperature high alarm</t>
  </si>
  <si>
    <t>so check chiller side filter fully blocked, then clean the filter, after temperature checked ok</t>
  </si>
  <si>
    <t>YUVARAJ.R,MANOJKUMAR.P</t>
  </si>
  <si>
    <t>R.H side flushing oil not coming properly.</t>
  </si>
  <si>
    <t>due to burr blocked in hose.</t>
  </si>
  <si>
    <t>then cleared the burr in the hose then fixed the hose checked flow was ok.</t>
  </si>
  <si>
    <t>oil; leakage front door side</t>
  </si>
  <si>
    <t>then checked and leakage area m seal provide and then leakage checked no leakage found ok</t>
  </si>
  <si>
    <t>20-Nov-2023</t>
  </si>
  <si>
    <t>AUTO CYCLE NOT START ISSUE</t>
  </si>
  <si>
    <t>CHECKED MAIN DOOR CLOSE SIGNAL MISSING DOOR CLOSE SENSOR FAILURE</t>
  </si>
  <si>
    <t>SPARE REEDSWITCH CHANGED AND DOOR CLOSE SIGNAL CHECKED CYCLE AUTO RUNNING</t>
  </si>
  <si>
    <t>due to chain slipped condition.</t>
  </si>
  <si>
    <t>chain issue corrected and chain tension adjusted then checked ok.</t>
  </si>
  <si>
    <t>lub oil leakage</t>
  </si>
  <si>
    <t>then checked the machine and then pressure gauge tighten and then further work to be follow up</t>
  </si>
  <si>
    <t>cutting oil ring burr blocked condition.</t>
  </si>
  <si>
    <t>then cleared the burr completely then checked cutting oil flow ok.</t>
  </si>
  <si>
    <t>07-Dec-2023</t>
  </si>
  <si>
    <t>08-Dec-2023</t>
  </si>
  <si>
    <t>due to that flow direction is not ok.</t>
  </si>
  <si>
    <t>then cleared the burr and fixed the cutting oil ring checked ok.</t>
  </si>
  <si>
    <t>16-Dec-2023</t>
  </si>
  <si>
    <t>reported right side conveyer not working.</t>
  </si>
  <si>
    <t>sensor sensing problem.</t>
  </si>
  <si>
    <t>sensor reflector cleaned then function check ok.</t>
  </si>
  <si>
    <t>HARI KRISHNAN,MOHAN RAJ.A,ASHOK B</t>
  </si>
  <si>
    <t>Reported hydraulic motor trip issue.</t>
  </si>
  <si>
    <t>checked hydraulic motor MPCB tripped.</t>
  </si>
  <si>
    <t>Trip reset motor voltage checked &amp; motor amps taken 56.5A,54.5A,54.5A Checked ok.machine handover.</t>
  </si>
  <si>
    <t>ASHOK KUMAR.G,MANOJKUMAR.P,INBARASAN.M,MOHAN RAJ.A</t>
  </si>
  <si>
    <t>19-Dec-2023</t>
  </si>
  <si>
    <t>Reported left side job conveyor stopper not release issue.</t>
  </si>
  <si>
    <t>checked stopper job presence sensor not working.</t>
  </si>
  <si>
    <t>job presence sensor position adjusted &amp; reflector cleaned then stopper working checked ok.</t>
  </si>
  <si>
    <t>hydraulic motor mpcb trip.</t>
  </si>
  <si>
    <t>trip reset &amp; motor amps taken checked machine handover.</t>
  </si>
  <si>
    <t>lub presure low</t>
  </si>
  <si>
    <t>then checked and then lub oil top up and then air lock released and then function checked ok</t>
  </si>
  <si>
    <t>due to gear box shaft key was came outside.</t>
  </si>
  <si>
    <t>then fixed the shaft key then conveyor trial checked ok</t>
  </si>
  <si>
    <t>15-Dec-2023</t>
  </si>
  <si>
    <t>Reported Fault U24 alarm</t>
  </si>
  <si>
    <t>Checked and found U24 over lifted and their feedback limit switch activated</t>
  </si>
  <si>
    <t>OT Limit switch connection removed alarm reset and U24 movement and auto transfer function checked ok</t>
  </si>
  <si>
    <t>HARI KRISHNAN,ASHOK KUMAR.G</t>
  </si>
  <si>
    <t>Reported Puller chuck open and close function not working</t>
  </si>
  <si>
    <t>Due to Burr accumulated in Puller cyclinder operating area</t>
  </si>
  <si>
    <t>Burr fully cleanned the puller open and close function checked</t>
  </si>
  <si>
    <t>table movement cylinder not declamp.</t>
  </si>
  <si>
    <t>due to cylinder flow problem</t>
  </si>
  <si>
    <t>manually operated the table forward and backward and broaching up and  down then adjusted the  flow  trial checked ok</t>
  </si>
  <si>
    <t>SARAVANAN.S,MANOJKUMAR.P,JAGAN.R,HARIHARASUDHAN.M</t>
  </si>
  <si>
    <t>07:13 AM</t>
  </si>
  <si>
    <t>third shift follow up, puller up down not working.</t>
  </si>
  <si>
    <t>then checked servo bypass switch off condition.</t>
  </si>
  <si>
    <t>then servo bypass switch on after puller up down working. machine handed over.</t>
  </si>
  <si>
    <t>auto cycle not working</t>
  </si>
  <si>
    <t>so check the all input signals, found puller up signal not come, so manually puller up and signal coming checked ok, then auto cycle checked ok</t>
  </si>
  <si>
    <t>12-Oct-2023</t>
  </si>
  <si>
    <t>puller not down</t>
  </si>
  <si>
    <t>so check hydraulic oil level ok, then puller down side all sensor check ok, but input down side plunger Sturk up condition, then manually taken ok, auto cycle checked ok</t>
  </si>
  <si>
    <t>RAJESH.R,MANOJKUMAR.P</t>
  </si>
  <si>
    <t>then top upped 20 liters of hydraulic 68 oil ok</t>
  </si>
  <si>
    <t>17-Nov-2023</t>
  </si>
  <si>
    <t>reported puller level 4 down position not working.</t>
  </si>
  <si>
    <t>then checked level1,level2, level3, level4 sensor sensing ok.</t>
  </si>
  <si>
    <t>All connecter removed and reconnected machine running. observation.</t>
  </si>
  <si>
    <t>HARI KRISHNAN,R.NITHISH KUMAR</t>
  </si>
  <si>
    <t>4TH puller sensor not working</t>
  </si>
  <si>
    <t>so manually puller up and down checked time hyd motor off</t>
  </si>
  <si>
    <t>so oil level checked to low so 20liter hyd top up after hyd motor on ,then puller up and down checked then puller up and down cylinder lock nut loosed condition so retight the lock nut , then senor all checked ok but 4th sensor only not worked so informed ele team then 5th sensor changed to 4th place sensor after function checked ok</t>
  </si>
  <si>
    <t>YUVARAJ.R,MANOJKUMAR.P,RAMAR S,MANIKANDAN.K</t>
  </si>
  <si>
    <t>Reported puller stopper 4th sensor not working issue,</t>
  </si>
  <si>
    <t>checked sensor sensing ok,sensor output missing .</t>
  </si>
  <si>
    <t>sensor output cable cut,cable reconnected &amp; auto cycle running checked ok.</t>
  </si>
  <si>
    <t>hydraulic motor and pump gear worn out condition and one of the key was missing.</t>
  </si>
  <si>
    <t>then rework done given keyway slot for both gear of pump side and motor side and re work done for gear bore area then tried fix the coupling , coupling loaded condition hydraulic mounting pcd not matching then fixed some pieces of spacers and then checked pcd matched and drill tap work done in the mounting  then fixed all of them checked ok.</t>
  </si>
  <si>
    <t>JAGAN.R,VINOTHKUMAR,RAJESH KUMAR.V,HARIGARAN.U</t>
  </si>
  <si>
    <t>thermal trip over load alarm.</t>
  </si>
  <si>
    <t>then checked contactor side voltage checked 410V MPCB setting 7Amps. motor taking amps 10.7amp in puller up down condition.</t>
  </si>
  <si>
    <t>tripped released machine handed over observation.</t>
  </si>
  <si>
    <t>31-Dec-2023</t>
  </si>
  <si>
    <t>retriever not up</t>
  </si>
  <si>
    <t>retriever up limit sensor not proper fixed in setting time</t>
  </si>
  <si>
    <t>so sensor properly fixed then retriever locked after retriever pressure increased in 65bar to 70 bar after function checked ok</t>
  </si>
  <si>
    <t>planned work in extra flushing oil pump connection work so cutting oil pump connection to parrel connection flushing oil pump connection after machine and function check ok</t>
  </si>
  <si>
    <t>KARTHIKEYAN.K,ASHOK B</t>
  </si>
  <si>
    <t>m/c puller up and down moving time play issue.</t>
  </si>
  <si>
    <t>m/c puller up and down moving time play issue. due to slide mounting bolt loosen condition.</t>
  </si>
  <si>
    <t>then fixed the bolt tightened it checked ok.</t>
  </si>
  <si>
    <t>10-Dec-2023</t>
  </si>
  <si>
    <t>Hydraulic suction filternew changed ok.return line filter changed ok  all motor cover and fan cleaned ok lube tank cleaned ok lube oil top up ok.10mm air hose 3 meter new changed ok 8mm air hose 2 meter 1\2 meter 1inch changed ok.coolant drain line cleaned ok retriver movement check ok.retriver clamp declamp function ok.</t>
  </si>
  <si>
    <t>SARAVANAN.S,ASHOK B,HARIHARASUDHAN.M</t>
  </si>
  <si>
    <t>Reported during auto cycle C axis lag limit exceeded alarm.</t>
  </si>
  <si>
    <t>found during grinding C axis current value exceeded more than 1.5.</t>
  </si>
  <si>
    <t>machine fully off/on then after wheel dressing load was carrying 0.8to1.0 then auto cycle checked ok.</t>
  </si>
  <si>
    <t>Reported oil room level reached alarm issue.</t>
  </si>
  <si>
    <t>checked machine inside oil not drained.</t>
  </si>
  <si>
    <t>checked belt filter struckup,filter manually rotate &amp; oil train motor running checked &amp; oil trained checked ok.then alarm reset machine handover.</t>
  </si>
  <si>
    <t>reporter from lag error p Lagor</t>
  </si>
  <si>
    <t>so checked machine fully off and on alarm reset then new alarm coming 099error axis W (29205)</t>
  </si>
  <si>
    <t>after tail stock up are down sensor removed and air with clean then reconnection after function checked not ok follow up</t>
  </si>
  <si>
    <t>reporter from c axis lag error stop limit exceeded alarm issue</t>
  </si>
  <si>
    <t>then checked and fund c axis bottom cover removed and checked</t>
  </si>
  <si>
    <t>then c axis drum found no oil trace also cleaned with tissue c axis encoder cable side checked ok after all axis references ok machine observation</t>
  </si>
  <si>
    <t>16-Sep-2023</t>
  </si>
  <si>
    <t>oil level working max alarm.</t>
  </si>
  <si>
    <t>broken wheel accumulated in pump and chute guard side.</t>
  </si>
  <si>
    <t>checked transfer pump impeller broken. new impeller replaced. checked filter band chute side wheel pieces accumulated cleaned checked ok.</t>
  </si>
  <si>
    <t>YUVARAJ.R,JAGAN.R,R.NITHISH KUMAR,VINOTHKUMAR,RAJA.G</t>
  </si>
  <si>
    <t>Reported safety controller not ready alarm issue.</t>
  </si>
  <si>
    <t>safety controller not ready.</t>
  </si>
  <si>
    <t>machine incoming voltage checked ok. machine off/on then alarm reset machine handover.</t>
  </si>
  <si>
    <t>RAJESH.R,ASHOK KUMAR.G,SURESH.V</t>
  </si>
  <si>
    <t>oil not ready and immediately cycle stop.</t>
  </si>
  <si>
    <t>due to belt filter folding condition.</t>
  </si>
  <si>
    <t>manually rotated the belt and then fixed it trial checked ok.</t>
  </si>
  <si>
    <t>due to back side belt filter problem.</t>
  </si>
  <si>
    <t>needed to adjust the belt every cycle time. Need to correct the issue follow-up work.</t>
  </si>
  <si>
    <t>checked suspected network cable problem.</t>
  </si>
  <si>
    <t>SURESH.V,ASHOK KUMAR.G</t>
  </si>
  <si>
    <t>BZ331 machine cutting oil Tank and chiller removed.</t>
  </si>
  <si>
    <t>machine cutting oil tank up to seven barrel remove and sludge fully cleaned .</t>
  </si>
  <si>
    <t>after cutting oil seven-barrel top-up. after chiller fixed ok. chiller connection done.  temperature checked ok. observation.</t>
  </si>
  <si>
    <t>YUVARAJ.R,R.NITHISH KUMAR,MANOJKUMAR.P,MOHAN RAJ.A,HARIHARASUDHAN.M</t>
  </si>
  <si>
    <t>C lag error stop and C- lag error stop limit exceed current error alarm</t>
  </si>
  <si>
    <t>c axis error alarm come</t>
  </si>
  <si>
    <t>check machine off and on ok running under observation</t>
  </si>
  <si>
    <t>SURESH.V,KARTHIKEYAN.K</t>
  </si>
  <si>
    <t>second shift follow up work, cutting oil tank and chiller cleaning work,</t>
  </si>
  <si>
    <t>second shift tank fully cleaned, so cutting oil top up and cutting oil chiller fixed, then incoming supply given, after on the machine cutting oil chiller temperature checked ok, now machine running ok, machine under observation</t>
  </si>
  <si>
    <t>MANOJKUMAR.P,MOHAN RAJ.A,HARIHARASUDHAN.M,VINOTHKUMAR,HARIGARAN.U</t>
  </si>
  <si>
    <t>machine auto cycle completed after door open time delay problem</t>
  </si>
  <si>
    <t>and cycle completed time C axis rotating time  machine side some vibration coming, further check work inform to next shift, machine running with problem</t>
  </si>
  <si>
    <t>HARIHARASUDHAN.M,RAJESH.R</t>
  </si>
  <si>
    <t>machine o.75 +r spindle oil chiller trip on HP</t>
  </si>
  <si>
    <t>condenser coil air filter serviced</t>
  </si>
  <si>
    <t>now then chiller running condition HP problem so inform to chiller teem</t>
  </si>
  <si>
    <t>machine inside cutting oil over flow</t>
  </si>
  <si>
    <t>then checked the machine and then suction pump manually on and then oil drain and auto cycle checked ok</t>
  </si>
  <si>
    <t>ASHOK KUMAR.G,RAJESH KUMAR.V,HARIGARAN.U</t>
  </si>
  <si>
    <t>05-Dec-2023</t>
  </si>
  <si>
    <t>C-Axis encoder signal amplitude low alarm.</t>
  </si>
  <si>
    <t>then checked C-Axis encoder scanner fully cleaned after checking time distance value 3% encoder adjust after 12% coming.</t>
  </si>
  <si>
    <t>next shift further to be follow.</t>
  </si>
  <si>
    <t>RAJESH.R,MANOJKUMAR.P,R.NITHISH KUMAR</t>
  </si>
  <si>
    <t>reported from safety controller not ready alarm.</t>
  </si>
  <si>
    <t>machine incoming supply checked 403V frequency 49.97HZ OK.</t>
  </si>
  <si>
    <t>reference taken after function checked ok. machine handed over.</t>
  </si>
  <si>
    <t>HARI KRISHNAN,SURESH.V</t>
  </si>
  <si>
    <t>Reported from controller of P Axis not switched on.</t>
  </si>
  <si>
    <t>then checked machine totally off and on. alarm reset after function checked ok. machine handed over.</t>
  </si>
  <si>
    <t>Planted work. Machine Running time vibration.</t>
  </si>
  <si>
    <t>Machine Running time vibration problem, V Axix &amp; Y axis problem.</t>
  </si>
  <si>
    <t>Initial machine cleaning ok. V-Axis ball screw Existing valves taken ( Belt tension/ Backlash) checked ok. Y Axis Ball screw EXisting valve taken, ( Belt tension, Backlash) check ok,</t>
  </si>
  <si>
    <t>SARAVANAN.S,ASHOK B,HARIHARASUDHAN.M,SURESH.V</t>
  </si>
  <si>
    <t>22-Dec-2023</t>
  </si>
  <si>
    <t>10:54 AM</t>
  </si>
  <si>
    <t>01:23 PM</t>
  </si>
  <si>
    <t>Ball screw alignment issue - test
Test completed</t>
  </si>
  <si>
    <t>Ml/BD/18/2023</t>
  </si>
  <si>
    <t>test</t>
  </si>
  <si>
    <t>table not rotate</t>
  </si>
  <si>
    <t>then checked the machine and then speed 1 clutch winding open so need to remove and check further work to be follow up</t>
  </si>
  <si>
    <t>YUVARAJ.R,MANOJKUMAR.P,HARIGARAN.U,HARIHARASUDHAN.M</t>
  </si>
  <si>
    <t>reported from (15) (16) (05) coming alarm issue,</t>
  </si>
  <si>
    <t>then checked hydraulic motor over heat and smoke  condition.</t>
  </si>
  <si>
    <t>then checked motor ohmic value R,Y=25.6, Y,B=25.6,B,R=25.7 check ok. conductor side voltage check 410V. motor terminal side B phase cable loose condition so cable reconnected after machine handed over.</t>
  </si>
  <si>
    <t>YUVARAJ.R,NAVEEN PRADAP.R,R.NITHISH KUMAR</t>
  </si>
  <si>
    <t>after power failure machine on time table abnormal point value 2mm variation</t>
  </si>
  <si>
    <t>then check x axis scale side check ok, and limit switch function checked ok, after 3 time idle cycle check table abnormal point value not changed, so machine auto cycle on ok</t>
  </si>
  <si>
    <t>noise issue in m/c table when moving.</t>
  </si>
  <si>
    <t>due to motor pulley keyway slot worn out condition and motor shaft mounting screw broken condition.</t>
  </si>
  <si>
    <t>analyzed the problem that motor pulley keyway slot worn out condition and motor shaft mounting screw broken condition. pulley spare not available m/c under breakdown.</t>
  </si>
  <si>
    <t>table not working.</t>
  </si>
  <si>
    <t>manually gear box rotated then countering monitor sensor removed and sensing checked O.K. after m/c function checked ok.
m/c hand overed.</t>
  </si>
  <si>
    <t>RAJA.G,YUVARAJ.R,NAVEEN PRADAP.R,R.NITHISH KUMAR</t>
  </si>
  <si>
    <t>14-Dec-2023</t>
  </si>
  <si>
    <t>burr accumulated in tank.</t>
  </si>
  <si>
    <t>removed all of the burr in the checked cutting oil ok.</t>
  </si>
  <si>
    <t>RAJA.G,VEERAKANNAN V</t>
  </si>
  <si>
    <t>CLC MACHINE SHIFTING TO ANOTHER PLACE</t>
  </si>
  <si>
    <t>MACHINE SHIFTED TO ANOTHER PLACE ELECTRICAL WHEEL MISS ALIGNED FROM GUIDEWAY NOW DOOR WORKING GOOD MACHINE UNDER OBSERVATION</t>
  </si>
  <si>
    <t>machine shifting work completed in night shift.</t>
  </si>
  <si>
    <t>machine lamp connection and tower lamp connection and electrical connection given. machine on table moment checked ok. inform to production.</t>
  </si>
  <si>
    <t>machine lamp connection and tower lamp connection and electrical connection given. machine on table moment checked ok. inform to production</t>
  </si>
  <si>
    <t>spindle shaft and flange replacement work.</t>
  </si>
  <si>
    <t>spindle shaft and flange new fixed checked flange side oil leakage removed the flange Anabond applied.</t>
  </si>
  <si>
    <t>JAGAN.R,MANIKYAM.A,RAJA.G,VINOTHKUMAR</t>
  </si>
  <si>
    <t>14-Sep-2023</t>
  </si>
  <si>
    <t>cutting oil flow problem.</t>
  </si>
  <si>
    <t>waste blocked in pump impeller.</t>
  </si>
  <si>
    <t>cutting oil flow problem. due to waste blocked in pump impeller removed checked ok.</t>
  </si>
  <si>
    <t>table counting missing alarm coming.(SIZE VARIATION)</t>
  </si>
  <si>
    <t>SIZE VARIATION</t>
  </si>
  <si>
    <t>Gear (or) Wea out</t>
  </si>
  <si>
    <t>So, table fully back side move after table power connector and motor removed ok. after leadscrew remove to dismantle work going on after diamines taking work working process.
dismantle part properly clean and bearing spare check spare not availed so all part diamines note after all part assemble after lead screw screw machine side fixed to check working but not rotation. so, lead screw removes farther work pending.
lead screw removes to manually rotate checking ok. so, servo motor driven shaft removes to bearing and gear check condition ok.so re assembly to check the rotation ok but heavy tighter condition. after motor and scale assembly to on to check servo alarm coming so farther work pending.</t>
  </si>
  <si>
    <t>INBARASAN.M,RAMAR S,ASHOK B,PRAKASAN.P.S</t>
  </si>
  <si>
    <t>Table rotation time tripped alarm shown</t>
  </si>
  <si>
    <t>Rotating table front and back movement time tripped alarm comes noticed shaft key comes out from place after remove the shaft key got filled and new screw replaced and tighted after fix the shaft now manually moved checked its ok.power supply connection given machine running condition checked ok.machine handover.</t>
  </si>
  <si>
    <t>RAMAR S,PRAKASAN.P.S,ASHOK B,SELVA SRINIVASAN</t>
  </si>
  <si>
    <t>Hydraulic oil level low so 20 ltr hydraulic oil top up after oil level checked ok.m/c handover.</t>
  </si>
  <si>
    <t>spindle pully belt removed</t>
  </si>
  <si>
    <t>spindle belt loosed condition , so belt tension adjusted after m/c hand over</t>
  </si>
  <si>
    <t>wheel head belt removed.</t>
  </si>
  <si>
    <t>belt tension problem.</t>
  </si>
  <si>
    <t>wheel head belt removed. cleaned the belt fixed tension corrected. wheel head running ok.</t>
  </si>
  <si>
    <t>belt slip condition.</t>
  </si>
  <si>
    <t>belt slip condition .  lube air drain hole block</t>
  </si>
  <si>
    <t>new belt replaced and cleared the lube air drain hole block.</t>
  </si>
  <si>
    <t>cleaned the belt then fixed the belt checked ok..</t>
  </si>
  <si>
    <t>due to pulley wear out condition.</t>
  </si>
  <si>
    <t>removed the pulley and reworked it and then fixed and belt also fixed then trial checked ok.</t>
  </si>
  <si>
    <t>spindle drive belt was slipped condition</t>
  </si>
  <si>
    <t>then checked the machine and then slipped belt was fixed and then then check but belt was continuously slipped then belt check belt was wear condition then check spare belt spare was not available Kindley arrange the spare belt now machine under breakdown</t>
  </si>
  <si>
    <t>spindle blet slipped</t>
  </si>
  <si>
    <t>then belt refixed spindle pully after belt tension adjusted</t>
  </si>
  <si>
    <t>2 shift follow up z axis limit switch plunger changed</t>
  </si>
  <si>
    <t>oil limit switch Temperly fixed ok</t>
  </si>
  <si>
    <t>third shift operator not available so first shift auto cycle checked ok and follow</t>
  </si>
  <si>
    <t>belt slip condition. and pulley worn out condition.</t>
  </si>
  <si>
    <t>replaced new belt trial check not ok. due to pulley worn-out condition. Need to rework the pulley follow up work.</t>
  </si>
  <si>
    <t>CP3 ROTARY TYPE WASHING-25003</t>
  </si>
  <si>
    <t>m/c inside nozzles are blocked.</t>
  </si>
  <si>
    <t>coolant nozzles are blocked condition.</t>
  </si>
  <si>
    <t>cleared the blocked nozzles checked ok.</t>
  </si>
  <si>
    <t>skimmer working but sludge not removed.</t>
  </si>
  <si>
    <t>due to skimmer plate is loosen condition.</t>
  </si>
  <si>
    <t>tightened the skimmer plates then checked function ok . sludge removed.</t>
  </si>
  <si>
    <t>due to m/c top side coolant pipeline fitting loosened condition.</t>
  </si>
  <si>
    <t>tightened the loosened fitting then checked no leakage occurred.</t>
  </si>
  <si>
    <t>coolant pump pressure problem.</t>
  </si>
  <si>
    <t>pressure problem.</t>
  </si>
  <si>
    <t>removed the pump and replaced spare pump and given connection for the pump. motor amps R-6.7A, Y-6.9A, B-7.0A then checked not ok due to coolant leakage because gasket not placed correctly then fixed the gasket then checked ok.</t>
  </si>
  <si>
    <t>JAGAN.R,R.NITHISH KUMAR,NAVEEN PRADAP.R,YUVARAJ.R,VINOTHKUMAR,SELVA SRINIVASAN</t>
  </si>
  <si>
    <t>coolant oil mere heat and smoke come</t>
  </si>
  <si>
    <t>then check washing tank side temperature sensor removed condition so properly fixed and checked ok</t>
  </si>
  <si>
    <t>MANOJKUMAR.P,MOHAN RAJ.A,HARIHARASUDHAN.M</t>
  </si>
  <si>
    <t>auto cycle not on</t>
  </si>
  <si>
    <t>the check washing tank sensor output cable cut condition, so properly connect and auto cycle check ok.</t>
  </si>
  <si>
    <t>HARIHARASUDHAN.M,MOHAN RAJ.A,MANOJKUMAR.P</t>
  </si>
  <si>
    <t>reported m/c door not open</t>
  </si>
  <si>
    <t>cylinder solenoid valve valve problem</t>
  </si>
  <si>
    <t>coil mounting corrected then function check ok</t>
  </si>
  <si>
    <t>Right side conveyor not working</t>
  </si>
  <si>
    <t>Checked and found Right side conveyor sensor reflector not in position</t>
  </si>
  <si>
    <t>Reflector position adjusted and conveyor auto movement function checked</t>
  </si>
  <si>
    <t>Check the X Y Z C axis movement no noice absorbed machine coolant motors up and clean the suction area and fixed all 3 pumps .Hydraulic tank suction filter removed and fixed after cleaning coolant fan clean ok,all coolant cleaned from the drainage area all covers fixed chiller unit filter cleaned with air, after complete all work machine running good condition handover.</t>
  </si>
  <si>
    <t>Table clamp/ unclamp alarm</t>
  </si>
  <si>
    <t>Table clamp signal not come so all axis not moved</t>
  </si>
  <si>
    <t>Table manually unclamp and clamp ok after table Clamp signal ok and auto cycle check ok</t>
  </si>
  <si>
    <t>HARIHARASUDHAN.M,MOHAN RAJ.A</t>
  </si>
  <si>
    <t>09:37 AM</t>
  </si>
  <si>
    <t>Reported z axis reference overlimit alarm issue.</t>
  </si>
  <si>
    <t>after power cut this alarm came.</t>
  </si>
  <si>
    <t>X axis softlimit value bypassed &amp; axis moved to  reference position &amp; machine handover.</t>
  </si>
  <si>
    <t>oil skimmer not working</t>
  </si>
  <si>
    <t>oil skimmer fully blocked by sludge .so the drainage line fully cleaned noticed nylon pad got damaged spare not available now oil skimmer running with damaged pad.</t>
  </si>
  <si>
    <t>coolant force not ok.</t>
  </si>
  <si>
    <t>filter clog.</t>
  </si>
  <si>
    <t>through coolant flow low.
filter clogged.
cleaned checked ok.</t>
  </si>
  <si>
    <t>Air hose leakage</t>
  </si>
  <si>
    <t>leakage area arrested machine handover.</t>
  </si>
  <si>
    <t>tool change time off indexed so ATC alarm come</t>
  </si>
  <si>
    <t>tool change time off indexed  so alarm come</t>
  </si>
  <si>
    <t>Magazine shifter not in base position so manually valve side operated after magazine shifter base position taken after auto tool change function check ok</t>
  </si>
  <si>
    <t>SARAVANAN.S,MOHAN RAJ.A</t>
  </si>
  <si>
    <t>ATC tool not clamp problem.</t>
  </si>
  <si>
    <t>ATC PROBLEM</t>
  </si>
  <si>
    <t>ATC tool not clamp in arm .so we press the valve in open and close position after release the arm .reset the machine now atc working good .machine handover.</t>
  </si>
  <si>
    <t>Reported auto pallet change not working issue.</t>
  </si>
  <si>
    <t>auto pallet change not working issue.</t>
  </si>
  <si>
    <t>loading pallet manually home position taken &amp; machine reference position taken then auto pallet change function checked ok.</t>
  </si>
  <si>
    <t>Machine running time automatically off issue.</t>
  </si>
  <si>
    <t>checked stabilizer off mode condition.</t>
  </si>
  <si>
    <t>stabilizer ON &amp; incoming voltage checked 405V,404V,405V ok.machine handover.under observation.</t>
  </si>
  <si>
    <t>machine running time totally off issue</t>
  </si>
  <si>
    <t>found stabilizer side alarm coming then input voltage wrongly sensing now calibration done but getting changed</t>
  </si>
  <si>
    <t>after same time discussed with service engineer need changed the control PCB not stabilizer  changed to bypass mode and machine handed over</t>
  </si>
  <si>
    <t>01:58 AM</t>
  </si>
  <si>
    <t>02:23 AM</t>
  </si>
  <si>
    <t>reported auto tool changed not working</t>
  </si>
  <si>
    <t>tool presence sensor always getting on</t>
  </si>
  <si>
    <t>so tool not unloaded sensor fully blocked due to burr and coolant then sensor fully cleaned and tool changed checked ok</t>
  </si>
  <si>
    <t>coolant leakage on the m/c backside.</t>
  </si>
  <si>
    <t>coolant leakage coming due to burr blocked in the m/c drain line.</t>
  </si>
  <si>
    <t>cleared the burr then checked ok</t>
  </si>
  <si>
    <t>control trip alarm and ATC OFF index alarm.</t>
  </si>
  <si>
    <t>so ATC POSITION manually corrected then machine handed over.</t>
  </si>
  <si>
    <t>SURESH.V,HARI KRISHNAN</t>
  </si>
  <si>
    <t>Reported control circuit protected alarm issue..</t>
  </si>
  <si>
    <t>checked MCB Q81 trip condition.</t>
  </si>
  <si>
    <t>trip reset &amp; voltage checked machine handover under observation.</t>
  </si>
  <si>
    <t>then checked the machine and then tank and machine body gap side coolant leakage so blue sheet provide and then function checked ok</t>
  </si>
  <si>
    <t>operating panel side one button missing</t>
  </si>
  <si>
    <t>so spare button changed ok</t>
  </si>
  <si>
    <t>08:55 PM</t>
  </si>
  <si>
    <t>burr conveyor was problem</t>
  </si>
  <si>
    <t>then checked the machine and then manually conveyor forward and reverse checked chain was loaded need to service</t>
  </si>
  <si>
    <t>08:25 PM</t>
  </si>
  <si>
    <t>Lub pressure down alarm</t>
  </si>
  <si>
    <t>Lub motor incoming supply tripped</t>
  </si>
  <si>
    <t>Lub motor incoming supply on after lub pressure check 15bar ok alarm reset machine running ok</t>
  </si>
  <si>
    <t>SPINDLE SERIAL LINK ERROR ALARM</t>
  </si>
  <si>
    <t>POWER FLUCTUATION IN MACHINE</t>
  </si>
  <si>
    <t>CHECKED THE VOLTAGE AND MACHINE SHUTDOWN AND AFTER RESTART VOLATAGE SHOULD NORMAL MACHINE HANDOVER</t>
  </si>
  <si>
    <t>deburring gun  pneumatic condition need 1/4 x 8mm fitting need</t>
  </si>
  <si>
    <t>deburring gun  pneumatic condition need 1/4 x 8mm fitting need.</t>
  </si>
  <si>
    <t>then fitting arranged gave it to the production.</t>
  </si>
  <si>
    <t>conveyor chain link was disconnect conditionAC.</t>
  </si>
  <si>
    <t>conveyor chain link was disconnect condition.</t>
  </si>
  <si>
    <t>then with the help of fabricator welding work done then checked ok.</t>
  </si>
  <si>
    <t>JAGAN.R,R.NITHISH KUMAR,RAJA.G</t>
  </si>
  <si>
    <t>door limit switch mounting plate problem.</t>
  </si>
  <si>
    <t>them mounting screw fixed and tightness checked ok. machine door open close function checked ok. machine handed over.</t>
  </si>
  <si>
    <t>panel cooler not working</t>
  </si>
  <si>
    <t>panel cooler problem</t>
  </si>
  <si>
    <t>check removed panel cooler serviced by vgs after fixing panel side mounted and electrical connection ok and cooler on and check ok</t>
  </si>
  <si>
    <t>DYNASPD HYDRO MOTOR TEST RIG 2</t>
  </si>
  <si>
    <t>KAYABA TESTING MACHINE CLAMP VALVE NOT WORKING</t>
  </si>
  <si>
    <t>CLAMP VALVE OUTPUT FEEDBACK NOT CAME AND RELAY COMMON SUPPLY CABLE DAMAGED</t>
  </si>
  <si>
    <t>CONTACT FROM THE SUPPLIER TO TAKE ONLINE TO SOLVE THE ISSUE AND CABLE SHOULD BE CONNECTED CHECKED</t>
  </si>
  <si>
    <t>oil drain line pressure get range fault</t>
  </si>
  <si>
    <t>flow meter sensing problem</t>
  </si>
  <si>
    <t>check drain line flow meter clean not ok and drain counting controller problem after cleaned ok</t>
  </si>
  <si>
    <t>COVER COOLANT HOSE AND PIPE LINE DAMAGED</t>
  </si>
  <si>
    <t>THGEJN NEW HOSE CHANGED AND THEN PIUPE LINE BEND REMOVED AND FIX AND THEN FUNCTION CHECKED OK</t>
  </si>
  <si>
    <t>ASHOK KUMAR.G,HARIGARAN.U</t>
  </si>
  <si>
    <t>door open/ close switch struck up condition</t>
  </si>
  <si>
    <t>so switch removed and fully clean after switch fixed and function checked ok</t>
  </si>
  <si>
    <t>through coolant NRV needed to replace condition</t>
  </si>
  <si>
    <t>replaced new NRV then checked ok.</t>
  </si>
  <si>
    <t>coolant flow not coming</t>
  </si>
  <si>
    <t>through coolant filter checked filter full burr blacked , new filter replaced , but coolant come so through coolant pilot valve not on , so spare valve replaced after checked coolant flow ok</t>
  </si>
  <si>
    <t>66246&amp;248</t>
  </si>
  <si>
    <t>power cut malfunction</t>
  </si>
  <si>
    <t>m/c off/on then function check ok.</t>
  </si>
  <si>
    <t>RAJESH.R,HARI KRISHNAN</t>
  </si>
  <si>
    <t>slideway malfunction.</t>
  </si>
  <si>
    <t>slideway malfunction due to grease lube air lock condition.</t>
  </si>
  <si>
    <t>then released the air lock in grease lube then checked ok.</t>
  </si>
  <si>
    <t>SLIDEWAY OIL MALFUNCTION LARAM</t>
  </si>
  <si>
    <t>AIR LOCK RELEASED AND THEN FUNCTION CHECKED OK</t>
  </si>
  <si>
    <t>P[ULLER LOCK AND UNLOCK PROBLEM</t>
  </si>
  <si>
    <t>THEN CHECKED THE MC AND THEN PULLER MANUALLY LOCK AND UNLOCK CHECKED OK BUT SAME ISSUE COMMING BUT ALLRM RESET NOWW MC HAND OVER</t>
  </si>
  <si>
    <t>42 spindle parameter malfunction alarm</t>
  </si>
  <si>
    <t>machine fully off and on, then reset the alarm but not ok, then check spindle power supply drive failure, MDS-DH-CV-370 spare drive replaced, after ON the machine , then reset the alarm after function checked ok</t>
  </si>
  <si>
    <t>slide way oil malfunction alarm</t>
  </si>
  <si>
    <t>checked xyz axis grease level low</t>
  </si>
  <si>
    <t>so spare new grease cartage replaced after air lock released</t>
  </si>
  <si>
    <t>14-Nov-2023</t>
  </si>
  <si>
    <t>41 spindle malfunction alarm issue,</t>
  </si>
  <si>
    <t>machine totally off and on. alarm reset after function checked ok. machine handed over.</t>
  </si>
  <si>
    <t>reported from 34 servo malfunction alarm.</t>
  </si>
  <si>
    <t>machine totally off and on. alarm reset after function checked ok.</t>
  </si>
  <si>
    <t>machine handed over observation.</t>
  </si>
  <si>
    <t>After Z-Axis ball screw assembled machine switched on and checked detector malfunction alarm.</t>
  </si>
  <si>
    <t>absolute to incremental parameter changed and reference taken.</t>
  </si>
  <si>
    <t>then touch position check found  2.5mm variation same as corrected in M16.</t>
  </si>
  <si>
    <t>Z-axis service ball screw fixing work</t>
  </si>
  <si>
    <t>so, Z-axis service ball screw and other accessories fixed. And after m/c ON to check no Abnormal. so, after checking the touch position value not same for before touch position value so correction value inset. after check value same so m/c hand over production.</t>
  </si>
  <si>
    <t>INBARASAN.M,KARTHIKEYAN.K,YUVARAJ.R,ASHOK B</t>
  </si>
  <si>
    <t>due to ATC drain line hose open condition.</t>
  </si>
  <si>
    <t>then corrected the drain line hose then checked no leakage ensured.</t>
  </si>
  <si>
    <t>leak of voltage alarm issue magazine drive side.</t>
  </si>
  <si>
    <t>so replaced the MR-J2-200CT servo drive changed ok.</t>
  </si>
  <si>
    <t>after parameter value loaded. machine handed over. observation.</t>
  </si>
  <si>
    <t>YUVARAJ.R,MANOJKUMAR.P,R.NITHISH KUMAR</t>
  </si>
  <si>
    <t>then checked hydraulic hose damaged</t>
  </si>
  <si>
    <t>then checked tool clamp hydraulic hose damaged so new spare hose changed and then function checked ok</t>
  </si>
  <si>
    <t>repotted atc battery low alarm</t>
  </si>
  <si>
    <t>ATC battery low</t>
  </si>
  <si>
    <t>so spare changed then function check ok.</t>
  </si>
  <si>
    <t>HARI KRISHNAN</t>
  </si>
  <si>
    <t>41 Spindle malfunction alarm</t>
  </si>
  <si>
    <t>Spindle 2 axis side 43 feedback error alarm</t>
  </si>
  <si>
    <t>machine power totaly off/on and alarm reset ok</t>
  </si>
  <si>
    <t>silde way malfunction</t>
  </si>
  <si>
    <t>lub cartridge grease air lock.</t>
  </si>
  <si>
    <t>checked lub cartridge grease air lock. same has been released checked ok.</t>
  </si>
  <si>
    <t>Stabilizer output voltage variation problem then check Control voltage PCB board side voltage sensing fine adjusted after output voltage check phase to phase 416VAC ok so stabilier output side machine input cable connected ok</t>
  </si>
  <si>
    <t>R.NITHISH KUMAR,HARIHARASUDHAN.M,MOHAN RAJ.A</t>
  </si>
  <si>
    <t>slideway oil malfunction alarm .</t>
  </si>
  <si>
    <t>grease lube  air lock condition.</t>
  </si>
  <si>
    <t>then released the air lock condition then checked ok.</t>
  </si>
  <si>
    <t>Reported ATC malfunction alarm issue.</t>
  </si>
  <si>
    <t>checked ATC side all feedback checked ok.and maintenance mode ATC Side all movement checked ok.</t>
  </si>
  <si>
    <t>check spindle turning mode setting changed &amp; auto tool changing function checked ok.machine handover.</t>
  </si>
  <si>
    <t>New oil skimmer power connection wiring work.</t>
  </si>
  <si>
    <t>New oil skimmer power connection given &amp; oil skimmer working checked ok.</t>
  </si>
  <si>
    <t>ASHOK KUMAR.G,RAKUL.A</t>
  </si>
  <si>
    <t>plan work</t>
  </si>
  <si>
    <t>SPINDLE</t>
  </si>
  <si>
    <t>41 Spindle malfunction alarm.</t>
  </si>
  <si>
    <t>Mill spindle winding value low.</t>
  </si>
  <si>
    <t>Mill spindle winding value checked &amp; seems abnormal, so mill spindle connections &amp; mountings removed, spare spindle mounted &amp; informed to Mazak engineer for further work, 
   Mazak engineer checked and found the new spindle received from 
Japan not one to one match so discussed with HO. HO confirmed some,
modification work happened based on previous complaint.
so, Mazak-Japan introduce Version7 spindle. The existing one was Version5. 
After getting confirmation from HO Mazak engineer started spindle installation work and 
mounted spindle on machine.
18.11.2023
1.Spindle run out nearby spindle 2 microns.
2.Spindle run out at 300mm 5 microns.
3.B axis 0 degree in XZ direction in 300mm- 10microns
4.B axis 0 degree in YZ direction in 300mm-100microns
5.B axis 90 degree in XY direction in 300mm- 20 microns
6.B axis 90 degree in XZ direction in 300mm-15microns
Run warm up program checked the following points.
1.Lubrication points checked and found ok.
2.Spindle cooling checked and found not ok due to spindle chiller was not. 
working properly.
ATC alignment and tool change cycle checked and found ok. Handover the 
machine to customer. Now machine handover to production.</t>
  </si>
  <si>
    <t>HARI KRISHNAN,JAGAN.R,SURESH.V,VINOTHKUMAR,RAJA.G</t>
  </si>
  <si>
    <t>3 rd shift follow up work</t>
  </si>
  <si>
    <t>old spindle removed condition and then new spindle assembled work ok and then electrical team connection provide but spindle tool clamp and decamp sensor cable only not connected and then mechanical follow up</t>
  </si>
  <si>
    <t>YUVARAJ.R,ASHOK KUMAR.G,NAVEEN PRADAP.R,HARIGARAN.U,RAJESH KUMAR.V,RAMAR S</t>
  </si>
  <si>
    <t>18-Nov-2023</t>
  </si>
  <si>
    <t>Spindle Malfunction 32,3A alarm
orientation  and tool change problem</t>
  </si>
  <si>
    <t>Follow up work as Spindle lubrication checked ok, after lub mixture valve mounting plate was not available so new plate made and fixed after spindle warm ups cycle runned un to 2 hours after y axis cover fixed and ATC 3 pin jig alignment was done after tool change checked ok, further cover fixing and machine hander over work to be follow up, 
check all input and ATC position corrected then B axis clamp X295 and tool clamp X295 check ok, ATC door close check ok, ATC home position check ok, then X58 check signal not come so X 58 input forced  then orientation function checked ok.</t>
  </si>
  <si>
    <t>YUVARAJ.R,RAMAR S,MANIKANDAN.K</t>
  </si>
  <si>
    <t>turning spindle not connect so low gear to high gear changed after reset function checked ok.</t>
  </si>
  <si>
    <t>turning spindle not connect so low gear to high gear changed after reset function checked ok</t>
  </si>
  <si>
    <t>01:05 PM</t>
  </si>
  <si>
    <t>`slide way oil malfunction alarm due to grease.</t>
  </si>
  <si>
    <t>due to air lock condition.</t>
  </si>
  <si>
    <t>then released the air lock in the grease pump then checked ok.</t>
  </si>
  <si>
    <t>X axis telescopic cover damaged</t>
  </si>
  <si>
    <t>TELESCOPECOVERDAMAGE</t>
  </si>
  <si>
    <t>X axis telescopic cover damaged top side cover removed polythene cover fixed feed rete reduced upto 30000 to 10000 ATC checked all axis movement checked ok.follow up  given to 1st shift</t>
  </si>
  <si>
    <t>reported from coolant missing alarm.</t>
  </si>
  <si>
    <t>then checked motor conductor side cable loose connection. cable reconnected after function checked ok. machine handed over.</t>
  </si>
  <si>
    <t>lube oil pump air lock problem.</t>
  </si>
  <si>
    <t>then released the air lock in lube pump then checked ok.</t>
  </si>
  <si>
    <t>lube pressure problem.</t>
  </si>
  <si>
    <t>due to air lock condition in lube tank.</t>
  </si>
  <si>
    <t>then released the air lock and adjusted the air pressure,</t>
  </si>
  <si>
    <t>no slip.</t>
  </si>
  <si>
    <t>hydraulic pressure not ok</t>
  </si>
  <si>
    <t>then checked the machine and then air lock released and function checked ok</t>
  </si>
  <si>
    <t>no hydraulic pressure alarm.</t>
  </si>
  <si>
    <t>alarm came due to lube tank air lock condition.</t>
  </si>
  <si>
    <t>then released the air lock condition trial checked ok.</t>
  </si>
  <si>
    <t>Reported grinding second wheel not ON issue.</t>
  </si>
  <si>
    <t>checked wheel motor drive side 43.4 alarm came.</t>
  </si>
  <si>
    <t>checked motor ohmic value ok&amp; RPM  sensor working checked ok.Prodection urgency machine handover to prodection.machine running in another wheel.further to be follow.</t>
  </si>
  <si>
    <t>reported from x axis excess error</t>
  </si>
  <si>
    <t>so checked machine fully off 30 mains then on machine pressure alarm coming mechanical side lubrication oil problem</t>
  </si>
  <si>
    <t>after x axis manually rotate alarm cleared after function checked ok machine handed over</t>
  </si>
  <si>
    <t>KARTHIKEYAN.K,NAVEEN PRADAP.R,R.NITHISH KUMAR,JAGAN.R,RAJA.G</t>
  </si>
  <si>
    <t>02-Oct-2023</t>
  </si>
  <si>
    <t>due to air lock.</t>
  </si>
  <si>
    <t>adjusted the pressure and then checked not ok needed to be oil changed follow-up work.</t>
  </si>
  <si>
    <t>size variation due to L.H side lube oil not come and lube pressure not developing.</t>
  </si>
  <si>
    <t>due to coolant mix up with lube tank.</t>
  </si>
  <si>
    <t>checked lube hose damaged condition so fitting removed and new lube hose 8mm 40mm changed ok after lube flow 2side check ok but coolant mix available lube tank side new oil changed ok m/c under observation.</t>
  </si>
  <si>
    <t>now 20 microns backless compensated.</t>
  </si>
  <si>
    <t>size variation</t>
  </si>
  <si>
    <t>x axis backlash error. size variation and grinding problem and lub oil drain hose removed in tank outside condiotion so 20 ltr oil topupped after oil air lock released after pressure checked ok m/c hanover.</t>
  </si>
  <si>
    <t>Reported main door lock, unlock issue.</t>
  </si>
  <si>
    <t>checked door switch key loose condition.</t>
  </si>
  <si>
    <t>door switch key mounding retighted &amp; door lock,unlock function checked ok.</t>
  </si>
  <si>
    <t>main door open / close issue.</t>
  </si>
  <si>
    <t>found door key 100se condition key switch tighten after machine on ok</t>
  </si>
  <si>
    <t>then machine lube pressure switch fixed then machine 24 v connection given ok but pressure switch side pressure not coming found oil leave low inform to machine team</t>
  </si>
  <si>
    <t>YUVARAJ.R,MANOJKUMAR.P,NAVEEN PRADAP.R,HARIHARASUDHAN.M</t>
  </si>
  <si>
    <t>then checked the machine and then hydraulic oil side coolant mix up and then so oil removed and new oil top up and then air lock release and then function checked ok</t>
  </si>
  <si>
    <t>Lubrication pressure not ok alarm then z axis lubrication was not connected the lubrication line 1st z axis lubrication line re connect then x axis lubrication tank side coolant mix up so mix up oil removed new hydraulic oil 20 lt topupped but lub pressure not develop then pump air locked air blocked release but pressure not ok.so pump section filter cleaned but pressure not develop so pump section filter clear lub line pressure guage side lub oil blocked then after pressure checked ok.but x axis side 0.2 backlash play comming so further work follow up.</t>
  </si>
  <si>
    <t>z axis lubrication motor tripped.after switch on the mpcp now motor working good m/c handover.</t>
  </si>
  <si>
    <t>HYDRAULIC PUMP FAILURE</t>
  </si>
  <si>
    <t>lube pressure down alarm coming.</t>
  </si>
  <si>
    <t>due to hydraulic oil contaminated by coolant.</t>
  </si>
  <si>
    <t>tried to change oil but oil not available then later arranged oil checked air lock condition then released the air lock then o.k</t>
  </si>
  <si>
    <t>SARAVANAN.S,JAGAN.R,RAJESH KUMAR.V</t>
  </si>
  <si>
    <t>due to coolant mix up with oil.
.</t>
  </si>
  <si>
    <t>then tried to changed  new oil but 68 oil not available two hrs. searched then later oil arranged then changed trial checked ok.</t>
  </si>
  <si>
    <t>then checked the machine and then 20 litter hydraulic 68 oil top up and then function checked ok</t>
  </si>
  <si>
    <t>due to coolant mix-up condition</t>
  </si>
  <si>
    <t>then replaced new 68 oil checked not ok due to air lock condition then released the airlock condition checked ok.</t>
  </si>
  <si>
    <t>HYDRAULIC OIL PRESSURE NOT DEVELOP</t>
  </si>
  <si>
    <t>THEN CHECKED THE MACHINE AND OIL CHECK COOLAT MIX UP CONDITION SO CONDAMINATED OIL REMOVED AND THEN NEW OIL 20 LITTER TOP UP AND THEN FUNCTION CHECKED OK</t>
  </si>
  <si>
    <t>29-Nov-2023</t>
  </si>
  <si>
    <t>hydraulic pressure down alarm came.</t>
  </si>
  <si>
    <t>then replaced new hydraulic oil checked air lock condition. then  released the air lock checked ok</t>
  </si>
  <si>
    <t>m/c job size problem</t>
  </si>
  <si>
    <t>the  20 liters of hydraulic oil top upped ok</t>
  </si>
  <si>
    <t>taper adjustment  not working.</t>
  </si>
  <si>
    <t>taper unit adjustment not working .</t>
  </si>
  <si>
    <t>removed the taper unit barrel serviced all highpoint corrected then fixed the taper unit barrel checked in dial stand 0.1 to 0.14mm came ok now machine hand overed to the production under observation.</t>
  </si>
  <si>
    <t>oil replaced after alarm reset  ok</t>
  </si>
  <si>
    <t>then check and old oil removed and new oil top up and then function checked ok</t>
  </si>
  <si>
    <t>EXT.GRINDING PMT</t>
  </si>
  <si>
    <t>spindle coolant unit fault</t>
  </si>
  <si>
    <t>spindle coolant no flow and spindle coolant level low
chiller unit side oil leak condition</t>
  </si>
  <si>
    <t>top upped 10 liters of spindle 12 . after oil top up oil leak found from chiller unit informed to chiller service team m/c running running with problem</t>
  </si>
  <si>
    <t>JAGAN.R,SELVA SRINIVASAN,VINOTHKUMAR</t>
  </si>
  <si>
    <t>AIR LEAKAGE FROM MACHINE BEHIND</t>
  </si>
  <si>
    <t>NOTICED AIR LEAKAGE FROM FITTING SIDE NEW FITTINGS REPLACED WITH NEW ONE. 8MM HOSE PIPE NEW ONE FIXED AND MACHINE HANDOVER,</t>
  </si>
  <si>
    <t>c-axis over load alarm.</t>
  </si>
  <si>
    <t>axis belt was damaged condition.</t>
  </si>
  <si>
    <t>then removed c axis unit replaced new belt (FENNER MULTI - PULL 390 l/PL 991)checked ok.</t>
  </si>
  <si>
    <t>door key broken</t>
  </si>
  <si>
    <t>then new spare key changed and then function checked ok</t>
  </si>
  <si>
    <t>size variation.</t>
  </si>
  <si>
    <t>tail stock quil radial play is 50 micron.</t>
  </si>
  <si>
    <t>checked component 20 microns variation.
checked x axis backlash 20 microns same has been compensated.
checked tail stock radial play 0.05 mm next shift follow up.</t>
  </si>
  <si>
    <t>tailstock hand lever not move</t>
  </si>
  <si>
    <t>found the hend liver and tailstock adjust roller pin not engaged so spring washer tighted the handle after handle movement checked but issue solved so new m/c belt thighted after checke but issue some time come,temperarily running and follow up</t>
  </si>
  <si>
    <t>RAMAR S,MANIKANDAN.K,SILAMBARASAN R</t>
  </si>
  <si>
    <t>tailstock not moving properly.</t>
  </si>
  <si>
    <t>due to inside circlief was out condition.</t>
  </si>
  <si>
    <t>removed the tailstock now fixed steel cable tightened it then checked tail stock movement checked ok.</t>
  </si>
  <si>
    <t>RAJA.G,SILAMBARASAN R</t>
  </si>
  <si>
    <t>Hydraulic oil leakage found filter damaged condition need to change new filter follow up given</t>
  </si>
  <si>
    <t>due to spindle belt rotating area rust formed all over the belt area.</t>
  </si>
  <si>
    <t>then cleaned the area then checked ok . component was ok.</t>
  </si>
  <si>
    <t>then check door roller fixed and then all mounting bolt alignment adjust and then function checked ok</t>
  </si>
  <si>
    <t>tail stock bolt damaged condition</t>
  </si>
  <si>
    <t>bolt damaged condition so removed the bolt by using weld then refixed new bolt ok</t>
  </si>
  <si>
    <t>m/c chiller filter clogged.</t>
  </si>
  <si>
    <t>m/c chiller filter clogged condition. so spare filter changed ok.</t>
  </si>
  <si>
    <t>chiller coolant not come</t>
  </si>
  <si>
    <t>chiller coolant filter checked filter full sludge blocked so coolant not come</t>
  </si>
  <si>
    <t>so spare new filter replaced after coolant flow ok m/c hand over</t>
  </si>
  <si>
    <t>WORK HEAD OIL LEAK</t>
  </si>
  <si>
    <t>DUE TO CHCEK SPINDLE COOLING OIL LEVEL LOW SO OIL TOP UP OK AFTER LEAK CHECK OK</t>
  </si>
  <si>
    <t>FRON DOOR LOOSEN CONTION</t>
  </si>
  <si>
    <t>THEN CHECKED THE MC AND THEN D OOR CONNECTING ROD SIDE BLODCKREMOVED SO BLOCK REMOVE AND ROD FIXED OK AFTER DOOR MOVEMENT CHECKED OK</t>
  </si>
  <si>
    <t>chiller coolant filter side burr blocked</t>
  </si>
  <si>
    <t>so spare new filter replaced then coolant flow ok m/c hand over</t>
  </si>
  <si>
    <t>chiller unit outlet coolant flow is low</t>
  </si>
  <si>
    <t>chiller unit outlet flow level is low;coolant filter removed.replaced with new one again same problem found,noticed sludge formed inside the coolant path way.after replace the inlet outlet hose pipe now outlet flow is good machine handover.</t>
  </si>
  <si>
    <t>Chiller unit coolant outlet flow is low</t>
  </si>
  <si>
    <t>Chiller unit coolant outlet flow is low coolant intet hose pipe removed  and checked flow is good but coolant outlet is very low.exchange both hose pipe for inlet to outlet flow is good machine running but oil mix up with coolant so hydraulic oil need to change further work follow up given.</t>
  </si>
  <si>
    <t>wheel head ansle adjustment work</t>
  </si>
  <si>
    <t>wheel head 2mm eansle so adjusted to wheel after m/c ok</t>
  </si>
  <si>
    <t>coolant flow low.</t>
  </si>
  <si>
    <t>due to filter blocked condition.</t>
  </si>
  <si>
    <t>cleaned the filter completely then checked ok.</t>
  </si>
  <si>
    <t>lube oil coolant mix up condition.</t>
  </si>
  <si>
    <t>coolant mix-up and air lock condition.</t>
  </si>
  <si>
    <t>changed oil trial checked not due to air lock condition then released trial checked ok.</t>
  </si>
  <si>
    <t>tail stock declamp not working</t>
  </si>
  <si>
    <t>due to spring looser condition cam fall down condition cam refixed after movement checked ok</t>
  </si>
  <si>
    <t>RAMAR S,SATHISH J</t>
  </si>
  <si>
    <t>m/c door not close</t>
  </si>
  <si>
    <t>due to door key bend condition door latch loosen condition</t>
  </si>
  <si>
    <t>fixed the door key bend and then tightened the latch  moun ting trial checked ok.</t>
  </si>
  <si>
    <t>m/c cycle time problem due to sensitron vibration sensor feed back problem</t>
  </si>
  <si>
    <t>SENSOR CONNECTOR DEF</t>
  </si>
  <si>
    <t>sensitron feedback problem</t>
  </si>
  <si>
    <t>check sensitron connector both side removed and cleaned after m/c function check ok</t>
  </si>
  <si>
    <t>chiller coolant filter blocked</t>
  </si>
  <si>
    <t>chiller coolant blocked so new coolant filter replaced after checked ok.</t>
  </si>
  <si>
    <t>tailstock pressure drop[ped in running time</t>
  </si>
  <si>
    <t>then checked the machine and then and then tailstock pressure adjusting spring tension increase  and then function checked  ok</t>
  </si>
  <si>
    <t>SARAVANAN.S,PRAKASAN.P.S,HARIGARAN.U</t>
  </si>
  <si>
    <t>Display side off push button mounting removed condition. switch removed and reconnected.</t>
  </si>
  <si>
    <t>size variation problem</t>
  </si>
  <si>
    <t>then checked the machine and then dial set and check 20 micron plus so further work to be follow up</t>
  </si>
  <si>
    <t>RAJESH.R,RAJA.G,HARIGARAN.U</t>
  </si>
  <si>
    <t>26-Oct-2023</t>
  </si>
  <si>
    <t>job face side chattering mark coming.</t>
  </si>
  <si>
    <t>checked tailstock play 20 micron coming checked spindle cooling oil level condition then top upped 2 liters of velocity 03 oil checked spindle rotation noise coming. need to check further work to be follow.</t>
  </si>
  <si>
    <t>spindle over heat</t>
  </si>
  <si>
    <t>spindle cooling coolant not coming ,</t>
  </si>
  <si>
    <t>spindle cooling coolant hose removed and coolant on ,but coolant not coming ,so coolant direction valve checked valve side burr accumulate so valve removed and serviced , then refixed coolant hose side but issue not solved so bypass the valve after checked ok m/c hand over</t>
  </si>
  <si>
    <t>INBARASAN.M,MANIKANDAN.K,RAMAR S</t>
  </si>
  <si>
    <t>Sensotron over load alarm</t>
  </si>
  <si>
    <t>found Sensotron failure so s40 machine spare Sensotron changed</t>
  </si>
  <si>
    <t>after machine auto cycle on but mow X axis not moving issue second shift follow up</t>
  </si>
  <si>
    <t>spindle oil level low so velocity 3oil top up then chiller unit filter burr blocked so new filter replaced then coolant flow checked ok machine handover.</t>
  </si>
  <si>
    <t>27-Nov-2023</t>
  </si>
  <si>
    <t>Reported softkey struckup issue.</t>
  </si>
  <si>
    <t>button released &amp; cleaned &amp; button working checked ok.</t>
  </si>
  <si>
    <t>magnetic seprator motor connection removed. second shift follow,</t>
  </si>
  <si>
    <t>spindle coolant pressure down.</t>
  </si>
  <si>
    <t>due to through coolant blocked condition.</t>
  </si>
  <si>
    <t>then changed new filter trial checked ok.</t>
  </si>
  <si>
    <t>Machine power` pack fully cleaned and y strainer cleaning and oil level checking ok radiator cleaning ok coolant all pump remove to bottom and and line filter replacement ok.ATC pallet shifter oil level checking ok magazine radiator atc door open/close function checking ok pallet oil indicator gauge broken so new change it ok.all lube cartridge working checked ok all LM rail and block condition check ok.all axis movement ok fume killer filter remove new replacement ok. all workingfunction checked ok all air hose condition and FRL filter replacement ok.stablizer and pannel check and tightness ok.
 ABNORMAL:
          * Y axis telescopic cover cdamage.
          * Coolant hose week condition
          * Tank hydraulic hose line week condition.</t>
  </si>
  <si>
    <t>INBARASAN.M,KARTHIKEYAN.K,ASHOK B,SELVA SRINIVASAN</t>
  </si>
  <si>
    <t>ATC door malfunction alarm</t>
  </si>
  <si>
    <t>THEN CHECKED THE MACHINE AND THEN ATC DOOR OPEN AND CLOSED CYLINDER FLOW ADJUST AND FUNCTION CHECKED OK</t>
  </si>
  <si>
    <t>planned work taken for montronix unit installation</t>
  </si>
  <si>
    <t>unit placed in machine spindle backside, communication cable routed from machine to electrical panel control box fixed electrical panel inside, configuration connected and function checked ok</t>
  </si>
  <si>
    <t>MANOJKUMAR.P,HARIHARASUDHAN.M,MOHAN RAJ.A</t>
  </si>
  <si>
    <t>so manually magazine shifter move then signal coming ok, after alarm reset ok</t>
  </si>
  <si>
    <t>2 shift follow up work z axis motor and drive fixed after connection given driven end insulation resist Cence checked 50 m hoes coming</t>
  </si>
  <si>
    <t>then machine switched reference talent offset</t>
  </si>
  <si>
    <t>checked and found 1.66mm variation so z axis sensing dog adjusted and the offset corrections given pallet changed cycles checked found ok machine handed over .</t>
  </si>
  <si>
    <t>YUVARAJ.R,NAVEEN PRADAP.R,R.NITHISH KUMAR,JAGAN.R,VINOTHKUMAR,RAJA.G</t>
  </si>
  <si>
    <t>Reported magazine shifter position malfunction alarm issue.</t>
  </si>
  <si>
    <t>checked magazine shifter not in position.</t>
  </si>
  <si>
    <t>magazine shifter manually moved to home position&amp; auto tool changing function checked ok.</t>
  </si>
  <si>
    <t>2 PALLET MAGAZINE MOTOR TRIP</t>
  </si>
  <si>
    <t>BRAKE SHOE WORNOUT</t>
  </si>
  <si>
    <t>MAGAZINE MOTOR BRAKE MOUNTING SCREW BROKEN</t>
  </si>
  <si>
    <t>REMOVED THE STATOR AND BRAKE COIL AND NOTE DOWN THE TERMINAL WIRING AND BRAKE WORK WILL BE FOLLOWED UP 3 RD SHIFT</t>
  </si>
  <si>
    <t>reported form magazine shifter overload alarm</t>
  </si>
  <si>
    <t>so magazine shifter motor brake loaded due to broke palate mounting bolts broken</t>
  </si>
  <si>
    <t>so motor removed and broken bolts drill and retaped in toll room and fixed in machine function checked ok</t>
  </si>
  <si>
    <t>YUVARAJ.R,MANIKANDAN,MANOJKUMAR.P,NAVEEN PRADAP.R,RAMAR S</t>
  </si>
  <si>
    <t>CLAMP AND DECLAMP NOT WORKING</t>
  </si>
  <si>
    <t>CLAMP AND DECLAMP SELECTOR KEY SWITCH ELEMENT REMOVED CONDITION</t>
  </si>
  <si>
    <t>SO CONNECTED THE SELECTER KEY SWITCH ELEMENT AND TIGHTENED CHECHNUT AND 2 FEET LED LIGHT CABLE ROUTED AND 2 POLE 6 AMPS MPCB SUPPLY GIVEN AFTER CHECKED OK</t>
  </si>
  <si>
    <t>RAJESH.R,RAKUL.A</t>
  </si>
  <si>
    <t>atc door open and close time abnormal noise coming</t>
  </si>
  <si>
    <t>then checked the machine mounting bolts are loosen condition so tighten and then door open and close flow adjust and then function checked ok</t>
  </si>
  <si>
    <t>spindle bottom side y axis telescopic cover mounting bolt are missing.</t>
  </si>
  <si>
    <t>then fixed the mounting bolt function checked ok.</t>
  </si>
  <si>
    <t>dalmec m/c loading time arm down automatically.</t>
  </si>
  <si>
    <t>dalmec loading time arm down automatically.</t>
  </si>
  <si>
    <t>tried to adjusted the pressure then checked upward and downward ok now m/c under observation</t>
  </si>
  <si>
    <t>MANIPULATOR NOT WORKING</t>
  </si>
  <si>
    <t>THEN CHECKED THE MACHINE AND THEN SILENCER ARE CLENED AND AIR BOOSTER SIDE SILENCER CLENED AND THEN CHECK AND AIR FLOW ADJUST BUT MANIPULATOR NOT UP SO FURTHER WORK TO BE FOLLOW UP</t>
  </si>
  <si>
    <t>pallet driver malfunction alarm.</t>
  </si>
  <si>
    <t>manually pallet clamp condition. after pallet change ok, machine handed over.</t>
  </si>
  <si>
    <t>RAJESH.R,VINOTHKUMAR</t>
  </si>
  <si>
    <t>ILLIGEL MMS Unit malfunction.</t>
  </si>
  <si>
    <t>then checked RANISHA Probe receiver not on. machine totally off and on, machine handed over .observation.</t>
  </si>
  <si>
    <t>Reported machine running time automatic handle mode switched ON issue.</t>
  </si>
  <si>
    <t>checked running time handle mode switched ON.</t>
  </si>
  <si>
    <t>Keyboard all cables retighted &amp; machine handover under observation.</t>
  </si>
  <si>
    <t>FINAL ASSY BENCH-90027</t>
  </si>
  <si>
    <t>MACHINE RAM UP DOWN FUNCTION NOT WORK  PROPERLY</t>
  </si>
  <si>
    <t>THE SAFETY CONTROLLER CHANNEL 1 FEEDBACK ISSUE</t>
  </si>
  <si>
    <t>SO ADDITIONALLY ADDED THE OMRON RELAY CONNECTED AND CHECKED AFTER MACHINE RUNNING CONTINUOUSLY</t>
  </si>
  <si>
    <t>07:15 PM</t>
  </si>
  <si>
    <t>belt filter error alarm</t>
  </si>
  <si>
    <t>filter manually cleaned then no alarm came. ok</t>
  </si>
  <si>
    <t>reported from machine display button not working.</t>
  </si>
  <si>
    <t>then checked and found  key board buttons not working.</t>
  </si>
  <si>
    <t>so new OPO12 panel front spare keyboard changed ok. after function checked ok.</t>
  </si>
  <si>
    <t>3 shift follow up spare hydraulic chiller arranged and fixed</t>
  </si>
  <si>
    <t>then electrical connection given hydraulic pump hose connecting</t>
  </si>
  <si>
    <t>after DM water top-up then chiller on and checked ok need to be follow up cutting oil pump motor cable connection given to next shift follow up
first shift follow up, need to give circulation pump connection, then pump fixed connection given ok, each phase amps 0.2A taken ok, machine under observation</t>
  </si>
  <si>
    <t>YUVARAJ.R,NAVEEN PRADAP.R,R.NITHISH KUMAR,RAJESH.R,MANOJKUMAR.P,RAJA.G,VINOTHKUMAR,HARIHARASUDHAN.M</t>
  </si>
  <si>
    <t>CHILLER PROBLEM SO HYDRAULIC TEMPRATURE NOT OK ALARM</t>
  </si>
  <si>
    <t>THEN CHECK THE MACHINE AND THEN MANUALLY HYDRAULIC INLET AND OUTLET HOSE SPARE SEARCH AND THEN NEW HOSE FIXED AND CHUILLER ON AND FUNCTION CHECKED OK UNDER OBSERVATION</t>
  </si>
  <si>
    <t>chiller side hydraulic hose needed to fix.</t>
  </si>
  <si>
    <t>chiller side hydraulic hose needed to fix..</t>
  </si>
  <si>
    <t>then provided hydraulic hose and fixed then trial checked ok.</t>
  </si>
  <si>
    <t>door not open and closed</t>
  </si>
  <si>
    <t>door  guide way side missing to door roller</t>
  </si>
  <si>
    <t>so fixed in roller then door open sensor adjusted after door open close checked ok m/c hand over</t>
  </si>
  <si>
    <t>RAMAR S,MANIKANDAN.K,JAGAN.R</t>
  </si>
  <si>
    <t>y axis motor removing work.</t>
  </si>
  <si>
    <t>y axis motor removed for service purpose.</t>
  </si>
  <si>
    <t>Y-Axis motor fixed and motor cable connection connecting.</t>
  </si>
  <si>
    <t>then machine on function checked ok. machine handed .over</t>
  </si>
  <si>
    <t>YUVARAJ.R,R.NITHISH KUMAR,NAVEEN PRADAP.R,VINOTHKUMAR</t>
  </si>
  <si>
    <t>after power failure system language automatic changed issue</t>
  </si>
  <si>
    <t>so setting side system language English mode changed ok</t>
  </si>
  <si>
    <t>Reported operator switch tripped alarm issue.</t>
  </si>
  <si>
    <t>checked &amp; found Q83 mcb trip.</t>
  </si>
  <si>
    <t>checked no abnormalities found.trip reset &amp; alarm clear machine handover.</t>
  </si>
  <si>
    <t>03:46 AM</t>
  </si>
  <si>
    <t>04:22 AM</t>
  </si>
  <si>
    <t>reported from axis felt motor alarm</t>
  </si>
  <si>
    <t>so checked machine</t>
  </si>
  <si>
    <t>fully off/on then function checked ok</t>
  </si>
  <si>
    <t>R.NITHISH KUMAR,YUVARAJ.R</t>
  </si>
  <si>
    <t>Y axis motor fault alarm</t>
  </si>
  <si>
    <t>Y axis motor problem</t>
  </si>
  <si>
    <t>Machine power off/on alarm reset after machine running ok.</t>
  </si>
  <si>
    <t>so 40 liter hyd oil top up after oil level checked ok</t>
  </si>
  <si>
    <t>y axis fault motor alarm</t>
  </si>
  <si>
    <t>so machine fully off and on, after alarm reset machine running ok</t>
  </si>
  <si>
    <t>dressing unit vibration problem.</t>
  </si>
  <si>
    <t>dressing motor mounting screw loosen.</t>
  </si>
  <si>
    <t>dressing unit motor loosen. screw retightening checked ok.</t>
  </si>
  <si>
    <t>reported y-axis fault motor alarm issue.</t>
  </si>
  <si>
    <t>machine totally off and on . reference checked ok. machine handed over, observation.</t>
  </si>
  <si>
    <t>motor fault</t>
  </si>
  <si>
    <t>m/c off and on then function check ok.</t>
  </si>
  <si>
    <t>so machine fully off and on, then alarm reset and reference taken ok, machine auto cycle checked ok</t>
  </si>
  <si>
    <t>Y axis fault motor alarm</t>
  </si>
  <si>
    <t>machine fully off and on, then reset the alarm, after reference checked ok</t>
  </si>
  <si>
    <t>machine fully off and on, then alarm reset, after reference taken ok</t>
  </si>
  <si>
    <t>reported from Y-Axis fault motor alarm issue.</t>
  </si>
  <si>
    <t>Reported y axis fault motor alarm issue.</t>
  </si>
  <si>
    <t>y axis motor problem.</t>
  </si>
  <si>
    <t>machine fully off and on, after alarm reset, reference function checked ok</t>
  </si>
  <si>
    <t>y axis motor fault alarm</t>
  </si>
  <si>
    <t>so machine fully off and on, then reset the alarm and reference taken ok, machine running ok</t>
  </si>
  <si>
    <t>machine totally off and on, alarm reset after function checked ok.</t>
  </si>
  <si>
    <t>machine fully off and on,  then reset the alarm, after take reference, the function checked ok</t>
  </si>
  <si>
    <t>HARIHARASUDHAN.M,RAJESH.R,MANOJKUMAR.P</t>
  </si>
  <si>
    <t>y axis fault motor alarm come</t>
  </si>
  <si>
    <t>so machine fully off and on, reference taken ok, machine running time spindle break no pressure alarm came, oil level check ok, but pressure some time dropped so alarm come, inform to mechanical person</t>
  </si>
  <si>
    <t>Y axis motor fault alarm issue</t>
  </si>
  <si>
    <t>so machine fully off and on, then alarm reset after machine running checked ok</t>
  </si>
  <si>
    <t>MACHINE display not on.</t>
  </si>
  <si>
    <t>Display inverter PCB spare changed ok. cable soldered ok. then function checked ok. machine handed over.,</t>
  </si>
  <si>
    <t>YUVARAJ.R,NAVEEN PRADAP.R,KARTHIKEYAN.K</t>
  </si>
  <si>
    <t>Reported Y axis fault motor alarm issue.</t>
  </si>
  <si>
    <t>y axis motor fault.</t>
  </si>
  <si>
    <t>Reported protective switch tripped alarm issue.</t>
  </si>
  <si>
    <t>checked dressing unit motor trip Q44 &amp;V axis synchronizing alarm.</t>
  </si>
  <si>
    <t>check all connections &amp; V axis gear manually rotate then machine running function checked ok.</t>
  </si>
  <si>
    <t>checked y axis motor problem.</t>
  </si>
  <si>
    <t>protection breaker trip alarm</t>
  </si>
  <si>
    <t>Control supply Q44 MCB tripped</t>
  </si>
  <si>
    <t>Control supply Q44 MCB breaker on after machine auto cycle check ok</t>
  </si>
  <si>
    <t>reported y axis felt motor</t>
  </si>
  <si>
    <t>so checked machine fully off then X axis and Y axis control card interchanged</t>
  </si>
  <si>
    <t>after machine on function checked ok machine handed over</t>
  </si>
  <si>
    <t>13-Nov-2023</t>
  </si>
  <si>
    <t>reported from protective switch control unit off.</t>
  </si>
  <si>
    <t>then checked Q32 tripped condition tripped released after function checked ok. machine handed over.</t>
  </si>
  <si>
    <t>y axis fault motor alarm issue</t>
  </si>
  <si>
    <t>checking purpose, y axis motor inter changed RZ 362 to RZ 301 changed, then ON machine , running condition ok.</t>
  </si>
  <si>
    <t>YUVARAJ.R,MANOJKUMAR.P,ASHOK KUMAR.G</t>
  </si>
  <si>
    <t>PROTECTIVE SWITCH CONTROL UNIT OFF</t>
  </si>
  <si>
    <t>CONTROL MCB TRIPPED CONDITION</t>
  </si>
  <si>
    <t>TO CHECK THE VOLTAGE AND CURRENT ALSO ITS NORMAL SO RESET THE TRIP  SWITCH AFTER CHECKED</t>
  </si>
  <si>
    <t>protective switch control unit off.</t>
  </si>
  <si>
    <t>tripped released reference checked ok. machine handed over.</t>
  </si>
  <si>
    <t>Reported protective switch control unit off alarm issue.</t>
  </si>
  <si>
    <t>checked Q32 breaker tripped.</t>
  </si>
  <si>
    <t>Q32 MCB connected loads are hydraulic coil ohmic value checked ok.sometimes door close time alarm came.so,main door close limit switch wiring checked ok.then trip reset machine handover.</t>
  </si>
  <si>
    <t>ASHOK KUMAR.G,HARIHARASUDHAN.M</t>
  </si>
  <si>
    <t>Follow up work Q32 breaker tripping so checked with drawing</t>
  </si>
  <si>
    <t>found K155M contactor NC output wires are changed so connections changed as per drawing then found Q80 breaker got tripped then found operator panel to electrical panel extra wire insulation open and getting body short so that wire removed and machine handed over.</t>
  </si>
  <si>
    <t>reported productive switch tripped.</t>
  </si>
  <si>
    <t>then checked Q32 Connected loads are checked one by one around 20 points. 16 points were completed  y55 coil ohmic value conformed 15.6 ohm and no body short K173 relay (enable work piece slide feed)swapped with spare relay.</t>
  </si>
  <si>
    <t>exiting one was carbonized if again repeats please check remaining points list of check points list of check points handed over first shift.</t>
  </si>
  <si>
    <t>Reported profiling dresser not working issue.</t>
  </si>
  <si>
    <t>checked dresser unit motor drive overload alarm came.</t>
  </si>
  <si>
    <t>checked dresser motor on/off switch box inside oil entered.oil cleaned &amp; dresser unit running checked ok.</t>
  </si>
  <si>
    <t>28-Nov-2023</t>
  </si>
  <si>
    <t>Reported c axis synchronization alarm issue.</t>
  </si>
  <si>
    <t>c axis synchorization alarm</t>
  </si>
  <si>
    <t>ASHOK KUMAR.G,NAVEEN PRADAP.R,MOHAN RAJ.A</t>
  </si>
  <si>
    <t>cutting leakage.</t>
  </si>
  <si>
    <t>cutting oil leakage via cutting oil filter unit side backside. due to sludge blocked condition.</t>
  </si>
  <si>
    <t>then removed the sludges then checked ok.</t>
  </si>
  <si>
    <t>Reported plc connection interrupted alarm issue.</t>
  </si>
  <si>
    <t>checked plc side no alarm came.</t>
  </si>
  <si>
    <t>plc connection cable retighted &amp; machine off/on then alarm reset machine handover.</t>
  </si>
  <si>
    <t>MANOJKUMAR.P,ASHOK KUMAR.G,MOHAN RAJ.A</t>
  </si>
  <si>
    <t>GIRIJA WASHING MACHINE</t>
  </si>
  <si>
    <t>front door not open</t>
  </si>
  <si>
    <t>auto cycle complete job fixture Roution limit feedback not come</t>
  </si>
  <si>
    <t>check Roution limit switch feedback not received after check wire damaged and wire cut and joint ok</t>
  </si>
  <si>
    <t>machine inside cleaned ok and m/c back side all air hose changed ok coolant tank side cleaned ok and hydraulic filter cleaned ok machine back side air hose rounding work ok and all sensor cable routed ok and auto loaded stoper cylinder serviced ok loader side all cover fixing ok control panel inside cleaned ok all cable duct cover fixing ok machine lamp control wiring normal connection taken ok and control pane mcb not mounted and mounting work ok coolant tank hole cover fixing ok and incoming side cover fixing ok tower lamp mounting tighten ok auto loader side all sensor cable routed ok and machine on all function check ok</t>
  </si>
  <si>
    <t>SARAVANAN.S,KARTHIKEYAN.K,INBARASAN.M,ASHOK B</t>
  </si>
  <si>
    <t>reported from display input button not working.</t>
  </si>
  <si>
    <t>then new op12 changed ok.</t>
  </si>
  <si>
    <t>after function checked  ok. machine handed over.</t>
  </si>
  <si>
    <t>08:40 AM</t>
  </si>
  <si>
    <t>hob coupling mounting screw broken.</t>
  </si>
  <si>
    <t>observed spindle shaft broken need to recondition.</t>
  </si>
  <si>
    <t>planned work in fume killer fixing work check fume killer mounted after hose fixing ok after fume killer input cable and dol starter connected ok after fume killer on and check direction ok and amps taken in 1.15amp and fume killer running under observation.</t>
  </si>
  <si>
    <t>KARTHIKEYAN.K,INBARASAN.M,ASHOK B</t>
  </si>
  <si>
    <t>hob spindle adapter mounting screw broken.</t>
  </si>
  <si>
    <t>screw removed and then re-tapped m/c hand overed.</t>
  </si>
  <si>
    <t>hob spindle adapter screw broken.</t>
  </si>
  <si>
    <t>removed the broken screw replaced new screw by production.</t>
  </si>
  <si>
    <t>02:40 AM</t>
  </si>
  <si>
    <t>reported from fume killer not working.</t>
  </si>
  <si>
    <t>then checked OLR tripped condition tripped released after function checked ok. machine handed over.</t>
  </si>
  <si>
    <t>06:12 AM</t>
  </si>
  <si>
    <t>reported from invalid files in directory invalid files.</t>
  </si>
  <si>
    <t>then checked dump file delete. then after function checked ok. machine handed over.</t>
  </si>
  <si>
    <t>then check motor winding value check 9.1A,9.1A,9.1A ok, voltage check time Y phase and B phase voltage problem, so stabilizer side corrected ok, after motor ON each phase 2.8Amps taken ok.</t>
  </si>
  <si>
    <t>door key welding damaged weling work completed after completed the welding mounting work done.machine handover.cutting oil leakage from tank noticed sludge blocked in tank now after clean all sludge oil leakage arrested machine handover.</t>
  </si>
  <si>
    <t>SARAVANAN.S,SELVA SRINIVASAN</t>
  </si>
  <si>
    <t>due to machine backside hydraulic powerpack topside cover its not the correct size.</t>
  </si>
  <si>
    <t>so fabrication work done for the cover then fixed after no leakage occurred.</t>
  </si>
  <si>
    <t>130sv machine door safety switch problem</t>
  </si>
  <si>
    <t>so spare EUCHNER safety switch replaced ok</t>
  </si>
  <si>
    <t>after door moment checked ok</t>
  </si>
  <si>
    <t>MACHINE door safety switch problem.</t>
  </si>
  <si>
    <t>so replaced new spare safety switch EUCHNER REPLACED OK.</t>
  </si>
  <si>
    <t>after door moment checked ok. machine handed over.</t>
  </si>
  <si>
    <t>plant work 130sv machine safety control alarm issue.</t>
  </si>
  <si>
    <t>so checked machine A0.07model problem</t>
  </si>
  <si>
    <t>then new spare model changed and stabilizer side on and off switch problem then new conductor changed after function checked ok</t>
  </si>
  <si>
    <t>door open close problem.</t>
  </si>
  <si>
    <t>then applied grease in the slideway then checked ok.</t>
  </si>
  <si>
    <t>front door open and close problem</t>
  </si>
  <si>
    <t>then checked the machine door mounting problem then properly fixed and then function checked ok</t>
  </si>
  <si>
    <t>RAJESH KUMAR.V,RAJA.G,HARIGARAN.U</t>
  </si>
  <si>
    <t>23-Dec-2023</t>
  </si>
  <si>
    <t>reported from open gripper fault alarm.</t>
  </si>
  <si>
    <t>then checked gripper open close signal not coming.</t>
  </si>
  <si>
    <t>then checked -XA51 module E75.3, E75.7 INPUT connecter broken. spare connecter not matched so old connecter fixed M12 sensor provided, after gripper open signal coming auto cycle checked ok. machine handed over.</t>
  </si>
  <si>
    <t>21-Dec-2023</t>
  </si>
  <si>
    <t>07:10 PM</t>
  </si>
  <si>
    <t>Hydraulic on push button damaged condition</t>
  </si>
  <si>
    <t>Checked and found Switch element damaged condition</t>
  </si>
  <si>
    <t>Spare new switch replaced and hydralic switched on function checked</t>
  </si>
  <si>
    <t>machine running time display suddenly off condition.</t>
  </si>
  <si>
    <t>then checked system not boot. then checked PCU side off and on. after function checked ok, machine handed over.</t>
  </si>
  <si>
    <t>reported from spindle S1/B1 reference mark not rent.</t>
  </si>
  <si>
    <t>then checked spindle reference sensor properly not sensing. so new reference sensor BESO1C8 BALLUFF SENSOE replaced ok.</t>
  </si>
  <si>
    <t>second shift follow up chip ringer motor connection done. after function checked ok. machine handed over.</t>
  </si>
  <si>
    <t>YUVARAJ.R,R.NITHISH KUMAR,NAVEEN PRADAP.R,JAGAN.R</t>
  </si>
  <si>
    <t>lub grease not ok alarm.</t>
  </si>
  <si>
    <t>grease level low</t>
  </si>
  <si>
    <t>grease low level. Top up the new grease checked no alarm.</t>
  </si>
  <si>
    <t>Reported system pressure 2 pneumatic monometric switch alarm issue.</t>
  </si>
  <si>
    <t>air pressure valve problem.</t>
  </si>
  <si>
    <t>machine main FRL unit monometric switch power cable reconnected &amp; alarm reset machine handover.</t>
  </si>
  <si>
    <t>ASHOK KUMAR.G,MANIKANDAN.K</t>
  </si>
  <si>
    <t>lubrication not ok alarm came.</t>
  </si>
  <si>
    <t>due to grease lube pump airlock condition.</t>
  </si>
  <si>
    <t>first checked if grease level is ok. then checked grease air lock condition then released the air lock checked ok.</t>
  </si>
  <si>
    <t>SATHISH J,INBARASAN.M,JAGAN.R</t>
  </si>
  <si>
    <t>Z axis drive fault alarm issue,</t>
  </si>
  <si>
    <t>checked drive alarm.</t>
  </si>
  <si>
    <t>z axis motor encoder &amp; power cable physically checked ok.then z axis drive control card swapped to another axis,but same alarm came,then check z axis movement time abnormal noise coming.motor gear box side noise coming.z axis cover removed. further to be follow.</t>
  </si>
  <si>
    <t>MANOJKUMAR.P,ASHOK KUMAR.G,RAMAR S,MANIKANDAN.K</t>
  </si>
  <si>
    <t>Z axis ball screw fixed</t>
  </si>
  <si>
    <t>follow up work z axis ball screw gear box fix in 2nd shift then motor and gear coupling not tighted so ball screw in ball nut screw loosed coupling tighted screw and motor after motor  mounting gearbox mounting all tight after ball nut screws tighted then motor cable connected after machine on z Axis up and down checked ok after z axis telescopic cover fixed then hydraulic oil level  low alarm and lubrication grease level low alarm come so 20 ltr hydraulic oil top up then lubrication grease top up machine under observation</t>
  </si>
  <si>
    <t>MANIKANDAN,SELVA SRINIVASAN,RAMAR S,ASHOK B,SURESH.V</t>
  </si>
  <si>
    <t>reported a axis drive error A AXIS 4
 break test not clear.</t>
  </si>
  <si>
    <t>check and found, A axis break test failure.</t>
  </si>
  <si>
    <t>so spare A axis motor changed then function check ok. counter bearing Delcamp pressure switch changed oil leakage problem m/c handed over function check ok.</t>
  </si>
  <si>
    <t>YUVARAJ.R,HARI KRISHNAN,MANIKANDAN,ASHOK KUMAR.G,RAMAR S,SURESH.V</t>
  </si>
  <si>
    <t>fixture side cutting oil flow low.</t>
  </si>
  <si>
    <t>cleaned the filter then trial checked ok.</t>
  </si>
  <si>
    <t>display mounting hanging condition</t>
  </si>
  <si>
    <t>display mounting bold missing</t>
  </si>
  <si>
    <t>check display side mounting bold spare fixing after display condition check ok</t>
  </si>
  <si>
    <t>Machine cutting oil pump winding failure.</t>
  </si>
  <si>
    <t>then checked pump impiler side waste clogged condition.</t>
  </si>
  <si>
    <t>so spare motor change and fixed ok. machine handed over.</t>
  </si>
  <si>
    <t>RAJESH.R,HARI KRISHNAN,JAGAN.R,VINOTHKUMAR</t>
  </si>
  <si>
    <t>fume killer hose removed condition</t>
  </si>
  <si>
    <t>due to clamp loosened condition.</t>
  </si>
  <si>
    <t>then tightened the hose clamp ok.</t>
  </si>
  <si>
    <t>Reported fuses not ok alarm issue.</t>
  </si>
  <si>
    <t>checked F25M00 breaker trip.</t>
  </si>
  <si>
    <t>checked trip reset &amp; alarm clear then machine handover.</t>
  </si>
  <si>
    <t>MOHAN RAJ.A,MANOJKUMAR.P,ASHOK KUMAR.G</t>
  </si>
  <si>
    <t>job pallet not moving in conveyor side</t>
  </si>
  <si>
    <t>problem suspected the pallet roller bearing jammed and job over weight so pallet not moved m/c still running</t>
  </si>
  <si>
    <t>tailstock movement problem.</t>
  </si>
  <si>
    <t>checked tail stock sensor loosen lock nut tighted checked ok.</t>
  </si>
  <si>
    <t>Tailstock pressure not ok alarm</t>
  </si>
  <si>
    <t>Hydraulic oil temperature high so tailstock pressure not come and chiller side temperature sensor probe wire loose condition.</t>
  </si>
  <si>
    <t>chiller side temperature sensor probe wire properly connected after oil temperature degreased machine running ok.</t>
  </si>
  <si>
    <t>prewarning hydraulic oil level low and flushing oil filter need to change.</t>
  </si>
  <si>
    <t>alarm came due to hydraulic oil level low and flushing oil filter blocked condition.</t>
  </si>
  <si>
    <t>top upped 20 liters of hydraulic oil then cleaned the flushing oil filter and then checked not ok then removed the backside flushing pipeline air locked condition then released the air lock then checked flushing flow ok.</t>
  </si>
  <si>
    <t>machine gripper loosened condition.</t>
  </si>
  <si>
    <t>due to spring damaged.</t>
  </si>
  <si>
    <t>then replaced spring washer for the both sides checked ok.</t>
  </si>
  <si>
    <t>VINOTHKUMAR,JAGAN.R,RAJA.G</t>
  </si>
  <si>
    <t>oil leakage.</t>
  </si>
  <si>
    <t>oil leakage via m/c backside tailstock pressure gauge. due to seal damaged.</t>
  </si>
  <si>
    <t>then replaced pressure gauge checked no leakage ensured.</t>
  </si>
  <si>
    <t>p600 machine chip ringer cable contort</t>
  </si>
  <si>
    <t>canting motor function checked ok</t>
  </si>
  <si>
    <t>planed work chip ringer limit switch not working</t>
  </si>
  <si>
    <t>found electrical Pannal inside limit switch bypass condition</t>
  </si>
  <si>
    <t>normally connection given ok machine function checked ok</t>
  </si>
  <si>
    <t>auto loader not working</t>
  </si>
  <si>
    <t>DUE TO LODER POSITION MISS MATCHING LOADER POSITION ADJUST ALINGNMENT WORK DONE AND CHECKED OK UNDER OBSERVATION FURTHER WORK TO BE FOLLOW UP</t>
  </si>
  <si>
    <t>MANIKYAM.A,RAJESH KUMAR.V,HARIGARAN.U</t>
  </si>
  <si>
    <t>lubrication pressure not ok.</t>
  </si>
  <si>
    <t>due to chiller temp 40 c chiller off condition.</t>
  </si>
  <si>
    <t>then chiller on checked 33 c temp came.</t>
  </si>
  <si>
    <t>3 rd shift follow up (hydraulic oil leakage)</t>
  </si>
  <si>
    <t>then check leakage find in lifter hydraulic cylinder side so removed and dismantle and check whipper seal damaged so spare seal changed and then fix and leakage check no leakage found oil level marked now mc running under observation</t>
  </si>
  <si>
    <t>INBARASAN.M,ASHOK B,HARIGARAN.U</t>
  </si>
  <si>
    <t>Reported tailstock not down (pressure) alarm issue.</t>
  </si>
  <si>
    <t>checked tailstock down pressure not came.</t>
  </si>
  <si>
    <t>check hydraulic oil temperature high.hydraulic oil chiller temperature probe failure.spare probe changed &amp; hydraulic oil temperature reduced then tailstock pressure checked ok.machine handover.</t>
  </si>
  <si>
    <t>ASHOK KUMAR.G,MANOJKUMAR.P,MOHAN RAJ.A</t>
  </si>
  <si>
    <t>cutting oil filter alarm</t>
  </si>
  <si>
    <t>cutting oil filed blocked by burr after cleaning replace with new filter now cutting oil flow is good machine handover.</t>
  </si>
  <si>
    <t>burr blocked condition then burr fully cleaned and then function check ok</t>
  </si>
  <si>
    <t>Tailstock not down</t>
  </si>
  <si>
    <t>Checked and found Hydraulic oil temperature too high due to hydraulic chiller not working properly due to temperature sensor issue</t>
  </si>
  <si>
    <t>Spare temperature sensor replaced and chiller working condition checked, After hydraulic oil temperature decrease tailstock working function checked ok</t>
  </si>
  <si>
    <t>Electrical panel temperature too high</t>
  </si>
  <si>
    <t>HEAT EXCHANGER BLOCKED</t>
  </si>
  <si>
    <t>Filter blocked condition</t>
  </si>
  <si>
    <t>Checked and found Panel cooler filter blocked condition same has been fully cleaned and machine handed over to user.</t>
  </si>
  <si>
    <t>Chiller</t>
  </si>
  <si>
    <t>cutting oil flow very low.</t>
  </si>
  <si>
    <t>burr blocked in hose and nrv.</t>
  </si>
  <si>
    <t>analyzed the problem that burr accumulated in NRV, so then removed the NRV cleaned it then refixed trial checked oil flow ok.</t>
  </si>
  <si>
    <t>cutter declamp rotary not moved</t>
  </si>
  <si>
    <t>so checked rotary declmap hose busted</t>
  </si>
  <si>
    <t>so Sapre 1/4 hose arranged then 1/4 metric fitting arranged then rotary and manifold side replaced after function checked ok</t>
  </si>
  <si>
    <t>p500s machine display off issue</t>
  </si>
  <si>
    <t>so checked and found PCV50.3 problem</t>
  </si>
  <si>
    <t>then new spare PCV50.3 changed after function checked ok</t>
  </si>
  <si>
    <t>cutting oil flow low.</t>
  </si>
  <si>
    <t>due to pump impeller blocked by waste cloth.</t>
  </si>
  <si>
    <t>removed the waste cloth and then fixed the pump and then checked flow was ok.</t>
  </si>
  <si>
    <t>INBARASAN.M,JAGAN.R</t>
  </si>
  <si>
    <t>machine HMI not booting</t>
  </si>
  <si>
    <t>after power failure system not booting</t>
  </si>
  <si>
    <t>Machine power totally off/on after system booting ok machine all function check ok</t>
  </si>
  <si>
    <t>coolant motor MPCB tripped</t>
  </si>
  <si>
    <t>then check motor winding terminal side one wire cut condition, so properly cable lug provided and connected and motor winding value check 3.7A, 3.7A,3.7A ok, motor ON and each phase AMPS check 4.0 AMPS taken ok, machine running ok.</t>
  </si>
  <si>
    <t>SARAVANAN.S,MANOJKUMAR.P,HARIHARASUDHAN.M,HARIGARAN.U</t>
  </si>
  <si>
    <t>Power fluctuation time display not on.</t>
  </si>
  <si>
    <t>machine totally off and on. after function checked ok. machine handed over.</t>
  </si>
  <si>
    <t>component taper problem.</t>
  </si>
  <si>
    <t>component taper alignment problem.</t>
  </si>
  <si>
    <t>internal gear teeth taper 0.025mm
column alignment first pass dimensions checked taper is 0.015mm.
after finish the job graph to be checked.
column front side grounded plate to be provided in our tool room drawing taken.</t>
  </si>
  <si>
    <t>Reported clamping Erro A-Axis alarm came</t>
  </si>
  <si>
    <t>After setting completed A-axis clamping getting delayed</t>
  </si>
  <si>
    <t>Machine restart and function ensured auto cycle function checked ok</t>
  </si>
  <si>
    <t>Serviced siemens drives replacement planned activity</t>
  </si>
  <si>
    <t>Machine taken for planned activity to replaced and check the siemens serviced parts</t>
  </si>
  <si>
    <t>planned</t>
  </si>
  <si>
    <t>Reported while running time hydraulic motor stop&amp;chiller not working issue.</t>
  </si>
  <si>
    <t>checked hydraulic communication IO module not on.</t>
  </si>
  <si>
    <t>IO module remove &amp; clean then motor running checked ok.</t>
  </si>
  <si>
    <t>Reported from fault at hydraulic pressure system alarm issue.</t>
  </si>
  <si>
    <t>then checked input IO module side alarm coming.</t>
  </si>
  <si>
    <t>then NEW connecting module and electronic module changed ok. machine hand over.</t>
  </si>
  <si>
    <t>System fault alarm come</t>
  </si>
  <si>
    <t>so machine fully off and on, then reset the alarm, then machine function checked ok</t>
  </si>
  <si>
    <t>RAJESH.R,HARIHARASUDHAN.M</t>
  </si>
  <si>
    <t>08:32 AM</t>
  </si>
  <si>
    <t>reporter from fault at pressure hydraulic system alarm</t>
  </si>
  <si>
    <t>so checked and found 194-4CA50 model problem</t>
  </si>
  <si>
    <t>then new spare model changed after function checked ok machine handed over</t>
  </si>
  <si>
    <t>Reported hydraulic motor not working issue.</t>
  </si>
  <si>
    <t>checked hydraulic motor communication I/O module problem.</t>
  </si>
  <si>
    <t>machine fully off/on alarm reset &amp; hydraulic ON, machine handover.</t>
  </si>
  <si>
    <t>reporter from fault at exit of pallet alarm</t>
  </si>
  <si>
    <t>so checked machine exit pallet sensor problem</t>
  </si>
  <si>
    <t>then new M18 sensor changed after rapture seem problem coming then new module 141-4BF00-0AA0 changed after function checked ok</t>
  </si>
  <si>
    <t>YUVARAJ.R,KARTHIKEYAN.K,NAVEEN PRADAP.R</t>
  </si>
  <si>
    <t>reported from hydraulic pressure alarm issue.</t>
  </si>
  <si>
    <t>then replaced interface module and one input module changed.</t>
  </si>
  <si>
    <t>machine handed over at 07.00am . under observation.</t>
  </si>
  <si>
    <t>09:10 PM</t>
  </si>
  <si>
    <t>Fault of tool clamping alarm</t>
  </si>
  <si>
    <t>tool clamp valve struckup condition</t>
  </si>
  <si>
    <t>tool clamp valve side manually operated after valve working ok and tool clamped ok</t>
  </si>
  <si>
    <t>counter bearing not clamped</t>
  </si>
  <si>
    <t>so check tool clamping signal not coming, found tool clamping value side coil cable loose condition, so reconnected then clamping &amp; decamping checked ok</t>
  </si>
  <si>
    <t>HARI KRISHNAN,MANOJKUMAR.P</t>
  </si>
  <si>
    <t>Reported waiting for connecting NC/PLC alarm issue.</t>
  </si>
  <si>
    <t>checked NCU card not ON Issue.</t>
  </si>
  <si>
    <t>spare NCU card OBB25 changed &amp;backup loaded but communication alarm came.service engineer instruction spare NCU OBB35 card changed &amp; check communication alarm came.so,spare NCU box changed &amp; backup loaded ,no alarm coming,machine handover.</t>
  </si>
  <si>
    <t>ASHOK KUMAR.G,MOHAN RAJ.A,HARIHARASUDHAN.M</t>
  </si>
  <si>
    <t>Reported U axis safe reference not ok alarm issue.</t>
  </si>
  <si>
    <t>checked u axis not referenced</t>
  </si>
  <si>
    <t>U axis user agreement reference taken .then machine off/on alarm reset machine handover.</t>
  </si>
  <si>
    <t>SHAVING (CRITICAL)</t>
  </si>
  <si>
    <t>GP200S SHAPING  18005</t>
  </si>
  <si>
    <t>control Pannel 1 failed alarm come</t>
  </si>
  <si>
    <t>then check MCB side operator Pannel 24V DC connector loose condition, so properly tighten after MCB on ok, alarm reset ok</t>
  </si>
  <si>
    <t>reported from Axis enable missing in auto cycle.</t>
  </si>
  <si>
    <t>machine totally off and on, alarm reset reference checked ok. machine handed over.</t>
  </si>
  <si>
    <t>machine power pack cleaned ok line filter replaced ok oil level check hose line check ok cutting oil filter removed and clean and fixed ok all lube line check ok all axis movement check ok fume killer filter cleaned and fixed and checked ok machine inside cleaned ok chip conveyor condition check ok all axis belt condition check ok stabilizer inside cleaned and all terminal tightened ok and panel inside cleaned ok and cable duct fixed ok all terminal and connector tightened check ok operator panel all button tightened check ok and inside cleaned ok and all motor fan and cover cleaned ok all plug and coil cleaned and tightened check ok all sensor cleaned ok and machine on and function checked ok</t>
  </si>
  <si>
    <t>mc tool holder lock</t>
  </si>
  <si>
    <t>then checked the machine and then manually chuck valve press and machine reset after function checked ok</t>
  </si>
  <si>
    <t>tool holder didn't clamp.</t>
  </si>
  <si>
    <t>due to pressure low. during tool declamp required pressure is 100 bar but pressure came about 90 bar only.</t>
  </si>
  <si>
    <t>then adjusted the pressure to 110bar checked ok.</t>
  </si>
  <si>
    <t>SATHISH J,JAGAN.R,VINOTHKUMAR</t>
  </si>
  <si>
    <t>tool holder didn't remove ( declamp not working).</t>
  </si>
  <si>
    <t>due to pressure low</t>
  </si>
  <si>
    <t>tried to adjust the pressure not developed so restarted the m/c. emergency was not releasing then with electrical support corrected the issue and then adjusted the pressure about 100bar trial checked ok.</t>
  </si>
  <si>
    <t>SATHISH J,NAVEEN PRADAP.R,R.NITHISH KUMAR,VINOTHKUMAR</t>
  </si>
  <si>
    <t>reported from axis A triggered machine not reference</t>
  </si>
  <si>
    <t>then checked machine drive module 2-25A INT problem</t>
  </si>
  <si>
    <t>so spare drive 2-25A LT module changed ok after function checked ok machine handed over</t>
  </si>
  <si>
    <t>11-Nov-2023</t>
  </si>
  <si>
    <t>due to chip wringer bowl bolt missing condition burr struck up condition.</t>
  </si>
  <si>
    <t>then cleared the burr and fixed the missing bolt in the chip wringer checked ok.</t>
  </si>
  <si>
    <t>reported from Axis 3 clamping error , error external break alarm.</t>
  </si>
  <si>
    <t>03-Dec-2023</t>
  </si>
  <si>
    <t>m/c door over tight condition.</t>
  </si>
  <si>
    <t>due to door sliding plated mounting plate missing condition.</t>
  </si>
  <si>
    <t>then fixed the mounting plate bolt provided then fixed the bend in the door key way.</t>
  </si>
  <si>
    <t>machine front door topside rod removed condition.</t>
  </si>
  <si>
    <t>then tightened the bolt that was loosened condition then checked ok.</t>
  </si>
  <si>
    <t>reporter from lifter up sensor not working</t>
  </si>
  <si>
    <t>so checked found sensor problem</t>
  </si>
  <si>
    <t>then new  spare sensor (Balluff) m12 sensor changed after function checked ok  machine handed over</t>
  </si>
  <si>
    <t>problem find the grease motor pressure not develop</t>
  </si>
  <si>
    <t>grease level low so centuplex 200gm top up then reset the alarm but issue not solved then lub line all Trese and checked lub not circulation so lub pump checked , pump pressure was not develop so new  grease pump replaced after reset the alarm m/c ok</t>
  </si>
  <si>
    <t>THEN CHECKED TANLK FULLY BURR BLOCKED SO CLEANED AND THEN PIPE LINE BLOCKED CLEANED AND THEN FLOW CHCKED OK</t>
  </si>
  <si>
    <t>then checked the machine and then cutting oil hose line fully burr blocked so burr fully cleaned and then function checked ok</t>
  </si>
  <si>
    <t>ASHOK B,HARIGARAN.U</t>
  </si>
  <si>
    <t>Reported error temperature compensation alarm issue.</t>
  </si>
  <si>
    <t>checked cutting oil tank temperature sensor cable cut.</t>
  </si>
  <si>
    <t>spare temperature sensor changed &amp; temperature checked ok.</t>
  </si>
  <si>
    <t>deburring unit up / down signal not come</t>
  </si>
  <si>
    <t>then check sensor sensing Dogg broken, so Dogg bolt new changed and check deburring up/ down signal ok, but cover fixing time signal not come, so informed to next shift follow up .2nd shift follow up sensor mounting plate bend corrected and m12 sensor changed and position adjust then deburring up down signal check ok.</t>
  </si>
  <si>
    <t>MANOJKUMAR.P,HARI KRISHNAN,ASHOK KUMAR.G,MOHAN RAJ.A,HARIHARASUDHAN.M,HARIGARAN.U,SURESH.V</t>
  </si>
  <si>
    <t>so 250gm grease top up after manually grease on after reset alarm m/c ok</t>
  </si>
  <si>
    <t>10:05 AM</t>
  </si>
  <si>
    <t>reported from deburring unit not ok.</t>
  </si>
  <si>
    <t>then checked deburring unit sensor side bur fully cleaned and after function checked ok.</t>
  </si>
  <si>
    <t>Deburring unit signal malfunction</t>
  </si>
  <si>
    <t>then check sensor sensing Dogg mounting problem, so sensor Dogg remove and Propers mounted, after up and down signal checked ok.</t>
  </si>
  <si>
    <t>GRIPPER 1 MOVEMENT IS VERY SLOW</t>
  </si>
  <si>
    <t>Gripper 1 job unloading time delay check no air leakage cycle time delay now machine running with problem</t>
  </si>
  <si>
    <t>SELVA SRINIVASAN,SARAVANAN.S</t>
  </si>
  <si>
    <t>oil leakage in dripping motor bottom side</t>
  </si>
  <si>
    <t>then checked the mc and then leakage arrest and function checked ok</t>
  </si>
  <si>
    <t>lub grease not ok alarm</t>
  </si>
  <si>
    <t>lub grease level low</t>
  </si>
  <si>
    <t>so 200gm cento plex grease top up after pump manually on pump air lock released then reset alarm m/c ok</t>
  </si>
  <si>
    <t>reported from error temperature compensation alarm</t>
  </si>
  <si>
    <t>found temperature sensor cable cut condition</t>
  </si>
  <si>
    <t>so spare PT100 sensor replaced then machine function checked ok</t>
  </si>
  <si>
    <t>Reported job declamping signal missing issue.</t>
  </si>
  <si>
    <t>checked after cycle complete physically not declamp issue.</t>
  </si>
  <si>
    <t>manually clamp,declamp function checked ok.so,tailstock clamping value 9000 to 7000 decreased &amp; job declamping function checked ok.</t>
  </si>
  <si>
    <t>ASHOK KUMAR.G,SARAVANAN.S,MOHAN RAJ.A,RAKUL.A</t>
  </si>
  <si>
    <t>reported from deburring unit signal lower signal not ok</t>
  </si>
  <si>
    <t>found checked up signal and clown signal coming</t>
  </si>
  <si>
    <t>found up signal sensor cable failure so spare cable changed ok</t>
  </si>
  <si>
    <t>Reported running time emergency alarm came.</t>
  </si>
  <si>
    <t>checked emergency button signal checked ok.</t>
  </si>
  <si>
    <t>check no abnormalities found ,alarm reset then machine running checked ok.</t>
  </si>
  <si>
    <t>INBARASAN.M,ASHOK KUMAR.G</t>
  </si>
  <si>
    <t>so 250gm cento plex grease top up after air lock released reset alarm m/c hand over</t>
  </si>
  <si>
    <t>due to filter blocked condition</t>
  </si>
  <si>
    <t>cleaned the filter and refixed then checked ok.</t>
  </si>
  <si>
    <t>Lubrication tailstock pressure not ok alarm</t>
  </si>
  <si>
    <t>Lubrication tailstock pressure problem (4B20M10)</t>
  </si>
  <si>
    <t>Truck make Pressure switch changed and pressure switch setting 45bar set ok</t>
  </si>
  <si>
    <t>pre-warning hydraulic oil level alarm.</t>
  </si>
  <si>
    <t>due to oil level low.</t>
  </si>
  <si>
    <t>top upped hydraulic oil up to 20 liters then checked ok.</t>
  </si>
  <si>
    <t>motor production feed pump and dripping oil level issue</t>
  </si>
  <si>
    <t>dripping oil level issue due to impeller side burr accumulation and another alarm came due to trip condition.</t>
  </si>
  <si>
    <t>cleaned the pump impeller refixed the pump then trial checked ok and also cleared the alarm ok.</t>
  </si>
  <si>
    <t>due to filter choked condition.</t>
  </si>
  <si>
    <t>cleaned the filter and fixed it ,trial checked ok.</t>
  </si>
  <si>
    <t>Machine power pack cleaning ok.and oil level checking oil level low.all hydraulic filter clean and hose condition checking ok cutting oil pump line filter remove to clean and fixed ok.and transfer pump cleaning ok.all pneumatic unit cleaning okfume kille rclean ok.control panel cleaning and cable routing ok.all terminal tightness checking ok.all axis movement checking ok.stabilizer cleaning ok.cuting oil on to working checked ok.
abnormal:
  *stabilizer ammeter 
  *x axis belt damage
  *cutting oil flexible hose damage</t>
  </si>
  <si>
    <t>INBARASAN.M,KARTHIKEYAN.K,ASHOK B</t>
  </si>
  <si>
    <t>due to m/c backside y-filter choked condition.</t>
  </si>
  <si>
    <t>cleaned the filter then trial checked flow was ok.</t>
  </si>
  <si>
    <t>so 20liter hydraulic oil level top up after reset the alarm m/c ok</t>
  </si>
  <si>
    <t>auto gripper door open &amp; close problem.</t>
  </si>
  <si>
    <t>due to cylinder mounting loosen condition so air flow low.</t>
  </si>
  <si>
    <t>then tightened the mounting and then checked ok</t>
  </si>
  <si>
    <t>auto loader sensor problem</t>
  </si>
  <si>
    <t>then found sensor problem, so spare sensor replaced, after E126.3 input checked in PLC side, after machine function checked ok</t>
  </si>
  <si>
    <t>hydarulic oil level; low</t>
  </si>
  <si>
    <t>then checked the machine and then 20 litter 68 oil top up and then function checked</t>
  </si>
  <si>
    <t>no sdlip</t>
  </si>
  <si>
    <t>Reported axis C drive fault alarm issue.</t>
  </si>
  <si>
    <t>c axis drive fault alarm</t>
  </si>
  <si>
    <t>machine fully off/on then alarm reset &amp; c axis rotation checked &amp; machine handover.</t>
  </si>
  <si>
    <t>pressure gauge pipe busted</t>
  </si>
  <si>
    <t>pressure gauge pipe busted another hose replaced.</t>
  </si>
  <si>
    <t>Reported plc sign off alarm issue.</t>
  </si>
  <si>
    <t>plc sign off alarm.</t>
  </si>
  <si>
    <t>plc sign of alarm Ishu</t>
  </si>
  <si>
    <t>check plc side no alarm came</t>
  </si>
  <si>
    <t>m/c off and on then alarm reset m/c handed over.</t>
  </si>
  <si>
    <t>11:38 PM</t>
  </si>
  <si>
    <t>reported from axis c drive fault alarm</t>
  </si>
  <si>
    <t>so checked machine 30 mains off</t>
  </si>
  <si>
    <t>then on machine after function checked ok</t>
  </si>
  <si>
    <t>checked hoping cutter rotation time noise spindle  jarred</t>
  </si>
  <si>
    <t>so removed spindle motor found ok spindle baring assembly  jammed condition</t>
  </si>
  <si>
    <t>so A axis ashy totally removed electrical side B axis encoder cable power cable  and B axis motor fan connection removed A axis motor power cable encoder cable removed 1 shift inform follow up</t>
  </si>
  <si>
    <t>YUVARAJ.R,R.NITHISH KUMAR,NAVEEN PRADAP.R,JAGAN.R,VINOTHKUMAR,RAJA.G</t>
  </si>
  <si>
    <t>m/c front side cutting oil hose problem condition.
some of the m/c cover opened condition.</t>
  </si>
  <si>
    <t>corrected the hose and then fixed the all covers hand overed the m/c.</t>
  </si>
  <si>
    <t>03:55 AM</t>
  </si>
  <si>
    <t>m/c front door not closing.</t>
  </si>
  <si>
    <t>due to m/c top cover blocking the m/c door.</t>
  </si>
  <si>
    <t>then adjusted the cover door functioning checked ok.</t>
  </si>
  <si>
    <t>Hobbing cutter loader jammed.</t>
  </si>
  <si>
    <t>removed it from the m/c  kept it at maintenance department
all of the  motor connection and encoder cable are removed further work to be follow.</t>
  </si>
  <si>
    <t>JAGAN.R,NAVEEN PRADAP.R,VINOTHKUMAR,RAJA.G</t>
  </si>
  <si>
    <t>2 nd shift follow up</t>
  </si>
  <si>
    <t>spindle was jammed condition so checked the machine and then bowel gear removed and then check bearing loaded so further work follow up</t>
  </si>
  <si>
    <t>PE-250-1 Machine B axis encoder fixed</t>
  </si>
  <si>
    <t>then all electrical cable connoting</t>
  </si>
  <si>
    <t>after machine on function checked ok</t>
  </si>
  <si>
    <t>then check and 40 litter 68 oil top up and function checked ok</t>
  </si>
  <si>
    <t>25-Oct-2023</t>
  </si>
  <si>
    <t>top upped 20 liters of hydraulic oil checked ok.</t>
  </si>
  <si>
    <t>reported tailstock sensor mounting bold broken</t>
  </si>
  <si>
    <t>then temporary problem salad</t>
  </si>
  <si>
    <t>grade 68 oil topup now alarm gone machine running good</t>
  </si>
  <si>
    <t>tailstock up and down sensor problem</t>
  </si>
  <si>
    <t>then checked the machine and then sensor mounting thread was warn out condition so new drill and tap provide and then function checked ok</t>
  </si>
  <si>
    <t>m/c hydraulic leak condition.</t>
  </si>
  <si>
    <t>leak due to lubrication fittings and hob spindle backside unit leak</t>
  </si>
  <si>
    <t>then fixed all of the broken and loosened fittings and fixed an dummy in the back plate of the hob spindle inside. Then refixed the unit and encoder then top upped hydraulic oil up to 85 liters checked ok. m/c under observation.</t>
  </si>
  <si>
    <t>13-Dec-2023</t>
  </si>
  <si>
    <t>machine door problem.</t>
  </si>
  <si>
    <t>roller out side coming.</t>
  </si>
  <si>
    <t>so roller position corrected ok.</t>
  </si>
  <si>
    <t>previous shift follow up work tail stock center play coming and component tapper coming</t>
  </si>
  <si>
    <t>so checked tail stock center 0.3mm coming</t>
  </si>
  <si>
    <t>table to tail stock center after true 0.02mm then checked component same problem coming again tail stock and center checked 0.1mm variation to be follow up</t>
  </si>
  <si>
    <t>tailstock tension very low</t>
  </si>
  <si>
    <t>2 Nd shift follow up work then check the machine tailstock washer broken condition so new washer arranged and fixed and 0.3 run out tail stock coming tailstock total unit bolt loosed and then center 0.03 alignment corrected ok then production setting work going ok waiting for production feed back under observation</t>
  </si>
  <si>
    <t>reported from burr conveyor not working</t>
  </si>
  <si>
    <t>so checked  machine conveyor limit adjust</t>
  </si>
  <si>
    <t>planed work tower lamp not working properly</t>
  </si>
  <si>
    <t>then check hydraulic cooling unit alarm coming</t>
  </si>
  <si>
    <t>then hydraulic cooling unit cable not connected then 24 volt given after alarm reset ok</t>
  </si>
  <si>
    <t>pe 250 machine 24volt dc lamp changed ok</t>
  </si>
  <si>
    <t>lamp on function checked ok</t>
  </si>
  <si>
    <t>LUB PRESSURE NOT OK</t>
  </si>
  <si>
    <t>THYEN CHJECKED THE MACHINE AND THEN 2 LITTER NON TRIP 22O OIL TOP UP AND THEN FUNCTION CHECKED OK</t>
  </si>
  <si>
    <t>auxiliary drive not ok alarm issue</t>
  </si>
  <si>
    <t>then check hydraulic power back side flow control signal not come, machine running time flow variation, so flow control side sensing adjusted after machine running ok.</t>
  </si>
  <si>
    <t>fume killer blower motor winding open</t>
  </si>
  <si>
    <t>so spare motor 3.7KW change for Alex team and electrical connection given and motor direction check ok, each phase 5.8A taken ok, so MPCB side 6.0A seted ok</t>
  </si>
  <si>
    <t>YUVARAJ.R,MANOJKUMAR.P,RAJESH.R,HARIHARASUDHAN.M</t>
  </si>
  <si>
    <t>Reported motor temperature coolant pump alarm issue.</t>
  </si>
  <si>
    <t>check found Q80m09 MPCB trip.</t>
  </si>
  <si>
    <t>MPCB reset &amp; motor running function checked ok.</t>
  </si>
  <si>
    <t>tail stock no up</t>
  </si>
  <si>
    <t>problem found the tail stock wedge plate one missing condition</t>
  </si>
  <si>
    <t>problem found the tail stock wedge plate one missing condition , so m6bolt wedge plate side fixed , and keeper plate all re tight condition</t>
  </si>
  <si>
    <t>SATHISH J,MANIKANDAN.K,RAMAR S</t>
  </si>
  <si>
    <t>LUB OIL LEVEL LOW</t>
  </si>
  <si>
    <t>THEN CHECKED THE MACHINE AND THEN DROSERA 68 OIL 2 LITTER TOP UP AND THEN FUNCTION CHECKED OK</t>
  </si>
  <si>
    <t>component loading sensor lift not working Ishu.</t>
  </si>
  <si>
    <t>checked control voltage 24v not came smps  failed</t>
  </si>
  <si>
    <t>so spare single phase smps changed then function check ok.</t>
  </si>
  <si>
    <t>chiller Pearson informed Neet to remove cutting oil chiller incoming supply</t>
  </si>
  <si>
    <t>due to cutting oil chiller side gas leakage</t>
  </si>
  <si>
    <t>then connection removed and chiller take outside for service, then fixed the spare cutting oil chiller after incoming supply given ok, now machine running ok.</t>
  </si>
  <si>
    <t>M/C  c-axis running time noise coming.</t>
  </si>
  <si>
    <t>noise coming due to motor bearing</t>
  </si>
  <si>
    <t>m/c now running with problem need to remove the motor further work to be follow</t>
  </si>
  <si>
    <t>tail stock clamping time abnormal noise.</t>
  </si>
  <si>
    <t>lubricated the slide way trial checked trial checked not ok. need to correct the issue further work to de follow.</t>
  </si>
  <si>
    <t>chip wringer trip alarm.</t>
  </si>
  <si>
    <t>due to burr loaded condition.</t>
  </si>
  <si>
    <t>released the trip condition and then cleared the burr.</t>
  </si>
  <si>
    <t>auxiliary drive not ok alarm came.</t>
  </si>
  <si>
    <t>due to flow meter problem</t>
  </si>
  <si>
    <t>then adjusted the flow meter then checked trial ok.</t>
  </si>
  <si>
    <t>JAGAN.R,SURESH.V,RAJA.G</t>
  </si>
  <si>
    <t>m/c door problem and slideway lubrication oil worst condition</t>
  </si>
  <si>
    <t>then fixed the door and replaced new oil checked ok.</t>
  </si>
  <si>
    <t>spindle hob head lube not coming.</t>
  </si>
  <si>
    <t>spindle hob head lube not coming so alarm came.</t>
  </si>
  <si>
    <t>then removed the flow meter checked burr accumulated condition then cleared the burr then lpm checked by the outlet from the flow meter checked 9 lpm came then m/c hand overed now m/c under under observation.</t>
  </si>
  <si>
    <t>auxiliary drive not ok</t>
  </si>
  <si>
    <t>hobbing head lubrication not ok alarm issue checked, lubrication flow &amp; lubrication feedback checked ok, machine running condition ok</t>
  </si>
  <si>
    <t>MANOJKUMAR.P,ASHOK KUMAR.G,NAVEEN PRADAP.R</t>
  </si>
  <si>
    <t>axis B Drive fault alarm.</t>
  </si>
  <si>
    <t>then checked drive side alarm. totally off and on. alarm repeated so LT MODULE INT 160 drive not available.</t>
  </si>
  <si>
    <t>so control card swapped. Alarm repeated drive interchange after spindle and C-Axis rotate. Alarm not coming machine handed over.</t>
  </si>
  <si>
    <t>Reported from service door not open travel.</t>
  </si>
  <si>
    <t>manually door open ,close function checked ok. machine totally off and on. machine handed over. observation.</t>
  </si>
  <si>
    <t>reported NC controlled extended step/ retract triggered.</t>
  </si>
  <si>
    <t>check and found spindle drive temperature 70 degree.</t>
  </si>
  <si>
    <t>so chiller setting temperature check 33 degree then chiller setting temperature decreased to 26 degree. then alarm rosetted machine handed over to production.</t>
  </si>
  <si>
    <t>Reported over temperature heat sink spindle alarm issue.</t>
  </si>
  <si>
    <t>checked spindle drive side overheat.</t>
  </si>
  <si>
    <t>spindle drive cooling fan position changed &amp; alarm reset machine handover.</t>
  </si>
  <si>
    <t>YUVARAJ.R,ASHOK KUMAR.G,MOHAN RAJ.A</t>
  </si>
  <si>
    <t>spindle temp high and auxiliary drive not ok.</t>
  </si>
  <si>
    <t>spindle temp high and auxiliary drive not ok so lube not coming.</t>
  </si>
  <si>
    <t>first adjusted settings in cooler temperature issue corrected then flow switch adjusted then checked ok.</t>
  </si>
  <si>
    <t>HARI KRISHNAN,R.NITHISH KUMAR,RAJA.G</t>
  </si>
  <si>
    <t>hob head lubrication not ok alarm</t>
  </si>
  <si>
    <t>FLOW CONT PROBLEM</t>
  </si>
  <si>
    <t>lubrication pressure low</t>
  </si>
  <si>
    <t>reset the alarm and hob head lubrication flow checked</t>
  </si>
  <si>
    <t>reported from machine service door not opened travel alarm.</t>
  </si>
  <si>
    <t>found safety edge 1 was activated and E10 Safety device 1 activated alarm was appeared.</t>
  </si>
  <si>
    <t>safety edge value ( SQUISEEZ sensor) checked showing open door manually open by pull down. the door motor break rope the door manually closed and machine handed over observation.</t>
  </si>
  <si>
    <t>RAJESH.R,HARI KRISHNAN,R.NITHISH KUMAR,SURESH.V</t>
  </si>
  <si>
    <t>chiller filter blocked condition.</t>
  </si>
  <si>
    <t>cleaned the filter checked ok.</t>
  </si>
  <si>
    <t>second shift follow up, motor and flange fixed and motor.</t>
  </si>
  <si>
    <t>then motor connection given after hydraulic pump on. motor amps taken 6.8Amps. pressure 32 bar ok.</t>
  </si>
  <si>
    <t>Reported from motor temperature coolant pump.</t>
  </si>
  <si>
    <t>then checked panel side -Q80M09 MBCP tripped condition. tripped released motor removed and pump side checked impeller side waste and sludge blocked condition.</t>
  </si>
  <si>
    <t>fully cleaned and motor fixed ok. connection given . after function checked ok.</t>
  </si>
  <si>
    <t>RAJESH.R,R.NITHISH KUMAR,VINOTHKUMAR</t>
  </si>
  <si>
    <t>Reported machine service door not open issue.</t>
  </si>
  <si>
    <t>checked door safety device activated .</t>
  </si>
  <si>
    <t>Door brake manually release &amp; door open,safety sensor failure,sensor  bypassed &amp; door open,close function checked ok.need to change safety sensor.</t>
  </si>
  <si>
    <t>Reported after power cut machine not ON issue.</t>
  </si>
  <si>
    <t>checked main switch not working.</t>
  </si>
  <si>
    <t>Main switch actuator removed &amp; temperorly machine ON .need to change main switch.</t>
  </si>
  <si>
    <t>Reported MPG unit not working &amp; emergency stop alarm issue.</t>
  </si>
  <si>
    <t>checked MPG unit emergency switch cable cut condition.</t>
  </si>
  <si>
    <t>removed cable resoldered &amp; emergency release,MPG working function checked ok.machine handover.</t>
  </si>
  <si>
    <t>Reported 010,CR.EMG relay off alarm issue.</t>
  </si>
  <si>
    <t>checked handheld unit not working.</t>
  </si>
  <si>
    <t>handheld unit emergency switch cable cut,cable resoldered &amp;handheld unit working function checked ok.</t>
  </si>
  <si>
    <t>found lamp failure</t>
  </si>
  <si>
    <t>so spare lamp replaced, after ON the machine after function checked ok</t>
  </si>
  <si>
    <t>MANOJKUMAR.P,MOHAN RAJ.A,RAKUL.A</t>
  </si>
  <si>
    <t>conveyor problem gear box chain sprocket was went inside due to shaft key broken condition.</t>
  </si>
  <si>
    <t>welded the shaft key and fixed sprocket to shaft after fabrication work done. then trial checked ok.</t>
  </si>
  <si>
    <t>so checked burr blocked, then clean the burr after MPCB reset, after AMPS checked ok</t>
  </si>
  <si>
    <t>Reported from dressing unit sensor properly not sensing.</t>
  </si>
  <si>
    <t>then New sensor and sensor cable replaced ok. after function checked ok.</t>
  </si>
  <si>
    <t>Reported machine control coolant system not ON issue.</t>
  </si>
  <si>
    <t>checked coolant level signal missing.</t>
  </si>
  <si>
    <t>checked coolant level feedback temporarily bypassed &amp; coolant motor working checked ok.</t>
  </si>
  <si>
    <t>then checked the machine and then pressure checked ok and then mc off and on and then function checked ok</t>
  </si>
  <si>
    <t>coolant not off after auto cycle connected time</t>
  </si>
  <si>
    <t>then check relay coil problem, so relay side another one coil change, after sequence check ok</t>
  </si>
  <si>
    <t>HARIHARASUDHAN.M,RAJESH.R,MANOJKUMAR.P,SARAVANAN.S</t>
  </si>
  <si>
    <t>Shut Down/MI/Electronics</t>
  </si>
  <si>
    <t>coolant on/off relay problem</t>
  </si>
  <si>
    <t>so spare relay changed and function checked ok</t>
  </si>
  <si>
    <t>Reported from wheel head coolant not coming.</t>
  </si>
  <si>
    <t>then checked motor not on, so relay side checked and found relay on but o/p not  coming</t>
  </si>
  <si>
    <t>Check relay duel channel side another channel o/p changed and function check wheel head coolant come ok.</t>
  </si>
  <si>
    <t>Reported dressing unit timeout missing alarm issue</t>
  </si>
  <si>
    <t>checked dresser unit down missing.</t>
  </si>
  <si>
    <t>dresser unit sensor fully cleaned &amp; manually up, down checked &amp; auto cycle running checked ok.</t>
  </si>
  <si>
    <t>lower turret servo alarm.</t>
  </si>
  <si>
    <t>limit 0.75mm adjusted.</t>
  </si>
  <si>
    <t>checked lower turret side burr cleaned. again alarm limit 0.75mm adjusted checked ok.</t>
  </si>
  <si>
    <t>YUVARAJ.R,RAJA.G,VINOTHKUMAR</t>
  </si>
  <si>
    <t>35 overload alarm.</t>
  </si>
  <si>
    <t>alarm came due to x2 axis side burr accumulated.</t>
  </si>
  <si>
    <t>then cleared the burr that was accumulated in x2 axis then function checked ok.</t>
  </si>
  <si>
    <t>Reported chiller malfunction alarm issue.</t>
  </si>
  <si>
    <t>checked chiller side EH alarm came.</t>
  </si>
  <si>
    <t>machine fully off/on, chiller filter cleaned &amp; alarm  reset,chiller temperature reduced &amp; machine handover.</t>
  </si>
  <si>
    <t>CHIP CONVEYUR THJERMAL TRIP</t>
  </si>
  <si>
    <t>THEN CHECKED THE MACHINE CONVEYUR WAS LOAD CONDITION NOW MC RUNNING WITHOUT CONVEYUR</t>
  </si>
  <si>
    <t>z-axis move telescopic cover side noise come</t>
  </si>
  <si>
    <t>problem found the x and y axis cable and hose channel mounting was loosed condition</t>
  </si>
  <si>
    <t>m/c noise to observed , problem suspected to spindle cover then checked all mounting , mounting was loosed retight the bolts after rapid movement checked but problem found the x and y axis cable and hose channel mounting was loosed condition so mounting bolt re tight after movement checked ok</t>
  </si>
  <si>
    <t>REPORT OVER LOAD ALARM IN X2 AXIS</t>
  </si>
  <si>
    <t>THEN CHECKED THE MACHINE AND THEN FIXED TOWARDS HOMEING TIME AXIS GET OVERLOAD ALL TELESCOPIC COVER REMOVED AND THEN BELT CONDITION CHECKED BRAKE CONDITION CHECKED OK FOUNFD BURR FULLY ACCUMLLATED O0N X2 AXIS BALL SCREW MOUNTING AREA SO BURR FULLY CLEANED AXIS MOVEMENT CHECKED MC HAND OVER TO PRODUCTION UNDER OBSERVATION</t>
  </si>
  <si>
    <t>SARAVANAN.S,MANOJKUMAR.P,MOHAN RAJ.A,HARIHARASUDHAN.M,HARIGARAN.U</t>
  </si>
  <si>
    <t>X2 AXIS over load alarm coming</t>
  </si>
  <si>
    <t>X2 axis load (OR) sensor problems</t>
  </si>
  <si>
    <t>so, cover remove to check belt and sensor checking ok. sensor clean and cable condition checking ok. after m/c power off and 1 min later on .m/c movement ok so machine hand over ok.</t>
  </si>
  <si>
    <t>planned work taken for tool eye unit removing work</t>
  </si>
  <si>
    <t>so tool eye unit removed connection, tool eye sensor connections, tool eye arm forward and reverse sensor connection tool eye arm motor connection removed, unit kept in department mechanical movement to be ensure in next shift to be follow
 removed connection.
X2026-X2026
X2025-X2025
X401-X401
X151-X151
X153-X153</t>
  </si>
  <si>
    <t>planed work.</t>
  </si>
  <si>
    <t>tool eye unit dismantle work; sensors and motor and other parts are dismantled.</t>
  </si>
  <si>
    <t>HARI KRISHNAN,ASHOK KUMAR.G,MANIKANDAN,SURESH.V,RAMAR S</t>
  </si>
  <si>
    <t>35 overload alarm</t>
  </si>
  <si>
    <t>m/c off and restarted then checked alarm become off.</t>
  </si>
  <si>
    <t>JAGAN.R,VINOTHKUMAR,MOHAN RAJ.A</t>
  </si>
  <si>
    <t>reported tool eye sensor retract signal error</t>
  </si>
  <si>
    <t>tool eye unit removed from m/c</t>
  </si>
  <si>
    <t>so ap20 board side x2026 line bypassed using jumper.</t>
  </si>
  <si>
    <t>OVER LOAD ALARM</t>
  </si>
  <si>
    <t>ṬHEN CHECKED THE KMC AND THEN CHECK X2 AXIS COVER REMOVED AND CHECK BALL SCREW BALL NUT SIDE BURR BLOCKED CONDITION SO BURR FULLY REMOVED  AND THEN AXIS MOVE AND THEN FUNCTION CHECKED OK</t>
  </si>
  <si>
    <t>tool eye dismantle service</t>
  </si>
  <si>
    <t>Machine tool eye dismantle parts all clean then re assemble and cable full clean assemble but gear shaft bearing department side not available 30 tab 06 gm p4 bearing details further work follow up given.</t>
  </si>
  <si>
    <t>SELVA SRINIVASAN,ASHOK B,SURESH.V,MANIKANDAN.K</t>
  </si>
  <si>
    <t>reported from 43 spindle malfunction alarm</t>
  </si>
  <si>
    <t>machine totally off and on alarm reset</t>
  </si>
  <si>
    <t>x2 axis ball screw changed work</t>
  </si>
  <si>
    <t>x2 axis ball screw turret removed ball screw removed parts all clean new spare ball screw replaced in m/c side then new bearings replaced then axis up and checked ok further work follow up</t>
  </si>
  <si>
    <t>RAMAR S,MANIKANDAN.K,RAJA.G</t>
  </si>
  <si>
    <t>hydraulic pressure and chuck clamp pressure down</t>
  </si>
  <si>
    <t>hydraulic pressure and chuck clamp pressure down checked oil level ok.after oil level checked m/c totally offaftre on the reset the alarm m/c ok coolant side oil skimmer new provided ok.</t>
  </si>
  <si>
    <t>Reported 31 servo malfunction alarm 0001F issue.</t>
  </si>
  <si>
    <t>Checked X2 axis alarm came.</t>
  </si>
  <si>
    <t>machine fully off/on &amp; alarm reset then axis movement checked ok. machine handover.</t>
  </si>
  <si>
    <t>coolant oil side hydraulic oil mix up</t>
  </si>
  <si>
    <t>so leakage check no leakage found so coolant oil removed and then new coolant oil top up work going on</t>
  </si>
  <si>
    <t>n0on slip</t>
  </si>
  <si>
    <t>x2 axis size variation problem</t>
  </si>
  <si>
    <t>then check and lower turret burr cleaned and then function checked5*8-+9 +69ok5.</t>
  </si>
  <si>
    <t>Reported servo malfunction (1F) alarm issue.</t>
  </si>
  <si>
    <t>checked X2 axis communication alarm came.</t>
  </si>
  <si>
    <t>machine fully off/on alarm reset,X2 axis movement checked &amp; machine handover.</t>
  </si>
  <si>
    <t>FRONT DOOR OPEN CONDITION COOLANT ON AND CYCLE START ISSUE</t>
  </si>
  <si>
    <t>DOOR BYBASS</t>
  </si>
  <si>
    <t>DOOR BYPASS CONDITION</t>
  </si>
  <si>
    <t>DOOR CLOSE OPEN FEEDBACK CHECK AND SETUP KET INPUT CHECK THEN MACHINE RESTSRT THEN DOOR OPEN CONDITION TOOL CHANGE CHECKED DOOR OPEN ALARM COME THEN MACHINE HANDOVER UNDER OBSERVATION</t>
  </si>
  <si>
    <t>upper turret through coolant flow low.</t>
  </si>
  <si>
    <t>due to direction control valve  o-ring has cut condition</t>
  </si>
  <si>
    <t>then replaced new through coolant filter and replaced new direction control valve checked not ok then inter changed the dc valve from mill through coolant line then checked flow ok. then all cover refixing work done.</t>
  </si>
  <si>
    <t>z axis noise coming.</t>
  </si>
  <si>
    <t>junction box unit  mounting bolt loosened condition.</t>
  </si>
  <si>
    <t>junction box unit  mounting bolt loosened condition. then tightened the mounting bolt then checked ok.</t>
  </si>
  <si>
    <t>z1 axis noise coming.</t>
  </si>
  <si>
    <t>junction box and duct hose unit mounting bolt are loosened condition then checked ok.</t>
  </si>
  <si>
    <t>then tightened the all loosened bolt checked ok</t>
  </si>
  <si>
    <t>Reported 31 servo malfunction alarm issue.</t>
  </si>
  <si>
    <t>checked w axis servo malfunction 2F alarm came.</t>
  </si>
  <si>
    <t>reported from 31 servo malfunction alarm.</t>
  </si>
  <si>
    <t>then checked drive side 2F alarm coming. so removed interchanged E300-2 Machine for cross check MDS-DH2-V1-40 Drive interchange in E300-3 machine. machine on reference taken ok. machine handed over.</t>
  </si>
  <si>
    <t>KYABA HYD MOTOR OIL LEAK</t>
  </si>
  <si>
    <t>oil leak check value not working</t>
  </si>
  <si>
    <t>value not stuck up</t>
  </si>
  <si>
    <t>oil leak value inlet hose check ok after value stuck up manual released after function check ok</t>
  </si>
  <si>
    <t>07:42 AM</t>
  </si>
  <si>
    <t>Reported from B Axis alarm coming.</t>
  </si>
  <si>
    <t>R.NITHISH KUMAR,NAVEEN PRADAP.R</t>
  </si>
  <si>
    <t>Reported B axis drive fault alarm issue.</t>
  </si>
  <si>
    <t>Reported b axis drive fault alarm issue.</t>
  </si>
  <si>
    <t>checked encoder feedback missing alarm.</t>
  </si>
  <si>
    <t>b axis encoder feedback missing.</t>
  </si>
  <si>
    <t>SECOND shift follow-up, B-Axis drive fault alarm issue.</t>
  </si>
  <si>
    <t>then checked and found B-Axis encoder drum fully cleaned tissue, and spindle rotate in half hour.</t>
  </si>
  <si>
    <t>alarm not coming. so, reference checked ok. machine handed over. under observation.</t>
  </si>
  <si>
    <t>B axis encoder fault alarm</t>
  </si>
  <si>
    <t>B axis encoder problem</t>
  </si>
  <si>
    <t>Machine power off/on alarm reset ok machine running ok.</t>
  </si>
  <si>
    <t>reported from B-Axis drive fault alarm issue.</t>
  </si>
  <si>
    <t>machine fully off and on. machine handed over. observation.</t>
  </si>
  <si>
    <t>reported from ring loader hob troubled alarm issue</t>
  </si>
  <si>
    <t>then checked module side alarm coming machine fully off</t>
  </si>
  <si>
    <t>after machine on alarm reset function checked ok</t>
  </si>
  <si>
    <t>reported from B-Axis drive fault alarm.</t>
  </si>
  <si>
    <t>machine totally off and on. spindle rotate half Nour and auto cycle checked ok. machine handed over.</t>
  </si>
  <si>
    <t>b axis encoder alarm</t>
  </si>
  <si>
    <t>so machine fully off and on, then alarm reset ok and control voltage not come, then check battery voltage connected side fuse failure, so fuse side cable soldering after machine on and running checked ok</t>
  </si>
  <si>
    <t>encoder feedback missing.</t>
  </si>
  <si>
    <t>Reference problem Q axis</t>
  </si>
  <si>
    <t>power failure after Q axis ref position alarm</t>
  </si>
  <si>
    <t>check manual Q axis ref position taken ok</t>
  </si>
  <si>
    <t>Reported from B-Axis drive fault alarm issue.</t>
  </si>
  <si>
    <t>machine totally off and on. alarm reset. ideal spindle rotating in half Nour. after one job completed.</t>
  </si>
  <si>
    <t>alarm repeated so  spindle cover removed and encoder side tissue used fully cleaned and cover fixed ok. spindle rotate after function checked ok. observation.</t>
  </si>
  <si>
    <t>auto cycle running time X axis not reached</t>
  </si>
  <si>
    <t>checked and found component clamping value variation 4089_39mm, clamping device tightness checked no issue, clamping pressure check 19bar alarm reset and handed over machine running under observation</t>
  </si>
  <si>
    <t>B axis encoder malfunction</t>
  </si>
  <si>
    <t>Machine power totally off/on alarm reset after machine auto running ok</t>
  </si>
  <si>
    <t>b axis drive fault alarm</t>
  </si>
  <si>
    <t>so Mahine fully off and on, then alarm reset, after machine function cheeked ok</t>
  </si>
  <si>
    <t>MAB DRIVE FAULT ALARM</t>
  </si>
  <si>
    <t>DRIVE SETTING PROBLEM</t>
  </si>
  <si>
    <t>DRIVE SIDE ALARM CAME</t>
  </si>
  <si>
    <t>ALARM RESET AND MACHINE POWER OFF AND RESTART CHECKED OK</t>
  </si>
  <si>
    <t>air leakage in the duct routing side.</t>
  </si>
  <si>
    <t>hose  burst condition.</t>
  </si>
  <si>
    <t>then fixed t fitting connector put dummy for that then checked ok.</t>
  </si>
  <si>
    <t>Reported after cycle end door lock release issue.</t>
  </si>
  <si>
    <t>after cycle end door limit switch lock not release issue.</t>
  </si>
  <si>
    <t>spare limit switch changed &amp; door open close function checked ok.under observation.</t>
  </si>
  <si>
    <t>MOHAN RAJ.A,ASHOK KUMAR.G,MANOJKUMAR.P</t>
  </si>
  <si>
    <t>Reported hydraulic oil level alarm issue.</t>
  </si>
  <si>
    <t>checked hydraulic oil level ok.</t>
  </si>
  <si>
    <t>check hydraulic level sensor overlevel alarm came.level sensor adjusted &amp; alarm reset machine handover.</t>
  </si>
  <si>
    <t>MOHAN RAJ.A,HARIGARAN.U,ASHOK KUMAR.G,INBARASAN.M,HARI KRISHNAN</t>
  </si>
  <si>
    <t>door open signal not coming. machine totally off and on. then function checked ok.</t>
  </si>
  <si>
    <t>HARIHARASUDHAN.M,R.NITHISH KUMAR</t>
  </si>
  <si>
    <t>24-Dec-2023</t>
  </si>
  <si>
    <t>Reported correction increment width axis distance to big alarm issue.</t>
  </si>
  <si>
    <t>checked setting program disturbed.</t>
  </si>
  <si>
    <t>machine off/on &amp; setting program corrected &amp; alarm reset auto cycle working checked ok.</t>
  </si>
  <si>
    <t>checked door close signal checked ok.</t>
  </si>
  <si>
    <t>check job clamping signal missing.clamping fixture cleaned &amp;auto cycle working checked ok.</t>
  </si>
  <si>
    <t>MAG FEELER VMC  VMP 45A</t>
  </si>
  <si>
    <t>oil skimmer motor connection work and check machine incoming supply 220vac 3 phase come need 415vac supply required so check 
Temperly crane supply given to skimmer connection work ok and oil skimmer on and function check ok follow up in permeant supply given in oil skimmer 415vac panel</t>
  </si>
  <si>
    <t>planned work in oil leak checking in machine side check all X and Z axis cover removed and inside cleaned and check ok after lub oil side check no leak found and 3 nos pump motor suction filter removed and cleaned ok hyd chiller filter cleaned ok cutting oil filter and radiator cleaned ok hydraulic power  pack side cleaned and check 3 area oil leak found  and panel inside cleaned ok all pump motor fan and cover cleaned ok incoming isolator side all cable tighten check ok stabilizer inside cleaned and all terminal tightened check ok operator panel cleaned and all button tightened check ok mpg unit cleaned and cable side tape fixing ok 2 nos lamp cleaned ok machine inside scale area cleaned ok all cover fixing and movement check ok and coolant on and check ok</t>
  </si>
  <si>
    <t>coolant flow low</t>
  </si>
  <si>
    <t>due to sludge blocked condition in pump.</t>
  </si>
  <si>
    <t>cleaned the filter then checked coolant flow was ok.</t>
  </si>
  <si>
    <t>07:20 PM</t>
  </si>
  <si>
    <t>coolant not coming.</t>
  </si>
  <si>
    <t>due to burr blocking in the way of conveyor.</t>
  </si>
  <si>
    <t>then cleared it coolant was coming ok.</t>
  </si>
  <si>
    <t>VMP 45A machine coolant chiller power connector was burnt</t>
  </si>
  <si>
    <t>so remove connector</t>
  </si>
  <si>
    <t>then after power cable directly connect ok function checked ok</t>
  </si>
  <si>
    <t>due to fixture clamp and de clamp fitting side copper washer damaged condition.</t>
  </si>
  <si>
    <t>then replaced new copper washer then checked no leakage occurred.</t>
  </si>
  <si>
    <t>air hose burst condition.</t>
  </si>
  <si>
    <t>fixed the 8mm t-fitting in the leak areas and then checked no leakage occurred.</t>
  </si>
  <si>
    <t>first shift pending work followed. job size variation problem.</t>
  </si>
  <si>
    <t>scale removed cleaning work was finished by first shift then scale fixed in the machine. X alignment checked and reference position teached scale mounting cover fixed then machine handed over.</t>
  </si>
  <si>
    <t>VELAYUTHAM.C,HARI KRISHNAN,SURESH.V</t>
  </si>
  <si>
    <t>fixture clamp and de clamp hydraulic pressure not ok</t>
  </si>
  <si>
    <t>then checked the machine and hydraulic manually on and fixture clamp and de clamp but pressure not develop then check problem was hydraulic valve side then checked then valve fully serviced and then fix and function checked ok</t>
  </si>
  <si>
    <t>air gun damaged.</t>
  </si>
  <si>
    <t>new air gun replaced.</t>
  </si>
  <si>
    <t>reported machine control suddenly off</t>
  </si>
  <si>
    <t>control side cables removed and reconnected</t>
  </si>
  <si>
    <t>after machine function checked ok</t>
  </si>
  <si>
    <t>due to conveyor side guide way burr blocked  condition and conveyor side mesh was condition.</t>
  </si>
  <si>
    <t>then cleared the burr blocked condition in slide guide way and cleared the mesh checked leak arrested.</t>
  </si>
  <si>
    <t>reported from index table drive alarm issue.</t>
  </si>
  <si>
    <t>then checked MR-J2-60CT drive downside connecter broken. so spare connecter replaced ok. machine handed over. Observation.</t>
  </si>
  <si>
    <t>Reported from magazine shifter pin position malfunction alarm.</t>
  </si>
  <si>
    <t>then checked magazine tool shifter reed switch signal not coming.</t>
  </si>
  <si>
    <t>adjust the sensor after tool change ok. machine handed over. observation.</t>
  </si>
  <si>
    <t>VINOTHKUMAR,RAJESH.R,R.NITHISH KUMAR</t>
  </si>
  <si>
    <t>After power cut system not boot issue.</t>
  </si>
  <si>
    <t>System not boot issue.</t>
  </si>
  <si>
    <t>Hard disk backup program loaded but same issue repeated.so,system power supply spare PD25B changed &amp; check machine running time automatically system restart.machine stopped further to be follow up.</t>
  </si>
  <si>
    <t>2 ND SHIFT FOLLOW UP</t>
  </si>
  <si>
    <t>2 ND SHIFT FOLLOW UP PALLET HOOK MALFUNCTION</t>
  </si>
  <si>
    <t>THEN PALLET CHANGED ANJD UP AND DOWN CHECKED AND THYEN CYLINDGER MOUNTING CHECKED OK</t>
  </si>
  <si>
    <t>reported from Soro malfunction and pallet hook up alarm</t>
  </si>
  <si>
    <t>so checked machine pallet hook side bur load and block</t>
  </si>
  <si>
    <t>then cleaned after manly pallet down  function checked ok</t>
  </si>
  <si>
    <t>through coolant pressure down</t>
  </si>
  <si>
    <t>then check the machine and then manually check coolant tank fully burr blocked burr cloned and then coolant top up and then function checked ok</t>
  </si>
  <si>
    <t>Reported tool change not working alarm issue.</t>
  </si>
  <si>
    <t>checked tool changing time suddenly machine stopped without alarm .</t>
  </si>
  <si>
    <t>Auto tool changing function checked ok. machine handover.</t>
  </si>
  <si>
    <t>manipulator not working</t>
  </si>
  <si>
    <t>then checked the machine and then air booster blocked condition then checked the machine and then air booster cleaned and then pneumatic fitting damaged then fitting fixed and then function checked ok</t>
  </si>
  <si>
    <t>lubrication oil leakage</t>
  </si>
  <si>
    <t>fitting damaged condition then new fitting change and checked ok</t>
  </si>
  <si>
    <t>conveyor not work</t>
  </si>
  <si>
    <t>then check operating door side spiral conveyor motor winding failure, so motor terminal side supply removed and insulated ok, now machine running ok</t>
  </si>
  <si>
    <t>machine taken for montronix unit installation.</t>
  </si>
  <si>
    <t>pules sensor fixed in spindle back side connection given and feedback ensured, montronix emergency circuit not interfaced, now machine working ok</t>
  </si>
  <si>
    <t>MANOJKUMAR.P,NAVEEN PRADAP.R,R.NITHISH KUMAR,MOHAN RAJ.A</t>
  </si>
  <si>
    <t>conveyor fixed Neet to given electrical connection</t>
  </si>
  <si>
    <t>connection gwan ok</t>
  </si>
  <si>
    <t>then voltage checked ok AMPS checked ok now machine running ok</t>
  </si>
  <si>
    <t>chip conveyor Mazak L.H gear box problem.</t>
  </si>
  <si>
    <t>gear box changed over to BTPL and provided a stand for gear box to support. Then given electrical supply for the motor. Trial checked ok.</t>
  </si>
  <si>
    <t>JAGAN.R,MANOJKUMAR.P,VINOTHKUMAR</t>
  </si>
  <si>
    <t>conveyor got trip</t>
  </si>
  <si>
    <t>conveyor got tripped after release the trip now conveyor working ok machine handover.</t>
  </si>
  <si>
    <t>SELVA SRINIVASAN,SARAVANAN.S,MANOJKUMAR.P</t>
  </si>
  <si>
    <t>conveyor got tripped</t>
  </si>
  <si>
    <t>slideaway lube oil leak.</t>
  </si>
  <si>
    <t>m/c backside lube line fitting loosen condition.</t>
  </si>
  <si>
    <t>then tightened fitting  and hose checked leak not coming then later leak issue came again need to follow up.</t>
  </si>
  <si>
    <t>now cleaned the filter then checked coolant flow was ok.
before that m/c had another problem air leak in deburring gun hose now replaced new hose checked ok.</t>
  </si>
  <si>
    <t>then checked the machine coolant was over flow and then checked burr blocked in all drain line area and then burr fully cleaned and then function checked ok</t>
  </si>
  <si>
    <t>m/c door not open</t>
  </si>
  <si>
    <t>problem found the door not properly closed</t>
  </si>
  <si>
    <t>so door properly closed then after door open closed checked ok then m/c back side cover removed condition , after s,p coolant pressure low alarm ,alarm reset m/c ok</t>
  </si>
  <si>
    <t>Reported pallet hook position malfunction alarm issue.</t>
  </si>
  <si>
    <t>pallet hook position missing.</t>
  </si>
  <si>
    <t>pallet manually clamp/unclamp checked &amp; pallet rotate ccw,cw then auto pallet changing checked ok.</t>
  </si>
  <si>
    <t>09:35 PM</t>
  </si>
  <si>
    <t>through coolant not coming</t>
  </si>
  <si>
    <t>then cleaned the filter checked ok.</t>
  </si>
  <si>
    <t>m/c coolant leakage</t>
  </si>
  <si>
    <t>due to mesh blocked condition.</t>
  </si>
  <si>
    <t>then cleaned the mesh checked ok.</t>
  </si>
  <si>
    <t>coolnt tank mesh blocked by burr after clean with air coolant flow is good.need to clean whole area in coolant tank follow up given to 1 st shift</t>
  </si>
  <si>
    <t>z axis servo motor bearing changed need to fix</t>
  </si>
  <si>
    <t>z axis servo motor bearing changed need to fix within machine follow up given to 1 st shift.</t>
  </si>
  <si>
    <t>machine z axis servo motor and coupling fixed ok and on and check the movement no alarm coming but noise rap[id movement time come further work 0pm team work in process</t>
  </si>
  <si>
    <t>Reported spindle through coolant pressure  down alarm issue.</t>
  </si>
  <si>
    <t>checked spindle through coolant not came.</t>
  </si>
  <si>
    <t>check pressure switch cable damaged condition.cable crimped &amp; connected,but same alarm repeated.so, production urgency coolant pressure switch feedback X24 temperorly  forced &amp; machine handover.</t>
  </si>
  <si>
    <t>ASHOK KUMAR.G,SURESH.V,RAJA.G,SELVA SRINIVASAN</t>
  </si>
  <si>
    <t>planned work taken, machine key sheet problem</t>
  </si>
  <si>
    <t>so spare new key sheet replaced and function checked ok</t>
  </si>
  <si>
    <t>KERNAL data inpase error alarm issue.</t>
  </si>
  <si>
    <t>checked HDD not working.</t>
  </si>
  <si>
    <t>HDD remove &amp; reconnected ,then scan HDD unit &amp; machine handover.</t>
  </si>
  <si>
    <t>RAJESH.R,SURESH.V</t>
  </si>
  <si>
    <t>hydraulic unit pressure down</t>
  </si>
  <si>
    <t>oil leak to tool clamp declamp hose was busted</t>
  </si>
  <si>
    <t>oil level to low , so 20liter hyd oil top up after oil leak checked , oil leak to tool clamp declamp hose was busted m/c temporally running ,further work follow up</t>
  </si>
  <si>
    <t>hydraulic unit pressure down.</t>
  </si>
  <si>
    <t>due to oil leakage, hydraulic hose puncture condition.</t>
  </si>
  <si>
    <t>1st shifts follow up work,
oil leak was found during tool decamp and clamp. hydraulic Hose was punctured condition so replaced new hydraulic hose then checked ok.</t>
  </si>
  <si>
    <t>sp through coolant pressure down</t>
  </si>
  <si>
    <t>then checked the machine and then filter checked blocked so new on changed and then pump bottom side sludge blocked so cloned and then function checked ok</t>
  </si>
  <si>
    <t>removed the filter and cleaned it and then fixed trial checked ok.</t>
  </si>
  <si>
    <t>irregular slideway oil malfunction alarm</t>
  </si>
  <si>
    <t>then checked the machine and then and then found auto cycle running time some times  x03 input getting off when the lube pump on output y08 on times lube unit filter cleaned and then pr3essure adjust but input not come so spare pump replaced and function checked ok</t>
  </si>
  <si>
    <t>55 remote i/o error</t>
  </si>
  <si>
    <t>000004 due to AP20 HR371 suspected problem, so communication cable loose condition checked ok, after ATC door open / close checked ok</t>
  </si>
  <si>
    <t>Reported pallet hook gap alarm issue.</t>
  </si>
  <si>
    <t>pallet hook signal checked ok.</t>
  </si>
  <si>
    <t>manually pallet hook up&amp; down,then alarm reset machine handover.</t>
  </si>
  <si>
    <t>spindle through coolant pressure dropping.</t>
  </si>
  <si>
    <t>due to through coolant pump bottom side sludge accumulated.</t>
  </si>
  <si>
    <t>then cleaned the sludge accumulated area then checked pressure ok.</t>
  </si>
  <si>
    <t>02:25 AM</t>
  </si>
  <si>
    <t>Pallet hook gap alarm</t>
  </si>
  <si>
    <t>Burr accumulation at bottom of pallet</t>
  </si>
  <si>
    <t>Reported Pallet gap alarm during pallet change, found burr accumulated in the pallet bottom, same has cleaned &amp; pallet function restored, pallet changing checked &amp; machine handed over.</t>
  </si>
  <si>
    <t>Reported after power cut machine ON soft limit alarm issue.</t>
  </si>
  <si>
    <t>power fluxuation.</t>
  </si>
  <si>
    <t>All axis softlimit value bypassed &amp; axis reference taken then soft limit value originalized &amp; machine handover.</t>
  </si>
  <si>
    <t>slide way oil malfunction alarm come</t>
  </si>
  <si>
    <t>lu grease level low</t>
  </si>
  <si>
    <t>so new lub grease cartage replaced after reset the alarm , production side operator not available</t>
  </si>
  <si>
    <t>tool change not work</t>
  </si>
  <si>
    <t>then check signal malfunction, so machine power off and on, auto tool checked ok</t>
  </si>
  <si>
    <t>tpm activities</t>
  </si>
  <si>
    <t>grease cartage stand provided, coolant  gun spiral hose fixed</t>
  </si>
  <si>
    <t>tag no ;16 atc magazine  inside light not working so problem light removed new light provided and connected , then pallet change indicator cover not fixed spare cover fixed , tag no; 11 proper routing required for the hoses and wires , so removed all hoses and wires connections then after all hose and wire properly fixed , tag no ; 20 mpg wire loose condition so re tight the Caple</t>
  </si>
  <si>
    <t>SATHISH J,ASHOK KUMAR.G,RAMAR S,SURESH.V,MANIKANDAN.K</t>
  </si>
  <si>
    <t>tool fall down problem</t>
  </si>
  <si>
    <t>then checked the machine magazine side pocket no 27 was problem so that  tool changed for pocket no 35 and then function checked ok Renishaw tool damaged mc running ok .</t>
  </si>
  <si>
    <t>after power fixation, so machine off and on reference taken time X axis not reference 10 detector malfunction</t>
  </si>
  <si>
    <t>then check X-axis sensor mounting plate and sensor Dogg bend, so bend correct ok and X axis reference taken ok alignment Neet to check in next shift follow up and operator side X axis off set check work informed</t>
  </si>
  <si>
    <t>YUVARAJ.R,MANOJKUMAR.P,HARIHARASUDHAN.M,HARIGARAN.U</t>
  </si>
  <si>
    <t>10 detector malfunction alarm</t>
  </si>
  <si>
    <t>power failure after detector alarm</t>
  </si>
  <si>
    <t>check m/c off and on after all axis manual ref taken ok</t>
  </si>
  <si>
    <t>LEFT side conveyor not working</t>
  </si>
  <si>
    <t>LEFT side conveyor not working notice dscrew conveyor grub screw is loaded and fall down remove dthe gear box fix then grub screw tightly.now conveyor working good m/c handover.</t>
  </si>
  <si>
    <t>MANIKANDAN,SELVA SRINIVASAN,RAMAR S</t>
  </si>
  <si>
    <t>m/c spiral conveyor not running.</t>
  </si>
  <si>
    <t>due to connecting bolt was loosen condition.</t>
  </si>
  <si>
    <t>electrical side function checked all ok then removed the gear box grub screw loosened condition removed the bolt then fixed Allen key bolt tightened it then fixed the gear box then all function checked ok.</t>
  </si>
  <si>
    <t>JAGAN.R,HARI KRISHNAN,RAJA.G</t>
  </si>
  <si>
    <t>reported from ATC not working</t>
  </si>
  <si>
    <t>magazine manually moved and reed switch adjusted</t>
  </si>
  <si>
    <t>tool side tunnel bolt is loosened condition.</t>
  </si>
  <si>
    <t>then tightened then loosened bolt after checked ok.</t>
  </si>
  <si>
    <t>set up key loose condition issue</t>
  </si>
  <si>
    <t>mounting retighten ok, after machine cycle state ok, now machine running checked ok</t>
  </si>
  <si>
    <t>10:36 AM</t>
  </si>
  <si>
    <t>11:02 AM</t>
  </si>
  <si>
    <t>so checked due to power cut time alarm came, so manually all axis home position taken ok, then machine function checked ok</t>
  </si>
  <si>
    <t>through coolant hose damaged condition</t>
  </si>
  <si>
    <t>then replaced new spare hose checked ok.</t>
  </si>
  <si>
    <t>Mouse knob damaged issue.</t>
  </si>
  <si>
    <t>mouse working but knob damaged .</t>
  </si>
  <si>
    <t>spare mouse changed &amp; keyboard fully cleaned then mouse &amp; keyboard working checked ok.</t>
  </si>
  <si>
    <t>pallet wrong position called.</t>
  </si>
  <si>
    <t>pallet lock and unlock cylinder loosen.</t>
  </si>
  <si>
    <t>checked pallet lock and unlock cylinder lock nut loosen. tighted checked pallet lock and unlock ok.</t>
  </si>
  <si>
    <t>41 spindle malfunction (71) alarm and emergency stop alarm</t>
  </si>
  <si>
    <t>so checked found power flex action, so reset after Y axis movement time at prese t EMG acting that time 1.6mm droop, so Y axis break connector loose connection so corrected ok</t>
  </si>
  <si>
    <t>emergency stop alarm</t>
  </si>
  <si>
    <t>dairy drill running time found Montrone Gen canny</t>
  </si>
  <si>
    <t>then alarm so checked mentoring reeded man 43 load Sethy was 40 so Sethy to 50 machine under observation</t>
  </si>
  <si>
    <t>coolant motor not working.</t>
  </si>
  <si>
    <t>m/c on and off then rechecked again then ok.</t>
  </si>
  <si>
    <t>Reported machine door not open issue.</t>
  </si>
  <si>
    <t>checked machine door limitswitch lock damaged condition.</t>
  </si>
  <si>
    <t>limitswitch lock damage corrected &amp; door open,close checked ok.machine handover.</t>
  </si>
  <si>
    <t>RAJESH.R,HARI KRISHNAN,ASHOK KUMAR.G</t>
  </si>
  <si>
    <t>ATC 258 COVER SENSOR MALGFUNCTION</t>
  </si>
  <si>
    <t>DUE TO CHECK THE MACHINE AND THEN FLOW CONTROL VALVE A DJUST AND THEN FUNCTION CHEKED OK</t>
  </si>
  <si>
    <t>so machine fully off and on, then reset the alarm, after machine function checked ok</t>
  </si>
  <si>
    <t>slide way alarm malfunction alarm</t>
  </si>
  <si>
    <t>so new spare grease cartage replaced , then air lock released after reset the alarm after function checked ok after atc door not closed problem found the atc door and lm rail mounting bolt missing  condition  so new m5 button bolt replaced after atc door open closed checked ok then axis all checked , z-axis telescopic cover load condition then cover was damaged so telescopic cover bend to straight after axis movement checked ok m/c hand over</t>
  </si>
  <si>
    <t>Spiral conveyor gear box disassemble and serviced.</t>
  </si>
  <si>
    <t>spiral conveyor gear box service and check the winding there was winding problem spare winding taken after disassemble all bearings and needle rollers seals all dimensions taken and all spares kept in the box infront of the table.follow up</t>
  </si>
  <si>
    <t>slideway oil malfunction alarm.</t>
  </si>
  <si>
    <t>slideway oil malfunction alarm due to grease air lock condition.</t>
  </si>
  <si>
    <t>released the air lock un the grease lube then checked ok.</t>
  </si>
  <si>
    <t>after power failure machine reference taking time soft limit alarm</t>
  </si>
  <si>
    <t>so soft limit value changed and reference taken after soft limit side original value restored ok</t>
  </si>
  <si>
    <t>through coolant not come</t>
  </si>
  <si>
    <t>then checked the machine and then filter cleaned and then air lock released and then function checked ok</t>
  </si>
  <si>
    <t>coolant not flow.</t>
  </si>
  <si>
    <t>coolant level low need to top up.</t>
  </si>
  <si>
    <t>coolant leakage via conveyor side area</t>
  </si>
  <si>
    <t>then provided blue sheet to make a way for coolant to the conveyor then after checked no leakage occurred.</t>
  </si>
  <si>
    <t>air gun hose burst condition.</t>
  </si>
  <si>
    <t>then fixed 12mm t fitting in that leaking area and the put a dummy for that 12mm pneumatic fitting ok. leak arrested.</t>
  </si>
  <si>
    <t>coolant leakage near door m/c door.</t>
  </si>
  <si>
    <t>then applied m-seal in the coolant leaking area after checked ok.</t>
  </si>
  <si>
    <t>Reported thermal trip alarm issue.</t>
  </si>
  <si>
    <t>checked spindle through coolant motor OLR tripped condition.</t>
  </si>
  <si>
    <t>Motor end resistance value measured 1.9ohm,1.9ohm,1.9ohm taken,then trip reset &amp; motor amps taken checked 7.9A OK. machine handover under observation.</t>
  </si>
  <si>
    <t>spindle through coolant pressure drop.</t>
  </si>
  <si>
    <t>due to filter was damaged condition.</t>
  </si>
  <si>
    <t>new filter replaced then trial checked ok.</t>
  </si>
  <si>
    <t>pallet clamp sensor malfunction</t>
  </si>
  <si>
    <t>manually pallet clamp unclamp checked ok, then auto pallet change checked ok, machine under observation</t>
  </si>
  <si>
    <t>Planned activity to decrease the Y-Axis rapid values</t>
  </si>
  <si>
    <t>Y-Axis rapid values decreased from 40000 to 20000 for heavy noise observed during axis movement</t>
  </si>
  <si>
    <t>Machine taken for planned activity (Mechanical operating pcb board replacement )</t>
  </si>
  <si>
    <t>Machine taken for planned activity to swapp the Mechanical key operating board pcb, So E300-2 machine E300-3 machines swapped and function ensured</t>
  </si>
  <si>
    <t>No tool unload alarm</t>
  </si>
  <si>
    <t>Checked and found Tool on magazine confirmation sensor signal not present</t>
  </si>
  <si>
    <t>Sensor cleaned auto tool change function checked</t>
  </si>
  <si>
    <t>HARI KRISHNAN,MOHAN RAJ.A</t>
  </si>
  <si>
    <t>Emergency stop alarm during door operation time</t>
  </si>
  <si>
    <t>Checked and found Pressure down during machine operating time</t>
  </si>
  <si>
    <t>Chuck strainer fully cleaned pressured ensure machine auto cycle runing ensured ok</t>
  </si>
  <si>
    <t>Mech</t>
  </si>
  <si>
    <t>Machine taken for planned activity to replace the drive, Machine switched on and function checked MDS-DH-V2-8080</t>
  </si>
  <si>
    <t>MACHINE DOOR OPEN AND CLOSE PROBLEM</t>
  </si>
  <si>
    <t>THEN CHECKED THE MACHINE AND THEN MANUALLY DOOR OPEN AND CLOSE CHECKED OK</t>
  </si>
  <si>
    <t>tool shifter malfunction alarm</t>
  </si>
  <si>
    <t>then check the mc and then manually and then manually tool position changed and then function checked  ok</t>
  </si>
  <si>
    <t>SATHISH J,HARIGARAN.U,SURESH.V</t>
  </si>
  <si>
    <t>oil leakage problem.</t>
  </si>
  <si>
    <t>b axis rotation and tool de clamp cylinder bottom side oil leak</t>
  </si>
  <si>
    <t>checked lower turret clamp and de clamp pin side minor leak. m/c under observation.</t>
  </si>
  <si>
    <t>JAGAN.R,VINOTHKUMAR,RAJA.G,HARIHARASUDHAN.M</t>
  </si>
  <si>
    <t>oil skimmer not working issue.</t>
  </si>
  <si>
    <t>checked found motor winding 2 phase open.</t>
  </si>
  <si>
    <t>spare motor changed &amp; running checked ok.</t>
  </si>
  <si>
    <t>MANOJKUMAR.P,RAMAR S,MANIKANDAN.K</t>
  </si>
  <si>
    <t>due to tool shifter hose burst condition.</t>
  </si>
  <si>
    <t>replaced the damaged hose then leak not occurred then top upped trial check need to be checked follow up work.</t>
  </si>
  <si>
    <t>JAGAN.R,RAJESH KUMAR.V,RAJA.G</t>
  </si>
  <si>
    <t>Spindle malfunction alarm</t>
  </si>
  <si>
    <t>Milling spindle drive 52 alarm come loaded condition</t>
  </si>
  <si>
    <t>Machine power off/on alarm reset after machine running ok . under observation</t>
  </si>
  <si>
    <t>upper turret x1 axis telescopic sheet broken.</t>
  </si>
  <si>
    <t>then replaced new sheet checked ok.</t>
  </si>
  <si>
    <t>Reported 34 servo malfunction alarm issue.</t>
  </si>
  <si>
    <t>After power cut W axis servo malfunction 6F Alarm came.</t>
  </si>
  <si>
    <t>machine fully off/on then alarm reset,machine handover.</t>
  </si>
  <si>
    <t>drum conveyor service.</t>
  </si>
  <si>
    <t>spen technology service the drum conveyor checked conveyor running ok.</t>
  </si>
  <si>
    <t>11:03 AM</t>
  </si>
  <si>
    <t>reported from display error</t>
  </si>
  <si>
    <t>so checked and found hard disc problem</t>
  </si>
  <si>
    <t>then new hard disc changed and program all copy are paste after function checked ok machine handed over</t>
  </si>
  <si>
    <t>reported 41 spindle malfunction 2F alarm</t>
  </si>
  <si>
    <t>checked and found alarm came in turning spindle, Heida Nhan testing connected with spindle encoder amplitude of the encoder signal is ok, connector inside wires tightness checked ok, drive end to junction box connector end cable continuity checked ok, due to production argand, machine handed over, machine running with issue.</t>
  </si>
  <si>
    <t>reporter spindle malfunction 2f alarm</t>
  </si>
  <si>
    <t>Thring spindle alarm frequently coming</t>
  </si>
  <si>
    <t>need to open the coved and soldering to be checked follow up</t>
  </si>
  <si>
    <t>atc tool pot in position alarm</t>
  </si>
  <si>
    <t>problem found the atc arm was load to atc door</t>
  </si>
  <si>
    <t>then tool pot position ok , so manually door load released , after open close checked again door load to arm so removed the atc door , problem suspected to atc arm was alignment issue, further work was follow up</t>
  </si>
  <si>
    <t>ATC problem</t>
  </si>
  <si>
    <t>ATC alignment problem.</t>
  </si>
  <si>
    <t>follow up work,
ATC tool part not in position then loosened the mounting bolt of the ATC end and then adjusted the position still alignment problem came .further work to be follow</t>
  </si>
  <si>
    <t>Reported remote I/O error alarm issue.</t>
  </si>
  <si>
    <t>checked no abnormalities found.</t>
  </si>
  <si>
    <t>machine fully off/on then alarm reset tool change function checked ok.</t>
  </si>
  <si>
    <t>machine fully off/on then alarm reset,auto tool change function checked ok.</t>
  </si>
  <si>
    <t>then checked the machine and then n2 gas pressure checked 50 bar only then n2 gas top up[ and then pressure checked 75 bar and then mc hand over to production</t>
  </si>
  <si>
    <t>Servo MALFUNCTION ALARM</t>
  </si>
  <si>
    <t>THEN CHECK Z AXIS SIDE 50 OVER LOADED, SO MACHINE OFF AND ON REFERENCE TAKEN AND MACHINE RUNNING OK</t>
  </si>
  <si>
    <t>Reported emergency alarm issue.</t>
  </si>
  <si>
    <t>checked montronix unit activated.</t>
  </si>
  <si>
    <t>tool chganging time emergency alarm came.checked no abnormalities found .machine off/on then alarm reset &amp; auto change function checked &amp; all axis movement checked ok.</t>
  </si>
  <si>
    <t>ATC cover open sensor malfunction</t>
  </si>
  <si>
    <t>ATC cover open/close door problem noise come so open time signal not come</t>
  </si>
  <si>
    <t>Manually  ATC door open/close check ok signal ok after auto tool changed ok</t>
  </si>
  <si>
    <t>Z axis servo malfunction 52 alarm</t>
  </si>
  <si>
    <t>55 REMOTE I/O ERROR (200) ALARM COME</t>
  </si>
  <si>
    <t>SO MACHINE FULLY OFF AND ON, THEN ALARM RESET AFTER FUNCTION CHECKED OK</t>
  </si>
  <si>
    <t>MOHAN RAJ.A,HARIHARASUDHAN.M</t>
  </si>
  <si>
    <t>z axis N2 gas level low</t>
  </si>
  <si>
    <t>so n2 gas check only 70 bar so top up 110 bar after m/c faction check ok. so machine hand over ok.</t>
  </si>
  <si>
    <t>remote i/o error alarm issue</t>
  </si>
  <si>
    <t>machine fully off and on, then reset the alarm, after machine function checked ok</t>
  </si>
  <si>
    <t>E800-1 machine chip conveyor selector switch</t>
  </si>
  <si>
    <t>found and removed</t>
  </si>
  <si>
    <t>new switch replaced ok after function checked ok machine handed over</t>
  </si>
  <si>
    <t>ATC door problem.</t>
  </si>
  <si>
    <t>during opening door was opening fast.</t>
  </si>
  <si>
    <t>adjusted the flow then ATC door functioning checked ok.</t>
  </si>
  <si>
    <t>atc sensor malfunction alarm</t>
  </si>
  <si>
    <t>then reset alarm after auto tool changed checked ok m/c hand over</t>
  </si>
  <si>
    <t>planed work</t>
  </si>
  <si>
    <t>magazine side lamp problem so new 1feet lamp changed then check ok.</t>
  </si>
  <si>
    <t>remote I/O error alarm</t>
  </si>
  <si>
    <t>communication board side signal missing malfunction, so machine power off and on, then alarm reset ok, now machine runn9ing ok</t>
  </si>
  <si>
    <t>atc door sensor malfunction alarm</t>
  </si>
  <si>
    <t>so manually sensor adjusted but issue not solved atc door mounting bolt checked , cylinder shaft atc door mounting bolt all loosed condition so retight the mounting bolt after checked ok</t>
  </si>
  <si>
    <t>remote i/o error alarm</t>
  </si>
  <si>
    <t>machine fully off and on, then reset alarm after function checked ok</t>
  </si>
  <si>
    <t>so machine fully off and on alarm reset and C axis reference taken time servo malfunction 23 alarm come, so alarm reset machine running ok</t>
  </si>
  <si>
    <t>Reported from ATC Arm position malfunction alarm issue.</t>
  </si>
  <si>
    <t>then checked manually move to tool Change ok. after function checked ok.</t>
  </si>
  <si>
    <t>machine handed over.</t>
  </si>
  <si>
    <t>NAVEEN PRADAP.R,RAJA.G</t>
  </si>
  <si>
    <t>Remote I/O error alarm issue.</t>
  </si>
  <si>
    <t>ATC side all feedback checked ok.</t>
  </si>
  <si>
    <t>machine off/on alarm reset then tool changing function checked ok.</t>
  </si>
  <si>
    <t>Remote I/O error alarm</t>
  </si>
  <si>
    <t>Communication board signal malfunction</t>
  </si>
  <si>
    <t>Machine power Totally off/o alarm reset after machine running ok</t>
  </si>
  <si>
    <t>planned work, chiller problem</t>
  </si>
  <si>
    <t>so spare chiller VGS person changed condition, so old chiller input supply remove and spare chiller side input supply given and oil temperature observed ok</t>
  </si>
  <si>
    <t>Remote i/o error alarm issue</t>
  </si>
  <si>
    <t>HARI KRISHNAN,MANOJKUMAR.P,SURESH.V</t>
  </si>
  <si>
    <t>Remote i/o error alarm issue.</t>
  </si>
  <si>
    <t>checking purpose I/O Card AP21&amp;AP22 swapped to E 800-2to e800-1 then machine ON. no alarm found, machine handover under observation.</t>
  </si>
  <si>
    <t>E-800-1 MACHINE stabilizer connection given check service person TEKSAI PCB problem.</t>
  </si>
  <si>
    <t>SO NEW PCB BOARD replaced and 415v conductor not available. so 100 amps MCB Change ok. informed.</t>
  </si>
  <si>
    <t>RAJESH.R,KARTHIKEYAN.K,NAVEEN PRADAP.R</t>
  </si>
  <si>
    <t>55 Remote I/O Error alarm.</t>
  </si>
  <si>
    <t>machine totally off and on alarm reset after reference checked ok. machine handed over.</t>
  </si>
  <si>
    <t>machine fully off and on, then alarm reset, after A41 board side all cable checked ok, then machine function checked ok</t>
  </si>
  <si>
    <t>reported i/o error alarm</t>
  </si>
  <si>
    <t>Reported Remote I/O error alarm issue.</t>
  </si>
  <si>
    <t>remoter  i/o error alarm</t>
  </si>
  <si>
    <t>fully off and on</t>
  </si>
  <si>
    <t>reported i/o remote error</t>
  </si>
  <si>
    <t>after faction checked ok</t>
  </si>
  <si>
    <t>Reported from ARM Position malfunction alarm issue.</t>
  </si>
  <si>
    <t>then checked ARM manually taken home position. after tool change ok. machine handed over.</t>
  </si>
  <si>
    <t>machine fully off/on then alarm reset then machine handover.</t>
  </si>
  <si>
    <t>Amplifier not equiped alarm.</t>
  </si>
  <si>
    <t>then checked stablizer side breaker tripped condition. trip reset after reference taken ok. machine handed over.</t>
  </si>
  <si>
    <t>spare grease cartage one replaced after air locked , air released  m/c off and on reset the alarm m/c ok</t>
  </si>
  <si>
    <t>conveyor belt damaged.</t>
  </si>
  <si>
    <t>checked conveyor belt wornout and damaged. burr blocked.
burr removed. checked ok.</t>
  </si>
  <si>
    <t>YUVARAJ.R,JAGAN.R,RAJA.G</t>
  </si>
  <si>
    <t>conveyor over load thermal trip alarm</t>
  </si>
  <si>
    <t>problem due to burr loaded condition.</t>
  </si>
  <si>
    <t>burr loaded condition , manually operated forward and reverse then cleared the burr that was loaded then checked ok</t>
  </si>
  <si>
    <t>conveyur thermal trip alarm</t>
  </si>
  <si>
    <t>then checked the machine and then manually trip released and then for and revers checked not ok then checked center plate was bend condition so mc stopped operator not available</t>
  </si>
  <si>
    <t>conveyor load condition</t>
  </si>
  <si>
    <t>due to burr load</t>
  </si>
  <si>
    <t>manually operated the conveyor front and forward trial checked ok.</t>
  </si>
  <si>
    <t>chip conveyor loaded.</t>
  </si>
  <si>
    <t>due to conveyor plate broken</t>
  </si>
  <si>
    <t>then sprocket removed and then plate removed checked ok.</t>
  </si>
  <si>
    <t>due to burr struck up condition.</t>
  </si>
  <si>
    <t>then manually operated the conveyor forward and reverse checked ok.</t>
  </si>
  <si>
    <t>Reported from thermal trip alarm.</t>
  </si>
  <si>
    <t>then checked motor taking amps R-0.8Amps, Y-0.8Amps, B-0.8Amps MPCB rating 1.5Amps.</t>
  </si>
  <si>
    <t>tripped released conveyor on. conveyor loaded condition burr fully blocked condition. Burr fully cleaned after function checked ok. machine handed over.</t>
  </si>
  <si>
    <t>R.NITHISH KUMAR,JAGAN.R,SURESH.V</t>
  </si>
  <si>
    <t>manually operated the conveyor in reverse mode cleared the burr that was struck up conidtion. then checked ok.</t>
  </si>
  <si>
    <t>m/c front door cylinder pneumatic hose damaged.</t>
  </si>
  <si>
    <t>pneumatic hose damaged condition.</t>
  </si>
  <si>
    <t>thermal trip alarm issue</t>
  </si>
  <si>
    <t>checked chip conveyor trip, conveyor overload burr removed&amp; plate bend corrected, then conveyor working checked ok</t>
  </si>
  <si>
    <t>ASHOK KUMAR.G,MANOJKUMAR.P,RAMAR S</t>
  </si>
  <si>
    <t>atc drive malfunction alarm</t>
  </si>
  <si>
    <t>manually tool unclamped after atc position checked ok then tool clamp after auto cycle tool changed ok</t>
  </si>
  <si>
    <t>m/c door problem.</t>
  </si>
  <si>
    <t>due to m/c door top side key bend condition</t>
  </si>
  <si>
    <t>fixed the bend condition then checked trial checked ok.</t>
  </si>
  <si>
    <t>telescopic cover problems</t>
  </si>
  <si>
    <t>cover remeted condition</t>
  </si>
  <si>
    <t>so check3ed the cover bolt loosened and bolt missing so new bolt provided after m/c hand over ok.</t>
  </si>
  <si>
    <t>SARAVANAN.S,MANIKANDAN.K</t>
  </si>
  <si>
    <t>y axis telescopic cover was open condition</t>
  </si>
  <si>
    <t>then checked the machine and then cover fully cleaned and then fix mounting thread warn out condition so length bolt provide and then and then y axis move and function checked ok</t>
  </si>
  <si>
    <t>07:23 AM</t>
  </si>
  <si>
    <t>reported from disk write error.</t>
  </si>
  <si>
    <t>so checked machine hard disk Rippon cable removed and reconnected. after function checked ok. machine handed over.</t>
  </si>
  <si>
    <t>3rd shift follow up work ,m/c conveyor loaded</t>
  </si>
  <si>
    <t>m/c conveyor loaded</t>
  </si>
  <si>
    <t>then checked conveyor tension was loosed condition so conveyor tension adjusted after conveyor forward reverse checked ok m/c to running</t>
  </si>
  <si>
    <t>CONVEYOR GOT TRIPPED</t>
  </si>
  <si>
    <t>Conveyor chain got loose need  fabricate work.so follow up given now machine running without conveyor</t>
  </si>
  <si>
    <t>Reported after tool change spindle tool clamping signal missing issue.</t>
  </si>
  <si>
    <t>checked spindle tool clamping sensor signal sometimes missing.</t>
  </si>
  <si>
    <t>tool clamping sensor position adjusted &amp; tool clamping,unclamping signal checked ok.</t>
  </si>
  <si>
    <t>06:47 AM</t>
  </si>
  <si>
    <t>reported from ATC drive malfunction alarm</t>
  </si>
  <si>
    <t>so checked MR-J2 side over load alarm then reset</t>
  </si>
  <si>
    <t>after tool manually removed and replayed then manually tool changed ok</t>
  </si>
  <si>
    <t>coolant leakage in the m/c backside.</t>
  </si>
  <si>
    <t>coolant leakage in coolant unit hose fitting side , fitting loosened condition.</t>
  </si>
  <si>
    <t>then tightened the hose fitting after checked ok.</t>
  </si>
  <si>
    <t>Reported time out circuit lubrication alarm issue.</t>
  </si>
  <si>
    <t>checked lub oil level ok.</t>
  </si>
  <si>
    <t>Lub oil manually ON then alarm reset machine handover.</t>
  </si>
  <si>
    <t>power cut time X-Axis soft limit alarm.</t>
  </si>
  <si>
    <t>manually reference taken ok. machine totally off and on. after auto cycle checked  ok. machine handed over.</t>
  </si>
  <si>
    <t>INBARASAN.M,HARIHARASUDHAN.M</t>
  </si>
  <si>
    <t>due to gear boxing stud bolt bend condition.</t>
  </si>
  <si>
    <t>replaced new stud checked not ok. stud become bend again. further work to be follow.</t>
  </si>
  <si>
    <t>manually operated the conveyor then cleared the burr checked ok.</t>
  </si>
  <si>
    <t>turret side oil leakage issue</t>
  </si>
  <si>
    <t>so full the m/c after z-axis telescopic cover removed then turret index motor connected removed turret mill spindle belt loosed belt removed then index motor gears removed turret mill spindle motor saft removed dismantle to turret cylinder full clean the cylinder parts and cylinder couplings further work follow up , cylinder o-rings all new parts spars replaced but cylinder seals not available spars seals searching problem seals fixed cylinder side then new Geras cylinder bearings replaced then reassembled turret and motor gears , turret index checked electrical team ok but issue not solved waiting for seals m/c hand over to production side work with problem</t>
  </si>
  <si>
    <t>reported from machine display not on.</t>
  </si>
  <si>
    <t>so checked and found machine fully off and on.</t>
  </si>
  <si>
    <t>after function checked ok. machine handed over.</t>
  </si>
  <si>
    <t>10 liters of hydraulic 32 oil top upped then ok.</t>
  </si>
  <si>
    <t>then checked and then 32 oil 10 litter top up and then function checked ok</t>
  </si>
  <si>
    <t>turret index malfunction</t>
  </si>
  <si>
    <t>then check the machine and then oil level checked low so 15 litter hyspin vg 32 oil top up and then turret manually index and then function checked ok</t>
  </si>
  <si>
    <t>turret clamp sensor malfunction alarm</t>
  </si>
  <si>
    <t>so manually turret index checked turret clamp declamp checked after ok m/c hand over</t>
  </si>
  <si>
    <t>turret sensor malfunction alarm</t>
  </si>
  <si>
    <t>then checked to mazak service engineer m/c manually index then reset alarm but issue again come so m/c  x aixs telescopic cover removed turret motor covers removed then index motor removed ,index drive gear and shaft checked problem suspected the shaft and gear key was buched so spare key arranged after gear and shaft fixed m/c side then all cover fixed after turret index checked m/c ok under observation</t>
  </si>
  <si>
    <t>TURRET SENSOR MALFUNCTION ALARM</t>
  </si>
  <si>
    <t>THEN CHECKED THE MACHINE AND THEN HYDRAULIC OIL LEVEL LOW SO 10 LITTER HYSPIN VG32 OIL TOP UP AND THEN TURRET MANUALLY INDEX AND THEN FUNCTION CHECKED OK</t>
  </si>
  <si>
    <t>hydraulic oil low low</t>
  </si>
  <si>
    <t>then checked the mc and then 32 oil 20 litter top and then manually turret index and then function checked ok</t>
  </si>
  <si>
    <t>hydraulic oil level low grade 36 10 ltr topupped now alarm gone machine running</t>
  </si>
  <si>
    <t>top upped 10 liters of hydraulic oil checked ok.</t>
  </si>
  <si>
    <t>so 20 litter 32 oil top up and then function checked ok</t>
  </si>
  <si>
    <t>checked conveyor freely rotate.</t>
  </si>
  <si>
    <t>conveyor motor winding value checked ok. then motor voltage checked 90 V only came. conveyor forward,reverse switch failure.now directly forward connected &amp; coneyor working checked ok.</t>
  </si>
  <si>
    <t>Z-Axis over travel arm parameter bypassed then home position taken then orginal parameter restored then function checked ok.</t>
  </si>
  <si>
    <t>turret back side telescopic cover topside cover removed conidtion.</t>
  </si>
  <si>
    <t>now removed the top cover of the z axis telescopic cover fabrication work need to be done for that further work to be follow up.</t>
  </si>
  <si>
    <t>reported chuck sensor malfunction alarm.</t>
  </si>
  <si>
    <t>then checked chuck clamp declamp sensor plate adjust and fixed ok.</t>
  </si>
  <si>
    <t>after chuck clamp declamp function checked ok . machine hand over.</t>
  </si>
  <si>
    <t>Reported from conveyor thermal trip alarm.</t>
  </si>
  <si>
    <t>conveyor fully loaded condition after burr fully cleaned and MPCB rating 1.7AMPS MOTOR taking Amps 1.1Amps.</t>
  </si>
  <si>
    <t>machine handed over, observation.</t>
  </si>
  <si>
    <t>coolant mix-up in lube tank.</t>
  </si>
  <si>
    <t>removed the coolant tank and cleaned the tank top upped new hydraulic 32 oil about 1 liters checked ok under observation</t>
  </si>
  <si>
    <t>SARAVANAN.S,JAGAN.R,SELVA SRINIVASAN</t>
  </si>
  <si>
    <t>air leakage in air hose .</t>
  </si>
  <si>
    <t>due to hose puncture condition.</t>
  </si>
  <si>
    <t>then fixed the hose issue then checked ok.</t>
  </si>
  <si>
    <t>air leakage in air hose</t>
  </si>
  <si>
    <t>then cut the hose fixed the hose then checked ok.</t>
  </si>
  <si>
    <t>tool eye position sensor malfunction alarm.</t>
  </si>
  <si>
    <t>then checked XC and XB input tool eye sensor reverse and forward signals junction box terminal side check Allread 24v dc not connected in 411 need to check AP1 BOARD.</t>
  </si>
  <si>
    <t>chip conveyor not working.</t>
  </si>
  <si>
    <t>then checked burr fully blocked and conveyor loaded condition.</t>
  </si>
  <si>
    <t>burr fully cleaned forward reverse function checked ok. machine handed over.</t>
  </si>
  <si>
    <t>DATA NOT FOUND ALARM ISSUE</t>
  </si>
  <si>
    <t>BACK UP CORRUPTED</t>
  </si>
  <si>
    <t>DATA VALUE MALFUNTION ISSUE AND NEED SUPPLIER SUPPORT</t>
  </si>
  <si>
    <t>MACHINE POWER OFF AND RESTART THEN ALARM RESET MACHIE HANDOVER ,AGAIN SAME ISSUE REPEATED RESET ONCE AGAIN UNDER OBSERVATION</t>
  </si>
  <si>
    <t>Reported system not boot issue.</t>
  </si>
  <si>
    <t>machine system not ON issue.</t>
  </si>
  <si>
    <t>checked NC side no alarm came.NC unit fully cleaned &amp; machine  ON.but system not boot.machine stopped further to be follow up.</t>
  </si>
  <si>
    <t>Reported from conveyor not working.</t>
  </si>
  <si>
    <t>then checked machine conveyor forward and reverse selector switch manually move to function checked ok.</t>
  </si>
  <si>
    <t>after function checked ok, machine handed over.</t>
  </si>
  <si>
    <t>burr accumulated in conveyor.</t>
  </si>
  <si>
    <t>burr accumulated in conveyor. belt forwared and reverse checked conveyor running ok.</t>
  </si>
  <si>
    <t>Conveyor got tripped</t>
  </si>
  <si>
    <t>conveyor got tripped after switch on the mcb . conveyor manually move front and back now total burr removed .after verified now conveyor working good. machine handover.</t>
  </si>
  <si>
    <t>conveyor not on</t>
  </si>
  <si>
    <t>conveyor switch off condition</t>
  </si>
  <si>
    <t>so on the switch but conveyor automatic moved in tank out side then refixed m/c side</t>
  </si>
  <si>
    <t>MANIKANDAN.K,ASHOK B,INBARASAN.M</t>
  </si>
  <si>
    <t>checked chip conveyor motor MPCB tripped.</t>
  </si>
  <si>
    <t>burr loaded in conveyor side,burr cleaned &amp; trip reset machine handover.</t>
  </si>
  <si>
    <t>coolant leakage via conveyor side inside.</t>
  </si>
  <si>
    <t>leakage was coming through via conveyor guard then conveyor guard fixed provided sheet for that area then checked no leakage found.</t>
  </si>
  <si>
    <t>machine size version.</t>
  </si>
  <si>
    <t>backless problem.</t>
  </si>
  <si>
    <t>so machine x y reputably checked 10 micron coming. than x axis cover removed and lock nut tight ok. than job checked not ok.</t>
  </si>
  <si>
    <t>tool change time air not coming</t>
  </si>
  <si>
    <t>air &amp; coolant coming nosil side burr blocked</t>
  </si>
  <si>
    <t>so removed and clean the nosil after tool change checked air and coolant coming m/c hand over</t>
  </si>
  <si>
    <t>Reported from door open close problem.</t>
  </si>
  <si>
    <t>then checked safety switch ax ware broken condition.</t>
  </si>
  <si>
    <t>so new ax ware point replaced. after function checked ok.</t>
  </si>
  <si>
    <t>Reported feedrate switch problem(240%going)</t>
  </si>
  <si>
    <t>checked feedrate switch position stopper pin broken.</t>
  </si>
  <si>
    <t>spare switch changed &amp; feedrate function checked ok.</t>
  </si>
  <si>
    <t>reported machine control panel side noise coming.</t>
  </si>
  <si>
    <t>then checked and found chip conveyor conductor side noise coming.</t>
  </si>
  <si>
    <t>so new 110v conductor changed and function checked ok machine hand over.</t>
  </si>
  <si>
    <t>low turret safety guard rubbing</t>
  </si>
  <si>
    <t>due to safety guard bend condition</t>
  </si>
  <si>
    <t>so removed the cover fixed all of the bend then refixed the cover waiting for production feedback.</t>
  </si>
  <si>
    <t>z axis magazine cover loaded</t>
  </si>
  <si>
    <t>then checked and then cover removed and then bend removed and refixed and  then further work follow up</t>
  </si>
  <si>
    <t>SARAVANAN.S,HARIGARAN.U,RAJESH KUMAR.V</t>
  </si>
  <si>
    <t>x2-axis bottom cover open</t>
  </si>
  <si>
    <t>then checked wiper fully failure</t>
  </si>
  <si>
    <t>then manually cover insert need running with problem</t>
  </si>
  <si>
    <t>x2 axis side telescopic cover problem.</t>
  </si>
  <si>
    <t>telescopic cover damaged problem .</t>
  </si>
  <si>
    <t>breakdown from yesterday x2 axis telescopic cover damaged condition then with the help of supplier serviced the cover refixed it then trial checked ok.</t>
  </si>
  <si>
    <t>Servo malfunction alarm issue.</t>
  </si>
  <si>
    <t>machine totally off and on alarm reset after function checked ok.</t>
  </si>
  <si>
    <t>spindle malfunction</t>
  </si>
  <si>
    <t>spindle -1 drive 52 over load alarm, so machine fully off and on, t6hen reset the alarm, after function checked ok</t>
  </si>
  <si>
    <t>Reported from 43 spindle malfunction alarm issue.</t>
  </si>
  <si>
    <t>machine totally off and on, alarm reset after function checked ok. machine handed over.</t>
  </si>
  <si>
    <t>reporter from 31 servo malfunction alarm</t>
  </si>
  <si>
    <t>so checked found machine Z axis motor encoder cable removed</t>
  </si>
  <si>
    <t>then IP with cleaned after connoting function checked  ok machine handed over</t>
  </si>
  <si>
    <t>spindle alignment dictated.</t>
  </si>
  <si>
    <t>so checked the spindle side 300mm Mandle provide to check 0.3mm tapper so spindle mounting bolt loosest to alignment corrected 0.01mm. after checking ok .m/c hand over ok.</t>
  </si>
  <si>
    <t>INBARASAN.M,RAMAR S</t>
  </si>
  <si>
    <t>hydraulic oil level leak</t>
  </si>
  <si>
    <t>oil leak found the m/c b axis side</t>
  </si>
  <si>
    <t>then oil level marked after oil leak checked , oil leak found the b axis side so temporally m/c running and hand over</t>
  </si>
  <si>
    <t>then check spindle-1 drive side 52 overload alarm, so machine power off and on , after alarm reset , now machine running ok, under observation.</t>
  </si>
  <si>
    <t>fume killer cleaning work</t>
  </si>
  <si>
    <t>fume killer exhaust hose side oil formed so removed the hose and full clean after fume killer drum filter clean  m/c to running</t>
  </si>
  <si>
    <t>10:35 PM</t>
  </si>
  <si>
    <t>so machine fully off and on, then reset the alarm, after function checked ok</t>
  </si>
  <si>
    <t>machine inside Z1 axis t.cover removed and inside cleaned ok lower turret cover removed and inside cleaned work ok coolant pump side filter removed and changed ok all coolant pump suction cleaned ok conveyor drum filter cleaned and hydralic power pack side all filter removed and cleaned ok machine inside axis area cleaned ok mill spindle side oil leak found so tool clamping unit removed and oil seal changed and fixing after function check ok machine back side turning spindle side burr cleaned ok and lubrication unit removed and cleaned and filter cleaned ok machine control panel cleaned ok tray cover fixing ok and all cable tightened check ok 3 nos coolant pump fan and cover removed and cleaned ok conveyor motor fan and cover removed cleaned ok operator panel cleaned and all button mounting tighten check ok magazine control panel cleaned and all button tightened check ok and NC on/off issue cable checked work after m/c on and all axis movement check ok tool change and coolant force check ok</t>
  </si>
  <si>
    <t>checked Y Axis 2F alarm came.</t>
  </si>
  <si>
    <t>reported from spindle malfunction 52 alarm</t>
  </si>
  <si>
    <t>then after machine function ok</t>
  </si>
  <si>
    <t>servo malfunction</t>
  </si>
  <si>
    <t>found Y axis motor side servo malfunction alarm coming, so machine fully off and on, then reset the alarm, then function checked ok</t>
  </si>
  <si>
    <t>`coolant leakage.</t>
  </si>
  <si>
    <t>checked coolant side leak. so inside old sheet damage condition. old sheet removed. new sheet added. checked again leak. 1st shift fabricator coming follow-up.</t>
  </si>
  <si>
    <t>coolant leakage in m/c frontside</t>
  </si>
  <si>
    <t>already provided blue sheet in the area where coolant leaking. Cleaned the area checked still leaking need to correct the issue.</t>
  </si>
  <si>
    <t>CHUCK</t>
  </si>
  <si>
    <t>R.H chuck needed to replace.</t>
  </si>
  <si>
    <t>old chuck runout has 30 micron.</t>
  </si>
  <si>
    <t>new chuck replaced checked runout and through work done but still 30 micron was came.</t>
  </si>
  <si>
    <t>coolant leakage via m/c frontside.</t>
  </si>
  <si>
    <t>provided bubble sheet in that leaking area checked leak not came under observation.</t>
  </si>
  <si>
    <t>HARI KRISHNAN,MANOJKUMAR.P,YUVARAJ.R,RAJESH KUMAR.V,HARIHARASUDHAN.M,SURESH.V</t>
  </si>
  <si>
    <t>coolant leak in coveyur bottom side</t>
  </si>
  <si>
    <t>then sheet provide and then function checked ok</t>
  </si>
  <si>
    <t>09:39 PM</t>
  </si>
  <si>
    <t>encoder removing purpose</t>
  </si>
  <si>
    <t>mill spindle tool clamping all part removed and cylinder removed and then cover removed and then plc cable changed and then all are fixed further work to be follow up</t>
  </si>
  <si>
    <t>Reported 41 spindle malfunction 52 alarm issue.</t>
  </si>
  <si>
    <t>checked low speed on time mill spindle getting load &amp; alarm came.</t>
  </si>
  <si>
    <t>PLG signal ensured ok, mill spindle low speed winding combination one by one changed &amp; checked found alarm not came in one combination &amp; spindle smoothly run, high speed rotation to be ensure.
         KM4                                    KM4
       before                                   After
U404,V404,W404.                 V404,W404,U404.</t>
  </si>
  <si>
    <t>ASHOK KUMAR.G,HARI KRISHNAN,MOHAN RAJ.A,RAKUL.A</t>
  </si>
  <si>
    <t>spindle RPM not increased problem</t>
  </si>
  <si>
    <t>spare spindle encoder cable connectors soldered and checked in machine found same problem RPM not increased more then 3000 so power cable and encoder cable extended outside and connected in E-300-1 machine</t>
  </si>
  <si>
    <t>found RPM not increased more than 2500 RPM load increased to 130% and 51 alarm coming , 6 winding configurations changed and checked found 50,51 alarm coming further to be follow</t>
  </si>
  <si>
    <t>YUVARAJ.R,NAVEEN PRADAP.R,RAMAR S</t>
  </si>
  <si>
    <t>follow up work</t>
  </si>
  <si>
    <t>then checked the machine and then mill spindle toll clamp and declamp cylinder and then all are removed and then disc position changed and then fix</t>
  </si>
  <si>
    <t>then checked the machine and then mill spindle toll clamp and declamp cylinder and then all are removed and then disc position changed and then fix and then mill spindle removed and further work to be follow up</t>
  </si>
  <si>
    <t>YUVARAJ.R,HARIGARAN.U,RAJESH KUMAR.V,RAJA.G</t>
  </si>
  <si>
    <t>z axis telescopic cover removed condition</t>
  </si>
  <si>
    <t>so cover tension adjusted and tighten then ok. temporarily fixed need to correct the issue .</t>
  </si>
  <si>
    <t>z- axis telescopic cover damaged condition.</t>
  </si>
  <si>
    <t>z- axis telescopic cover damaged condition</t>
  </si>
  <si>
    <t>then serviced  the telescopic cover with the help of fabricator,   mounted two plate on the bottom side to keep telescopic cover inside ok. trial check ok.</t>
  </si>
  <si>
    <t>z axis telescopic cover bend</t>
  </si>
  <si>
    <t>straight the bend cover comes out from frame after insert all cover fixed tightly machine handover machine running under observation</t>
  </si>
  <si>
    <t>safe operation system alarm servo malfunction &amp; fume killer not on</t>
  </si>
  <si>
    <t>so m/c totally of after on then reset alarm ok , fume killer main supply switch off then switch on ok</t>
  </si>
  <si>
    <t>66207&amp;208</t>
  </si>
  <si>
    <t>Reported hydraulic motor not ON isssue.</t>
  </si>
  <si>
    <t>checked hydraulic motor MPCB Tripped.</t>
  </si>
  <si>
    <t>Mpcb reset &amp; motor amps taken checked &amp; ohmic value checked ok.</t>
  </si>
  <si>
    <t>reported pallet change alarm.</t>
  </si>
  <si>
    <t>pallet cone side bur accumulated.</t>
  </si>
  <si>
    <t>cone side burr cleaned then function check ok.</t>
  </si>
  <si>
    <t>magazine side 1feet led lamp changed then function check ok.</t>
  </si>
  <si>
    <t>HARI KRISHNAN,ASHOK KUMAR.G,SURESH.V</t>
  </si>
  <si>
    <t>machine power pack oil level checking ok and line filter  cleaned and damaged filter replaced ok and all hose condition checking ok all coolant pump removed to pump cleaned and filter replaced ok coolant oil flow ok lube tank remove to filter and tank cleaned ok lube pressure ok atc shifter and pallet changed and spindle oil level checking and top up ok all telescopic cover removed to button check  all hose and fitting ok all axis rail condition checking ok all filter cleaning ok all axis movement ok stabilizer inside cleaned and 2 no's cooling fan cleaned ok and varic cleaned ok and all terminal tightened check incoming isolator side all terminals tightened ok and panel inside cleaned ok 3 no's pump motor fan cover cleaned ok z axis drive (MDS-DH-V2-80W) removed and cooling fan cleaned ok and check 1 no cooling fan failure spare cooling fan changed and fixing ok after machine on and all axis movement and tool change and pallet change check ok coolant flow check ok</t>
  </si>
  <si>
    <t>pallet declamp sensor malfunction alarm</t>
  </si>
  <si>
    <t>hydraulic oil level low after 20liter oil top up but again alarm come due to only hyd pressure 40 bar come but actual pressure 60bar then oil over heat , further work follow up (need to chiller serviced )</t>
  </si>
  <si>
    <t>hydraulic motor and pump mechanical team changed.</t>
  </si>
  <si>
    <t>so motor connection old motor side remove and new motor side connected ok, input voltage check ok, motor running time 50 bar pressure come and each phase 5.5 Amps taken ok, motor full load Amps name plate side 7.3 Amps.</t>
  </si>
  <si>
    <t>MANOJKUMAR.P,MOHAN RAJ.A,HARIHARASUDHAN.M,HARIGARAN.U</t>
  </si>
  <si>
    <t>drum conveyor not working.</t>
  </si>
  <si>
    <t>checked drum conveyor not working checked conveyor OFF condition. ON and cleaned the conveyor checked no leakage.</t>
  </si>
  <si>
    <t>YUVARAJ.R,RAJA.G</t>
  </si>
  <si>
    <t>conveyor got tripped
hydraulic unit pressure low</t>
  </si>
  <si>
    <t>conveyor got tripped after release the tripe conveyor manually moved forward .now conveyor working ok .
hydraulic unit pressure low alarm then check chiller unit temperature sensor oil tank side outside come so sensor properly tank side insert and oil temp degree set ok hydraulic motor full amps 7.2 a motor running time each phase 6.0 amps taken ok machine running ok observation.</t>
  </si>
  <si>
    <t>MANOJKUMAR.P,SARAVANAN.S,L.HARIHARAN,MOHAN RAJ.A</t>
  </si>
  <si>
    <t>m/c hydraulic pressure down.</t>
  </si>
  <si>
    <t>noise coming pressure coming about 50 bar.</t>
  </si>
  <si>
    <t>then reduced pressure to 40 bar o.k</t>
  </si>
  <si>
    <t>YUVARAJ.R,NAVEEN PRADAP.R,RAJA.G</t>
  </si>
  <si>
    <t>m/c door not lock.</t>
  </si>
  <si>
    <t>door latch mounting guard bend.</t>
  </si>
  <si>
    <t>m/c door latch guard bend removed and new latch key replaced. key setting corrected.</t>
  </si>
  <si>
    <t>drum filter conveyor loaded.</t>
  </si>
  <si>
    <t>coolant flows low. due to drum filter loaded.
conveyor guard blocked in drum conveyor. removed the plate. checked drum conveyor running ok. coolant flow ok.</t>
  </si>
  <si>
    <t>checked magazine shifter signal not came.</t>
  </si>
  <si>
    <t>magazine shifter manually moved to home position. tool change function checked ok.</t>
  </si>
  <si>
    <t>E-300-2 MACHINE coolant chiller move to E-800-2 MACHINE coolant chiller power connection done.</t>
  </si>
  <si>
    <t>after coolant input and output hose fixed ok. after machine on. chiller temperature 32 degree. observation.</t>
  </si>
  <si>
    <t>hydraulic oil pump pressure dropping condition.</t>
  </si>
  <si>
    <t>due to sludge was accumulated in the tank</t>
  </si>
  <si>
    <t>initiated to remove the tank and cleaning work and also fabrication work need to be done. after cleaning work and fabrication work checked not ok due to pump problem need to replace pump follow up work.</t>
  </si>
  <si>
    <t>conveyor loaded condition due to burr blocked condition.</t>
  </si>
  <si>
    <t>after burr cleared conveyor trial checked manually forward  and reverse ok.</t>
  </si>
  <si>
    <t>door allignment problem</t>
  </si>
  <si>
    <t>Door allignment problem after remove the door guideway clean all then fix then door position will set correctly tight all bolt.now door open close movement ok m/c handover.</t>
  </si>
  <si>
    <t>1 shift follow up</t>
  </si>
  <si>
    <t>then checked the machine and then hydraulic tank was cleaned condition so hy spin vg 32 oil 23 litter top up and then hydraulic on and check but pressure not developed so spare pump changed and then pressure set 50 bar and then manually pallet changed and then function checked ok</t>
  </si>
  <si>
    <t>HARIGARAN.U,RAJESH KUMAR.V,SARAVANAN.S</t>
  </si>
  <si>
    <t>354 conveyor alarm come</t>
  </si>
  <si>
    <t>found outer conveyor thermal line connector removed condition same has connected check ok again conveyor thermal trip alarm coming check and found operator side conveyor load need check follow up, to be next shift</t>
  </si>
  <si>
    <t>then checked the mc and then pressure increase and function checked ok</t>
  </si>
  <si>
    <t>reported from conveyor thermal trip</t>
  </si>
  <si>
    <t>then manually trip reset</t>
  </si>
  <si>
    <t>after conveyor reverse and forward changed ok machine under observation</t>
  </si>
  <si>
    <t>then check the machine and then backlash check 0.06 variation so machine hand over to production waiting for production feedback</t>
  </si>
  <si>
    <t>ATC cover open and close malfunction</t>
  </si>
  <si>
    <t>then checked the machine and then open and close flow adjust and then function checked ok</t>
  </si>
  <si>
    <t>Remote I\O error</t>
  </si>
  <si>
    <t>PCB TRACK OPENED</t>
  </si>
  <si>
    <t>COMMUNICATION BOARD SIGNAL MALFUNCTION</t>
  </si>
  <si>
    <t>MACHINE TOTALLY SHUT DOWN AND RESTART THEN TAKE HOME POSITION AFTER CHECK OK</t>
  </si>
  <si>
    <t>atc door open sensor malfunction</t>
  </si>
  <si>
    <t>then checked the machine and then open sensor adjust and then function checked ok</t>
  </si>
  <si>
    <t>hydraulic pressure drop pressure came about 30 bar.</t>
  </si>
  <si>
    <t>due to pressure drop pallet unclamp sensor alarm coming.</t>
  </si>
  <si>
    <t>then replaced new pump then given all power supply pressure switch connection checked pressure 55 bar coming m/c not ok due to atc cover sensor open malfunction alarm came need to be follow up.</t>
  </si>
  <si>
    <t>HARI KRISHNAN,JAGAN.R,R.NITHISH KUMAR,RAJA.G</t>
  </si>
  <si>
    <t>m/c door lock key removed condition</t>
  </si>
  <si>
    <t>yesterday m/c plant work time key removed to our breakdown team , so door lock time key adjusted and mounting the key after door open closed checked ok</t>
  </si>
  <si>
    <t>atc cover sensor open malfunction alarm</t>
  </si>
  <si>
    <t>then check the machine and then sensor adjust and function checked ok</t>
  </si>
  <si>
    <t>then checked the machine And then push Aning adjust and then function checked ok</t>
  </si>
  <si>
    <t>32 spindle malfunction alarm.</t>
  </si>
  <si>
    <t>then checked and found mill spindle drive problem. MDS-DH-SP-200 DRIVE swapped with E800-1 TO E800-2 . then function check ok.</t>
  </si>
  <si>
    <t>R.NITHISH KUMAR,SURESH.V,HARI KRISHNAN</t>
  </si>
  <si>
    <t>reported from emergency stop alarm.</t>
  </si>
  <si>
    <t>then checked all emergency button released after alarm not clear so HHU unit side emergency circuit cable cut condition. so cable soldered ok. reference taken ok. machine handed over.</t>
  </si>
  <si>
    <t>METHANOL PUMP</t>
  </si>
  <si>
    <t>methanol pump leakage</t>
  </si>
  <si>
    <t>then checked the machine and then methanol pump diaphragm wear condition so new spare diaphragm changed and then fixed and function checked ok and then operator. Was valve closed so air lock and then   valve open and then function checked ok</t>
  </si>
  <si>
    <t>MANOJKUMAR.P,HARIGARAN.U</t>
  </si>
  <si>
    <t>rotex valve problem</t>
  </si>
  <si>
    <t>then check and new spare valve changed ok</t>
  </si>
  <si>
    <t>air fill valve problem</t>
  </si>
  <si>
    <t>problem found the valve spring struck up so air not fill</t>
  </si>
  <si>
    <t>ele side coil checked ok , then valve side air line checked ok valve checked , valve function not ok so valve removed and serviced after function checked , but issue not solved , further work follow up</t>
  </si>
  <si>
    <t>SATHISH J,ASHOK KUMAR.G,KARTHIKEYAN.K,MANIKANDAN.K,RAMAR S</t>
  </si>
  <si>
    <t>OIL FILLING STATION</t>
  </si>
  <si>
    <t>gear box oil circulation not working</t>
  </si>
  <si>
    <t>check clean tank oil level low so oil filled after running check ok</t>
  </si>
  <si>
    <t>chattering mane problem.</t>
  </si>
  <si>
    <t>tailstock pressure problem.</t>
  </si>
  <si>
    <t>tailstock pressure problem then pressure reduced 22bar to 17 bar then checked ok.</t>
  </si>
  <si>
    <t>job center sensing sensor back ward signal not come</t>
  </si>
  <si>
    <t>so sensor distance little fine adjusted ok, after auto cycle checked ok</t>
  </si>
  <si>
    <t>z axis motor fixing work.</t>
  </si>
  <si>
    <t>encoder problem.</t>
  </si>
  <si>
    <t>z axis motor encoder cleaned and motor fixed.
checked axis movement ok.</t>
  </si>
  <si>
    <t>YUVARAJ.R,R.NITHISH KUMAR,VINOTHKUMAR</t>
  </si>
  <si>
    <t>Z1 axis drive fault and encoder alarm came</t>
  </si>
  <si>
    <t>then check machine input voltage check 400V AC ok, so machine off and on alarm reset and power connector, encoder cable connector tightness check ok, but axis Z1 job mode selected axis moving time alarm come, so further check work in follow up</t>
  </si>
  <si>
    <t>DDE connection with service failed alarm</t>
  </si>
  <si>
    <t>machine running time suddenly power cut so alarm come</t>
  </si>
  <si>
    <t>Machine power totally off/on alarem reset after machine running ok</t>
  </si>
  <si>
    <t>belt filter alarm</t>
  </si>
  <si>
    <t>belt filter intrepted alarm filter side bur acumufilted.so manually belt filter rotate after reset alarm m/c handover.</t>
  </si>
  <si>
    <t>Air gun fitting damaged.</t>
  </si>
  <si>
    <t>air gun fitting damaged then air leak.so new pneumatic air gun fitting and 8mm straight hose replaced then leak checked ok.</t>
  </si>
  <si>
    <t>Y1 AXIS HARDWARE FAULT</t>
  </si>
  <si>
    <t>ENCODER CONNECTOR FAULTY</t>
  </si>
  <si>
    <t>ENCODER ALARM CAME POSITION DIFFERENCE NOTICED BETWEEN ACTIVE AND PASSIVE FEEDBACK SYSTEM</t>
  </si>
  <si>
    <t>THEN MACHINE RESET AND CHECKED FEEDBACK MACHINE RUNNING UNDER OBSERVATION</t>
  </si>
  <si>
    <t>filter unit alarm came</t>
  </si>
  <si>
    <t>due to sludge accumulated condition cleared the sludge around the pump checked ok</t>
  </si>
  <si>
    <t>Reported centering device rear position signal missing issue.</t>
  </si>
  <si>
    <t>checked rear position sensor failure.</t>
  </si>
  <si>
    <t>centering device front sensor changed to rear position then rear signal checked then machine handover.</t>
  </si>
  <si>
    <t>front Door not open.</t>
  </si>
  <si>
    <t>Front door not open noticed door wheel miss alligned from guideway after fix the wheel in guide way now door working good machine under observation</t>
  </si>
  <si>
    <t>Reported machine program not booting issue.</t>
  </si>
  <si>
    <t>checked program page not open.</t>
  </si>
  <si>
    <t>machine fully off/on then program running checked ok.</t>
  </si>
  <si>
    <t>Machine power pack clean and inside/outside cleaning ok. all hose line checking ok. all axis movement checking ok. all motor and pump cleaning ok. spindle belt condition checking ok. panel routing ok. bottom tray cleaning ok. fume killer filter remove to water washing ok. all movement checking ok.</t>
  </si>
  <si>
    <t>hydraulic 68 oil top upped up to 20 liters ok.</t>
  </si>
  <si>
    <t>hyd oil level low</t>
  </si>
  <si>
    <t>so 20liter hyd oil top up after oil level checked ok</t>
  </si>
  <si>
    <t>PAINT SHOP</t>
  </si>
  <si>
    <t>PAINT SHOP 12000</t>
  </si>
  <si>
    <t>hot air blower MCCb incoming power supply wire damaged condition</t>
  </si>
  <si>
    <t>wire melded condition</t>
  </si>
  <si>
    <t>check wire melding condition so cut and joint ok after amps check 15 amps taken ok.</t>
  </si>
  <si>
    <t>oil leakage problem</t>
  </si>
  <si>
    <t>oil leakage due to hydraulic oil over top upped.</t>
  </si>
  <si>
    <t>then drained the hydraulic oil then no leakage checked ok .</t>
  </si>
  <si>
    <t>spindle forward and reverse not working.</t>
  </si>
  <si>
    <t>spindle forward and reverse not working due to gear damaged condition.</t>
  </si>
  <si>
    <t>then reworked gear and fixed it now ok.</t>
  </si>
  <si>
    <t>01:52 PM</t>
  </si>
  <si>
    <t>3 shift follow up middle sone y phase melted</t>
  </si>
  <si>
    <t>then new spare like changed and welding</t>
  </si>
  <si>
    <t>after hater on function checked ok</t>
  </si>
  <si>
    <t>Reported middle zone heater contactor fluxuation issue.</t>
  </si>
  <si>
    <t>checked middle zone temperature fluxuation.</t>
  </si>
  <si>
    <t>check middle zone thermocouple side cable loose condition. cable reconnected &amp; contactor working checked ok.</t>
  </si>
  <si>
    <t>o2 probe value variation problem</t>
  </si>
  <si>
    <t>so spare o2 probe replaced, need to check next shift information</t>
  </si>
  <si>
    <t>Reported from lower  thermocouple temperature variation problem.</t>
  </si>
  <si>
    <t>then check and found thermocouple problem. so old thermocouple removed check thermocouple melted and broken..</t>
  </si>
  <si>
    <t>inside broken piece has been cleared the new thermocouple changed. then temperature check ok. machine handed over.</t>
  </si>
  <si>
    <t>smoke coming .</t>
  </si>
  <si>
    <t>due to cooling water not circulating  in m/c and dm water leakage condition.</t>
  </si>
  <si>
    <t>first leak arrested and then arranged D.m water top upped in the tank and checked ok.</t>
  </si>
  <si>
    <t>upper zone AMPS not taken issue</t>
  </si>
  <si>
    <t>then check thyristor side 60% load fault alarm come, so heater off and on, then alarm cleared after AMPS taken ok, machine under observation.</t>
  </si>
  <si>
    <t>safety and process thermocouple changed work</t>
  </si>
  <si>
    <t>so serviced spare two thermocouple changed ok, then heater on after AMPS taken ok
safety thermocouple
old : 23177391/22
new: 24072304/23
process thermocouple
old: 23177385/22
new:2403228/23</t>
  </si>
  <si>
    <t>upper zone AMPS not taken</t>
  </si>
  <si>
    <t>heater terminal panel side upper zone side fire flame coming, so furnace stopped condition, further to be follow up</t>
  </si>
  <si>
    <t>upper zone temperature variation problem</t>
  </si>
  <si>
    <t>so old thermocouple removed and new thermocouple function checked ok.
old; 22462829
New; 24072305/23</t>
  </si>
  <si>
    <t>upper zone B phase cable cut condition in heater terminal side</t>
  </si>
  <si>
    <t>so AMC person mr. Vinoth cable cut and properly lug provided and cable connected ok, after heater ON all zone AMPS taken ok</t>
  </si>
  <si>
    <t>Reported upper zone amps not taken issue.</t>
  </si>
  <si>
    <t>checked main incoming voltage low ( 202V,203V,203V),any two zone only working.</t>
  </si>
  <si>
    <t>main incoming voltage increased to transformer output( 215V,216,215V),then heater on &amp; checked all  zone amps taken checked ok.</t>
  </si>
  <si>
    <t>ASHOK KUMAR.G,KARTHIKEYAN.K,MAGESH</t>
  </si>
  <si>
    <t>LOWER ZONE AMPS NOT TAKEN</t>
  </si>
  <si>
    <t>SO THYRISTER SIDE COMMUNICATION CONNECTOR REMOVED AND CLEAN AFTER FIXED HEATER ON OK, ALL ZONE AMPS TAKEN OK</t>
  </si>
  <si>
    <t>Reported lower zone temperature variation issue.</t>
  </si>
  <si>
    <t>lower zone temperature variation to other zones.</t>
  </si>
  <si>
    <t>lower zone thermocouple lead changed but not ok.so,spare thermocouple (toshniwal-23461182)&amp; temperature checked ok.</t>
  </si>
  <si>
    <t>Methonal pump blocked</t>
  </si>
  <si>
    <t>methonal pump blocked so department side probe not available then probe arranged then fixed methonal line side checked ok.</t>
  </si>
  <si>
    <t>Reported process thermocouple value variation issue.</t>
  </si>
  <si>
    <t>checked process thermocouple failure.</t>
  </si>
  <si>
    <t>spare thermocouple changed &amp; check again variation come.process&amp;safety thermocouple cable interchanged &amp; thermocouple height &amp; then temperature checked ok.under observation.</t>
  </si>
  <si>
    <t>PLAN CARRIER ROLER FILING90012</t>
  </si>
  <si>
    <t>roller filling very tight</t>
  </si>
  <si>
    <t>filling center locking position problem</t>
  </si>
  <si>
    <t>check locking cylinder down after roller filling position changed after roller filling function check ok</t>
  </si>
  <si>
    <t>PLAN REDSTAGE&amp;PPLBENCH-2 90007</t>
  </si>
  <si>
    <t>high  pressure load not achieved</t>
  </si>
  <si>
    <t>hydraulic oil temperature high and load value not acheived</t>
  </si>
  <si>
    <t>then fix the chiller unit and then oil temperature low and high pressure load achieved</t>
  </si>
  <si>
    <t>lub oil high alarm.</t>
  </si>
  <si>
    <t>drain lub oil high level.</t>
  </si>
  <si>
    <t>drain lub oil high level. drained the oil checked ok.</t>
  </si>
  <si>
    <t>lub oil level low</t>
  </si>
  <si>
    <t>so 3liter hyd 68 oil top up after checked oil level ok</t>
  </si>
  <si>
    <t>so 3liter hyd 68 oil top up after oil level checked ok m/c to running</t>
  </si>
  <si>
    <t>lubrication oil level low</t>
  </si>
  <si>
    <t>then checked the machine and then oil level low and then pressure not develop so manually flow was adjust and then and then pressure reached and then function checked ok</t>
  </si>
  <si>
    <t>Lubrication oil consumption</t>
  </si>
  <si>
    <t>Due to metering cateriage problem</t>
  </si>
  <si>
    <t>so removed  Z axis and x axis cover removed cleaning then checked z axis metering cateriage 8no changed all cover fixed under observation</t>
  </si>
  <si>
    <t>spindle not rotating issue</t>
  </si>
  <si>
    <t>found spindle loaded, so spare vomard spindle fixed connection given.</t>
  </si>
  <si>
    <t>parameter value adjusted spindle enabled on and function checked ok
   OLD                 NEW
P2.1.1-0H        -   oh
p2.1.2-1500h   -   500h 
P2.1.3-10.0sec -   10.0sec
P2.1.4-15.0sec -   15.0sec
P2.1.5-33.0A     -    31.0a
P2.1.6-350V      -   350V
P2.1.7-1500H    -    500H
P2.1.8-44.56      - 41.0
P2.1.9-33.0A      -  31.0A
P2.1.10-0.85      - 0.85</t>
  </si>
  <si>
    <t>MANOJKUMAR.P,SARAVANAN.S,MOHAN RAJ.A,RAJESH KUMAR.V,HARIHARASUDHAN.M,HARIGARAN.U</t>
  </si>
  <si>
    <t>electrical Pannel cooler not working</t>
  </si>
  <si>
    <t>then check for AMC chiller Pearson blower fan capacitor problem, AMC Pearson capacitor changed and check ok</t>
  </si>
  <si>
    <t>coolant filter  unit fault alarm.</t>
  </si>
  <si>
    <t>due to transfer pump impeller side sludge blocked condition.</t>
  </si>
  <si>
    <t>coolant leakaging via  hoes guard.</t>
  </si>
  <si>
    <t>then applied m-seal for that then later checked no leakage came.</t>
  </si>
  <si>
    <t>air oil unit fault pre lubrication on time.</t>
  </si>
  <si>
    <t>then cleaned the filter from the m/c right side lube unit then fixed the filter checked for while in cycle time no alarm came.</t>
  </si>
  <si>
    <t>Air lub oil unit pressure low alarm</t>
  </si>
  <si>
    <t>Air lub oil motor carbon brush wornout so brush removed and new brush replaced and  machine handedover</t>
  </si>
  <si>
    <t>main coolant hose removed condition.</t>
  </si>
  <si>
    <t>due to fitting loosened condition.</t>
  </si>
  <si>
    <t>then fitting tightened after checked ok .</t>
  </si>
  <si>
    <t>CHUCK BELT SLIPPED CONDITION</t>
  </si>
  <si>
    <t>BELT SLIPPAGE</t>
  </si>
  <si>
    <t>Chuck belt damaged condition after verified belt spare not available now machine running with old belt need to arrange new belt spare belt no= 1168 J</t>
  </si>
  <si>
    <t>PREHEATING 1000KG</t>
  </si>
  <si>
    <t>Machine panel fully deep clean and routing ok.and cable terminal tightness and condition checking ok.all element tightness and working checked ok.all insulation check ok.all heater ohms value check ok.all heater ohms value checked ok.door rack and pinion gear grease apply ok.all gear box oil level checking ok.chain grease apply ok.exhaust fan working checking ok.door grease apply ok.all motor checked ok.panel inside cleaned ok.all tray cover tightning ok.all button mopunting tightned check ok all heater link tightned ok.isolater side all cable tightned check ok door open close switch mounting tight ok.circulation motor check amps ok.heater amps ok.amps each phase taken ok.</t>
  </si>
  <si>
    <t>RADIAL DRILLING MACHINE 32001</t>
  </si>
  <si>
    <t>Top side up/ down not working</t>
  </si>
  <si>
    <t>then check motor MPCB tripped incoming supply electrical panel side 16Amps fuse failure, so spare fuse changed and function checked ok.</t>
  </si>
  <si>
    <t>then 20 liters 68 oil top up ok.</t>
  </si>
  <si>
    <t>c axis synchronization problem</t>
  </si>
  <si>
    <t>then check and c axis backlash screw tighten and then function checked ok and 20 litter 68 oil top up oil leakage from job loading called side</t>
  </si>
  <si>
    <t>YUVARAJ.R,HARIGARAN.U</t>
  </si>
  <si>
    <t>dressing wheel r.h.s play coming</t>
  </si>
  <si>
    <t>after checked r.h side dressing wheel motor play coming</t>
  </si>
  <si>
    <t>after removed motor dismantle new bearing 6003z changed burr cleaning and fixed checked time z-axis not moving to be follow up work</t>
  </si>
  <si>
    <t>z axis automatic down</t>
  </si>
  <si>
    <t>then check the machine and then oil level checked low then 40 litter 68 oil top up and then check but z axis down so coil supply continuously coming so further work to be follow up</t>
  </si>
  <si>
    <t>SATHISH J,SURESH.V,HARIGARAN.U</t>
  </si>
  <si>
    <t>Z-Axis feed error alarm.</t>
  </si>
  <si>
    <t>limit switch replaced and A6.39 CARD negative wire desoldered condition same as been soldered and function checked ok,</t>
  </si>
  <si>
    <t>machine handed over at 02.00 PM Setting going on.</t>
  </si>
  <si>
    <t>m/c door limit alarm.</t>
  </si>
  <si>
    <t>door bracket loosen. same has been tighted.</t>
  </si>
  <si>
    <t>hydraulic 1 circuit pressure low alarm</t>
  </si>
  <si>
    <t>so checked oil level low</t>
  </si>
  <si>
    <t>then 20liter hyd 68 oil top up after reset the alarm but issue not solved then hyd pump checked pump not on , pump tipped , then tripped released after reset alarm again issue come so informed ele team</t>
  </si>
  <si>
    <t>dirty filter alarm</t>
  </si>
  <si>
    <t>hydraulic oil level low 40 ltr  hydraulic 68 oil topupped.both 3 filters removed and replace with new filter.after machine on and checked dirty filter alarm gone.feed rate alarm comes for every job so informed to electrical dept. follow up given.</t>
  </si>
  <si>
    <t>FILTER DAMAGED</t>
  </si>
  <si>
    <t>dirty filter alarm issue noticed hydraulic oil level low.grade 68 not available in dept informed to maintenence dept.so machine idle for 1 hour.after reset machine running.again same alarm  comes remove all filter cleaned and fixed after machine on alarm gone machine running under observation</t>
  </si>
  <si>
    <t>infeed alarm</t>
  </si>
  <si>
    <t>second shift follow up work</t>
  </si>
  <si>
    <t>c axis and y axis scolding  card replaced in original position</t>
  </si>
  <si>
    <t>machine ok handed over</t>
  </si>
  <si>
    <t>Reported infeed stop alarm issue.</t>
  </si>
  <si>
    <t>checked axis reference time alarm came.</t>
  </si>
  <si>
    <t>hydraulic motor oil level low. hydraulic oil top up &amp; all axis reference checked ok. machine handover.</t>
  </si>
  <si>
    <t>During M/c door closing time struck up condition.</t>
  </si>
  <si>
    <t>solenoid valve connector loosened condition.</t>
  </si>
  <si>
    <t>checked door solenoid valve manually open and close, then tightened the solenoid valve connector door functioning checked ok.</t>
  </si>
  <si>
    <t>Dressing room wheel guard not open</t>
  </si>
  <si>
    <t>Dressing wheel guard not open problem found wheel guard sensor.adjust the sensor after open close check ok machine handover.</t>
  </si>
  <si>
    <t>nio slip</t>
  </si>
  <si>
    <t>Reported hydraulic filter dirty alarm issue.</t>
  </si>
  <si>
    <t>checked hydraulic filter blocked &amp; hydraulic oil level low.</t>
  </si>
  <si>
    <t>hydraulic oil top up &amp; filter cleaned then alarm reset machine handover.</t>
  </si>
  <si>
    <t>SARAVANAN.S,NAVEEN PRADAP.R,ASHOK KUMAR.G</t>
  </si>
  <si>
    <t>20 liters of hydraulic 68 oil checked ok.</t>
  </si>
  <si>
    <t>then top upped 20 liters of hydraulic 68 oil checked ok.</t>
  </si>
  <si>
    <t>Reported emergency stop shifting stop alarm issue.</t>
  </si>
  <si>
    <t>checked Y axis shifting stop alarm issue,</t>
  </si>
  <si>
    <t>m/c lube oil leak condition</t>
  </si>
  <si>
    <t>coolant mix up condition.</t>
  </si>
  <si>
    <t>then fixed new lube catridge 0.03 cc then checked no leakage occurred.</t>
  </si>
  <si>
    <t>SATHISH J,JAGAN.R,RAMAR S</t>
  </si>
  <si>
    <t>pallet bearing jammed condition.</t>
  </si>
  <si>
    <t>follow up work from night shift
replaced new two bearing 6215 and 6214 and fixed the m/c pallet then function checked.</t>
  </si>
  <si>
    <t>table not rotation</t>
  </si>
  <si>
    <t>bearing not rotation</t>
  </si>
  <si>
    <t>so, bearing removed to new bearing fixed (6215-2z,6214-2z) ok. after rotation ok. after table machine side fixing work pending.</t>
  </si>
  <si>
    <t>INBARASAN.M,PRAKASAN.P.S</t>
  </si>
  <si>
    <t>job run out problem</t>
  </si>
  <si>
    <t>run out issue tailstock value both  L.H and R.H = 0.04mm and 0.09 came.</t>
  </si>
  <si>
    <t>then adjusted the both tailstock R.H side &amp; L.H side value into 
0.01 mm then ok.</t>
  </si>
  <si>
    <t>machine door key not closed.</t>
  </si>
  <si>
    <t>then checked mounting and key was bend condition.</t>
  </si>
  <si>
    <t>so key bend released after mounting tightness checked ok. door open close function checked ok. machine handed over.</t>
  </si>
  <si>
    <t>then check the machine oil level low so informed too production shift incharge</t>
  </si>
  <si>
    <t>cutting oil leak</t>
  </si>
  <si>
    <t>due to oil level indicator broken.</t>
  </si>
  <si>
    <t>level indicator broken. temporary reverse side fixed.</t>
  </si>
  <si>
    <t>due to check level indicator side leak so anabond applied and check ok lock due righted ok</t>
  </si>
  <si>
    <t>Tailstock unclamp problem</t>
  </si>
  <si>
    <t>Tailstock unclamp problem valve manually pressed after verified problem not solved clamp declamp hose removed oil flow is good but unclamp manually pressed tailstock manually released after verified lock unlock okmachine handover.</t>
  </si>
  <si>
    <t>reported from hydraulic motor tripped</t>
  </si>
  <si>
    <t>motor voltage checked fund 399v ac phase found hydraulic motor taken  6.0amps /MPCB setting is 5.5a</t>
  </si>
  <si>
    <t>so MPCB setting adjusted to 6.3a and machine handed over</t>
  </si>
  <si>
    <t>power pack motor not rotation</t>
  </si>
  <si>
    <t>motor bearing problem</t>
  </si>
  <si>
    <t>so power pack motor and pump remove and sicmart-2 m/c motor and pump remove to replacement ok. but motor not suitable after all hose line fixed to on to check motor trip so mpcb new replacement after check working ok so</t>
  </si>
  <si>
    <t>tai stock clamp and declamp not working</t>
  </si>
  <si>
    <t>so checked problem found the tail stock jammed</t>
  </si>
  <si>
    <t>then clamp declamp hose removed manually position move checked ok but hyd oil over heat then work follow up</t>
  </si>
  <si>
    <t>tail stock not working properly.</t>
  </si>
  <si>
    <t>tail stock clamp and de clamp not working properly, jammed condition.</t>
  </si>
  <si>
    <t>adjusted the pressure checked all lubrication. ok</t>
  </si>
  <si>
    <t>tail stock R.H side bearing damaged and hydraulic pump issue.</t>
  </si>
  <si>
    <t>replaced new hydraulic pump electrical supply given for the pump motor amps 2.5 amps for each phase then checked 40 bar pressure coming still issue not solved due to tailstock R.H 
bearing problem. further work to be follow.</t>
  </si>
  <si>
    <t>tailstock centre not rotate issue</t>
  </si>
  <si>
    <t>L.H side tailstock centre not rotate issue tailstock full dismantle spare bearing arrived arranged and change teper roller baring 30061 ball bearing thrust bearing 5120  7205 all new bearing changed and assembled in tailstock then m/c side fixed further work follow up to 1st shift.</t>
  </si>
  <si>
    <t>L.H side tailstock has play 04 micron came even after changed new bearing</t>
  </si>
  <si>
    <t>locknut needed to tighten condition</t>
  </si>
  <si>
    <t>tail stock bore runout came 03micron came and center runout came 04 and then after lock nut fully tighten and through work done runout came bore for 01 micron and then center runout came 03 fixed the tail stock in the m/c now hand overed running under observation.</t>
  </si>
  <si>
    <t>JAGAN.R,PRAKASAN.P.S,VINOTHKUMAR</t>
  </si>
  <si>
    <t>head stock not working.</t>
  </si>
  <si>
    <t>L.H side tailstock tighten condition.</t>
  </si>
  <si>
    <t>checked L.H side tailstock tighten condition. need to correct the issue further work to be follow.</t>
  </si>
  <si>
    <t>tail stock through work grub screw slip condition.</t>
  </si>
  <si>
    <t>then removed the bolt and replaced new grub screw.</t>
  </si>
  <si>
    <t>Z Axis reference not ok error issue.</t>
  </si>
  <si>
    <t>checked drive battery low.</t>
  </si>
  <si>
    <t>spare battery changed &amp; all axis reference taken ok.</t>
  </si>
  <si>
    <t>reported from hone position is not moving</t>
  </si>
  <si>
    <t>then checked Y axis over travel in forward condition</t>
  </si>
  <si>
    <t>then removed timeslips cover manually Moke to ball screw move in normal position after hone position checked ok</t>
  </si>
  <si>
    <t>KARTHIKEYAN.K,R.NITHISH KUMAR,INBARASAN.M,VINOTHKUMAR</t>
  </si>
  <si>
    <t>y axis vibration problem.</t>
  </si>
  <si>
    <t>y axis vibration problem. y axis lock nut was loosened condition.</t>
  </si>
  <si>
    <t>then tightened the locknut checked 0.3 backlash came ok.</t>
  </si>
  <si>
    <t>PRAKASAN.P.S</t>
  </si>
  <si>
    <t>Y-Axis motor rotation not working</t>
  </si>
  <si>
    <t>Checked and found DE alarm indicated in Y-Axis drive side</t>
  </si>
  <si>
    <t>Machine totally switched off and on alarm reset and handed over to user.</t>
  </si>
  <si>
    <t>INBARASAN.M,MOHAN RAJ.A</t>
  </si>
  <si>
    <t>then checked and found I2.4 Input not coming.</t>
  </si>
  <si>
    <t>24V common conductor side cable loose condition, then reconnected. after door open function checked ok. machine handed over.</t>
  </si>
  <si>
    <t>b-side came not working</t>
  </si>
  <si>
    <t>due to spring plate bend condition , then bend corrected limit adjusted after movement checked ok</t>
  </si>
  <si>
    <t>Reported O2 probe cp value variation issue.</t>
  </si>
  <si>
    <t>O2 probe mv value fluxuation.</t>
  </si>
  <si>
    <t>checking purpose parallel O2 fixed but not ok.so, probe to controller new cable changed &amp; value checked now no fluxuation.under observation.</t>
  </si>
  <si>
    <t>Reported Y Phase amps not taken issue.</t>
  </si>
  <si>
    <t>checked H4 heater problem.</t>
  </si>
  <si>
    <t>checked thyristor fuse &amp; voltage checked ok.then check h4 heater body short.heater bypassed &amp; heater ON ,amps taken R-120,Y-160,B-150.Checked ok.</t>
  </si>
  <si>
    <t>LUB PUMP SIDE BEARING NOISE COMEING</t>
  </si>
  <si>
    <t>THEN CHECKED THE MC AND THEN NEW PUMP CHENGED AND THEN ELECTRICAL CONNECTION PROVIDE AND THEN AMS CHECKED 1.9 AND THEN FUNCTION CHECKED OK</t>
  </si>
  <si>
    <t>SARAVANAN.S,RAJESH.R,HARIGARAN.U</t>
  </si>
  <si>
    <t>1st shift follow up, R phase only 120amps not taken,</t>
  </si>
  <si>
    <t>H6,H8 Heater abnormal so radian tube with heater outside remove and clean ohm value check 1.0ohm ok, so fixed and H10 radian tube side coil changed ok, and leak checked ok.
R-120A
Y-150A
B-150A
Amps taken furnace handed over ok</t>
  </si>
  <si>
    <t>SQF-2 H4 hater with radian tube both</t>
  </si>
  <si>
    <t>area in damaged condition</t>
  </si>
  <si>
    <t>sop removed H4 heater and radian tube in formed next shift</t>
  </si>
  <si>
    <t>first follow up pending work H 4 heater radian tube damage send for service</t>
  </si>
  <si>
    <t>then service heater received</t>
  </si>
  <si>
    <t>then H4 heater received from fine tech after fixed leak checked ok, AMPS checked ok, and lub motor connection given ok, after AMPS 1.9A taken ok</t>
  </si>
  <si>
    <t>R phase Amps not taken</t>
  </si>
  <si>
    <t>then check H6 heater coil open, so H6 heater bypassed and ON R phase Amps taken ok</t>
  </si>
  <si>
    <t>lubrication oil pump leakage condition</t>
  </si>
  <si>
    <t>leakage via shaft.</t>
  </si>
  <si>
    <t>planned to change the pump from 1000kg washing machine to SQF machine with electrical power supply given and trial checked not ok. leak was coming too much needed to correct the issue follow-up work.</t>
  </si>
  <si>
    <t>JAGAN.R,RAJESH.R,R.NITHISH KUMAR,VINOTHKUMAR,RAJA.G</t>
  </si>
  <si>
    <t>1ST SHIFT FOLLOW UP</t>
  </si>
  <si>
    <t>THEN CHECKED THE MC AND THEN OLD LUB PUMP SIDE GAS LEAKAGE AND THEN SEAL WAS DAMAGED SO SPARE PUMP CHANGED AND THEN FUNCTION BUT THIS PUMP ALSO GAS LEAKAGE SO MACHINE RUNNING WITH PROBLEM</t>
  </si>
  <si>
    <t>SARAVANAN.S,HARIGARAN.U,HARIHARASUDHAN.M</t>
  </si>
  <si>
    <t>lub motor changed for mechanical team inform Neet to give electrical connection</t>
  </si>
  <si>
    <t>so old motor connection removed and spare motor changed and connection given ok</t>
  </si>
  <si>
    <t>serviced lube pump changed.</t>
  </si>
  <si>
    <t>serviced lube pump changed and checked shaft side oil leaking temporarily hand overed nrv valve cleaned.</t>
  </si>
  <si>
    <t>SQF-2,3,4 Scada value not coming issue</t>
  </si>
  <si>
    <t>all furnace PLC bus bar connector side cable loose condition</t>
  </si>
  <si>
    <t>then cable tighten after value check not ok then SQF-2 machine side safety controllers side cable loose condition then cable retighten then function checked ok under observation</t>
  </si>
  <si>
    <t>YUVARAJ.R,RAJESH.R,MANOJKUMAR.P,NAVEEN PRADAP.R</t>
  </si>
  <si>
    <t>Auto quenching time agitator motor not working reset NC Element changed.</t>
  </si>
  <si>
    <t>SQF-III ( 1000 KG )-11002</t>
  </si>
  <si>
    <t>door bottom side leakage</t>
  </si>
  <si>
    <t>then checked the machine and leakage area gasket provide an then function checked ok</t>
  </si>
  <si>
    <t>METHANOL PUMP PRESSUER NOT DEVELOP</t>
  </si>
  <si>
    <t>THEN CHECKED THE MACHINE AND THEN AIR LOCK RELEASED AND THEN FLOW ADJUST AND THEN FUNCTION CHECKED OK</t>
  </si>
  <si>
    <t>methanal pump pressure problem</t>
  </si>
  <si>
    <t>adjusted pump pressure and checked methanal pimp line filter ok</t>
  </si>
  <si>
    <t>09/09/23 reported R phase heater amps not taken
10/09\23 third shift follow up work sqf3 found R Phase H7 and H8 Heater problem.</t>
  </si>
  <si>
    <t>checked and found thyristor enable signal checked ok, fuse condition checked ok, thyristor firing checked ok
so, heater removed with radian Tupe found both radian tube are bulged condition. Further work going on.</t>
  </si>
  <si>
    <t>but thyristor input voltage not come, so spare new thyristor replaced function ensured, heater time heating getting  tripped further to be follow up
so heater removed with radian Tupe found both radian tube are bulged condition. Further work going on.</t>
  </si>
  <si>
    <t>1st follow up methanol pump pressure not develop</t>
  </si>
  <si>
    <t>problem methanol electrical pump problem</t>
  </si>
  <si>
    <t>so mechanical pump provided, then electric connection connected , after pump on the checked motor not on mcp was tripped electrical  corrected the issue after on but pressure not develop so same electrical pump fixed and on pressure ok</t>
  </si>
  <si>
    <t>CP value variation</t>
  </si>
  <si>
    <t>then check controller side o2 probe cable tightness check ok, after machine control off and on on, under observation</t>
  </si>
  <si>
    <t>10:48 PM</t>
  </si>
  <si>
    <t>SQF-2 machine process thermocouple problem</t>
  </si>
  <si>
    <t>so new spare thermocouple changed</t>
  </si>
  <si>
    <t>after function checked /old thermocouple SR;NO ; 23048548/22       / NEW thermocouple  SR;NO; 24072306/23</t>
  </si>
  <si>
    <t>Reported H7 heater link melted condition.</t>
  </si>
  <si>
    <t>H7 heater link melted.</t>
  </si>
  <si>
    <t>spare new cooper flexible link changed &amp; heater amps taken checked ok.</t>
  </si>
  <si>
    <t>Reported cp value not ok issue.</t>
  </si>
  <si>
    <t>checked O2 probe failure.</t>
  </si>
  <si>
    <t>spare O2 probe changed &amp; cp value checked ok.</t>
  </si>
  <si>
    <t>safety thermocouple temperature variation problem.</t>
  </si>
  <si>
    <t>so replaced the new thermocouple changed ok . 13 degree variation observation. new thermocouple job no= 2113028897
SR no=24034224/23</t>
  </si>
  <si>
    <t>door gland rob damage.</t>
  </si>
  <si>
    <t>rob crushed.</t>
  </si>
  <si>
    <t>front door gland rob crushed. new rob fixed n2 gas leak in door. gasket added in rob side checked no leakage.</t>
  </si>
  <si>
    <t>methonal pump pressure not develope</t>
  </si>
  <si>
    <t>methonal pump pressure not develop issue.single phase pump replaced with three phase methonal pump after fixing now pressure is ok.machine handover.</t>
  </si>
  <si>
    <t>KARTHIKEYAN.K,SELVA SRINIVASAN,ASHOK B</t>
  </si>
  <si>
    <t>Reported main oil pump continuous trip issue.</t>
  </si>
  <si>
    <t>checked motor side cable cut.</t>
  </si>
  <si>
    <t>cable crimped &amp; reconnected then machine motor working amps taken 5.1A,5.2A,5.2A  checked ok.</t>
  </si>
  <si>
    <t>Methanol pump on feedback checking in touch screen</t>
  </si>
  <si>
    <t>touch screen to methanol pump not on</t>
  </si>
  <si>
    <t>check methanol pump on only selector switch but touch screen on not ok and plc in and out on not come further work follow up</t>
  </si>
  <si>
    <t>oil path heater amps not taken</t>
  </si>
  <si>
    <t>heater side cable cut condition</t>
  </si>
  <si>
    <t>check heater condition check ok after cable lug fixing ok after heater on and amps check ok 50amps ok now 87.5 temp come and 90 temp ok</t>
  </si>
  <si>
    <t>Oil bath Heater amps not taken</t>
  </si>
  <si>
    <t>Heater terminal side cable cut condition</t>
  </si>
  <si>
    <t>Heater terminal side cable properly lug griming and connected after Heater amps taken ok</t>
  </si>
  <si>
    <t>oil leakage in m/c door.</t>
  </si>
  <si>
    <t>oil leakage via m/c door gland rope side ( bottom side )</t>
  </si>
  <si>
    <t>then Fixed some gasket pieces in the leakage areas then cleaned the N.R.V completly then checked  no leakage occured.</t>
  </si>
  <si>
    <t>1000 kg washing machine oil skimmer belt new one replaced</t>
  </si>
  <si>
    <t>1000 kg washing machine oil skimmer belt new one replaced but electric cable connection not given follow up given to 1 st shift.</t>
  </si>
  <si>
    <t>RAM TOP DOWN MOVEMENT NOT WORKING SOMETIMES</t>
  </si>
  <si>
    <t>SIEMENS SAFETY CONTROLLER CHANNEL 1 FEEDBACK NOT CAME</t>
  </si>
  <si>
    <t>ADDITIONALLY ADDED 24V DC RELAY MODIFIED THE CIRCUIT AFTER CHECK OK</t>
  </si>
  <si>
    <t>STAGE 1 TILTING MACHINE BREAKDOWN</t>
  </si>
  <si>
    <t>DRIVE PROBLEM</t>
  </si>
  <si>
    <t>TILTING MACHINE ROTATING DRIVE VFD DISPLAY NOT WORKING</t>
  </si>
  <si>
    <t>REMOVED THE EXISTING DRIVE AND DELTA DRIVE CONNECTED COMMISSIONING THE PARAMETER AND CONTROL POWER CABLE WIRED AND CHECKED SPARE ALSO NOT AVAILABLE SO REMOVED THE DRIVE FROM KAYABA CONVEYOR DRIVE IDLE MACHINE</t>
  </si>
  <si>
    <t>TILTING MACHINE ROATATING MOTOR NOT WORKING</t>
  </si>
  <si>
    <t>THE DELTA VFD DRIVE OUTPUT VOLTAGE LOW SO MOTOR LOADED CONDITION</t>
  </si>
  <si>
    <t>REMOVED THE EXISTING DRIVE AND CHANED THE NEW BONFIGLIOLI VECTON ACTIVE 0.75 KW AND COMMISSIONING THE PARAMETER THEN DONE THE WORK CHECKED OK</t>
  </si>
  <si>
    <t>Titting machine drive does not power on.</t>
  </si>
  <si>
    <t>Check the drive incoming voltage ok drive not on</t>
  </si>
  <si>
    <t>After checking the bonfiglioli vector active drive changed and parameter setting and frequency speed set 15 load amps 1.1 running two number checked ok machine running now</t>
  </si>
  <si>
    <t>KARTHIKEYAN.K,S.K.SURESH,VAITHYANATAHAN D</t>
  </si>
  <si>
    <t>TAL VTL</t>
  </si>
  <si>
    <t>10:52 PM</t>
  </si>
  <si>
    <t>2 shift follow up axis encoder alarm power cut time Z axis alarm</t>
  </si>
  <si>
    <t>so checked machine Z axis bark cable removed and manually Z axis up</t>
  </si>
  <si>
    <t>then after function checked ok</t>
  </si>
  <si>
    <t>NC not getting on</t>
  </si>
  <si>
    <t>NC not on found 24vfuse blown and fuse holder was burnt condition so new fuse holder and fuse changed machine handed over</t>
  </si>
  <si>
    <t>limit switch mounting broken.</t>
  </si>
  <si>
    <t>limit m/c side M8 stud fixed and M6 stud fixed door moving checked ok.</t>
  </si>
  <si>
    <t>Running/MI/Instrumentation</t>
  </si>
  <si>
    <t>auto water filter valve failure issue</t>
  </si>
  <si>
    <t>so new y-type valve modification and single acting valve provided new air line fixed then electrical side 24v coil  supply to valve side after function checked ok</t>
  </si>
  <si>
    <t>SATHISH J,ASHOK KUMAR.G,KARTHIKEYAN.K,MANIKANDAN.K</t>
  </si>
  <si>
    <t>machine door side gear box shaft mounting bolt fell down</t>
  </si>
  <si>
    <t>due to nut loosen  condition.</t>
  </si>
  <si>
    <t>then tightened the bolt and nut then  checked ok.</t>
  </si>
  <si>
    <t>TEMPERING FURNACE 350KG</t>
  </si>
  <si>
    <t>floop door gas leak</t>
  </si>
  <si>
    <t>floop door gas leakage after remove the door clean and fix now leakage arrested machine handover.</t>
  </si>
  <si>
    <t>oil drain very slowly check filter dust</t>
  </si>
  <si>
    <t>magnetic filter problem</t>
  </si>
  <si>
    <t>drain line magnetic filter cleaned after running check ok</t>
  </si>
  <si>
    <t>VAITHYANATAHAN D,S.K.SURESH</t>
  </si>
  <si>
    <t>oil filtration unit filter more dust and oil portion value not come</t>
  </si>
  <si>
    <t>filter problem</t>
  </si>
  <si>
    <t>check oil filtration unit side all filter changed and check ok</t>
  </si>
  <si>
    <t>KARTHIKEYAN.K,S.K.SURESH</t>
  </si>
  <si>
    <t>drain function time table not in position</t>
  </si>
  <si>
    <t>table position problem</t>
  </si>
  <si>
    <t>check table all limit feed back check ok after manual table movement check ok after running under observation</t>
  </si>
  <si>
    <t>table auto rotation not working</t>
  </si>
  <si>
    <t>table clamp sensor signal not come</t>
  </si>
  <si>
    <t>check table clamp sensor adjusted after check ok</t>
  </si>
  <si>
    <t>coolant leakage due to coolant pump seal damage</t>
  </si>
  <si>
    <t>coolant pump seal damaged condition, further work to be follow.</t>
  </si>
  <si>
    <t>Old washing machine front door not open.</t>
  </si>
  <si>
    <t>LIMIT ELEMENT OPEN</t>
  </si>
  <si>
    <t>Check the auto cycle all complete and front door not open condition.</t>
  </si>
  <si>
    <t>After checking the all-sensor feedback not received and limit switch fully water condition and remove clean the limit switch connected ok.</t>
  </si>
  <si>
    <t>chain was loosen condition</t>
  </si>
  <si>
    <t>now chain was stuck up condition so running with problem need to fabricator support</t>
  </si>
  <si>
    <t>m/c filter top cup locking bolt missing condition.</t>
  </si>
  <si>
    <t>then fixed an mounting bolt for that ok m/c handovered.</t>
  </si>
  <si>
    <t>Third shift follow up pending work, 1000kg furnace door open close limit switch fixed and cable connection done. after door limit adjust ok machine handed over.</t>
  </si>
  <si>
    <t>YUVARAJ.R,R.NITHISH KUMAR,NAVEEN PRADAP.R,RAJA.G</t>
  </si>
  <si>
    <t>12:43 PM</t>
  </si>
  <si>
    <t>reported from oil skimmer pump problem</t>
  </si>
  <si>
    <t>so checked machine motor side winding checked 17.5homse R,Y,B phase each contactor  side voltage checked RY-408v,yb-410v,RB-409v ok oil skimmer pump problem</t>
  </si>
  <si>
    <t>then new pump changed after electrical connection given voltage check R,Y,B-408V all phase each amps checked 1.6amps all phase setting on function checked ok machine handed over</t>
  </si>
  <si>
    <t>YUVARAJ.R,NAVEEN PRADAP.R,KARTHIKEYAN.K,JAGAN.R,VINOTHKUMAR</t>
  </si>
  <si>
    <t>Shut Down/MI/PLM</t>
  </si>
  <si>
    <t>coolant pump motor bearing problem.</t>
  </si>
  <si>
    <t>shaft struck up condition</t>
  </si>
  <si>
    <t>already removed coolant pump for bearing change . then changed two new bearing ( 6202zz 1no bearing and 6205zz 1no bearing).</t>
  </si>
  <si>
    <t>oil skimmer belt replacement work.</t>
  </si>
  <si>
    <t>oil skimmer belt replacement work going on.</t>
  </si>
  <si>
    <t>washing machine oil trainer pump MPCB trip issue</t>
  </si>
  <si>
    <t>found winding open condition, so spare motor and pump replaced, then motor side voltage checked ok 415V coming ok, motor side 2.2A, now motor taking R-0.9A, Y-0.8A, B-1.0A taken ok, machine function checked ok, ( need to replace the orginal motor and pump serviced) now kept in deperatment fround side</t>
  </si>
  <si>
    <t>YUVARAJ.R,MANOJKUMAR.P,SATHISH J,NAVEEN PRADAP.R,MANIKANDAN.K,RAMAR S</t>
  </si>
  <si>
    <t>1000 kg washing machine oil skimer motor and belt fixed in night shift.</t>
  </si>
  <si>
    <t>oil skimer motor connection given. motor amps rating 1.3 AMPS motor taking amps 0.7A each phase. machine handed over.</t>
  </si>
  <si>
    <t>WASHING MACHINE 350KG</t>
  </si>
  <si>
    <t>machine washing pump coupling and working checking ok and all pipe line tightness checked ok and filter water washing ok chain grease apply ok .all motor cover remove to fan cover cleaning ok .all nozzel remove clean and check ok.all limit switch working checking ok.all movement checking ok.oil level checking ok.door movement checking ok.all electrical panel clean ok.and tightness ok.all heater working ok.
ABNORMAL:
 *Ammeter problem</t>
  </si>
  <si>
    <t>KARTHIKEYAN.K,INBARASAN.M,ASHOK KUMAR.G,SELVA SRINIVASAN</t>
  </si>
  <si>
    <t>reported from cycle not working</t>
  </si>
  <si>
    <t>washing IMMERSON timer not working</t>
  </si>
  <si>
    <t>so new timer changed ok after function checked ok machine handed over</t>
  </si>
  <si>
    <t>Reported from probe battery low alarm issue.</t>
  </si>
  <si>
    <t>then replaced New Panasonic CR123A Battery 2No's replaced ok.</t>
  </si>
  <si>
    <t>front door roller was problem</t>
  </si>
  <si>
    <t>then checked the machine and then roller spare  not available so bearing changed and then temporarily machine hand over under observation</t>
  </si>
  <si>
    <t>SARAVANAN.S,RAJESH KUMAR.V</t>
  </si>
  <si>
    <t>grease lubrication level low alarm.</t>
  </si>
  <si>
    <t>then fixed new grease cartridge trial checked ok.</t>
  </si>
  <si>
    <t>grease cartridge level low</t>
  </si>
  <si>
    <t>then checked new cartridge changed ok</t>
  </si>
  <si>
    <t>CELL NAME</t>
  </si>
  <si>
    <t>MACHINE NAMES</t>
  </si>
  <si>
    <t>BD %</t>
  </si>
  <si>
    <t>BD Hours</t>
  </si>
  <si>
    <t>BD Occurrence</t>
  </si>
  <si>
    <t>Target</t>
  </si>
  <si>
    <t>Helper</t>
  </si>
  <si>
    <t>YTD MTBF=</t>
  </si>
  <si>
    <t>YTD MTTR=</t>
  </si>
  <si>
    <t>YTD BD %=</t>
  </si>
  <si>
    <t>AVG BD HRS=</t>
  </si>
  <si>
    <t>Days</t>
  </si>
  <si>
    <t>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</si>
</sst>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9" x14ac:knownFonts="1">
    <font>
      <sz val="11"/>
      <color theme="1"/>
      <name val="Calibri"/>
      <family val="2"/>
      <scheme val="minor"/>
    </font>
    <font>
      <sz val="11"/>
      <color theme="1"/>
      <name val="Aptos"/>
      <family val="2"/>
    </font>
    <font>
      <sz val="11"/>
      <color theme="1"/>
      <name val="Aptos"/>
      <family val="2"/>
    </font>
    <font>
      <sz val="11"/>
      <color theme="1"/>
      <name val="Aptos"/>
      <family val="2"/>
    </font>
    <font>
      <sz val="11"/>
      <color theme="1"/>
      <name val="Aptos"/>
      <family val="2"/>
    </font>
    <font>
      <b/>
      <sz val="11"/>
      <color rgb="FFFFFFFF"/>
      <name val="Calibri"/>
      <family val="2"/>
    </font>
    <font>
      <sz val="11"/>
      <color theme="1"/>
      <name val="Calibri"/>
      <family val="2"/>
      <scheme val="minor"/>
    </font>
    <font>
      <b/>
      <sz val="11"/>
      <color theme="1"/>
      <name val="Aptos"/>
      <family val="2"/>
    </font>
    <font>
      <sz val="11"/>
      <color rgb="FFFF0000"/>
      <name val="Aptos"/>
      <family val="2"/>
    </font>
    <font>
      <b/>
      <sz val="16"/>
      <color theme="0"/>
      <name val="Aptos"/>
      <family val="2"/>
    </font>
    <font>
      <sz val="11"/>
      <color theme="0"/>
      <name val="Calibri"/>
      <family val="2"/>
      <scheme val="minor"/>
    </font>
    <font>
      <b/>
      <sz val="11"/>
      <color theme="0"/>
      <name val="Calibri"/>
      <family val="2"/>
      <scheme val="minor"/>
    </font>
    <font>
      <sz val="11"/>
      <color theme="4" tint="0.79998168889431442"/>
      <name val="Calibri"/>
      <family val="2"/>
      <scheme val="minor"/>
    </font>
    <font>
      <sz val="8"/>
      <name val="Calibri"/>
      <family val="2"/>
      <scheme val="minor"/>
    </font>
    <font>
      <b/>
      <sz val="14"/>
      <color theme="0"/>
      <name val="Aptos"/>
      <family val="2"/>
    </font>
    <font>
      <sz val="11"/>
      <color rgb="FFFF0000"/>
      <name val="Calibri"/>
      <family val="2"/>
      <scheme val="minor"/>
    </font>
    <font>
      <b/>
      <sz val="12"/>
      <color rgb="FFFFFFFF"/>
      <name val="Calibri"/>
      <family val="2"/>
    </font>
    <font>
      <b/>
      <sz val="36"/>
      <color theme="0"/>
      <name val="Aptos"/>
      <family val="2"/>
    </font>
    <font>
      <b/>
      <u/>
      <sz val="36"/>
      <color theme="0"/>
      <name val="Aptos"/>
      <family val="2"/>
    </font>
  </fonts>
  <fills count="10">
    <fill>
      <patternFill patternType="none"/>
    </fill>
    <fill>
      <patternFill patternType="gray125"/>
    </fill>
    <fill>
      <patternFill patternType="solid">
        <fgColor rgb="FF00008B"/>
        <bgColor indexed="64"/>
      </patternFill>
    </fill>
    <fill>
      <patternFill patternType="solid">
        <fgColor theme="4" tint="0.59999389629810485"/>
        <bgColor indexed="64"/>
      </patternFill>
    </fill>
    <fill>
      <patternFill patternType="solid">
        <fgColor rgb="FF002060"/>
        <bgColor indexed="64"/>
      </patternFill>
    </fill>
    <fill>
      <patternFill patternType="solid">
        <fgColor theme="4" tint="0.79998168889431442"/>
        <bgColor indexed="64"/>
      </patternFill>
    </fill>
    <fill>
      <patternFill patternType="solid">
        <fgColor theme="4"/>
        <bgColor theme="4"/>
      </patternFill>
    </fill>
    <fill>
      <patternFill patternType="solid">
        <fgColor theme="0"/>
        <bgColor indexed="64"/>
      </patternFill>
    </fill>
    <fill>
      <patternFill patternType="solid">
        <fgColor rgb="FFFFFF00"/>
        <bgColor indexed="64"/>
      </patternFill>
    </fill>
    <fill>
      <patternFill patternType="solid">
        <fgColor rgb="FF4472C4"/>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right style="thin">
        <color auto="1"/>
      </right>
      <top style="medium">
        <color indexed="64"/>
      </top>
      <bottom style="medium">
        <color indexed="64"/>
      </bottom>
      <diagonal/>
    </border>
    <border>
      <left style="thin">
        <color auto="1"/>
      </left>
      <right style="thin">
        <color auto="1"/>
      </right>
      <top style="thin">
        <color theme="4" tint="0.39997558519241921"/>
      </top>
      <bottom style="thin">
        <color theme="4" tint="0.39997558519241921"/>
      </bottom>
      <diagonal/>
    </border>
  </borders>
  <cellStyleXfs count="2">
    <xf numFmtId="0" fontId="0" fillId="0" borderId="0"/>
    <xf numFmtId="9" fontId="6" fillId="0" borderId="0" applyFont="0" applyFill="0" applyBorder="0" applyAlignment="0" applyProtection="0"/>
  </cellStyleXfs>
  <cellXfs count="167">
    <xf numFmtId="0" fontId="0" fillId="0" borderId="0" xfId="0"/>
    <xf numFmtId="0" fontId="0" fillId="0" borderId="0" xfId="0" applyAlignment="1">
      <alignment horizontal="center"/>
    </xf>
    <xf numFmtId="0" fontId="0" fillId="0" borderId="0" xfId="0" applyAlignment="1">
      <alignment wrapText="1"/>
    </xf>
    <xf numFmtId="0" fontId="5" fillId="2" borderId="1" xfId="0" applyFont="1" applyFill="1" applyBorder="1" applyAlignment="1">
      <alignment horizontal="center" vertical="center" wrapText="1"/>
    </xf>
    <xf numFmtId="0" fontId="0" fillId="0" borderId="1" xfId="0" applyBorder="1" applyAlignment="1">
      <alignment vertical="top" wrapText="1"/>
    </xf>
    <xf numFmtId="0" fontId="0" fillId="0" borderId="1" xfId="0" applyBorder="1" applyAlignment="1">
      <alignment vertical="top"/>
    </xf>
    <xf numFmtId="17" fontId="0" fillId="0" borderId="0" xfId="0" applyNumberFormat="1"/>
    <xf numFmtId="0" fontId="5" fillId="2" borderId="4" xfId="0" applyFont="1" applyFill="1" applyBorder="1" applyAlignment="1">
      <alignment horizontal="center" vertical="center" wrapText="1"/>
    </xf>
    <xf numFmtId="164" fontId="0" fillId="0" borderId="0" xfId="0" applyNumberFormat="1"/>
    <xf numFmtId="0" fontId="5" fillId="2" borderId="3" xfId="0" applyFont="1" applyFill="1" applyBorder="1" applyAlignment="1">
      <alignment horizontal="center" vertical="center" wrapText="1"/>
    </xf>
    <xf numFmtId="0" fontId="0" fillId="0" borderId="3" xfId="0" applyBorder="1" applyAlignment="1">
      <alignment horizontal="center" vertical="top"/>
    </xf>
    <xf numFmtId="0" fontId="0" fillId="0" borderId="5" xfId="0" applyBorder="1" applyAlignment="1">
      <alignment horizontal="center" vertical="top"/>
    </xf>
    <xf numFmtId="0" fontId="0" fillId="0" borderId="2" xfId="0" applyBorder="1" applyAlignment="1">
      <alignment vertical="top" wrapText="1"/>
    </xf>
    <xf numFmtId="0" fontId="0" fillId="0" borderId="2" xfId="0" applyBorder="1" applyAlignment="1">
      <alignment vertical="top"/>
    </xf>
    <xf numFmtId="0" fontId="4" fillId="0" borderId="1" xfId="0" applyFont="1" applyBorder="1"/>
    <xf numFmtId="17" fontId="4" fillId="0" borderId="1" xfId="0" applyNumberFormat="1" applyFont="1" applyBorder="1"/>
    <xf numFmtId="164" fontId="4" fillId="0" borderId="1" xfId="0" applyNumberFormat="1" applyFont="1" applyBorder="1"/>
    <xf numFmtId="9" fontId="0" fillId="0" borderId="0" xfId="1" applyFont="1"/>
    <xf numFmtId="0" fontId="3" fillId="0" borderId="1" xfId="0" applyFont="1" applyBorder="1"/>
    <xf numFmtId="165" fontId="0" fillId="0" borderId="1" xfId="1" applyNumberFormat="1" applyFont="1" applyBorder="1"/>
    <xf numFmtId="0" fontId="3" fillId="3" borderId="1" xfId="0" applyFont="1" applyFill="1" applyBorder="1"/>
    <xf numFmtId="1" fontId="4" fillId="0" borderId="1" xfId="0" applyNumberFormat="1" applyFont="1" applyBorder="1"/>
    <xf numFmtId="0" fontId="0" fillId="0" borderId="1" xfId="0" applyBorder="1"/>
    <xf numFmtId="14" fontId="0" fillId="0" borderId="1" xfId="0" applyNumberFormat="1" applyBorder="1"/>
    <xf numFmtId="165" fontId="0" fillId="0" borderId="0" xfId="1" applyNumberFormat="1" applyFont="1"/>
    <xf numFmtId="0" fontId="0" fillId="5" borderId="7" xfId="0" applyFill="1" applyBorder="1"/>
    <xf numFmtId="0" fontId="0" fillId="5" borderId="8" xfId="0" applyFill="1" applyBorder="1"/>
    <xf numFmtId="0" fontId="0" fillId="5" borderId="9" xfId="0" applyFill="1" applyBorder="1"/>
    <xf numFmtId="0" fontId="0" fillId="5" borderId="10" xfId="0" applyFill="1" applyBorder="1"/>
    <xf numFmtId="0" fontId="0" fillId="5" borderId="0" xfId="0" applyFill="1"/>
    <xf numFmtId="0" fontId="0" fillId="5" borderId="11" xfId="0" applyFill="1" applyBorder="1"/>
    <xf numFmtId="0" fontId="0" fillId="5" borderId="12" xfId="0" applyFill="1" applyBorder="1"/>
    <xf numFmtId="0" fontId="0" fillId="5" borderId="13" xfId="0" applyFill="1" applyBorder="1"/>
    <xf numFmtId="0" fontId="0" fillId="5" borderId="14" xfId="0" applyFill="1" applyBorder="1"/>
    <xf numFmtId="0" fontId="8" fillId="3" borderId="1" xfId="0" applyFont="1" applyFill="1" applyBorder="1"/>
    <xf numFmtId="164" fontId="8" fillId="3" borderId="1" xfId="0" applyNumberFormat="1" applyFont="1" applyFill="1" applyBorder="1"/>
    <xf numFmtId="1" fontId="8" fillId="3" borderId="1" xfId="0" applyNumberFormat="1" applyFont="1" applyFill="1" applyBorder="1"/>
    <xf numFmtId="9" fontId="8" fillId="3" borderId="1" xfId="1" applyFont="1" applyFill="1" applyBorder="1"/>
    <xf numFmtId="0" fontId="2" fillId="0" borderId="1" xfId="0" applyFont="1" applyBorder="1"/>
    <xf numFmtId="17" fontId="2" fillId="0" borderId="1" xfId="0" applyNumberFormat="1" applyFont="1" applyBorder="1"/>
    <xf numFmtId="0" fontId="2" fillId="3" borderId="1" xfId="0" applyFont="1" applyFill="1" applyBorder="1"/>
    <xf numFmtId="164" fontId="2" fillId="3" borderId="1" xfId="0" applyNumberFormat="1" applyFont="1" applyFill="1" applyBorder="1"/>
    <xf numFmtId="164" fontId="2" fillId="0" borderId="1" xfId="0" applyNumberFormat="1" applyFont="1" applyBorder="1"/>
    <xf numFmtId="1" fontId="2" fillId="0" borderId="1" xfId="0" applyNumberFormat="1" applyFont="1" applyBorder="1"/>
    <xf numFmtId="165" fontId="2" fillId="0" borderId="1" xfId="1" applyNumberFormat="1" applyFont="1" applyBorder="1"/>
    <xf numFmtId="0" fontId="0" fillId="0" borderId="1" xfId="0" applyBorder="1" applyAlignment="1">
      <alignment horizontal="center"/>
    </xf>
    <xf numFmtId="0" fontId="0" fillId="3" borderId="10" xfId="0" applyFill="1" applyBorder="1"/>
    <xf numFmtId="0" fontId="0" fillId="3" borderId="0" xfId="0" applyFill="1"/>
    <xf numFmtId="0" fontId="0" fillId="3" borderId="11" xfId="0" applyFill="1" applyBorder="1"/>
    <xf numFmtId="0" fontId="0" fillId="3" borderId="12" xfId="0" applyFill="1" applyBorder="1"/>
    <xf numFmtId="0" fontId="0" fillId="3" borderId="13" xfId="0" applyFill="1" applyBorder="1"/>
    <xf numFmtId="0" fontId="0" fillId="3" borderId="14" xfId="0" applyFill="1" applyBorder="1"/>
    <xf numFmtId="0" fontId="10" fillId="3" borderId="0" xfId="0" applyFont="1" applyFill="1"/>
    <xf numFmtId="0" fontId="9" fillId="4" borderId="18" xfId="0" applyFont="1" applyFill="1" applyBorder="1" applyAlignment="1">
      <alignment vertical="center"/>
    </xf>
    <xf numFmtId="0" fontId="9" fillId="4" borderId="19" xfId="0" applyFont="1" applyFill="1" applyBorder="1" applyAlignment="1">
      <alignment vertical="center"/>
    </xf>
    <xf numFmtId="17" fontId="9" fillId="4" borderId="19" xfId="0" applyNumberFormat="1" applyFont="1" applyFill="1" applyBorder="1" applyAlignment="1">
      <alignment vertical="center"/>
    </xf>
    <xf numFmtId="0" fontId="9" fillId="4" borderId="20" xfId="0" applyFont="1" applyFill="1" applyBorder="1" applyAlignment="1">
      <alignment vertical="center"/>
    </xf>
    <xf numFmtId="17" fontId="0" fillId="0" borderId="1" xfId="0" applyNumberFormat="1" applyBorder="1"/>
    <xf numFmtId="164" fontId="0" fillId="0" borderId="1" xfId="0" applyNumberFormat="1" applyBorder="1"/>
    <xf numFmtId="9" fontId="0" fillId="0" borderId="1" xfId="1" applyFont="1" applyBorder="1"/>
    <xf numFmtId="0" fontId="11" fillId="6" borderId="21" xfId="0" applyFont="1" applyFill="1" applyBorder="1"/>
    <xf numFmtId="0" fontId="11" fillId="6" borderId="21" xfId="0" applyFont="1" applyFill="1" applyBorder="1" applyAlignment="1">
      <alignment horizontal="center"/>
    </xf>
    <xf numFmtId="164" fontId="11" fillId="6" borderId="21" xfId="0" applyNumberFormat="1" applyFont="1" applyFill="1" applyBorder="1"/>
    <xf numFmtId="9" fontId="11" fillId="6" borderId="21" xfId="1" applyFont="1" applyFill="1" applyBorder="1"/>
    <xf numFmtId="9" fontId="0" fillId="0" borderId="0" xfId="1" applyFont="1" applyBorder="1"/>
    <xf numFmtId="0" fontId="12" fillId="5" borderId="0" xfId="0" applyFont="1" applyFill="1"/>
    <xf numFmtId="0" fontId="1" fillId="0" borderId="1" xfId="0" applyFont="1" applyBorder="1"/>
    <xf numFmtId="0" fontId="2" fillId="0" borderId="22" xfId="0" applyFont="1" applyBorder="1"/>
    <xf numFmtId="0" fontId="1" fillId="0" borderId="23" xfId="0" applyFont="1" applyBorder="1"/>
    <xf numFmtId="17" fontId="2" fillId="0" borderId="23" xfId="0" applyNumberFormat="1" applyFont="1" applyBorder="1"/>
    <xf numFmtId="17" fontId="2" fillId="0" borderId="24" xfId="0" applyNumberFormat="1" applyFont="1" applyBorder="1"/>
    <xf numFmtId="0" fontId="2" fillId="3" borderId="25" xfId="0" applyFont="1" applyFill="1" applyBorder="1"/>
    <xf numFmtId="0" fontId="8" fillId="3" borderId="26" xfId="0" applyFont="1" applyFill="1" applyBorder="1"/>
    <xf numFmtId="0" fontId="2" fillId="0" borderId="25" xfId="0" applyFont="1" applyBorder="1"/>
    <xf numFmtId="0" fontId="2" fillId="0" borderId="26" xfId="0" applyFont="1" applyBorder="1"/>
    <xf numFmtId="164" fontId="2" fillId="3" borderId="26" xfId="0" applyNumberFormat="1" applyFont="1" applyFill="1" applyBorder="1"/>
    <xf numFmtId="164" fontId="2" fillId="0" borderId="26" xfId="0" applyNumberFormat="1" applyFont="1" applyBorder="1"/>
    <xf numFmtId="1" fontId="8" fillId="3" borderId="26" xfId="0" applyNumberFormat="1" applyFont="1" applyFill="1" applyBorder="1"/>
    <xf numFmtId="1" fontId="2" fillId="0" borderId="26" xfId="0" applyNumberFormat="1" applyFont="1" applyBorder="1"/>
    <xf numFmtId="9" fontId="8" fillId="3" borderId="26" xfId="1" applyFont="1" applyFill="1" applyBorder="1"/>
    <xf numFmtId="165" fontId="2" fillId="0" borderId="26" xfId="1" applyNumberFormat="1" applyFont="1" applyBorder="1"/>
    <xf numFmtId="0" fontId="2" fillId="0" borderId="27" xfId="0" applyFont="1" applyBorder="1"/>
    <xf numFmtId="165" fontId="2" fillId="0" borderId="28" xfId="1" applyNumberFormat="1" applyFont="1" applyBorder="1"/>
    <xf numFmtId="165" fontId="2" fillId="0" borderId="29" xfId="1" applyNumberFormat="1" applyFont="1" applyBorder="1"/>
    <xf numFmtId="17" fontId="2" fillId="0" borderId="22" xfId="0" applyNumberFormat="1" applyFont="1" applyBorder="1"/>
    <xf numFmtId="0" fontId="2" fillId="3" borderId="30" xfId="0" applyFont="1" applyFill="1" applyBorder="1"/>
    <xf numFmtId="0" fontId="2" fillId="0" borderId="15" xfId="0" applyFont="1" applyBorder="1"/>
    <xf numFmtId="0" fontId="7" fillId="0" borderId="16" xfId="0" applyFont="1" applyBorder="1"/>
    <xf numFmtId="0" fontId="7" fillId="0" borderId="17" xfId="0" applyFont="1" applyBorder="1"/>
    <xf numFmtId="0" fontId="0" fillId="0" borderId="1" xfId="0" applyBorder="1" applyAlignment="1">
      <alignment horizontal="center" vertical="top"/>
    </xf>
    <xf numFmtId="0" fontId="9" fillId="4" borderId="17" xfId="0" applyFont="1" applyFill="1" applyBorder="1" applyAlignment="1">
      <alignment vertical="center"/>
    </xf>
    <xf numFmtId="17" fontId="14" fillId="4" borderId="19" xfId="0" applyNumberFormat="1" applyFont="1" applyFill="1" applyBorder="1" applyAlignment="1">
      <alignment vertical="center"/>
    </xf>
    <xf numFmtId="0" fontId="0" fillId="7" borderId="0" xfId="0" applyFill="1"/>
    <xf numFmtId="17" fontId="0" fillId="0" borderId="6" xfId="0" applyNumberFormat="1" applyBorder="1" applyAlignment="1">
      <alignment horizontal="center"/>
    </xf>
    <xf numFmtId="0" fontId="0" fillId="0" borderId="6" xfId="0" applyBorder="1" applyAlignment="1">
      <alignment horizontal="center"/>
    </xf>
    <xf numFmtId="0" fontId="0" fillId="0" borderId="2" xfId="0" applyBorder="1" applyAlignment="1">
      <alignment horizontal="center" wrapText="1"/>
    </xf>
    <xf numFmtId="17" fontId="0" fillId="0" borderId="2" xfId="0" applyNumberFormat="1" applyBorder="1" applyAlignment="1">
      <alignment horizontal="center" wrapText="1"/>
    </xf>
    <xf numFmtId="0" fontId="0" fillId="0" borderId="1" xfId="1" applyNumberFormat="1" applyFont="1" applyBorder="1"/>
    <xf numFmtId="0" fontId="15" fillId="5" borderId="0" xfId="0" applyFont="1" applyFill="1"/>
    <xf numFmtId="164" fontId="0" fillId="0" borderId="1" xfId="1" applyNumberFormat="1" applyFont="1" applyBorder="1"/>
    <xf numFmtId="0" fontId="0" fillId="8" borderId="1" xfId="0" applyFill="1" applyBorder="1"/>
    <xf numFmtId="0" fontId="0" fillId="8" borderId="1" xfId="1" applyNumberFormat="1" applyFont="1" applyFill="1" applyBorder="1"/>
    <xf numFmtId="165" fontId="0" fillId="8" borderId="1" xfId="1" applyNumberFormat="1" applyFont="1" applyFill="1" applyBorder="1"/>
    <xf numFmtId="1" fontId="0" fillId="0" borderId="1" xfId="0" applyNumberFormat="1" applyBorder="1"/>
    <xf numFmtId="0" fontId="10" fillId="0" borderId="1" xfId="0" applyFont="1" applyBorder="1"/>
    <xf numFmtId="0" fontId="10" fillId="7" borderId="0" xfId="0" applyFont="1" applyFill="1"/>
    <xf numFmtId="0" fontId="5" fillId="2" borderId="32" xfId="0" applyFont="1" applyFill="1" applyBorder="1" applyAlignment="1">
      <alignment horizontal="center" vertical="center" wrapText="1"/>
    </xf>
    <xf numFmtId="17" fontId="14" fillId="4" borderId="0" xfId="0" applyNumberFormat="1" applyFont="1" applyFill="1" applyAlignment="1">
      <alignment vertical="center"/>
    </xf>
    <xf numFmtId="0" fontId="0" fillId="7" borderId="1" xfId="0" applyFill="1" applyBorder="1" applyAlignment="1">
      <alignment horizontal="center" vertical="center" wrapText="1"/>
    </xf>
    <xf numFmtId="0" fontId="0" fillId="9" borderId="0" xfId="0" applyFill="1"/>
    <xf numFmtId="0" fontId="16" fillId="4" borderId="23" xfId="0" applyFont="1" applyFill="1" applyBorder="1" applyAlignment="1">
      <alignment horizontal="center" vertical="center" wrapText="1"/>
    </xf>
    <xf numFmtId="0" fontId="0" fillId="7" borderId="28" xfId="0" applyFill="1" applyBorder="1" applyAlignment="1">
      <alignment horizontal="center" vertical="center" wrapText="1"/>
    </xf>
    <xf numFmtId="0" fontId="18" fillId="9" borderId="0" xfId="0" applyFont="1" applyFill="1" applyAlignment="1">
      <alignment horizontal="center" vertical="center"/>
    </xf>
    <xf numFmtId="0" fontId="9" fillId="4" borderId="7" xfId="0" applyFont="1" applyFill="1" applyBorder="1" applyAlignment="1">
      <alignment horizontal="center" vertical="center"/>
    </xf>
    <xf numFmtId="0" fontId="9" fillId="4" borderId="8" xfId="0" applyFont="1" applyFill="1" applyBorder="1" applyAlignment="1">
      <alignment horizontal="center" vertical="center"/>
    </xf>
    <xf numFmtId="0" fontId="9" fillId="4" borderId="9" xfId="0" applyFont="1" applyFill="1" applyBorder="1" applyAlignment="1">
      <alignment horizontal="center" vertical="center"/>
    </xf>
    <xf numFmtId="0" fontId="10" fillId="0" borderId="0" xfId="0" applyFont="1"/>
    <xf numFmtId="0" fontId="17" fillId="9" borderId="0" xfId="0" applyFont="1" applyFill="1" applyAlignment="1">
      <alignment horizontal="left" vertical="center"/>
    </xf>
    <xf numFmtId="0" fontId="7" fillId="0" borderId="0" xfId="0" applyFont="1" applyAlignment="1">
      <alignment horizontal="center"/>
    </xf>
    <xf numFmtId="17" fontId="2" fillId="0" borderId="0" xfId="0" applyNumberFormat="1" applyFont="1"/>
    <xf numFmtId="0" fontId="8" fillId="3" borderId="0" xfId="0" applyFont="1" applyFill="1"/>
    <xf numFmtId="0" fontId="2" fillId="0" borderId="0" xfId="0" applyFont="1"/>
    <xf numFmtId="164" fontId="2" fillId="3" borderId="0" xfId="0" applyNumberFormat="1" applyFont="1" applyFill="1"/>
    <xf numFmtId="164" fontId="2" fillId="0" borderId="0" xfId="0" applyNumberFormat="1" applyFont="1"/>
    <xf numFmtId="1" fontId="8" fillId="3" borderId="0" xfId="0" applyNumberFormat="1" applyFont="1" applyFill="1"/>
    <xf numFmtId="1" fontId="2" fillId="0" borderId="0" xfId="0" applyNumberFormat="1" applyFont="1"/>
    <xf numFmtId="9" fontId="8" fillId="3" borderId="0" xfId="1" applyFont="1" applyFill="1" applyBorder="1"/>
    <xf numFmtId="165" fontId="2" fillId="0" borderId="0" xfId="1" applyNumberFormat="1" applyFont="1" applyBorder="1"/>
    <xf numFmtId="17" fontId="4" fillId="0" borderId="0" xfId="0" applyNumberFormat="1" applyFont="1"/>
    <xf numFmtId="0" fontId="4" fillId="0" borderId="0" xfId="0" applyFont="1"/>
    <xf numFmtId="164" fontId="8" fillId="3" borderId="0" xfId="0" applyNumberFormat="1" applyFont="1" applyFill="1"/>
    <xf numFmtId="164" fontId="4" fillId="0" borderId="0" xfId="0" applyNumberFormat="1" applyFont="1"/>
    <xf numFmtId="1" fontId="4" fillId="0" borderId="0" xfId="0" applyNumberFormat="1" applyFont="1"/>
    <xf numFmtId="165" fontId="0" fillId="0" borderId="0" xfId="1" applyNumberFormat="1" applyFont="1" applyBorder="1"/>
    <xf numFmtId="164" fontId="17" fillId="9" borderId="0" xfId="0" applyNumberFormat="1" applyFont="1" applyFill="1" applyAlignment="1">
      <alignment vertical="center"/>
    </xf>
    <xf numFmtId="0" fontId="18" fillId="9" borderId="0" xfId="0" applyFont="1" applyFill="1" applyAlignment="1">
      <alignment vertical="center"/>
    </xf>
    <xf numFmtId="0" fontId="17" fillId="9" borderId="0" xfId="0" applyFont="1" applyFill="1" applyAlignment="1">
      <alignment vertical="center"/>
    </xf>
    <xf numFmtId="0" fontId="9" fillId="4" borderId="18" xfId="0" applyFont="1" applyFill="1" applyBorder="1" applyAlignment="1">
      <alignment horizontal="center" vertical="center"/>
    </xf>
    <xf numFmtId="0" fontId="9" fillId="4" borderId="19" xfId="0" applyFont="1" applyFill="1" applyBorder="1" applyAlignment="1">
      <alignment horizontal="center" vertical="center"/>
    </xf>
    <xf numFmtId="0" fontId="9" fillId="4" borderId="20" xfId="0" applyFont="1" applyFill="1" applyBorder="1" applyAlignment="1">
      <alignment horizontal="center" vertical="center"/>
    </xf>
    <xf numFmtId="0" fontId="0" fillId="7" borderId="1" xfId="0" applyFill="1" applyBorder="1" applyAlignment="1">
      <alignment horizontal="center" vertical="center" wrapText="1"/>
    </xf>
    <xf numFmtId="0" fontId="0" fillId="7" borderId="26" xfId="0" applyFill="1" applyBorder="1" applyAlignment="1">
      <alignment horizontal="center" vertical="center" wrapText="1"/>
    </xf>
    <xf numFmtId="0" fontId="9" fillId="4" borderId="15" xfId="0" applyFont="1" applyFill="1" applyBorder="1" applyAlignment="1">
      <alignment horizontal="center" vertical="center"/>
    </xf>
    <xf numFmtId="0" fontId="9" fillId="4" borderId="16" xfId="0" applyFont="1" applyFill="1" applyBorder="1" applyAlignment="1">
      <alignment horizontal="center" vertical="center"/>
    </xf>
    <xf numFmtId="0" fontId="9" fillId="4" borderId="17" xfId="0" applyFont="1" applyFill="1" applyBorder="1" applyAlignment="1">
      <alignment horizontal="center" vertical="center"/>
    </xf>
    <xf numFmtId="17" fontId="14" fillId="4" borderId="0" xfId="0" applyNumberFormat="1" applyFont="1" applyFill="1" applyAlignment="1">
      <alignment horizontal="center" vertical="center"/>
    </xf>
    <xf numFmtId="0" fontId="18" fillId="9" borderId="0" xfId="0" applyFont="1" applyFill="1" applyAlignment="1">
      <alignment horizontal="center" vertical="center"/>
    </xf>
    <xf numFmtId="0" fontId="16" fillId="4" borderId="23" xfId="0" applyFont="1" applyFill="1" applyBorder="1" applyAlignment="1">
      <alignment horizontal="center" vertical="center" wrapText="1"/>
    </xf>
    <xf numFmtId="0" fontId="16" fillId="4" borderId="24" xfId="0" applyFont="1" applyFill="1" applyBorder="1" applyAlignment="1">
      <alignment horizontal="center" vertical="center" wrapText="1"/>
    </xf>
    <xf numFmtId="0" fontId="0" fillId="7" borderId="1" xfId="0" applyFill="1" applyBorder="1" applyAlignment="1">
      <alignment horizontal="left" vertical="center" wrapText="1"/>
    </xf>
    <xf numFmtId="0" fontId="16" fillId="4" borderId="22" xfId="0" applyFont="1" applyFill="1" applyBorder="1" applyAlignment="1">
      <alignment horizontal="center" vertical="center" wrapText="1"/>
    </xf>
    <xf numFmtId="164" fontId="17" fillId="9" borderId="0" xfId="0" applyNumberFormat="1" applyFont="1" applyFill="1" applyAlignment="1">
      <alignment horizontal="center" vertical="center"/>
    </xf>
    <xf numFmtId="164" fontId="17" fillId="9" borderId="0" xfId="0" applyNumberFormat="1" applyFont="1" applyFill="1" applyAlignment="1">
      <alignment horizontal="right" vertical="center"/>
    </xf>
    <xf numFmtId="0" fontId="0" fillId="7" borderId="25" xfId="0" applyFill="1" applyBorder="1" applyAlignment="1">
      <alignment horizontal="center" vertical="center" wrapText="1"/>
    </xf>
    <xf numFmtId="165" fontId="17" fillId="9" borderId="0" xfId="1" applyNumberFormat="1" applyFont="1" applyFill="1" applyAlignment="1">
      <alignment horizontal="center" vertical="center"/>
    </xf>
    <xf numFmtId="0" fontId="0" fillId="7" borderId="27" xfId="0" applyFill="1" applyBorder="1" applyAlignment="1">
      <alignment horizontal="center" vertical="center" wrapText="1"/>
    </xf>
    <xf numFmtId="0" fontId="0" fillId="7" borderId="28" xfId="0" applyFill="1" applyBorder="1" applyAlignment="1">
      <alignment horizontal="center" vertical="center" wrapText="1"/>
    </xf>
    <xf numFmtId="0" fontId="0" fillId="7" borderId="29" xfId="0" applyFill="1" applyBorder="1" applyAlignment="1">
      <alignment horizontal="center" vertical="center" wrapText="1"/>
    </xf>
    <xf numFmtId="0" fontId="0" fillId="7" borderId="28" xfId="0" applyFill="1" applyBorder="1" applyAlignment="1">
      <alignment horizontal="left" vertical="center" wrapText="1"/>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7" fillId="0" borderId="6" xfId="0" applyFont="1" applyBorder="1" applyAlignment="1">
      <alignment horizontal="center"/>
    </xf>
    <xf numFmtId="0" fontId="7" fillId="0" borderId="0" xfId="0" applyFont="1" applyAlignment="1">
      <alignment horizontal="center"/>
    </xf>
    <xf numFmtId="0" fontId="0" fillId="0" borderId="0" xfId="0" applyAlignment="1">
      <alignment horizontal="center"/>
    </xf>
    <xf numFmtId="0" fontId="9" fillId="4" borderId="31" xfId="0" applyFont="1" applyFill="1" applyBorder="1" applyAlignment="1">
      <alignment horizontal="center" vertical="center"/>
    </xf>
    <xf numFmtId="0" fontId="0" fillId="0" borderId="1" xfId="0" applyBorder="1" applyAlignment="1">
      <alignment horizontal="center"/>
    </xf>
  </cellXfs>
  <cellStyles count="2">
    <cellStyle name="Normal" xfId="0" builtinId="0"/>
    <cellStyle name="Percent" xfId="1" builtinId="5"/>
  </cellStyles>
  <dxfs count="47">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top" textRotation="0" wrapText="0" indent="0" justifyLastLine="0" shrinkToFit="0" readingOrder="0"/>
      <border diagonalUp="0" diagonalDown="0">
        <left/>
        <right style="thin">
          <color auto="1"/>
        </right>
        <top style="thin">
          <color auto="1"/>
        </top>
        <bottom style="thin">
          <color auto="1"/>
        </bottom>
        <vertical/>
        <horizontal/>
      </border>
    </dxf>
    <dxf>
      <border outline="0">
        <left style="thin">
          <color auto="1"/>
        </left>
      </border>
    </dxf>
    <dxf>
      <alignment horizontal="general" vertical="top" textRotation="0" wrapText="1" indent="0" justifyLastLine="0" shrinkToFit="0" readingOrder="0"/>
    </dxf>
    <dxf>
      <font>
        <b/>
        <i val="0"/>
        <strike val="0"/>
        <condense val="0"/>
        <extend val="0"/>
        <outline val="0"/>
        <shadow val="0"/>
        <u val="none"/>
        <vertAlign val="baseline"/>
        <sz val="11"/>
        <color rgb="FFFFFFFF"/>
        <name val="Calibri"/>
        <family val="2"/>
        <scheme val="none"/>
      </font>
      <fill>
        <patternFill patternType="solid">
          <fgColor indexed="64"/>
          <bgColor rgb="FF00008B"/>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family val="2"/>
        <scheme val="minor"/>
      </font>
      <numFmt numFmtId="165" formatCode="0.0%"/>
    </dxf>
    <dxf>
      <numFmt numFmtId="164" formatCode="0.0"/>
    </dxf>
    <dxf>
      <font>
        <b val="0"/>
        <i val="0"/>
        <strike val="0"/>
        <condense val="0"/>
        <extend val="0"/>
        <outline val="0"/>
        <shadow val="0"/>
        <u val="none"/>
        <vertAlign val="baseline"/>
        <sz val="11"/>
        <color theme="1"/>
        <name val="Calibri"/>
        <family val="2"/>
        <scheme val="minor"/>
      </font>
    </dxf>
    <dxf>
      <numFmt numFmtId="164" formatCode="0.0"/>
    </dxf>
    <dxf>
      <numFmt numFmtId="164" formatCode="0.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mmm\-yy"/>
    </dxf>
    <dxf>
      <numFmt numFmtId="0" formatCode="General"/>
    </dxf>
    <dxf>
      <numFmt numFmtId="0" formatCode="General"/>
    </dxf>
    <dxf>
      <numFmt numFmtId="0" formatCode="General"/>
    </dxf>
    <dxf>
      <numFmt numFmtId="166" formatCode="mmm\-yy"/>
    </dxf>
    <dxf>
      <font>
        <color rgb="FF00B050"/>
      </font>
    </dxf>
    <dxf>
      <font>
        <color rgb="FFFF0000"/>
      </font>
    </dxf>
    <dxf>
      <font>
        <color rgb="FF00B050"/>
      </font>
    </dxf>
    <dxf>
      <font>
        <color rgb="FFFF0000"/>
      </font>
    </dxf>
    <dxf>
      <font>
        <color rgb="FFFF0000"/>
      </font>
    </dxf>
    <dxf>
      <font>
        <color rgb="FF00B050"/>
      </font>
    </dxf>
  </dxfs>
  <tableStyles count="0" defaultTableStyle="TableStyleMedium2" defaultPivotStyle="PivotStyleLight16"/>
  <colors>
    <mruColors>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MTBF</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5"/>
          <c:tx>
            <c:strRef>
              <c:f>Summary!$AK$34</c:f>
              <c:strCache>
                <c:ptCount val="1"/>
                <c:pt idx="0">
                  <c:v>MTBF - Days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Summary!$AL$34:$AX$34</c:f>
              <c:numCache>
                <c:formatCode>0.0</c:formatCode>
                <c:ptCount val="13"/>
                <c:pt idx="0">
                  <c:v>15.374173599568355</c:v>
                </c:pt>
                <c:pt idx="1">
                  <c:v>11.84929564720159</c:v>
                </c:pt>
                <c:pt idx="2">
                  <c:v>9.994975683100682</c:v>
                </c:pt>
                <c:pt idx="3">
                  <c:v>9.9187091863263781</c:v>
                </c:pt>
                <c:pt idx="4">
                  <c:v>23.4375</c:v>
                </c:pt>
                <c:pt idx="5">
                  <c:v>24.375</c:v>
                </c:pt>
                <c:pt idx="6">
                  <c:v>23.4375</c:v>
                </c:pt>
                <c:pt idx="7">
                  <c:v>0</c:v>
                </c:pt>
                <c:pt idx="8">
                  <c:v>0</c:v>
                </c:pt>
                <c:pt idx="9">
                  <c:v>0</c:v>
                </c:pt>
                <c:pt idx="10">
                  <c:v>0</c:v>
                </c:pt>
                <c:pt idx="11">
                  <c:v>0</c:v>
                </c:pt>
                <c:pt idx="12">
                  <c:v>0</c:v>
                </c:pt>
              </c:numCache>
            </c:numRef>
          </c:val>
          <c:extLst>
            <c:ext xmlns:c16="http://schemas.microsoft.com/office/drawing/2014/chart" uri="{C3380CC4-5D6E-409C-BE32-E72D297353CC}">
              <c16:uniqueId val="{00000000-D9A3-42FD-A2DD-FF745B6B69E9}"/>
            </c:ext>
          </c:extLst>
        </c:ser>
        <c:ser>
          <c:idx val="11"/>
          <c:order val="11"/>
          <c:tx>
            <c:strRef>
              <c:f>Summary!$AK$35</c:f>
              <c:strCache>
                <c:ptCount val="1"/>
                <c:pt idx="0">
                  <c:v>Helper 3</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Summary!$AL$35:$AX$35</c:f>
              <c:numCache>
                <c:formatCode>0.0</c:formatCode>
                <c:ptCount val="13"/>
                <c:pt idx="0">
                  <c:v>15.374173599568355</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D9A3-42FD-A2DD-FF745B6B69E9}"/>
            </c:ext>
          </c:extLst>
        </c:ser>
        <c:dLbls>
          <c:showLegendKey val="0"/>
          <c:showVal val="0"/>
          <c:showCatName val="0"/>
          <c:showSerName val="0"/>
          <c:showPercent val="0"/>
          <c:showBubbleSize val="0"/>
        </c:dLbls>
        <c:gapWidth val="67"/>
        <c:overlap val="100"/>
        <c:axId val="1615047503"/>
        <c:axId val="1612511487"/>
        <c:extLst>
          <c:ext xmlns:c15="http://schemas.microsoft.com/office/drawing/2012/chart" uri="{02D57815-91ED-43cb-92C2-25804820EDAC}">
            <c15:filteredBarSeries>
              <c15:ser>
                <c:idx val="0"/>
                <c:order val="0"/>
                <c:tx>
                  <c:strRef>
                    <c:extLst>
                      <c:ext uri="{02D57815-91ED-43cb-92C2-25804820EDAC}">
                        <c15:formulaRef>
                          <c15:sqref>Summary!$AK$27</c15:sqref>
                        </c15:formulaRef>
                      </c:ext>
                    </c:extLst>
                    <c:strCache>
                      <c:ptCount val="1"/>
                      <c:pt idx="0">
                        <c:v>No of breakdowns Target</c:v>
                      </c:pt>
                    </c:strCache>
                  </c:strRef>
                </c:tx>
                <c:spPr>
                  <a:solidFill>
                    <a:schemeClr val="accent1"/>
                  </a:solidFill>
                  <a:ln>
                    <a:noFill/>
                  </a:ln>
                  <a:effectLst/>
                </c:spPr>
                <c:invertIfNegative val="0"/>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Summary!$AM$27:$AX$27</c15:sqref>
                        </c15:formulaRef>
                      </c:ext>
                    </c:extLst>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extLst>
                  <c:ext xmlns:c16="http://schemas.microsoft.com/office/drawing/2014/chart" uri="{C3380CC4-5D6E-409C-BE32-E72D297353CC}">
                    <c16:uniqueId val="{00000004-D9A3-42FD-A2DD-FF745B6B69E9}"/>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Summary!$AK$28</c15:sqref>
                        </c15:formulaRef>
                      </c:ext>
                    </c:extLst>
                    <c:strCache>
                      <c:ptCount val="1"/>
                      <c:pt idx="0">
                        <c:v>Total No of breakdowns</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Summary!$AM$28:$AX$28</c15:sqref>
                        </c15:formulaRef>
                      </c:ext>
                    </c:extLst>
                    <c:numCache>
                      <c:formatCode>General</c:formatCode>
                      <c:ptCount val="12"/>
                      <c:pt idx="0">
                        <c:v>266</c:v>
                      </c:pt>
                      <c:pt idx="1">
                        <c:v>334</c:v>
                      </c:pt>
                      <c:pt idx="2">
                        <c:v>374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5-D9A3-42FD-A2DD-FF745B6B69E9}"/>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Summary!$AK$30</c15:sqref>
                        </c15:formulaRef>
                      </c:ext>
                    </c:extLst>
                    <c:strCache>
                      <c:ptCount val="1"/>
                      <c:pt idx="0">
                        <c:v>MTTR Target</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Summary!$AM$30:$AX$30</c15:sqref>
                        </c15:formulaRef>
                      </c:ext>
                    </c:extLst>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extLst xmlns:c15="http://schemas.microsoft.com/office/drawing/2012/chart">
                  <c:ext xmlns:c16="http://schemas.microsoft.com/office/drawing/2014/chart" uri="{C3380CC4-5D6E-409C-BE32-E72D297353CC}">
                    <c16:uniqueId val="{00000006-D9A3-42FD-A2DD-FF745B6B69E9}"/>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Summary!$AK$31</c15:sqref>
                        </c15:formulaRef>
                      </c:ext>
                    </c:extLst>
                    <c:strCache>
                      <c:ptCount val="1"/>
                      <c:pt idx="0">
                        <c:v>MTTR - Hours</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Summary!$AM$31:$AX$31</c15:sqref>
                        </c15:formulaRef>
                      </c:ext>
                    </c:extLst>
                    <c:numCache>
                      <c:formatCode>0.0</c:formatCode>
                      <c:ptCount val="12"/>
                      <c:pt idx="0">
                        <c:v>7.4015248547233865</c:v>
                      </c:pt>
                      <c:pt idx="1">
                        <c:v>5.9384481734481716</c:v>
                      </c:pt>
                      <c:pt idx="2">
                        <c:v>5.7829490788865794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7-D9A3-42FD-A2DD-FF745B6B69E9}"/>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Summary!$AK$36</c15:sqref>
                        </c15:formulaRef>
                      </c:ext>
                    </c:extLst>
                    <c:strCache>
                      <c:ptCount val="1"/>
                      <c:pt idx="0">
                        <c:v>BD Hours Target</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Summary!$AM$36:$AX$36</c15:sqref>
                        </c15:formulaRef>
                      </c:ext>
                    </c:extLst>
                    <c:numCache>
                      <c:formatCode>0</c:formatCode>
                      <c:ptCount val="12"/>
                      <c:pt idx="0">
                        <c:v>800</c:v>
                      </c:pt>
                      <c:pt idx="1">
                        <c:v>800</c:v>
                      </c:pt>
                      <c:pt idx="2">
                        <c:v>800</c:v>
                      </c:pt>
                      <c:pt idx="3">
                        <c:v>800</c:v>
                      </c:pt>
                      <c:pt idx="4">
                        <c:v>800</c:v>
                      </c:pt>
                      <c:pt idx="5">
                        <c:v>800</c:v>
                      </c:pt>
                      <c:pt idx="6">
                        <c:v>800</c:v>
                      </c:pt>
                      <c:pt idx="7">
                        <c:v>800</c:v>
                      </c:pt>
                      <c:pt idx="8">
                        <c:v>800</c:v>
                      </c:pt>
                      <c:pt idx="9">
                        <c:v>800</c:v>
                      </c:pt>
                      <c:pt idx="10">
                        <c:v>800</c:v>
                      </c:pt>
                      <c:pt idx="11">
                        <c:v>800</c:v>
                      </c:pt>
                    </c:numCache>
                  </c:numRef>
                </c:val>
                <c:extLst xmlns:c15="http://schemas.microsoft.com/office/drawing/2012/chart">
                  <c:ext xmlns:c16="http://schemas.microsoft.com/office/drawing/2014/chart" uri="{C3380CC4-5D6E-409C-BE32-E72D297353CC}">
                    <c16:uniqueId val="{00000008-D9A3-42FD-A2DD-FF745B6B69E9}"/>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Summary!$AK$37</c15:sqref>
                        </c15:formulaRef>
                      </c:ext>
                    </c:extLst>
                    <c:strCache>
                      <c:ptCount val="1"/>
                      <c:pt idx="0">
                        <c:v>OEE BD Hours</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Summary!$AM$37:$AX$37</c15:sqref>
                        </c15:formulaRef>
                      </c:ext>
                    </c:extLst>
                    <c:numCache>
                      <c:formatCode>0</c:formatCode>
                      <c:ptCount val="12"/>
                      <c:pt idx="0">
                        <c:v>2031.3433333333332</c:v>
                      </c:pt>
                      <c:pt idx="1">
                        <c:v>1909.7149999999999</c:v>
                      </c:pt>
                      <c:pt idx="2">
                        <c:v>1856.3166666666666</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9-D9A3-42FD-A2DD-FF745B6B69E9}"/>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Summary!$AK$38</c15:sqref>
                        </c15:formulaRef>
                      </c:ext>
                    </c:extLst>
                    <c:strCache>
                      <c:ptCount val="1"/>
                      <c:pt idx="0">
                        <c:v>CMMS BD Hours</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Summary!$AM$38:$AX$38</c15:sqref>
                        </c15:formulaRef>
                      </c:ext>
                    </c:extLst>
                    <c:numCache>
                      <c:formatCode>0</c:formatCode>
                      <c:ptCount val="12"/>
                      <c:pt idx="0">
                        <c:v>4974.9833333333336</c:v>
                      </c:pt>
                      <c:pt idx="1">
                        <c:v>645.0333333333333</c:v>
                      </c:pt>
                      <c:pt idx="2">
                        <c:v>673.45</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A-D9A3-42FD-A2DD-FF745B6B69E9}"/>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Summary!$AK$40</c15:sqref>
                        </c15:formulaRef>
                      </c:ext>
                    </c:extLst>
                    <c:strCache>
                      <c:ptCount val="1"/>
                      <c:pt idx="0">
                        <c:v>BD Percentage Target</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Summary!$AM$40:$AX$40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extLst xmlns:c15="http://schemas.microsoft.com/office/drawing/2012/chart">
                  <c:ext xmlns:c16="http://schemas.microsoft.com/office/drawing/2014/chart" uri="{C3380CC4-5D6E-409C-BE32-E72D297353CC}">
                    <c16:uniqueId val="{0000000B-D9A3-42FD-A2DD-FF745B6B69E9}"/>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Summary!$AK$41</c15:sqref>
                        </c15:formulaRef>
                      </c:ext>
                    </c:extLst>
                    <c:strCache>
                      <c:ptCount val="1"/>
                      <c:pt idx="0">
                        <c:v>BD Percentge</c:v>
                      </c:pt>
                    </c:strCache>
                  </c:strRef>
                </c:tx>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Summary!$AM$41:$AX$41</c15:sqref>
                        </c15:formulaRef>
                      </c:ext>
                    </c:extLst>
                    <c:numCache>
                      <c:formatCode>0.0%</c:formatCode>
                      <c:ptCount val="12"/>
                      <c:pt idx="0">
                        <c:v>5.0834417751084424E-2</c:v>
                      </c:pt>
                      <c:pt idx="1">
                        <c:v>4.5879039039039046E-2</c:v>
                      </c:pt>
                      <c:pt idx="2">
                        <c:v>4.2880957880957887E-2</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C-D9A3-42FD-A2DD-FF745B6B69E9}"/>
                  </c:ext>
                </c:extLst>
              </c15:ser>
            </c15:filteredBarSeries>
          </c:ext>
        </c:extLst>
      </c:barChart>
      <c:lineChart>
        <c:grouping val="standard"/>
        <c:varyColors val="0"/>
        <c:ser>
          <c:idx val="4"/>
          <c:order val="4"/>
          <c:tx>
            <c:strRef>
              <c:f>Summary!$AK$33</c:f>
              <c:strCache>
                <c:ptCount val="1"/>
                <c:pt idx="0">
                  <c:v>MTBF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9A3-42FD-A2DD-FF745B6B69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Summary!$AM$26:$AX$26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Summary!$AL$33:$AX$33</c:f>
              <c:numCache>
                <c:formatCode>0.0</c:formatCode>
                <c:ptCount val="13"/>
                <c:pt idx="0">
                  <c:v>8</c:v>
                </c:pt>
                <c:pt idx="1">
                  <c:v>8</c:v>
                </c:pt>
                <c:pt idx="2">
                  <c:v>8</c:v>
                </c:pt>
                <c:pt idx="3">
                  <c:v>8</c:v>
                </c:pt>
                <c:pt idx="4">
                  <c:v>8</c:v>
                </c:pt>
                <c:pt idx="5">
                  <c:v>8</c:v>
                </c:pt>
                <c:pt idx="6">
                  <c:v>8</c:v>
                </c:pt>
                <c:pt idx="7">
                  <c:v>8</c:v>
                </c:pt>
                <c:pt idx="8">
                  <c:v>8</c:v>
                </c:pt>
                <c:pt idx="9">
                  <c:v>8</c:v>
                </c:pt>
                <c:pt idx="10">
                  <c:v>8</c:v>
                </c:pt>
                <c:pt idx="11">
                  <c:v>8</c:v>
                </c:pt>
                <c:pt idx="12">
                  <c:v>8</c:v>
                </c:pt>
              </c:numCache>
            </c:numRef>
          </c:val>
          <c:smooth val="0"/>
          <c:extLst>
            <c:ext xmlns:c16="http://schemas.microsoft.com/office/drawing/2014/chart" uri="{C3380CC4-5D6E-409C-BE32-E72D297353CC}">
              <c16:uniqueId val="{00000003-D9A3-42FD-A2DD-FF745B6B69E9}"/>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MTTR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3"/>
          <c:tx>
            <c:strRef>
              <c:f>Summary!$AK$31</c:f>
              <c:strCache>
                <c:ptCount val="1"/>
                <c:pt idx="0">
                  <c:v>MTTR - Hours</c:v>
                </c:pt>
              </c:strCache>
              <c:extLst xmlns:c15="http://schemas.microsoft.com/office/drawing/2012/chart"/>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Summary!$AL$31:$AX$31</c:f>
              <c:numCache>
                <c:formatCode>0.0</c:formatCode>
                <c:ptCount val="13"/>
                <c:pt idx="0">
                  <c:v>12.535234447277647</c:v>
                </c:pt>
                <c:pt idx="1">
                  <c:v>7.4015248547233865</c:v>
                </c:pt>
                <c:pt idx="2">
                  <c:v>5.9384481734481716</c:v>
                </c:pt>
                <c:pt idx="3">
                  <c:v>5.7829490788865794</c:v>
                </c:pt>
                <c:pt idx="4">
                  <c:v>0</c:v>
                </c:pt>
                <c:pt idx="5">
                  <c:v>0</c:v>
                </c:pt>
                <c:pt idx="6">
                  <c:v>0</c:v>
                </c:pt>
                <c:pt idx="7">
                  <c:v>0</c:v>
                </c:pt>
                <c:pt idx="8">
                  <c:v>0</c:v>
                </c:pt>
                <c:pt idx="9">
                  <c:v>0</c:v>
                </c:pt>
                <c:pt idx="10">
                  <c:v>0</c:v>
                </c:pt>
                <c:pt idx="11">
                  <c:v>0</c:v>
                </c:pt>
                <c:pt idx="12">
                  <c:v>0</c:v>
                </c:pt>
              </c:numCache>
            </c:numRef>
          </c:val>
          <c:extLst xmlns:c15="http://schemas.microsoft.com/office/drawing/2012/chart">
            <c:ext xmlns:c16="http://schemas.microsoft.com/office/drawing/2014/chart" uri="{C3380CC4-5D6E-409C-BE32-E72D297353CC}">
              <c16:uniqueId val="{00000000-9D59-48A8-8620-503003F7A63C}"/>
            </c:ext>
          </c:extLst>
        </c:ser>
        <c:ser>
          <c:idx val="11"/>
          <c:order val="11"/>
          <c:tx>
            <c:strRef>
              <c:f>Summary!$AK$32</c:f>
              <c:strCache>
                <c:ptCount val="1"/>
                <c:pt idx="0">
                  <c:v>Helper 2</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Summary!$AL$32:$AX$32</c:f>
              <c:numCache>
                <c:formatCode>0.0</c:formatCode>
                <c:ptCount val="13"/>
                <c:pt idx="0">
                  <c:v>12.535234447277647</c:v>
                </c:pt>
                <c:pt idx="1">
                  <c:v>7.4015248547233865</c:v>
                </c:pt>
                <c:pt idx="2">
                  <c:v>5.9384481734481716</c:v>
                </c:pt>
                <c:pt idx="3">
                  <c:v>5.7829490788865794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9D59-48A8-8620-503003F7A63C}"/>
            </c:ext>
          </c:extLst>
        </c:ser>
        <c:dLbls>
          <c:showLegendKey val="0"/>
          <c:showVal val="0"/>
          <c:showCatName val="0"/>
          <c:showSerName val="0"/>
          <c:showPercent val="0"/>
          <c:showBubbleSize val="0"/>
        </c:dLbls>
        <c:gapWidth val="67"/>
        <c:overlap val="100"/>
        <c:axId val="1615047503"/>
        <c:axId val="1612511487"/>
        <c:extLst>
          <c:ext xmlns:c15="http://schemas.microsoft.com/office/drawing/2012/chart" uri="{02D57815-91ED-43cb-92C2-25804820EDAC}">
            <c15:filteredBarSeries>
              <c15:ser>
                <c:idx val="0"/>
                <c:order val="0"/>
                <c:tx>
                  <c:strRef>
                    <c:extLst>
                      <c:ext uri="{02D57815-91ED-43cb-92C2-25804820EDAC}">
                        <c15:formulaRef>
                          <c15:sqref>Summary!$AK$27</c15:sqref>
                        </c15:formulaRef>
                      </c:ext>
                    </c:extLst>
                    <c:strCache>
                      <c:ptCount val="1"/>
                      <c:pt idx="0">
                        <c:v>No of breakdowns Target</c:v>
                      </c:pt>
                    </c:strCache>
                  </c:strRef>
                </c:tx>
                <c:spPr>
                  <a:solidFill>
                    <a:schemeClr val="accent1"/>
                  </a:solidFill>
                  <a:ln>
                    <a:noFill/>
                  </a:ln>
                  <a:effectLst/>
                </c:spPr>
                <c:invertIfNegative val="0"/>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Summary!$AM$27:$AX$27</c15:sqref>
                        </c15:formulaRef>
                      </c:ext>
                    </c:extLst>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extLst>
                  <c:ext xmlns:c16="http://schemas.microsoft.com/office/drawing/2014/chart" uri="{C3380CC4-5D6E-409C-BE32-E72D297353CC}">
                    <c16:uniqueId val="{00000004-9D59-48A8-8620-503003F7A63C}"/>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Summary!$AK$28</c15:sqref>
                        </c15:formulaRef>
                      </c:ext>
                    </c:extLst>
                    <c:strCache>
                      <c:ptCount val="1"/>
                      <c:pt idx="0">
                        <c:v>Total No of breakdowns</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Summary!$AM$28:$AX$28</c15:sqref>
                        </c15:formulaRef>
                      </c:ext>
                    </c:extLst>
                    <c:numCache>
                      <c:formatCode>General</c:formatCode>
                      <c:ptCount val="12"/>
                      <c:pt idx="0">
                        <c:v>266</c:v>
                      </c:pt>
                      <c:pt idx="1">
                        <c:v>334</c:v>
                      </c:pt>
                      <c:pt idx="2">
                        <c:v>374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5-9D59-48A8-8620-503003F7A63C}"/>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Summary!$AK$34</c15:sqref>
                        </c15:formulaRef>
                      </c:ext>
                    </c:extLst>
                    <c:strCache>
                      <c:ptCount val="1"/>
                      <c:pt idx="0">
                        <c:v>MTBF - Days</c:v>
                      </c:pt>
                    </c:strCache>
                  </c:strRef>
                </c:tx>
                <c:spPr>
                  <a:solidFill>
                    <a:srgbClr val="002060"/>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Summary!$AM$34:$AX$34</c15:sqref>
                        </c15:formulaRef>
                      </c:ext>
                    </c:extLst>
                    <c:numCache>
                      <c:formatCode>0.0</c:formatCode>
                      <c:ptCount val="12"/>
                      <c:pt idx="0">
                        <c:v>11.84929564720159</c:v>
                      </c:pt>
                      <c:pt idx="1">
                        <c:v>9.994975683100682</c:v>
                      </c:pt>
                      <c:pt idx="2">
                        <c:v>9.9187091863263781</c:v>
                      </c:pt>
                      <c:pt idx="3">
                        <c:v>23.4375</c:v>
                      </c:pt>
                      <c:pt idx="4">
                        <c:v>24.375</c:v>
                      </c:pt>
                      <c:pt idx="5">
                        <c:v>23.4375</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7-9D59-48A8-8620-503003F7A63C}"/>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Summary!$AK$36</c15:sqref>
                        </c15:formulaRef>
                      </c:ext>
                    </c:extLst>
                    <c:strCache>
                      <c:ptCount val="1"/>
                      <c:pt idx="0">
                        <c:v>BD Hours Target</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Summary!$AM$36:$AX$36</c15:sqref>
                        </c15:formulaRef>
                      </c:ext>
                    </c:extLst>
                    <c:numCache>
                      <c:formatCode>0</c:formatCode>
                      <c:ptCount val="12"/>
                      <c:pt idx="0">
                        <c:v>800</c:v>
                      </c:pt>
                      <c:pt idx="1">
                        <c:v>800</c:v>
                      </c:pt>
                      <c:pt idx="2">
                        <c:v>800</c:v>
                      </c:pt>
                      <c:pt idx="3">
                        <c:v>800</c:v>
                      </c:pt>
                      <c:pt idx="4">
                        <c:v>800</c:v>
                      </c:pt>
                      <c:pt idx="5">
                        <c:v>800</c:v>
                      </c:pt>
                      <c:pt idx="6">
                        <c:v>800</c:v>
                      </c:pt>
                      <c:pt idx="7">
                        <c:v>800</c:v>
                      </c:pt>
                      <c:pt idx="8">
                        <c:v>800</c:v>
                      </c:pt>
                      <c:pt idx="9">
                        <c:v>800</c:v>
                      </c:pt>
                      <c:pt idx="10">
                        <c:v>800</c:v>
                      </c:pt>
                      <c:pt idx="11">
                        <c:v>800</c:v>
                      </c:pt>
                    </c:numCache>
                  </c:numRef>
                </c:val>
                <c:extLst xmlns:c15="http://schemas.microsoft.com/office/drawing/2012/chart">
                  <c:ext xmlns:c16="http://schemas.microsoft.com/office/drawing/2014/chart" uri="{C3380CC4-5D6E-409C-BE32-E72D297353CC}">
                    <c16:uniqueId val="{00000008-9D59-48A8-8620-503003F7A63C}"/>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Summary!$AK$37</c15:sqref>
                        </c15:formulaRef>
                      </c:ext>
                    </c:extLst>
                    <c:strCache>
                      <c:ptCount val="1"/>
                      <c:pt idx="0">
                        <c:v>OEE BD Hours</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Summary!$AM$37:$AX$37</c15:sqref>
                        </c15:formulaRef>
                      </c:ext>
                    </c:extLst>
                    <c:numCache>
                      <c:formatCode>0</c:formatCode>
                      <c:ptCount val="12"/>
                      <c:pt idx="0">
                        <c:v>2031.3433333333332</c:v>
                      </c:pt>
                      <c:pt idx="1">
                        <c:v>1909.7149999999999</c:v>
                      </c:pt>
                      <c:pt idx="2">
                        <c:v>1856.3166666666666</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9-9D59-48A8-8620-503003F7A63C}"/>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Summary!$AK$38</c15:sqref>
                        </c15:formulaRef>
                      </c:ext>
                    </c:extLst>
                    <c:strCache>
                      <c:ptCount val="1"/>
                      <c:pt idx="0">
                        <c:v>CMMS BD Hours</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Summary!$AM$38:$AX$38</c15:sqref>
                        </c15:formulaRef>
                      </c:ext>
                    </c:extLst>
                    <c:numCache>
                      <c:formatCode>0</c:formatCode>
                      <c:ptCount val="12"/>
                      <c:pt idx="0">
                        <c:v>4974.9833333333336</c:v>
                      </c:pt>
                      <c:pt idx="1">
                        <c:v>645.0333333333333</c:v>
                      </c:pt>
                      <c:pt idx="2">
                        <c:v>673.45</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A-9D59-48A8-8620-503003F7A63C}"/>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Summary!$AK$40</c15:sqref>
                        </c15:formulaRef>
                      </c:ext>
                    </c:extLst>
                    <c:strCache>
                      <c:ptCount val="1"/>
                      <c:pt idx="0">
                        <c:v>BD Percentage Target</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Summary!$AM$40:$AX$40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extLst xmlns:c15="http://schemas.microsoft.com/office/drawing/2012/chart">
                  <c:ext xmlns:c16="http://schemas.microsoft.com/office/drawing/2014/chart" uri="{C3380CC4-5D6E-409C-BE32-E72D297353CC}">
                    <c16:uniqueId val="{0000000B-9D59-48A8-8620-503003F7A63C}"/>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Summary!$AK$41</c15:sqref>
                        </c15:formulaRef>
                      </c:ext>
                    </c:extLst>
                    <c:strCache>
                      <c:ptCount val="1"/>
                      <c:pt idx="0">
                        <c:v>BD Percentge</c:v>
                      </c:pt>
                    </c:strCache>
                  </c:strRef>
                </c:tx>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Summary!$AM$41:$AX$41</c15:sqref>
                        </c15:formulaRef>
                      </c:ext>
                    </c:extLst>
                    <c:numCache>
                      <c:formatCode>0.0%</c:formatCode>
                      <c:ptCount val="12"/>
                      <c:pt idx="0">
                        <c:v>5.0834417751084424E-2</c:v>
                      </c:pt>
                      <c:pt idx="1">
                        <c:v>4.5879039039039046E-2</c:v>
                      </c:pt>
                      <c:pt idx="2">
                        <c:v>4.2880957880957887E-2</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C-9D59-48A8-8620-503003F7A63C}"/>
                  </c:ext>
                </c:extLst>
              </c15:ser>
            </c15:filteredBarSeries>
          </c:ext>
        </c:extLst>
      </c:barChart>
      <c:lineChart>
        <c:grouping val="standard"/>
        <c:varyColors val="0"/>
        <c:ser>
          <c:idx val="2"/>
          <c:order val="2"/>
          <c:tx>
            <c:strRef>
              <c:f>Summary!$AK$30</c:f>
              <c:strCache>
                <c:ptCount val="1"/>
                <c:pt idx="0">
                  <c:v>MTTR Target</c:v>
                </c:pt>
              </c:strCache>
              <c:extLst xmlns:c15="http://schemas.microsoft.com/office/drawing/2012/chart"/>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D59-48A8-8620-503003F7A6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Summary!$AM$26:$AX$26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extLst xmlns:c15="http://schemas.microsoft.com/office/drawing/2012/chart"/>
            </c:numRef>
          </c:cat>
          <c:val>
            <c:numRef>
              <c:f>Summary!$AL$30:$AX$30</c:f>
              <c:numCache>
                <c:formatCode>0.0</c:formatCode>
                <c:ptCount val="13"/>
                <c:pt idx="0">
                  <c:v>0</c:v>
                </c:pt>
                <c:pt idx="1">
                  <c:v>5</c:v>
                </c:pt>
                <c:pt idx="2">
                  <c:v>5</c:v>
                </c:pt>
                <c:pt idx="3">
                  <c:v>5</c:v>
                </c:pt>
                <c:pt idx="4">
                  <c:v>5</c:v>
                </c:pt>
                <c:pt idx="5">
                  <c:v>5</c:v>
                </c:pt>
                <c:pt idx="6">
                  <c:v>5</c:v>
                </c:pt>
                <c:pt idx="7">
                  <c:v>5</c:v>
                </c:pt>
                <c:pt idx="8">
                  <c:v>5</c:v>
                </c:pt>
                <c:pt idx="9">
                  <c:v>5</c:v>
                </c:pt>
                <c:pt idx="10">
                  <c:v>5</c:v>
                </c:pt>
                <c:pt idx="11">
                  <c:v>5</c:v>
                </c:pt>
                <c:pt idx="12">
                  <c:v>5</c:v>
                </c:pt>
              </c:numCache>
            </c:numRef>
          </c:val>
          <c:smooth val="0"/>
          <c:extLst xmlns:c15="http://schemas.microsoft.com/office/drawing/2012/chart">
            <c:ext xmlns:c16="http://schemas.microsoft.com/office/drawing/2014/chart" uri="{C3380CC4-5D6E-409C-BE32-E72D297353CC}">
              <c16:uniqueId val="{00000003-9D59-48A8-8620-503003F7A63C}"/>
            </c:ext>
          </c:extLst>
        </c:ser>
        <c:dLbls>
          <c:showLegendKey val="0"/>
          <c:showVal val="0"/>
          <c:showCatName val="0"/>
          <c:showSerName val="0"/>
          <c:showPercent val="0"/>
          <c:showBubbleSize val="0"/>
        </c:dLbls>
        <c:marker val="1"/>
        <c:smooth val="0"/>
        <c:axId val="1615047503"/>
        <c:axId val="1612511487"/>
        <c:extLst>
          <c:ext xmlns:c15="http://schemas.microsoft.com/office/drawing/2012/chart" uri="{02D57815-91ED-43cb-92C2-25804820EDAC}">
            <c15:filteredLineSeries>
              <c15:ser>
                <c:idx val="4"/>
                <c:order val="4"/>
                <c:tx>
                  <c:strRef>
                    <c:extLst>
                      <c:ext uri="{02D57815-91ED-43cb-92C2-25804820EDAC}">
                        <c15:formulaRef>
                          <c15:sqref>Summary!$AK$33</c15:sqref>
                        </c15:formulaRef>
                      </c:ext>
                    </c:extLst>
                    <c:strCache>
                      <c:ptCount val="1"/>
                      <c:pt idx="0">
                        <c:v>MTBF Target</c:v>
                      </c:pt>
                    </c:strCache>
                  </c:strRef>
                </c:tx>
                <c:spPr>
                  <a:ln w="28575" cap="rnd">
                    <a:solidFill>
                      <a:schemeClr val="accent5"/>
                    </a:solidFill>
                    <a:round/>
                  </a:ln>
                  <a:effectLst/>
                </c:spPr>
                <c:marker>
                  <c:symbol val="none"/>
                </c:marker>
                <c:cat>
                  <c:numRef>
                    <c:extLst>
                      <c:ext uri="{02D57815-91ED-43cb-92C2-25804820EDAC}">
                        <c15:formulaRef>
                          <c15:sqref>Summary!$AM$26:$AX$26</c15:sqref>
                        </c15:formulaRef>
                      </c:ext>
                    </c:extLst>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extLst>
                      <c:ext uri="{02D57815-91ED-43cb-92C2-25804820EDAC}">
                        <c15:formulaRef>
                          <c15:sqref>Summary!$AM$33:$AX$33</c15:sqref>
                        </c15:formulaRef>
                      </c:ext>
                    </c:extLst>
                    <c:numCache>
                      <c:formatCode>0.0</c:formatCode>
                      <c:ptCount val="12"/>
                      <c:pt idx="0">
                        <c:v>8</c:v>
                      </c:pt>
                      <c:pt idx="1">
                        <c:v>8</c:v>
                      </c:pt>
                      <c:pt idx="2">
                        <c:v>8</c:v>
                      </c:pt>
                      <c:pt idx="3">
                        <c:v>8</c:v>
                      </c:pt>
                      <c:pt idx="4">
                        <c:v>8</c:v>
                      </c:pt>
                      <c:pt idx="5">
                        <c:v>8</c:v>
                      </c:pt>
                      <c:pt idx="6">
                        <c:v>8</c:v>
                      </c:pt>
                      <c:pt idx="7">
                        <c:v>8</c:v>
                      </c:pt>
                      <c:pt idx="8">
                        <c:v>8</c:v>
                      </c:pt>
                      <c:pt idx="9">
                        <c:v>8</c:v>
                      </c:pt>
                      <c:pt idx="10">
                        <c:v>8</c:v>
                      </c:pt>
                      <c:pt idx="11">
                        <c:v>8</c:v>
                      </c:pt>
                    </c:numCache>
                  </c:numRef>
                </c:val>
                <c:smooth val="0"/>
                <c:extLst>
                  <c:ext xmlns:c16="http://schemas.microsoft.com/office/drawing/2014/chart" uri="{C3380CC4-5D6E-409C-BE32-E72D297353CC}">
                    <c16:uniqueId val="{00000006-9D59-48A8-8620-503003F7A63C}"/>
                  </c:ext>
                </c:extLst>
              </c15:ser>
            </c15:filteredLineSeries>
          </c:ext>
        </c:extLst>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Breakdown</a:t>
            </a:r>
            <a:r>
              <a:rPr lang="en-IN" b="1" baseline="0"/>
              <a:t> Hours</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7"/>
          <c:order val="7"/>
          <c:tx>
            <c:strRef>
              <c:f>Summary!$AK$37</c:f>
              <c:strCache>
                <c:ptCount val="1"/>
                <c:pt idx="0">
                  <c:v>OEE BD Hours</c:v>
                </c:pt>
              </c:strCache>
              <c:extLst xmlns:c15="http://schemas.microsoft.com/office/drawing/2012/chart"/>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Summary!$AL$37:$AX$37</c:f>
              <c:numCache>
                <c:formatCode>0</c:formatCode>
                <c:ptCount val="13"/>
                <c:pt idx="0">
                  <c:v>2059.5209166666668</c:v>
                </c:pt>
                <c:pt idx="1">
                  <c:v>2031.3433333333332</c:v>
                </c:pt>
                <c:pt idx="2">
                  <c:v>1909.7149999999999</c:v>
                </c:pt>
                <c:pt idx="3">
                  <c:v>1856.3166666666666</c:v>
                </c:pt>
                <c:pt idx="4">
                  <c:v>0</c:v>
                </c:pt>
                <c:pt idx="5">
                  <c:v>0</c:v>
                </c:pt>
                <c:pt idx="6">
                  <c:v>0</c:v>
                </c:pt>
                <c:pt idx="7">
                  <c:v>0</c:v>
                </c:pt>
                <c:pt idx="8">
                  <c:v>0</c:v>
                </c:pt>
                <c:pt idx="9">
                  <c:v>0</c:v>
                </c:pt>
                <c:pt idx="10">
                  <c:v>0</c:v>
                </c:pt>
                <c:pt idx="11">
                  <c:v>0</c:v>
                </c:pt>
                <c:pt idx="12">
                  <c:v>0</c:v>
                </c:pt>
              </c:numCache>
            </c:numRef>
          </c:val>
          <c:extLst xmlns:c15="http://schemas.microsoft.com/office/drawing/2012/chart">
            <c:ext xmlns:c16="http://schemas.microsoft.com/office/drawing/2014/chart" uri="{C3380CC4-5D6E-409C-BE32-E72D297353CC}">
              <c16:uniqueId val="{00000000-574E-4EB6-B285-9FC0FF4EF91C}"/>
            </c:ext>
          </c:extLst>
        </c:ser>
        <c:dLbls>
          <c:showLegendKey val="0"/>
          <c:showVal val="0"/>
          <c:showCatName val="0"/>
          <c:showSerName val="0"/>
          <c:showPercent val="0"/>
          <c:showBubbleSize val="0"/>
        </c:dLbls>
        <c:gapWidth val="67"/>
        <c:axId val="1615047503"/>
        <c:axId val="1612511487"/>
        <c:extLst>
          <c:ext xmlns:c15="http://schemas.microsoft.com/office/drawing/2012/chart" uri="{02D57815-91ED-43cb-92C2-25804820EDAC}">
            <c15:filteredBarSeries>
              <c15:ser>
                <c:idx val="0"/>
                <c:order val="0"/>
                <c:tx>
                  <c:strRef>
                    <c:extLst>
                      <c:ext uri="{02D57815-91ED-43cb-92C2-25804820EDAC}">
                        <c15:formulaRef>
                          <c15:sqref>Summary!$AK$27</c15:sqref>
                        </c15:formulaRef>
                      </c:ext>
                    </c:extLst>
                    <c:strCache>
                      <c:ptCount val="1"/>
                      <c:pt idx="0">
                        <c:v>No of breakdowns Target</c:v>
                      </c:pt>
                    </c:strCache>
                  </c:strRef>
                </c:tx>
                <c:spPr>
                  <a:solidFill>
                    <a:schemeClr val="accent1"/>
                  </a:solidFill>
                  <a:ln>
                    <a:noFill/>
                  </a:ln>
                  <a:effectLst/>
                </c:spPr>
                <c:invertIfNegative val="0"/>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Summary!$AM$27:$AX$27</c15:sqref>
                        </c15:formulaRef>
                      </c:ext>
                    </c:extLst>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extLst>
                  <c:ext xmlns:c16="http://schemas.microsoft.com/office/drawing/2014/chart" uri="{C3380CC4-5D6E-409C-BE32-E72D297353CC}">
                    <c16:uniqueId val="{00000004-574E-4EB6-B285-9FC0FF4EF91C}"/>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Summary!$AK$28</c15:sqref>
                        </c15:formulaRef>
                      </c:ext>
                    </c:extLst>
                    <c:strCache>
                      <c:ptCount val="1"/>
                      <c:pt idx="0">
                        <c:v>Total No of breakdowns</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Summary!$AM$28:$AX$28</c15:sqref>
                        </c15:formulaRef>
                      </c:ext>
                    </c:extLst>
                    <c:numCache>
                      <c:formatCode>General</c:formatCode>
                      <c:ptCount val="12"/>
                      <c:pt idx="0">
                        <c:v>266</c:v>
                      </c:pt>
                      <c:pt idx="1">
                        <c:v>334</c:v>
                      </c:pt>
                      <c:pt idx="2">
                        <c:v>374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5-574E-4EB6-B285-9FC0FF4EF91C}"/>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Summary!$AK$31</c15:sqref>
                        </c15:formulaRef>
                      </c:ext>
                    </c:extLst>
                    <c:strCache>
                      <c:ptCount val="1"/>
                      <c:pt idx="0">
                        <c:v>MTTR - Hours</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Summary!$AM$31:$AX$31</c15:sqref>
                        </c15:formulaRef>
                      </c:ext>
                    </c:extLst>
                    <c:numCache>
                      <c:formatCode>0.0</c:formatCode>
                      <c:ptCount val="12"/>
                      <c:pt idx="0">
                        <c:v>7.4015248547233865</c:v>
                      </c:pt>
                      <c:pt idx="1">
                        <c:v>5.9384481734481716</c:v>
                      </c:pt>
                      <c:pt idx="2">
                        <c:v>5.7829490788865794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8-574E-4EB6-B285-9FC0FF4EF91C}"/>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Summary!$AK$34</c15:sqref>
                        </c15:formulaRef>
                      </c:ext>
                    </c:extLst>
                    <c:strCache>
                      <c:ptCount val="1"/>
                      <c:pt idx="0">
                        <c:v>MTBF - Days</c:v>
                      </c:pt>
                    </c:strCache>
                  </c:strRef>
                </c:tx>
                <c:spPr>
                  <a:solidFill>
                    <a:srgbClr val="002060"/>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Summary!$AM$34:$AX$34</c15:sqref>
                        </c15:formulaRef>
                      </c:ext>
                    </c:extLst>
                    <c:numCache>
                      <c:formatCode>0.0</c:formatCode>
                      <c:ptCount val="12"/>
                      <c:pt idx="0">
                        <c:v>11.84929564720159</c:v>
                      </c:pt>
                      <c:pt idx="1">
                        <c:v>9.994975683100682</c:v>
                      </c:pt>
                      <c:pt idx="2">
                        <c:v>9.9187091863263781</c:v>
                      </c:pt>
                      <c:pt idx="3">
                        <c:v>23.4375</c:v>
                      </c:pt>
                      <c:pt idx="4">
                        <c:v>24.375</c:v>
                      </c:pt>
                      <c:pt idx="5">
                        <c:v>23.4375</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A-574E-4EB6-B285-9FC0FF4EF91C}"/>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Summary!$AK$38</c15:sqref>
                        </c15:formulaRef>
                      </c:ext>
                    </c:extLst>
                    <c:strCache>
                      <c:ptCount val="1"/>
                      <c:pt idx="0">
                        <c:v>CMMS BD Hours</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Summary!$AM$38:$AX$38</c15:sqref>
                        </c15:formulaRef>
                      </c:ext>
                    </c:extLst>
                    <c:numCache>
                      <c:formatCode>0</c:formatCode>
                      <c:ptCount val="12"/>
                      <c:pt idx="0">
                        <c:v>4974.9833333333336</c:v>
                      </c:pt>
                      <c:pt idx="1">
                        <c:v>645.0333333333333</c:v>
                      </c:pt>
                      <c:pt idx="2">
                        <c:v>673.45</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B-574E-4EB6-B285-9FC0FF4EF91C}"/>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Summary!$AK$40</c15:sqref>
                        </c15:formulaRef>
                      </c:ext>
                    </c:extLst>
                    <c:strCache>
                      <c:ptCount val="1"/>
                      <c:pt idx="0">
                        <c:v>BD Percentage Target</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Summary!$AM$40:$AX$40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extLst xmlns:c15="http://schemas.microsoft.com/office/drawing/2012/chart">
                  <c:ext xmlns:c16="http://schemas.microsoft.com/office/drawing/2014/chart" uri="{C3380CC4-5D6E-409C-BE32-E72D297353CC}">
                    <c16:uniqueId val="{0000000C-574E-4EB6-B285-9FC0FF4EF91C}"/>
                  </c:ext>
                </c:extLst>
              </c15:ser>
            </c15:filteredBarSeries>
          </c:ext>
        </c:extLst>
      </c:barChart>
      <c:barChart>
        <c:barDir val="col"/>
        <c:grouping val="clustered"/>
        <c:varyColors val="0"/>
        <c:ser>
          <c:idx val="11"/>
          <c:order val="11"/>
          <c:tx>
            <c:strRef>
              <c:f>Summary!$AK$39</c:f>
              <c:strCache>
                <c:ptCount val="1"/>
                <c:pt idx="0">
                  <c:v>Helper 4</c:v>
                </c:pt>
              </c:strCache>
            </c:strRef>
          </c:tx>
          <c:spPr>
            <a:solidFill>
              <a:srgbClr val="4472C4"/>
            </a:solidFill>
            <a:ln>
              <a:noFill/>
            </a:ln>
            <a:effectLst/>
          </c:spPr>
          <c:invertIfNegative val="0"/>
          <c:val>
            <c:numRef>
              <c:f>Summary!$AL$39:$AX$39</c:f>
              <c:numCache>
                <c:formatCode>0</c:formatCode>
                <c:ptCount val="13"/>
                <c:pt idx="0">
                  <c:v>2059.5209166666668</c:v>
                </c:pt>
                <c:pt idx="1">
                  <c:v>2031.3433333333332</c:v>
                </c:pt>
                <c:pt idx="2">
                  <c:v>1909.7149999999999</c:v>
                </c:pt>
                <c:pt idx="3">
                  <c:v>1856.3166666666666</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574E-4EB6-B285-9FC0FF4EF91C}"/>
            </c:ext>
          </c:extLst>
        </c:ser>
        <c:dLbls>
          <c:showLegendKey val="0"/>
          <c:showVal val="0"/>
          <c:showCatName val="0"/>
          <c:showSerName val="0"/>
          <c:showPercent val="0"/>
          <c:showBubbleSize val="0"/>
        </c:dLbls>
        <c:gapWidth val="67"/>
        <c:overlap val="100"/>
        <c:axId val="1615040543"/>
        <c:axId val="1612510047"/>
        <c:extLst>
          <c:ext xmlns:c15="http://schemas.microsoft.com/office/drawing/2012/chart" uri="{02D57815-91ED-43cb-92C2-25804820EDAC}">
            <c15:filteredBarSeries>
              <c15:ser>
                <c:idx val="10"/>
                <c:order val="10"/>
                <c:tx>
                  <c:strRef>
                    <c:extLst>
                      <c:ext uri="{02D57815-91ED-43cb-92C2-25804820EDAC}">
                        <c15:formulaRef>
                          <c15:sqref>Summary!$AK$41</c15:sqref>
                        </c15:formulaRef>
                      </c:ext>
                    </c:extLst>
                    <c:strCache>
                      <c:ptCount val="1"/>
                      <c:pt idx="0">
                        <c:v>BD Percentge</c:v>
                      </c:pt>
                    </c:strCache>
                  </c:strRef>
                </c:tx>
                <c:spPr>
                  <a:solidFill>
                    <a:schemeClr val="accent5">
                      <a:lumMod val="60000"/>
                    </a:schemeClr>
                  </a:solidFill>
                  <a:ln>
                    <a:noFill/>
                  </a:ln>
                  <a:effectLst/>
                </c:spPr>
                <c:invertIfNegative val="0"/>
                <c:cat>
                  <c:numRef>
                    <c:extLst>
                      <c:ext uri="{02D57815-91ED-43cb-92C2-25804820EDAC}">
                        <c15:formulaRef>
                          <c15:sqref>Summary!$AM$26:$AX$26</c15:sqref>
                        </c15:formulaRef>
                      </c:ext>
                    </c:extLst>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extLst>
                      <c:ext uri="{02D57815-91ED-43cb-92C2-25804820EDAC}">
                        <c15:formulaRef>
                          <c15:sqref>Summary!$AM$41:$AX$41</c15:sqref>
                        </c15:formulaRef>
                      </c:ext>
                    </c:extLst>
                    <c:numCache>
                      <c:formatCode>0.0%</c:formatCode>
                      <c:ptCount val="12"/>
                      <c:pt idx="0">
                        <c:v>5.0834417751084424E-2</c:v>
                      </c:pt>
                      <c:pt idx="1">
                        <c:v>4.5879039039039046E-2</c:v>
                      </c:pt>
                      <c:pt idx="2">
                        <c:v>4.2880957880957887E-2</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D-574E-4EB6-B285-9FC0FF4EF91C}"/>
                  </c:ext>
                </c:extLst>
              </c15:ser>
            </c15:filteredBarSeries>
          </c:ext>
        </c:extLst>
      </c:barChart>
      <c:lineChart>
        <c:grouping val="standard"/>
        <c:varyColors val="0"/>
        <c:ser>
          <c:idx val="6"/>
          <c:order val="6"/>
          <c:tx>
            <c:strRef>
              <c:f>Summary!$AK$36</c:f>
              <c:strCache>
                <c:ptCount val="1"/>
                <c:pt idx="0">
                  <c:v>BD Hours Target</c:v>
                </c:pt>
              </c:strCache>
              <c:extLst xmlns:c15="http://schemas.microsoft.com/office/drawing/2012/chart"/>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74E-4EB6-B285-9FC0FF4EF9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Summary!$AM$26:$AX$26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extLst xmlns:c15="http://schemas.microsoft.com/office/drawing/2012/chart"/>
            </c:numRef>
          </c:cat>
          <c:val>
            <c:numRef>
              <c:f>Summary!$AL$36:$AX$36</c:f>
              <c:numCache>
                <c:formatCode>0</c:formatCode>
                <c:ptCount val="13"/>
                <c:pt idx="0">
                  <c:v>800</c:v>
                </c:pt>
                <c:pt idx="1">
                  <c:v>800</c:v>
                </c:pt>
                <c:pt idx="2">
                  <c:v>800</c:v>
                </c:pt>
                <c:pt idx="3">
                  <c:v>800</c:v>
                </c:pt>
                <c:pt idx="4">
                  <c:v>800</c:v>
                </c:pt>
                <c:pt idx="5">
                  <c:v>800</c:v>
                </c:pt>
                <c:pt idx="6">
                  <c:v>800</c:v>
                </c:pt>
                <c:pt idx="7">
                  <c:v>800</c:v>
                </c:pt>
                <c:pt idx="8">
                  <c:v>800</c:v>
                </c:pt>
                <c:pt idx="9">
                  <c:v>800</c:v>
                </c:pt>
                <c:pt idx="10">
                  <c:v>800</c:v>
                </c:pt>
                <c:pt idx="11">
                  <c:v>800</c:v>
                </c:pt>
                <c:pt idx="12">
                  <c:v>800</c:v>
                </c:pt>
              </c:numCache>
            </c:numRef>
          </c:val>
          <c:smooth val="0"/>
          <c:extLst xmlns:c15="http://schemas.microsoft.com/office/drawing/2012/chart">
            <c:ext xmlns:c16="http://schemas.microsoft.com/office/drawing/2014/chart" uri="{C3380CC4-5D6E-409C-BE32-E72D297353CC}">
              <c16:uniqueId val="{00000003-574E-4EB6-B285-9FC0FF4EF91C}"/>
            </c:ext>
          </c:extLst>
        </c:ser>
        <c:dLbls>
          <c:showLegendKey val="0"/>
          <c:showVal val="0"/>
          <c:showCatName val="0"/>
          <c:showSerName val="0"/>
          <c:showPercent val="0"/>
          <c:showBubbleSize val="0"/>
        </c:dLbls>
        <c:marker val="1"/>
        <c:smooth val="0"/>
        <c:axId val="1615047503"/>
        <c:axId val="1612511487"/>
        <c:extLst>
          <c:ext xmlns:c15="http://schemas.microsoft.com/office/drawing/2012/chart" uri="{02D57815-91ED-43cb-92C2-25804820EDAC}">
            <c15:filteredLineSeries>
              <c15:ser>
                <c:idx val="2"/>
                <c:order val="2"/>
                <c:tx>
                  <c:strRef>
                    <c:extLst>
                      <c:ext uri="{02D57815-91ED-43cb-92C2-25804820EDAC}">
                        <c15:formulaRef>
                          <c15:sqref>Summary!$AK$30</c15:sqref>
                        </c15:formulaRef>
                      </c:ext>
                    </c:extLst>
                    <c:strCache>
                      <c:ptCount val="1"/>
                      <c:pt idx="0">
                        <c:v>MTTR Target</c:v>
                      </c:pt>
                    </c:strCache>
                  </c:strRef>
                </c:tx>
                <c:spPr>
                  <a:ln w="28575" cap="rnd">
                    <a:solidFill>
                      <a:schemeClr val="accent6">
                        <a:lumMod val="50000"/>
                      </a:schemeClr>
                    </a:solidFill>
                    <a:round/>
                  </a:ln>
                  <a:effectLst/>
                </c:spPr>
                <c:marker>
                  <c:symbol val="none"/>
                </c:marker>
                <c:dLbls>
                  <c:dLbl>
                    <c:idx val="11"/>
                    <c:showLegendKey val="0"/>
                    <c:showVal val="1"/>
                    <c:showCatName val="0"/>
                    <c:showSerName val="0"/>
                    <c:showPercent val="0"/>
                    <c:showBubbleSize val="0"/>
                    <c:extLst>
                      <c:ext uri="{CE6537A1-D6FC-4f65-9D91-7224C49458BB}"/>
                      <c:ext xmlns:c16="http://schemas.microsoft.com/office/drawing/2014/chart" uri="{C3380CC4-5D6E-409C-BE32-E72D297353CC}">
                        <c16:uniqueId val="{00000006-574E-4EB6-B285-9FC0FF4EF9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Summary!$AM$26:$AX$26</c15:sqref>
                        </c15:formulaRef>
                      </c:ext>
                    </c:extLst>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extLst>
                      <c:ext uri="{02D57815-91ED-43cb-92C2-25804820EDAC}">
                        <c15:formulaRef>
                          <c15:sqref>Summary!$AM$30:$AX$30</c15:sqref>
                        </c15:formulaRef>
                      </c:ext>
                    </c:extLst>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smooth val="0"/>
                <c:extLst>
                  <c:ext xmlns:c16="http://schemas.microsoft.com/office/drawing/2014/chart" uri="{C3380CC4-5D6E-409C-BE32-E72D297353CC}">
                    <c16:uniqueId val="{00000007-574E-4EB6-B285-9FC0FF4EF91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Summary!$AK$33</c15:sqref>
                        </c15:formulaRef>
                      </c:ext>
                    </c:extLst>
                    <c:strCache>
                      <c:ptCount val="1"/>
                      <c:pt idx="0">
                        <c:v>MTBF Target</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Summary!$AM$26:$AX$26</c15:sqref>
                        </c15:formulaRef>
                      </c:ext>
                    </c:extLst>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extLst xmlns:c15="http://schemas.microsoft.com/office/drawing/2012/chart">
                      <c:ext xmlns:c15="http://schemas.microsoft.com/office/drawing/2012/chart" uri="{02D57815-91ED-43cb-92C2-25804820EDAC}">
                        <c15:formulaRef>
                          <c15:sqref>Summary!$AM$33:$AX$33</c15:sqref>
                        </c15:formulaRef>
                      </c:ext>
                    </c:extLst>
                    <c:numCache>
                      <c:formatCode>0.0</c:formatCode>
                      <c:ptCount val="12"/>
                      <c:pt idx="0">
                        <c:v>8</c:v>
                      </c:pt>
                      <c:pt idx="1">
                        <c:v>8</c:v>
                      </c:pt>
                      <c:pt idx="2">
                        <c:v>8</c:v>
                      </c:pt>
                      <c:pt idx="3">
                        <c:v>8</c:v>
                      </c:pt>
                      <c:pt idx="4">
                        <c:v>8</c:v>
                      </c:pt>
                      <c:pt idx="5">
                        <c:v>8</c:v>
                      </c:pt>
                      <c:pt idx="6">
                        <c:v>8</c:v>
                      </c:pt>
                      <c:pt idx="7">
                        <c:v>8</c:v>
                      </c:pt>
                      <c:pt idx="8">
                        <c:v>8</c:v>
                      </c:pt>
                      <c:pt idx="9">
                        <c:v>8</c:v>
                      </c:pt>
                      <c:pt idx="10">
                        <c:v>8</c:v>
                      </c:pt>
                      <c:pt idx="11">
                        <c:v>8</c:v>
                      </c:pt>
                    </c:numCache>
                  </c:numRef>
                </c:val>
                <c:smooth val="0"/>
                <c:extLst xmlns:c15="http://schemas.microsoft.com/office/drawing/2012/chart">
                  <c:ext xmlns:c16="http://schemas.microsoft.com/office/drawing/2014/chart" uri="{C3380CC4-5D6E-409C-BE32-E72D297353CC}">
                    <c16:uniqueId val="{00000009-574E-4EB6-B285-9FC0FF4EF91C}"/>
                  </c:ext>
                </c:extLst>
              </c15:ser>
            </c15:filteredLineSeries>
          </c:ext>
        </c:extLst>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valAx>
        <c:axId val="1612510047"/>
        <c:scaling>
          <c:orientation val="minMax"/>
        </c:scaling>
        <c:delete val="1"/>
        <c:axPos val="r"/>
        <c:numFmt formatCode="0" sourceLinked="1"/>
        <c:majorTickMark val="none"/>
        <c:minorTickMark val="none"/>
        <c:tickLblPos val="nextTo"/>
        <c:crossAx val="1615040543"/>
        <c:crosses val="max"/>
        <c:crossBetween val="between"/>
      </c:valAx>
      <c:catAx>
        <c:axId val="1615040543"/>
        <c:scaling>
          <c:orientation val="minMax"/>
        </c:scaling>
        <c:delete val="1"/>
        <c:axPos val="b"/>
        <c:numFmt formatCode="mmm\-yy" sourceLinked="1"/>
        <c:majorTickMark val="out"/>
        <c:minorTickMark val="none"/>
        <c:tickLblPos val="nextTo"/>
        <c:crossAx val="1612510047"/>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Breakdown</a:t>
            </a:r>
            <a:r>
              <a:rPr lang="en-IN" b="1" baseline="0"/>
              <a:t> %</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Summary!$AK$41</c:f>
              <c:strCache>
                <c:ptCount val="1"/>
                <c:pt idx="0">
                  <c:v>BD Percentge</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Summary!$AL$41:$AX$41</c:f>
              <c:numCache>
                <c:formatCode>0.0%</c:formatCode>
                <c:ptCount val="13"/>
                <c:pt idx="0">
                  <c:v>4.7574980749980754E-2</c:v>
                </c:pt>
                <c:pt idx="1">
                  <c:v>5.0834417751084424E-2</c:v>
                </c:pt>
                <c:pt idx="2">
                  <c:v>4.5879039039039046E-2</c:v>
                </c:pt>
                <c:pt idx="3">
                  <c:v>4.2880957880957887E-2</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E899-413E-8AC1-E29C5CF02A1D}"/>
            </c:ext>
          </c:extLst>
        </c:ser>
        <c:ser>
          <c:idx val="2"/>
          <c:order val="2"/>
          <c:tx>
            <c:strRef>
              <c:f>Summary!$AK$42</c:f>
              <c:strCache>
                <c:ptCount val="1"/>
                <c:pt idx="0">
                  <c:v>Helper 5</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Summary!$AL$42:$AX$42</c:f>
              <c:numCache>
                <c:formatCode>0.0%</c:formatCode>
                <c:ptCount val="13"/>
                <c:pt idx="0">
                  <c:v>4.7574980749980754E-2</c:v>
                </c:pt>
                <c:pt idx="1">
                  <c:v>5.0834417751084424E-2</c:v>
                </c:pt>
                <c:pt idx="2">
                  <c:v>4.5879039039039046E-2</c:v>
                </c:pt>
                <c:pt idx="3">
                  <c:v>4.2880957880957887E-2</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E899-413E-8AC1-E29C5CF02A1D}"/>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Summary!$AK$40</c:f>
              <c:strCache>
                <c:ptCount val="1"/>
                <c:pt idx="0">
                  <c:v>BD Percentage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899-413E-8AC1-E29C5CF02A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Summary!$AL$40:$AX$40</c:f>
              <c:numCache>
                <c:formatCode>0%</c:formatCode>
                <c:ptCount val="13"/>
                <c:pt idx="0">
                  <c:v>0.04</c:v>
                </c:pt>
                <c:pt idx="1">
                  <c:v>0.04</c:v>
                </c:pt>
                <c:pt idx="2">
                  <c:v>0.04</c:v>
                </c:pt>
                <c:pt idx="3">
                  <c:v>0.04</c:v>
                </c:pt>
                <c:pt idx="4">
                  <c:v>0.04</c:v>
                </c:pt>
                <c:pt idx="5">
                  <c:v>0.04</c:v>
                </c:pt>
                <c:pt idx="6">
                  <c:v>0.04</c:v>
                </c:pt>
                <c:pt idx="7">
                  <c:v>0.04</c:v>
                </c:pt>
                <c:pt idx="8">
                  <c:v>0.04</c:v>
                </c:pt>
                <c:pt idx="9">
                  <c:v>0.04</c:v>
                </c:pt>
                <c:pt idx="10">
                  <c:v>0.04</c:v>
                </c:pt>
                <c:pt idx="11">
                  <c:v>0.04</c:v>
                </c:pt>
                <c:pt idx="12">
                  <c:v>0.04</c:v>
                </c:pt>
              </c:numCache>
            </c:numRef>
          </c:val>
          <c:smooth val="0"/>
          <c:extLst>
            <c:ext xmlns:c16="http://schemas.microsoft.com/office/drawing/2014/chart" uri="{C3380CC4-5D6E-409C-BE32-E72D297353CC}">
              <c16:uniqueId val="{00000003-E899-413E-8AC1-E29C5CF02A1D}"/>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Breakdown</a:t>
            </a:r>
            <a:r>
              <a:rPr lang="en-IN" b="1" baseline="0"/>
              <a:t> Occurrence</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Summary!$AK$28</c:f>
              <c:strCache>
                <c:ptCount val="1"/>
                <c:pt idx="0">
                  <c:v>Total No of breakdowns</c:v>
                </c:pt>
              </c:strCache>
              <c:extLst xmlns:c15="http://schemas.microsoft.com/office/drawing/2012/chart"/>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Summary!$AL$28:$AX$28</c:f>
              <c:numCache>
                <c:formatCode>General</c:formatCode>
                <c:ptCount val="13"/>
                <c:pt idx="0">
                  <c:v>223.75</c:v>
                </c:pt>
                <c:pt idx="1">
                  <c:v>266</c:v>
                </c:pt>
                <c:pt idx="2">
                  <c:v>334</c:v>
                </c:pt>
                <c:pt idx="3">
                  <c:v>374</c:v>
                </c:pt>
                <c:pt idx="4">
                  <c:v>0</c:v>
                </c:pt>
                <c:pt idx="5">
                  <c:v>0</c:v>
                </c:pt>
                <c:pt idx="6">
                  <c:v>0</c:v>
                </c:pt>
                <c:pt idx="7">
                  <c:v>0</c:v>
                </c:pt>
                <c:pt idx="8">
                  <c:v>0</c:v>
                </c:pt>
                <c:pt idx="9">
                  <c:v>0</c:v>
                </c:pt>
                <c:pt idx="10">
                  <c:v>0</c:v>
                </c:pt>
                <c:pt idx="11">
                  <c:v>0</c:v>
                </c:pt>
                <c:pt idx="12">
                  <c:v>0</c:v>
                </c:pt>
              </c:numCache>
            </c:numRef>
          </c:val>
          <c:extLst xmlns:c15="http://schemas.microsoft.com/office/drawing/2012/chart">
            <c:ext xmlns:c16="http://schemas.microsoft.com/office/drawing/2014/chart" uri="{C3380CC4-5D6E-409C-BE32-E72D297353CC}">
              <c16:uniqueId val="{00000000-F793-47E9-8255-0CF42ED30FCE}"/>
            </c:ext>
          </c:extLst>
        </c:ser>
        <c:ser>
          <c:idx val="12"/>
          <c:order val="12"/>
          <c:tx>
            <c:strRef>
              <c:f>Summary!$AK$29</c:f>
              <c:strCache>
                <c:ptCount val="1"/>
                <c:pt idx="0">
                  <c:v>Helper 1</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Summary!$AL$29:$AX$29</c:f>
              <c:numCache>
                <c:formatCode>General</c:formatCode>
                <c:ptCount val="13"/>
                <c:pt idx="0">
                  <c:v>0</c:v>
                </c:pt>
                <c:pt idx="1">
                  <c:v>266</c:v>
                </c:pt>
                <c:pt idx="2">
                  <c:v>334</c:v>
                </c:pt>
                <c:pt idx="3">
                  <c:v>374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F793-47E9-8255-0CF42ED30FCE}"/>
            </c:ext>
          </c:extLst>
        </c:ser>
        <c:dLbls>
          <c:showLegendKey val="0"/>
          <c:showVal val="0"/>
          <c:showCatName val="0"/>
          <c:showSerName val="0"/>
          <c:showPercent val="0"/>
          <c:showBubbleSize val="0"/>
        </c:dLbls>
        <c:gapWidth val="67"/>
        <c:overlap val="100"/>
        <c:axId val="1615047503"/>
        <c:axId val="1612511487"/>
        <c:extLst>
          <c:ext xmlns:c15="http://schemas.microsoft.com/office/drawing/2012/chart" uri="{02D57815-91ED-43cb-92C2-25804820EDAC}">
            <c15:filteredBarSeries>
              <c15:ser>
                <c:idx val="10"/>
                <c:order val="10"/>
                <c:tx>
                  <c:strRef>
                    <c:extLst>
                      <c:ext uri="{02D57815-91ED-43cb-92C2-25804820EDAC}">
                        <c15:formulaRef>
                          <c15:sqref>Summary!$AK$41</c15:sqref>
                        </c15:formulaRef>
                      </c:ext>
                    </c:extLst>
                    <c:strCache>
                      <c:ptCount val="1"/>
                      <c:pt idx="0">
                        <c:v>BD Percentge</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Summary!$AM$41:$AX$41</c15:sqref>
                        </c15:formulaRef>
                      </c:ext>
                    </c:extLst>
                    <c:numCache>
                      <c:formatCode>0.0%</c:formatCode>
                      <c:ptCount val="12"/>
                      <c:pt idx="0">
                        <c:v>5.0834417751084424E-2</c:v>
                      </c:pt>
                      <c:pt idx="1">
                        <c:v>4.5879039039039046E-2</c:v>
                      </c:pt>
                      <c:pt idx="2">
                        <c:v>4.2880957880957887E-2</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E-F793-47E9-8255-0CF42ED30FCE}"/>
                  </c:ext>
                </c:extLst>
              </c15:ser>
            </c15:filteredBarSeries>
          </c:ext>
        </c:extLst>
      </c:barChart>
      <c:lineChart>
        <c:grouping val="standard"/>
        <c:varyColors val="0"/>
        <c:ser>
          <c:idx val="0"/>
          <c:order val="0"/>
          <c:tx>
            <c:strRef>
              <c:f>Summary!$AK$27</c:f>
              <c:strCache>
                <c:ptCount val="1"/>
                <c:pt idx="0">
                  <c:v>No of breakdowns Target</c:v>
                </c:pt>
              </c:strCache>
              <c:extLst xmlns:c15="http://schemas.microsoft.com/office/drawing/2012/chart"/>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793-47E9-8255-0CF42ED30F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Summary!$AL$27:$AX$27</c:f>
              <c:numCache>
                <c:formatCode>General</c:formatCode>
                <c:ptCount val="13"/>
                <c:pt idx="0">
                  <c:v>300</c:v>
                </c:pt>
                <c:pt idx="1">
                  <c:v>200</c:v>
                </c:pt>
                <c:pt idx="2">
                  <c:v>200</c:v>
                </c:pt>
                <c:pt idx="3">
                  <c:v>200</c:v>
                </c:pt>
                <c:pt idx="4">
                  <c:v>200</c:v>
                </c:pt>
                <c:pt idx="5">
                  <c:v>200</c:v>
                </c:pt>
                <c:pt idx="6">
                  <c:v>200</c:v>
                </c:pt>
                <c:pt idx="7">
                  <c:v>200</c:v>
                </c:pt>
                <c:pt idx="8">
                  <c:v>200</c:v>
                </c:pt>
                <c:pt idx="9">
                  <c:v>200</c:v>
                </c:pt>
                <c:pt idx="10">
                  <c:v>200</c:v>
                </c:pt>
                <c:pt idx="11">
                  <c:v>200</c:v>
                </c:pt>
                <c:pt idx="12">
                  <c:v>200</c:v>
                </c:pt>
              </c:numCache>
            </c:numRef>
          </c:val>
          <c:smooth val="0"/>
          <c:extLst xmlns:c15="http://schemas.microsoft.com/office/drawing/2012/chart">
            <c:ext xmlns:c16="http://schemas.microsoft.com/office/drawing/2014/chart" uri="{C3380CC4-5D6E-409C-BE32-E72D297353CC}">
              <c16:uniqueId val="{00000003-F793-47E9-8255-0CF42ED30FCE}"/>
            </c:ext>
          </c:extLst>
        </c:ser>
        <c:dLbls>
          <c:showLegendKey val="0"/>
          <c:showVal val="0"/>
          <c:showCatName val="0"/>
          <c:showSerName val="0"/>
          <c:showPercent val="0"/>
          <c:showBubbleSize val="0"/>
        </c:dLbls>
        <c:marker val="1"/>
        <c:smooth val="0"/>
        <c:axId val="1615047503"/>
        <c:axId val="1612511487"/>
        <c:extLst>
          <c:ext xmlns:c15="http://schemas.microsoft.com/office/drawing/2012/chart" uri="{02D57815-91ED-43cb-92C2-25804820EDAC}">
            <c15:filteredLineSeries>
              <c15:ser>
                <c:idx val="2"/>
                <c:order val="2"/>
                <c:tx>
                  <c:strRef>
                    <c:extLst>
                      <c:ext uri="{02D57815-91ED-43cb-92C2-25804820EDAC}">
                        <c15:formulaRef>
                          <c15:sqref>Summary!$AK$30</c15:sqref>
                        </c15:formulaRef>
                      </c:ext>
                    </c:extLst>
                    <c:strCache>
                      <c:ptCount val="1"/>
                      <c:pt idx="0">
                        <c:v>MTTR Target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Summary!$AM$30:$AX$30</c15:sqref>
                        </c15:formulaRef>
                      </c:ext>
                    </c:extLst>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smooth val="0"/>
                <c:extLst>
                  <c:ext xmlns:c16="http://schemas.microsoft.com/office/drawing/2014/chart" uri="{C3380CC4-5D6E-409C-BE32-E72D297353CC}">
                    <c16:uniqueId val="{00000004-F793-47E9-8255-0CF42ED30FCE}"/>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Summary!$AK$31</c15:sqref>
                        </c15:formulaRef>
                      </c:ext>
                    </c:extLst>
                    <c:strCache>
                      <c:ptCount val="1"/>
                      <c:pt idx="0">
                        <c:v>MTTR - Hours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Summary!$AM$31:$AX$31</c15:sqref>
                        </c15:formulaRef>
                      </c:ext>
                    </c:extLst>
                    <c:numCache>
                      <c:formatCode>0.0</c:formatCode>
                      <c:ptCount val="12"/>
                      <c:pt idx="0">
                        <c:v>7.4015248547233865</c:v>
                      </c:pt>
                      <c:pt idx="1">
                        <c:v>5.9384481734481716</c:v>
                      </c:pt>
                      <c:pt idx="2">
                        <c:v>5.7829490788865794</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5-F793-47E9-8255-0CF42ED30FCE}"/>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Summary!$AK$33</c15:sqref>
                        </c15:formulaRef>
                      </c:ext>
                    </c:extLst>
                    <c:strCache>
                      <c:ptCount val="1"/>
                      <c:pt idx="0">
                        <c:v>MTBF Target</c:v>
                      </c:pt>
                    </c:strCache>
                  </c:strRef>
                </c:tx>
                <c:spPr>
                  <a:ln w="28575" cap="rnd">
                    <a:solidFill>
                      <a:schemeClr val="accent6">
                        <a:lumMod val="50000"/>
                      </a:schemeClr>
                    </a:solidFill>
                    <a:round/>
                  </a:ln>
                  <a:effectLst/>
                </c:spPr>
                <c:marker>
                  <c:symbol val="none"/>
                </c:marker>
                <c:dLbls>
                  <c:dLbl>
                    <c:idx val="11"/>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6-F793-47E9-8255-0CF42ED30F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Summary!$AM$33:$AX$33</c15:sqref>
                        </c15:formulaRef>
                      </c:ext>
                    </c:extLst>
                    <c:numCache>
                      <c:formatCode>0.0</c:formatCode>
                      <c:ptCount val="12"/>
                      <c:pt idx="0">
                        <c:v>8</c:v>
                      </c:pt>
                      <c:pt idx="1">
                        <c:v>8</c:v>
                      </c:pt>
                      <c:pt idx="2">
                        <c:v>8</c:v>
                      </c:pt>
                      <c:pt idx="3">
                        <c:v>8</c:v>
                      </c:pt>
                      <c:pt idx="4">
                        <c:v>8</c:v>
                      </c:pt>
                      <c:pt idx="5">
                        <c:v>8</c:v>
                      </c:pt>
                      <c:pt idx="6">
                        <c:v>8</c:v>
                      </c:pt>
                      <c:pt idx="7">
                        <c:v>8</c:v>
                      </c:pt>
                      <c:pt idx="8">
                        <c:v>8</c:v>
                      </c:pt>
                      <c:pt idx="9">
                        <c:v>8</c:v>
                      </c:pt>
                      <c:pt idx="10">
                        <c:v>8</c:v>
                      </c:pt>
                      <c:pt idx="11">
                        <c:v>8</c:v>
                      </c:pt>
                    </c:numCache>
                  </c:numRef>
                </c:val>
                <c:smooth val="0"/>
                <c:extLst xmlns:c15="http://schemas.microsoft.com/office/drawing/2012/chart">
                  <c:ext xmlns:c16="http://schemas.microsoft.com/office/drawing/2014/chart" uri="{C3380CC4-5D6E-409C-BE32-E72D297353CC}">
                    <c16:uniqueId val="{00000007-F793-47E9-8255-0CF42ED30FCE}"/>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Summary!$AK$34</c15:sqref>
                        </c15:formulaRef>
                      </c:ext>
                    </c:extLst>
                    <c:strCache>
                      <c:ptCount val="1"/>
                      <c:pt idx="0">
                        <c:v>MTBF - Days</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Summary!$AM$34:$AX$34</c15:sqref>
                        </c15:formulaRef>
                      </c:ext>
                    </c:extLst>
                    <c:numCache>
                      <c:formatCode>0.0</c:formatCode>
                      <c:ptCount val="12"/>
                      <c:pt idx="0">
                        <c:v>11.84929564720159</c:v>
                      </c:pt>
                      <c:pt idx="1">
                        <c:v>9.994975683100682</c:v>
                      </c:pt>
                      <c:pt idx="2">
                        <c:v>9.9187091863263781</c:v>
                      </c:pt>
                      <c:pt idx="3">
                        <c:v>23.4375</c:v>
                      </c:pt>
                      <c:pt idx="4">
                        <c:v>24.375</c:v>
                      </c:pt>
                      <c:pt idx="5">
                        <c:v>23.4375</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8-F793-47E9-8255-0CF42ED30FCE}"/>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Summary!$AK$36</c15:sqref>
                        </c15:formulaRef>
                      </c:ext>
                    </c:extLst>
                    <c:strCache>
                      <c:ptCount val="1"/>
                      <c:pt idx="0">
                        <c:v>BD Hours Target</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Summary!$AM$36:$AX$36</c15:sqref>
                        </c15:formulaRef>
                      </c:ext>
                    </c:extLst>
                    <c:numCache>
                      <c:formatCode>0</c:formatCode>
                      <c:ptCount val="12"/>
                      <c:pt idx="0">
                        <c:v>800</c:v>
                      </c:pt>
                      <c:pt idx="1">
                        <c:v>800</c:v>
                      </c:pt>
                      <c:pt idx="2">
                        <c:v>800</c:v>
                      </c:pt>
                      <c:pt idx="3">
                        <c:v>800</c:v>
                      </c:pt>
                      <c:pt idx="4">
                        <c:v>800</c:v>
                      </c:pt>
                      <c:pt idx="5">
                        <c:v>800</c:v>
                      </c:pt>
                      <c:pt idx="6">
                        <c:v>800</c:v>
                      </c:pt>
                      <c:pt idx="7">
                        <c:v>800</c:v>
                      </c:pt>
                      <c:pt idx="8">
                        <c:v>800</c:v>
                      </c:pt>
                      <c:pt idx="9">
                        <c:v>800</c:v>
                      </c:pt>
                      <c:pt idx="10">
                        <c:v>800</c:v>
                      </c:pt>
                      <c:pt idx="11">
                        <c:v>800</c:v>
                      </c:pt>
                    </c:numCache>
                  </c:numRef>
                </c:val>
                <c:smooth val="0"/>
                <c:extLst xmlns:c15="http://schemas.microsoft.com/office/drawing/2012/chart">
                  <c:ext xmlns:c16="http://schemas.microsoft.com/office/drawing/2014/chart" uri="{C3380CC4-5D6E-409C-BE32-E72D297353CC}">
                    <c16:uniqueId val="{00000009-F793-47E9-8255-0CF42ED30FCE}"/>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Summary!$AK$37</c15:sqref>
                        </c15:formulaRef>
                      </c:ext>
                    </c:extLst>
                    <c:strCache>
                      <c:ptCount val="1"/>
                      <c:pt idx="0">
                        <c:v>OEE BD Hours</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Summary!$AM$37:$AX$37</c15:sqref>
                        </c15:formulaRef>
                      </c:ext>
                    </c:extLst>
                    <c:numCache>
                      <c:formatCode>0</c:formatCode>
                      <c:ptCount val="12"/>
                      <c:pt idx="0">
                        <c:v>2031.3433333333332</c:v>
                      </c:pt>
                      <c:pt idx="1">
                        <c:v>1909.7149999999999</c:v>
                      </c:pt>
                      <c:pt idx="2">
                        <c:v>1856.3166666666666</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A-F793-47E9-8255-0CF42ED30FCE}"/>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Summary!$AK$38</c15:sqref>
                        </c15:formulaRef>
                      </c:ext>
                    </c:extLst>
                    <c:strCache>
                      <c:ptCount val="1"/>
                      <c:pt idx="0">
                        <c:v>CMMS BD Hours</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Summary!$AM$38:$AX$38</c15:sqref>
                        </c15:formulaRef>
                      </c:ext>
                    </c:extLst>
                    <c:numCache>
                      <c:formatCode>0</c:formatCode>
                      <c:ptCount val="12"/>
                      <c:pt idx="0">
                        <c:v>4974.9833333333336</c:v>
                      </c:pt>
                      <c:pt idx="1">
                        <c:v>645.0333333333333</c:v>
                      </c:pt>
                      <c:pt idx="2">
                        <c:v>673.45</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B-F793-47E9-8255-0CF42ED30FCE}"/>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Summary!$AK$40</c15:sqref>
                        </c15:formulaRef>
                      </c:ext>
                    </c:extLst>
                    <c:strCache>
                      <c:ptCount val="1"/>
                      <c:pt idx="0">
                        <c:v>BD Percentage Target</c:v>
                      </c:pt>
                    </c:strCache>
                  </c:strRef>
                </c:tx>
                <c:spPr>
                  <a:ln w="28575" cap="rnd">
                    <a:solidFill>
                      <a:schemeClr val="accent6">
                        <a:lumMod val="50000"/>
                      </a:schemeClr>
                    </a:solidFill>
                    <a:round/>
                  </a:ln>
                  <a:effectLst/>
                </c:spPr>
                <c:marker>
                  <c:symbol val="none"/>
                </c:marker>
                <c:dLbls>
                  <c:dLbl>
                    <c:idx val="11"/>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C-F793-47E9-8255-0CF42ED30F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Summary!$AM$40:$AX$40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smooth val="0"/>
                <c:extLst xmlns:c15="http://schemas.microsoft.com/office/drawing/2012/chart">
                  <c:ext xmlns:c16="http://schemas.microsoft.com/office/drawing/2014/chart" uri="{C3380CC4-5D6E-409C-BE32-E72D297353CC}">
                    <c16:uniqueId val="{0000000D-F793-47E9-8255-0CF42ED30FCE}"/>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Summary!$AM$39:$AX$39</c15:sqref>
                        </c15:formulaRef>
                      </c:ext>
                    </c:extLst>
                    <c:strCache>
                      <c:ptCount val="12"/>
                      <c:pt idx="0">
                        <c:v>2031</c:v>
                      </c:pt>
                      <c:pt idx="1">
                        <c:v>1910</c:v>
                      </c:pt>
                      <c:pt idx="2">
                        <c:v>1856</c:v>
                      </c:pt>
                    </c:strCache>
                  </c:strRef>
                </c:tx>
                <c:spPr>
                  <a:ln w="28575" cap="rnd">
                    <a:solidFill>
                      <a:schemeClr val="accent6">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Lit>
                    <c:formatCode>General</c:formatCode>
                    <c:ptCount val="1"/>
                    <c:pt idx="0">
                      <c:v>1</c:v>
                    </c:pt>
                  </c:numLit>
                </c:val>
                <c:smooth val="0"/>
                <c:extLst xmlns:c15="http://schemas.microsoft.com/office/drawing/2012/chart">
                  <c:ext xmlns:c16="http://schemas.microsoft.com/office/drawing/2014/chart" uri="{C3380CC4-5D6E-409C-BE32-E72D297353CC}">
                    <c16:uniqueId val="{0000000F-F793-47E9-8255-0CF42ED30FCE}"/>
                  </c:ext>
                </c:extLst>
              </c15:ser>
            </c15:filteredLineSeries>
          </c:ext>
        </c:extLst>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Dashboard!$BK$35</c:f>
          <c:strCache>
            <c:ptCount val="1"/>
            <c:pt idx="0">
              <c:v>MTBF - HMC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5"/>
          <c:tx>
            <c:strRef>
              <c:f>Summary!$AK$54</c:f>
              <c:strCache>
                <c:ptCount val="1"/>
                <c:pt idx="0">
                  <c:v>MTBF - Days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Summary!$AL$54:$AX$54</c:f>
              <c:numCache>
                <c:formatCode>0.0</c:formatCode>
                <c:ptCount val="13"/>
                <c:pt idx="0">
                  <c:v>17.82989484344542</c:v>
                </c:pt>
                <c:pt idx="1">
                  <c:v>14.603424533556113</c:v>
                </c:pt>
                <c:pt idx="2">
                  <c:v>12.645818907578777</c:v>
                </c:pt>
                <c:pt idx="3">
                  <c:v>12.420346156189083</c:v>
                </c:pt>
                <c:pt idx="4">
                  <c:v>23.4375</c:v>
                </c:pt>
                <c:pt idx="5">
                  <c:v>24.375</c:v>
                </c:pt>
                <c:pt idx="6">
                  <c:v>23.4375</c:v>
                </c:pt>
                <c:pt idx="7">
                  <c:v>0</c:v>
                </c:pt>
                <c:pt idx="8">
                  <c:v>0</c:v>
                </c:pt>
                <c:pt idx="9">
                  <c:v>0</c:v>
                </c:pt>
                <c:pt idx="10">
                  <c:v>0</c:v>
                </c:pt>
                <c:pt idx="11">
                  <c:v>0</c:v>
                </c:pt>
                <c:pt idx="12">
                  <c:v>0</c:v>
                </c:pt>
              </c:numCache>
            </c:numRef>
          </c:val>
          <c:extLst>
            <c:ext xmlns:c16="http://schemas.microsoft.com/office/drawing/2014/chart" uri="{C3380CC4-5D6E-409C-BE32-E72D297353CC}">
              <c16:uniqueId val="{00000000-A7B9-4C88-BE00-CAF186FD2D82}"/>
            </c:ext>
          </c:extLst>
        </c:ser>
        <c:ser>
          <c:idx val="11"/>
          <c:order val="11"/>
          <c:tx>
            <c:strRef>
              <c:f>Summary!$AK$55</c:f>
              <c:strCache>
                <c:ptCount val="1"/>
                <c:pt idx="0">
                  <c:v>Helper 3</c:v>
                </c:pt>
              </c:strCache>
            </c:strRef>
          </c:tx>
          <c:spPr>
            <a:solidFill>
              <a:srgbClr val="4472C4"/>
            </a:solidFill>
            <a:ln>
              <a:noFill/>
            </a:ln>
            <a:effectLst/>
          </c:spPr>
          <c:invertIfNegative val="0"/>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Summary!$AL$55:$AX$55</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A7B9-4C88-BE00-CAF186FD2D82}"/>
            </c:ext>
          </c:extLst>
        </c:ser>
        <c:dLbls>
          <c:showLegendKey val="0"/>
          <c:showVal val="0"/>
          <c:showCatName val="0"/>
          <c:showSerName val="0"/>
          <c:showPercent val="0"/>
          <c:showBubbleSize val="0"/>
        </c:dLbls>
        <c:gapWidth val="67"/>
        <c:overlap val="100"/>
        <c:axId val="1615047503"/>
        <c:axId val="1612511487"/>
        <c:extLst>
          <c:ext xmlns:c15="http://schemas.microsoft.com/office/drawing/2012/chart" uri="{02D57815-91ED-43cb-92C2-25804820EDAC}">
            <c15:filteredBarSeries>
              <c15:ser>
                <c:idx val="0"/>
                <c:order val="0"/>
                <c:tx>
                  <c:strRef>
                    <c:extLst>
                      <c:ext uri="{02D57815-91ED-43cb-92C2-25804820EDAC}">
                        <c15:formulaRef>
                          <c15:sqref>Summary!$AK$47</c15:sqref>
                        </c15:formulaRef>
                      </c:ext>
                    </c:extLst>
                    <c:strCache>
                      <c:ptCount val="1"/>
                      <c:pt idx="0">
                        <c:v>No of breakdowns Target</c:v>
                      </c:pt>
                    </c:strCache>
                  </c:strRef>
                </c:tx>
                <c:spPr>
                  <a:solidFill>
                    <a:schemeClr val="accent1"/>
                  </a:solidFill>
                  <a:ln>
                    <a:noFill/>
                  </a:ln>
                  <a:effectLst/>
                </c:spPr>
                <c:invertIfNegative val="0"/>
                <c:cat>
                  <c:strRef>
                    <c:extLst>
                      <c:ex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Summary!$AM$47:$AX$47</c15:sqref>
                        </c15:formulaRef>
                      </c:ext>
                    </c:extLst>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extLst>
                  <c:ext xmlns:c16="http://schemas.microsoft.com/office/drawing/2014/chart" uri="{C3380CC4-5D6E-409C-BE32-E72D297353CC}">
                    <c16:uniqueId val="{00000004-A7B9-4C88-BE00-CAF186FD2D82}"/>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Summary!$AK$48</c15:sqref>
                        </c15:formulaRef>
                      </c:ext>
                    </c:extLst>
                    <c:strCache>
                      <c:ptCount val="1"/>
                      <c:pt idx="0">
                        <c:v>Total No of breakdowns</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Summary!$AM$48:$AX$48</c15:sqref>
                        </c15:formulaRef>
                      </c:ext>
                    </c:extLst>
                    <c:numCache>
                      <c:formatCode>General</c:formatCode>
                      <c:ptCount val="12"/>
                      <c:pt idx="0">
                        <c:v>50</c:v>
                      </c:pt>
                      <c:pt idx="1">
                        <c:v>66</c:v>
                      </c:pt>
                      <c:pt idx="2">
                        <c:v>68</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5-A7B9-4C88-BE00-CAF186FD2D8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Summary!$AK$50</c15:sqref>
                        </c15:formulaRef>
                      </c:ext>
                    </c:extLst>
                    <c:strCache>
                      <c:ptCount val="1"/>
                      <c:pt idx="0">
                        <c:v>MTTR Target</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Summary!$AM$50:$AX$50</c15:sqref>
                        </c15:formulaRef>
                      </c:ext>
                    </c:extLst>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extLst xmlns:c15="http://schemas.microsoft.com/office/drawing/2012/chart">
                  <c:ext xmlns:c16="http://schemas.microsoft.com/office/drawing/2014/chart" uri="{C3380CC4-5D6E-409C-BE32-E72D297353CC}">
                    <c16:uniqueId val="{00000006-A7B9-4C88-BE00-CAF186FD2D8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Summary!$AK$51</c15:sqref>
                        </c15:formulaRef>
                      </c:ext>
                    </c:extLst>
                    <c:strCache>
                      <c:ptCount val="1"/>
                      <c:pt idx="0">
                        <c:v>MTTR - Hours</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Summary!$AM$51:$AX$51</c15:sqref>
                        </c15:formulaRef>
                      </c:ext>
                    </c:extLst>
                    <c:numCache>
                      <c:formatCode>0.0</c:formatCode>
                      <c:ptCount val="12"/>
                      <c:pt idx="0">
                        <c:v>4.1927678169783436</c:v>
                      </c:pt>
                      <c:pt idx="1">
                        <c:v>2.3725989653621236</c:v>
                      </c:pt>
                      <c:pt idx="2">
                        <c:v>2.7505080409356726</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7-A7B9-4C88-BE00-CAF186FD2D8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Summary!$AK$56</c15:sqref>
                        </c15:formulaRef>
                      </c:ext>
                    </c:extLst>
                    <c:strCache>
                      <c:ptCount val="1"/>
                      <c:pt idx="0">
                        <c:v>BD Hours Target</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Summary!$AM$56:$AX$56</c15:sqref>
                        </c15:formulaRef>
                      </c:ext>
                    </c:extLst>
                    <c:numCache>
                      <c:formatCode>0</c:formatCode>
                      <c:ptCount val="12"/>
                      <c:pt idx="0">
                        <c:v>800</c:v>
                      </c:pt>
                      <c:pt idx="1">
                        <c:v>800</c:v>
                      </c:pt>
                      <c:pt idx="2">
                        <c:v>800</c:v>
                      </c:pt>
                      <c:pt idx="3">
                        <c:v>800</c:v>
                      </c:pt>
                      <c:pt idx="4">
                        <c:v>800</c:v>
                      </c:pt>
                      <c:pt idx="5">
                        <c:v>800</c:v>
                      </c:pt>
                      <c:pt idx="6">
                        <c:v>800</c:v>
                      </c:pt>
                      <c:pt idx="7">
                        <c:v>800</c:v>
                      </c:pt>
                      <c:pt idx="8">
                        <c:v>800</c:v>
                      </c:pt>
                      <c:pt idx="9">
                        <c:v>800</c:v>
                      </c:pt>
                      <c:pt idx="10">
                        <c:v>800</c:v>
                      </c:pt>
                      <c:pt idx="11">
                        <c:v>800</c:v>
                      </c:pt>
                    </c:numCache>
                  </c:numRef>
                </c:val>
                <c:extLst xmlns:c15="http://schemas.microsoft.com/office/drawing/2012/chart">
                  <c:ext xmlns:c16="http://schemas.microsoft.com/office/drawing/2014/chart" uri="{C3380CC4-5D6E-409C-BE32-E72D297353CC}">
                    <c16:uniqueId val="{00000008-A7B9-4C88-BE00-CAF186FD2D8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Summary!$AK$57</c15:sqref>
                        </c15:formulaRef>
                      </c:ext>
                    </c:extLst>
                    <c:strCache>
                      <c:ptCount val="1"/>
                      <c:pt idx="0">
                        <c:v>OEE BD Hours</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Summary!$AM$57:$AX$57</c15:sqref>
                        </c15:formulaRef>
                      </c:ext>
                    </c:extLst>
                    <c:numCache>
                      <c:formatCode>0</c:formatCode>
                      <c:ptCount val="12"/>
                      <c:pt idx="0">
                        <c:v>181.06666666666666</c:v>
                      </c:pt>
                      <c:pt idx="1">
                        <c:v>157.85</c:v>
                      </c:pt>
                      <c:pt idx="2">
                        <c:v>231.76666666666668</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9-A7B9-4C88-BE00-CAF186FD2D8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Summary!$AK$58</c15:sqref>
                        </c15:formulaRef>
                      </c:ext>
                    </c:extLst>
                    <c:strCache>
                      <c:ptCount val="1"/>
                      <c:pt idx="0">
                        <c:v>CMMS BD Hours</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Summary!$AM$58:$AX$58</c15:sqref>
                        </c15:formulaRef>
                      </c:ext>
                    </c:extLst>
                    <c:numCache>
                      <c:formatCode>0</c:formatCode>
                      <c:ptCount val="12"/>
                      <c:pt idx="0">
                        <c:v>62.333333333333336</c:v>
                      </c:pt>
                      <c:pt idx="1">
                        <c:v>94.933333333333337</c:v>
                      </c:pt>
                      <c:pt idx="2">
                        <c:v>101.36666666666666</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A-A7B9-4C88-BE00-CAF186FD2D8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Summary!$AK$60</c15:sqref>
                        </c15:formulaRef>
                      </c:ext>
                    </c:extLst>
                    <c:strCache>
                      <c:ptCount val="1"/>
                      <c:pt idx="0">
                        <c:v>BD Percentage Target</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Summary!$AM$60:$AX$60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extLst xmlns:c15="http://schemas.microsoft.com/office/drawing/2012/chart">
                  <c:ext xmlns:c16="http://schemas.microsoft.com/office/drawing/2014/chart" uri="{C3380CC4-5D6E-409C-BE32-E72D297353CC}">
                    <c16:uniqueId val="{0000000B-A7B9-4C88-BE00-CAF186FD2D8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Summary!$AK$61</c15:sqref>
                        </c15:formulaRef>
                      </c:ext>
                    </c:extLst>
                    <c:strCache>
                      <c:ptCount val="1"/>
                      <c:pt idx="0">
                        <c:v>BD Percentge</c:v>
                      </c:pt>
                    </c:strCache>
                  </c:strRef>
                </c:tx>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Summary!$AM$61:$AX$61</c15:sqref>
                        </c15:formulaRef>
                      </c:ext>
                    </c:extLst>
                    <c:numCache>
                      <c:formatCode>0.0%</c:formatCode>
                      <c:ptCount val="12"/>
                      <c:pt idx="0">
                        <c:v>1.7647823261858347E-2</c:v>
                      </c:pt>
                      <c:pt idx="1">
                        <c:v>1.4769590643274851E-2</c:v>
                      </c:pt>
                      <c:pt idx="2">
                        <c:v>2.0851701904333487E-2</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C-A7B9-4C88-BE00-CAF186FD2D82}"/>
                  </c:ext>
                </c:extLst>
              </c15:ser>
            </c15:filteredBarSeries>
          </c:ext>
        </c:extLst>
      </c:barChart>
      <c:lineChart>
        <c:grouping val="standard"/>
        <c:varyColors val="0"/>
        <c:ser>
          <c:idx val="4"/>
          <c:order val="4"/>
          <c:tx>
            <c:strRef>
              <c:f>Summary!$AK$53</c:f>
              <c:strCache>
                <c:ptCount val="1"/>
                <c:pt idx="0">
                  <c:v>MTBF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7B9-4C88-BE00-CAF186FD2D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Summary!$AM$46:$AX$46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Summary!$AL$53:$AX$53</c:f>
              <c:numCache>
                <c:formatCode>0.0</c:formatCode>
                <c:ptCount val="13"/>
                <c:pt idx="0">
                  <c:v>8</c:v>
                </c:pt>
                <c:pt idx="1">
                  <c:v>8</c:v>
                </c:pt>
                <c:pt idx="2">
                  <c:v>8</c:v>
                </c:pt>
                <c:pt idx="3">
                  <c:v>8</c:v>
                </c:pt>
                <c:pt idx="4">
                  <c:v>8</c:v>
                </c:pt>
                <c:pt idx="5">
                  <c:v>8</c:v>
                </c:pt>
                <c:pt idx="6">
                  <c:v>8</c:v>
                </c:pt>
                <c:pt idx="7">
                  <c:v>8</c:v>
                </c:pt>
                <c:pt idx="8">
                  <c:v>8</c:v>
                </c:pt>
                <c:pt idx="9">
                  <c:v>8</c:v>
                </c:pt>
                <c:pt idx="10">
                  <c:v>8</c:v>
                </c:pt>
                <c:pt idx="11">
                  <c:v>8</c:v>
                </c:pt>
                <c:pt idx="12">
                  <c:v>8</c:v>
                </c:pt>
              </c:numCache>
            </c:numRef>
          </c:val>
          <c:smooth val="0"/>
          <c:extLst>
            <c:ext xmlns:c16="http://schemas.microsoft.com/office/drawing/2014/chart" uri="{C3380CC4-5D6E-409C-BE32-E72D297353CC}">
              <c16:uniqueId val="{00000003-A7B9-4C88-BE00-CAF186FD2D82}"/>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Dashboard!$BK$36</c:f>
          <c:strCache>
            <c:ptCount val="1"/>
            <c:pt idx="0">
              <c:v>MTTR - HMC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517678780005898E-2"/>
          <c:y val="0.22395509259259264"/>
          <c:w val="0.87798246858864493"/>
          <c:h val="0.45575740740740739"/>
        </c:manualLayout>
      </c:layout>
      <c:barChart>
        <c:barDir val="col"/>
        <c:grouping val="clustered"/>
        <c:varyColors val="0"/>
        <c:ser>
          <c:idx val="1"/>
          <c:order val="1"/>
          <c:tx>
            <c:strRef>
              <c:f>Summary!$AK$51</c:f>
              <c:strCache>
                <c:ptCount val="1"/>
                <c:pt idx="0">
                  <c:v>MTTR - Hours</c:v>
                </c:pt>
              </c:strCache>
            </c:strRef>
          </c:tx>
          <c:spPr>
            <a:solidFill>
              <a:srgbClr val="002060"/>
            </a:solidFill>
            <a:ln>
              <a:noFill/>
            </a:ln>
            <a:effectLst/>
          </c:spPr>
          <c:invertIfNegative val="0"/>
          <c:val>
            <c:numRef>
              <c:f>Summary!$AL$51:$AX$51</c:f>
              <c:numCache>
                <c:formatCode>0.0</c:formatCode>
                <c:ptCount val="13"/>
                <c:pt idx="0">
                  <c:v>4.9495350355054297</c:v>
                </c:pt>
                <c:pt idx="1">
                  <c:v>4.1927678169783436</c:v>
                </c:pt>
                <c:pt idx="2">
                  <c:v>2.3725989653621236</c:v>
                </c:pt>
                <c:pt idx="3">
                  <c:v>2.7505080409356726</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3C4-4857-BFA6-E4EF0C3A37D6}"/>
            </c:ext>
          </c:extLst>
        </c:ser>
        <c:dLbls>
          <c:showLegendKey val="0"/>
          <c:showVal val="0"/>
          <c:showCatName val="0"/>
          <c:showSerName val="0"/>
          <c:showPercent val="0"/>
          <c:showBubbleSize val="0"/>
        </c:dLbls>
        <c:gapWidth val="67"/>
        <c:overlap val="100"/>
        <c:axId val="1615040543"/>
        <c:axId val="1612510047"/>
      </c:barChart>
      <c:barChart>
        <c:barDir val="col"/>
        <c:grouping val="clustered"/>
        <c:varyColors val="0"/>
        <c:ser>
          <c:idx val="2"/>
          <c:order val="2"/>
          <c:tx>
            <c:strRef>
              <c:f>Summary!$AK$52</c:f>
              <c:strCache>
                <c:ptCount val="1"/>
                <c:pt idx="0">
                  <c:v>Helper 2</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Summary!$AL$52:$AX$52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73C4-4857-BFA6-E4EF0C3A37D6}"/>
            </c:ext>
          </c:extLst>
        </c:ser>
        <c:dLbls>
          <c:showLegendKey val="0"/>
          <c:showVal val="0"/>
          <c:showCatName val="0"/>
          <c:showSerName val="0"/>
          <c:showPercent val="0"/>
          <c:showBubbleSize val="0"/>
        </c:dLbls>
        <c:gapWidth val="67"/>
        <c:overlap val="100"/>
        <c:axId val="1898811391"/>
        <c:axId val="1609781951"/>
      </c:barChart>
      <c:lineChart>
        <c:grouping val="standard"/>
        <c:varyColors val="0"/>
        <c:ser>
          <c:idx val="0"/>
          <c:order val="0"/>
          <c:tx>
            <c:strRef>
              <c:f>Summary!$AK$50</c:f>
              <c:strCache>
                <c:ptCount val="1"/>
                <c:pt idx="0">
                  <c:v>MTTR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3C4-4857-BFA6-E4EF0C3A37D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Summary!$AL$50:$AX$50</c:f>
              <c:numCache>
                <c:formatCode>0.0</c:formatCode>
                <c:ptCount val="13"/>
                <c:pt idx="0">
                  <c:v>5</c:v>
                </c:pt>
                <c:pt idx="1">
                  <c:v>5</c:v>
                </c:pt>
                <c:pt idx="2">
                  <c:v>5</c:v>
                </c:pt>
                <c:pt idx="3">
                  <c:v>5</c:v>
                </c:pt>
                <c:pt idx="4">
                  <c:v>5</c:v>
                </c:pt>
                <c:pt idx="5">
                  <c:v>5</c:v>
                </c:pt>
                <c:pt idx="6">
                  <c:v>5</c:v>
                </c:pt>
                <c:pt idx="7">
                  <c:v>5</c:v>
                </c:pt>
                <c:pt idx="8">
                  <c:v>5</c:v>
                </c:pt>
                <c:pt idx="9">
                  <c:v>5</c:v>
                </c:pt>
                <c:pt idx="10">
                  <c:v>5</c:v>
                </c:pt>
                <c:pt idx="11">
                  <c:v>5</c:v>
                </c:pt>
                <c:pt idx="12">
                  <c:v>5</c:v>
                </c:pt>
              </c:numCache>
            </c:numRef>
          </c:val>
          <c:smooth val="0"/>
          <c:extLst>
            <c:ext xmlns:c16="http://schemas.microsoft.com/office/drawing/2014/chart" uri="{C3380CC4-5D6E-409C-BE32-E72D297353CC}">
              <c16:uniqueId val="{00000003-73C4-4857-BFA6-E4EF0C3A37D6}"/>
            </c:ext>
          </c:extLst>
        </c:ser>
        <c:dLbls>
          <c:showLegendKey val="0"/>
          <c:showVal val="0"/>
          <c:showCatName val="0"/>
          <c:showSerName val="0"/>
          <c:showPercent val="0"/>
          <c:showBubbleSize val="0"/>
        </c:dLbls>
        <c:marker val="1"/>
        <c:smooth val="0"/>
        <c:axId val="1615040543"/>
        <c:axId val="1612510047"/>
      </c:lineChart>
      <c:valAx>
        <c:axId val="1612510047"/>
        <c:scaling>
          <c:orientation val="minMax"/>
        </c:scaling>
        <c:delete val="1"/>
        <c:axPos val="r"/>
        <c:numFmt formatCode="0.0" sourceLinked="1"/>
        <c:majorTickMark val="out"/>
        <c:minorTickMark val="none"/>
        <c:tickLblPos val="nextTo"/>
        <c:crossAx val="1615040543"/>
        <c:crosses val="max"/>
        <c:crossBetween val="between"/>
      </c:valAx>
      <c:catAx>
        <c:axId val="161504054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0047"/>
        <c:crosses val="autoZero"/>
        <c:auto val="1"/>
        <c:lblAlgn val="ctr"/>
        <c:lblOffset val="100"/>
        <c:noMultiLvlLbl val="1"/>
      </c:catAx>
      <c:valAx>
        <c:axId val="1609781951"/>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811391"/>
        <c:crosses val="autoZero"/>
        <c:crossBetween val="between"/>
      </c:valAx>
      <c:catAx>
        <c:axId val="1898811391"/>
        <c:scaling>
          <c:orientation val="minMax"/>
        </c:scaling>
        <c:delete val="1"/>
        <c:axPos val="b"/>
        <c:numFmt formatCode="General" sourceLinked="1"/>
        <c:majorTickMark val="out"/>
        <c:minorTickMark val="none"/>
        <c:tickLblPos val="nextTo"/>
        <c:crossAx val="1609781951"/>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Dashboard!$BK$38</c:f>
          <c:strCache>
            <c:ptCount val="1"/>
            <c:pt idx="0">
              <c:v>Breakdown Hours - HMC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Summary!$AK$57</c:f>
              <c:strCache>
                <c:ptCount val="1"/>
                <c:pt idx="0">
                  <c:v>OEE BD Hours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Summary!$AL$57:$AX$57</c:f>
              <c:numCache>
                <c:formatCode>0</c:formatCode>
                <c:ptCount val="13"/>
                <c:pt idx="0">
                  <c:v>183.40416666666667</c:v>
                </c:pt>
                <c:pt idx="1">
                  <c:v>181.06666666666666</c:v>
                </c:pt>
                <c:pt idx="2">
                  <c:v>157.85</c:v>
                </c:pt>
                <c:pt idx="3">
                  <c:v>231.76666666666668</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9F97-4273-9768-001961A0A15D}"/>
            </c:ext>
          </c:extLst>
        </c:ser>
        <c:ser>
          <c:idx val="2"/>
          <c:order val="2"/>
          <c:tx>
            <c:strRef>
              <c:f>Summary!$AK$59</c:f>
              <c:strCache>
                <c:ptCount val="1"/>
                <c:pt idx="0">
                  <c:v>Helper 4</c:v>
                </c:pt>
              </c:strCache>
            </c:strRef>
          </c:tx>
          <c:spPr>
            <a:solidFill>
              <a:srgbClr val="4472C4"/>
            </a:solidFill>
            <a:ln>
              <a:noFill/>
            </a:ln>
            <a:effectLst/>
          </c:spPr>
          <c:invertIfNegative val="0"/>
          <c:val>
            <c:numRef>
              <c:f>Summary!$AL$59:$AX$59</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9F97-4273-9768-001961A0A15D}"/>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Summary!$AK$56</c:f>
              <c:strCache>
                <c:ptCount val="1"/>
                <c:pt idx="0">
                  <c:v>BD Hours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F97-4273-9768-001961A0A1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Summary!$AL$56:$AX$56</c:f>
              <c:numCache>
                <c:formatCode>0</c:formatCode>
                <c:ptCount val="13"/>
                <c:pt idx="0">
                  <c:v>800</c:v>
                </c:pt>
                <c:pt idx="1">
                  <c:v>800</c:v>
                </c:pt>
                <c:pt idx="2">
                  <c:v>800</c:v>
                </c:pt>
                <c:pt idx="3">
                  <c:v>800</c:v>
                </c:pt>
                <c:pt idx="4">
                  <c:v>800</c:v>
                </c:pt>
                <c:pt idx="5">
                  <c:v>800</c:v>
                </c:pt>
                <c:pt idx="6">
                  <c:v>800</c:v>
                </c:pt>
                <c:pt idx="7">
                  <c:v>800</c:v>
                </c:pt>
                <c:pt idx="8">
                  <c:v>800</c:v>
                </c:pt>
                <c:pt idx="9">
                  <c:v>800</c:v>
                </c:pt>
                <c:pt idx="10">
                  <c:v>800</c:v>
                </c:pt>
                <c:pt idx="11">
                  <c:v>800</c:v>
                </c:pt>
                <c:pt idx="12">
                  <c:v>800</c:v>
                </c:pt>
              </c:numCache>
            </c:numRef>
          </c:val>
          <c:smooth val="0"/>
          <c:extLst>
            <c:ext xmlns:c16="http://schemas.microsoft.com/office/drawing/2014/chart" uri="{C3380CC4-5D6E-409C-BE32-E72D297353CC}">
              <c16:uniqueId val="{00000003-9F97-4273-9768-001961A0A15D}"/>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Dashboard!$BK$37</c:f>
          <c:strCache>
            <c:ptCount val="1"/>
            <c:pt idx="0">
              <c:v>Breakdown % - HMC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Summary!$AK$61</c:f>
              <c:strCache>
                <c:ptCount val="1"/>
                <c:pt idx="0">
                  <c:v>BD Percentge</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Summary!$AL$61:$AX$61</c:f>
              <c:numCache>
                <c:formatCode>0.0%</c:formatCode>
                <c:ptCount val="13"/>
                <c:pt idx="0">
                  <c:v>1.6500599790073477E-2</c:v>
                </c:pt>
                <c:pt idx="1">
                  <c:v>1.7647823261858347E-2</c:v>
                </c:pt>
                <c:pt idx="2">
                  <c:v>1.4769590643274851E-2</c:v>
                </c:pt>
                <c:pt idx="3">
                  <c:v>2.0851701904333487E-2</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D619-48DF-BBDB-57447C9C33A5}"/>
            </c:ext>
          </c:extLst>
        </c:ser>
        <c:ser>
          <c:idx val="2"/>
          <c:order val="2"/>
          <c:tx>
            <c:strRef>
              <c:f>Summary!$AK$62</c:f>
              <c:strCache>
                <c:ptCount val="1"/>
                <c:pt idx="0">
                  <c:v>Helper 5</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Summary!$AL$62:$AX$62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D619-48DF-BBDB-57447C9C33A5}"/>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Summary!$AK$60</c:f>
              <c:strCache>
                <c:ptCount val="1"/>
                <c:pt idx="0">
                  <c:v>BD Percentage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619-48DF-BBDB-57447C9C33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Summary!$AL$60:$AX$60</c:f>
              <c:numCache>
                <c:formatCode>0%</c:formatCode>
                <c:ptCount val="13"/>
                <c:pt idx="0">
                  <c:v>0.04</c:v>
                </c:pt>
                <c:pt idx="1">
                  <c:v>0.04</c:v>
                </c:pt>
                <c:pt idx="2">
                  <c:v>0.04</c:v>
                </c:pt>
                <c:pt idx="3">
                  <c:v>0.04</c:v>
                </c:pt>
                <c:pt idx="4">
                  <c:v>0.04</c:v>
                </c:pt>
                <c:pt idx="5">
                  <c:v>0.04</c:v>
                </c:pt>
                <c:pt idx="6">
                  <c:v>0.04</c:v>
                </c:pt>
                <c:pt idx="7">
                  <c:v>0.04</c:v>
                </c:pt>
                <c:pt idx="8">
                  <c:v>0.04</c:v>
                </c:pt>
                <c:pt idx="9">
                  <c:v>0.04</c:v>
                </c:pt>
                <c:pt idx="10">
                  <c:v>0.04</c:v>
                </c:pt>
                <c:pt idx="11">
                  <c:v>0.04</c:v>
                </c:pt>
                <c:pt idx="12">
                  <c:v>0.04</c:v>
                </c:pt>
              </c:numCache>
            </c:numRef>
          </c:val>
          <c:smooth val="0"/>
          <c:extLst>
            <c:ext xmlns:c16="http://schemas.microsoft.com/office/drawing/2014/chart" uri="{C3380CC4-5D6E-409C-BE32-E72D297353CC}">
              <c16:uniqueId val="{00000003-D619-48DF-BBDB-57447C9C33A5}"/>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Dashboard!$BK$39</c:f>
          <c:strCache>
            <c:ptCount val="1"/>
            <c:pt idx="0">
              <c:v>Breakdown Occurrence - HMC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Summary!$AK$48</c:f>
              <c:strCache>
                <c:ptCount val="1"/>
                <c:pt idx="0">
                  <c:v>Total No of breakdowns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Summary!$AM$46:$AX$46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Summary!$AL$48:$AX$48</c:f>
              <c:numCache>
                <c:formatCode>General</c:formatCode>
                <c:ptCount val="13"/>
                <c:pt idx="0">
                  <c:v>126</c:v>
                </c:pt>
                <c:pt idx="1">
                  <c:v>50</c:v>
                </c:pt>
                <c:pt idx="2">
                  <c:v>66</c:v>
                </c:pt>
                <c:pt idx="3">
                  <c:v>68</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0B3-449D-9CA7-B0CB95E1F83C}"/>
            </c:ext>
          </c:extLst>
        </c:ser>
        <c:ser>
          <c:idx val="2"/>
          <c:order val="2"/>
          <c:tx>
            <c:strRef>
              <c:f>Summary!$AK$49</c:f>
              <c:strCache>
                <c:ptCount val="1"/>
                <c:pt idx="0">
                  <c:v>Helper 1</c:v>
                </c:pt>
              </c:strCache>
            </c:strRef>
          </c:tx>
          <c:spPr>
            <a:solidFill>
              <a:srgbClr val="4472C4"/>
            </a:solidFill>
            <a:ln>
              <a:noFill/>
            </a:ln>
            <a:effectLst/>
          </c:spPr>
          <c:invertIfNegative val="0"/>
          <c:cat>
            <c:numRef>
              <c:f>Summary!$AM$46:$AX$46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Summary!$AL$49:$AX$49</c:f>
              <c:numCache>
                <c:formatCode>General</c:formatCode>
                <c:ptCount val="13"/>
                <c:pt idx="0">
                  <c:v>126</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50B3-449D-9CA7-B0CB95E1F83C}"/>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Summary!$AK$47</c:f>
              <c:strCache>
                <c:ptCount val="1"/>
                <c:pt idx="0">
                  <c:v>No of breakdowns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0B3-449D-9CA7-B0CB95E1F8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Summary!$AL$47:$AX$47</c:f>
              <c:numCache>
                <c:formatCode>General</c:formatCode>
                <c:ptCount val="13"/>
                <c:pt idx="0">
                  <c:v>0</c:v>
                </c:pt>
                <c:pt idx="1">
                  <c:v>200</c:v>
                </c:pt>
                <c:pt idx="2">
                  <c:v>200</c:v>
                </c:pt>
                <c:pt idx="3">
                  <c:v>200</c:v>
                </c:pt>
                <c:pt idx="4">
                  <c:v>200</c:v>
                </c:pt>
                <c:pt idx="5">
                  <c:v>200</c:v>
                </c:pt>
                <c:pt idx="6">
                  <c:v>200</c:v>
                </c:pt>
                <c:pt idx="7">
                  <c:v>200</c:v>
                </c:pt>
                <c:pt idx="8">
                  <c:v>200</c:v>
                </c:pt>
                <c:pt idx="9">
                  <c:v>200</c:v>
                </c:pt>
                <c:pt idx="10">
                  <c:v>200</c:v>
                </c:pt>
                <c:pt idx="11">
                  <c:v>200</c:v>
                </c:pt>
                <c:pt idx="12">
                  <c:v>200</c:v>
                </c:pt>
              </c:numCache>
            </c:numRef>
          </c:val>
          <c:smooth val="0"/>
          <c:extLst>
            <c:ext xmlns:c16="http://schemas.microsoft.com/office/drawing/2014/chart" uri="{C3380CC4-5D6E-409C-BE32-E72D297353CC}">
              <c16:uniqueId val="{00000003-50B3-449D-9CA7-B0CB95E1F83C}"/>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Dashboard!$AT$47</c:f>
          <c:strCache>
            <c:ptCount val="1"/>
            <c:pt idx="0">
              <c:v>TOP BREAKDOWNS - Mar-24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0.14462104674063031"/>
          <c:y val="0.10961784331804099"/>
          <c:w val="0.7368003964473534"/>
          <c:h val="0.55699559078102456"/>
        </c:manualLayout>
      </c:layout>
      <c:barChart>
        <c:barDir val="col"/>
        <c:grouping val="clustered"/>
        <c:varyColors val="0"/>
        <c:ser>
          <c:idx val="0"/>
          <c:order val="0"/>
          <c:tx>
            <c:strRef>
              <c:f>Summary!$BE$25</c:f>
              <c:strCache>
                <c:ptCount val="1"/>
                <c:pt idx="0">
                  <c:v>MACHINE BD MINS</c:v>
                </c:pt>
              </c:strCache>
            </c:strRef>
          </c:tx>
          <c:spPr>
            <a:solidFill>
              <a:schemeClr val="accent1"/>
            </a:solidFill>
            <a:ln>
              <a:noFill/>
            </a:ln>
            <a:effectLst/>
          </c:spPr>
          <c:invertIfNegative val="0"/>
          <c:cat>
            <c:strRef>
              <c:f>[0]!Machine_Name</c:f>
              <c:strCache>
                <c:ptCount val="10"/>
                <c:pt idx="0">
                  <c:v>RZ362A</c:v>
                </c:pt>
                <c:pt idx="1">
                  <c:v>Burri</c:v>
                </c:pt>
                <c:pt idx="2">
                  <c:v>E800-2</c:v>
                </c:pt>
                <c:pt idx="3">
                  <c:v>200 SVP</c:v>
                </c:pt>
                <c:pt idx="4">
                  <c:v>S36-2</c:v>
                </c:pt>
                <c:pt idx="5">
                  <c:v>Morara CNC</c:v>
                </c:pt>
                <c:pt idx="6">
                  <c:v>E500-1</c:v>
                </c:pt>
                <c:pt idx="7">
                  <c:v>E800-1</c:v>
                </c:pt>
                <c:pt idx="8">
                  <c:v>PE800</c:v>
                </c:pt>
                <c:pt idx="9">
                  <c:v>HCN6000</c:v>
                </c:pt>
              </c:strCache>
            </c:strRef>
          </c:cat>
          <c:val>
            <c:numRef>
              <c:f>[0]!BD_Mins</c:f>
              <c:numCache>
                <c:formatCode>General</c:formatCode>
                <c:ptCount val="10"/>
                <c:pt idx="0">
                  <c:v>5965</c:v>
                </c:pt>
                <c:pt idx="1">
                  <c:v>5175</c:v>
                </c:pt>
                <c:pt idx="2">
                  <c:v>4858</c:v>
                </c:pt>
                <c:pt idx="3">
                  <c:v>4730</c:v>
                </c:pt>
                <c:pt idx="4">
                  <c:v>4230</c:v>
                </c:pt>
                <c:pt idx="5">
                  <c:v>4210</c:v>
                </c:pt>
                <c:pt idx="6">
                  <c:v>3867</c:v>
                </c:pt>
                <c:pt idx="7">
                  <c:v>3178</c:v>
                </c:pt>
                <c:pt idx="8">
                  <c:v>3026</c:v>
                </c:pt>
                <c:pt idx="9">
                  <c:v>2990</c:v>
                </c:pt>
              </c:numCache>
            </c:numRef>
          </c:val>
          <c:extLst>
            <c:ext xmlns:c16="http://schemas.microsoft.com/office/drawing/2014/chart" uri="{C3380CC4-5D6E-409C-BE32-E72D297353CC}">
              <c16:uniqueId val="{00000000-1B0E-40E6-874F-EA4A0DD32C60}"/>
            </c:ext>
          </c:extLst>
        </c:ser>
        <c:dLbls>
          <c:showLegendKey val="0"/>
          <c:showVal val="0"/>
          <c:showCatName val="0"/>
          <c:showSerName val="0"/>
          <c:showPercent val="0"/>
          <c:showBubbleSize val="0"/>
        </c:dLbls>
        <c:gapWidth val="100"/>
        <c:axId val="915546479"/>
        <c:axId val="915952015"/>
      </c:barChart>
      <c:lineChart>
        <c:grouping val="standard"/>
        <c:varyColors val="0"/>
        <c:ser>
          <c:idx val="1"/>
          <c:order val="1"/>
          <c:tx>
            <c:strRef>
              <c:f>Summary!$BH$25</c:f>
              <c:strCache>
                <c:ptCount val="1"/>
                <c:pt idx="0">
                  <c:v>NO OF BREAKDOWNS</c:v>
                </c:pt>
              </c:strCache>
            </c:strRef>
          </c:tx>
          <c:spPr>
            <a:ln w="28575" cap="rnd">
              <a:solidFill>
                <a:schemeClr val="accent2"/>
              </a:solidFill>
              <a:round/>
            </a:ln>
            <a:effectLst/>
          </c:spPr>
          <c:marker>
            <c:symbol val="none"/>
          </c:marker>
          <c:dPt>
            <c:idx val="9"/>
            <c:marker>
              <c:symbol val="none"/>
            </c:marker>
            <c:bubble3D val="0"/>
            <c:spPr>
              <a:ln w="28575" cap="rnd">
                <a:solidFill>
                  <a:schemeClr val="accent2"/>
                </a:solidFill>
                <a:round/>
              </a:ln>
              <a:effectLst/>
            </c:spPr>
            <c:extLst>
              <c:ext xmlns:c16="http://schemas.microsoft.com/office/drawing/2014/chart" uri="{C3380CC4-5D6E-409C-BE32-E72D297353CC}">
                <c16:uniqueId val="{00000002-1B0E-40E6-874F-EA4A0DD32C60}"/>
              </c:ext>
            </c:extLst>
          </c:dPt>
          <c:cat>
            <c:strRef>
              <c:f>[0]!Machine_Name</c:f>
              <c:strCache>
                <c:ptCount val="10"/>
                <c:pt idx="0">
                  <c:v>RZ362A</c:v>
                </c:pt>
                <c:pt idx="1">
                  <c:v>Burri</c:v>
                </c:pt>
                <c:pt idx="2">
                  <c:v>E800-2</c:v>
                </c:pt>
                <c:pt idx="3">
                  <c:v>200 SVP</c:v>
                </c:pt>
                <c:pt idx="4">
                  <c:v>S36-2</c:v>
                </c:pt>
                <c:pt idx="5">
                  <c:v>Morara CNC</c:v>
                </c:pt>
                <c:pt idx="6">
                  <c:v>E500-1</c:v>
                </c:pt>
                <c:pt idx="7">
                  <c:v>E800-1</c:v>
                </c:pt>
                <c:pt idx="8">
                  <c:v>PE800</c:v>
                </c:pt>
                <c:pt idx="9">
                  <c:v>HCN6000</c:v>
                </c:pt>
              </c:strCache>
            </c:strRef>
          </c:cat>
          <c:val>
            <c:numRef>
              <c:f>[0]!BD_Occurrence</c:f>
              <c:numCache>
                <c:formatCode>General</c:formatCode>
                <c:ptCount val="10"/>
                <c:pt idx="0">
                  <c:v>5</c:v>
                </c:pt>
                <c:pt idx="1">
                  <c:v>4</c:v>
                </c:pt>
                <c:pt idx="2">
                  <c:v>15</c:v>
                </c:pt>
                <c:pt idx="3">
                  <c:v>4</c:v>
                </c:pt>
                <c:pt idx="4">
                  <c:v>10</c:v>
                </c:pt>
                <c:pt idx="5">
                  <c:v>3</c:v>
                </c:pt>
                <c:pt idx="6">
                  <c:v>13</c:v>
                </c:pt>
                <c:pt idx="7">
                  <c:v>9</c:v>
                </c:pt>
                <c:pt idx="8">
                  <c:v>15</c:v>
                </c:pt>
                <c:pt idx="9">
                  <c:v>10</c:v>
                </c:pt>
              </c:numCache>
            </c:numRef>
          </c:val>
          <c:smooth val="0"/>
          <c:extLst>
            <c:ext xmlns:c16="http://schemas.microsoft.com/office/drawing/2014/chart" uri="{C3380CC4-5D6E-409C-BE32-E72D297353CC}">
              <c16:uniqueId val="{00000003-1B0E-40E6-874F-EA4A0DD32C60}"/>
            </c:ext>
          </c:extLst>
        </c:ser>
        <c:dLbls>
          <c:showLegendKey val="0"/>
          <c:showVal val="0"/>
          <c:showCatName val="0"/>
          <c:showSerName val="0"/>
          <c:showPercent val="0"/>
          <c:showBubbleSize val="0"/>
        </c:dLbls>
        <c:marker val="1"/>
        <c:smooth val="0"/>
        <c:axId val="915543231"/>
        <c:axId val="991616175"/>
      </c:lineChart>
      <c:catAx>
        <c:axId val="9155464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Machine</a:t>
                </a:r>
                <a:r>
                  <a:rPr lang="en-IN" baseline="0"/>
                  <a:t> Name</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952015"/>
        <c:crosses val="autoZero"/>
        <c:auto val="1"/>
        <c:lblAlgn val="ctr"/>
        <c:lblOffset val="100"/>
        <c:noMultiLvlLbl val="0"/>
      </c:catAx>
      <c:valAx>
        <c:axId val="91595201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BD Mins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6479"/>
        <c:crosses val="autoZero"/>
        <c:crossBetween val="between"/>
      </c:valAx>
      <c:valAx>
        <c:axId val="99161617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BD Occurrence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3231"/>
        <c:crosses val="max"/>
        <c:crossBetween val="between"/>
      </c:valAx>
      <c:catAx>
        <c:axId val="915543231"/>
        <c:scaling>
          <c:orientation val="minMax"/>
        </c:scaling>
        <c:delete val="1"/>
        <c:axPos val="b"/>
        <c:numFmt formatCode="General" sourceLinked="1"/>
        <c:majorTickMark val="out"/>
        <c:minorTickMark val="none"/>
        <c:tickLblPos val="nextTo"/>
        <c:crossAx val="99161617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Dashboard!$BD$47</c:f>
          <c:strCache>
            <c:ptCount val="1"/>
            <c:pt idx="0">
              <c:v>TOP BREAKDOWNS - Mar-24 - HMC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0.1395414134213066"/>
          <c:y val="0.15033986294347843"/>
          <c:w val="0.74509716358957234"/>
          <c:h val="0.54222482770692182"/>
        </c:manualLayout>
      </c:layout>
      <c:barChart>
        <c:barDir val="col"/>
        <c:grouping val="clustered"/>
        <c:varyColors val="0"/>
        <c:ser>
          <c:idx val="0"/>
          <c:order val="0"/>
          <c:tx>
            <c:strRef>
              <c:f>Summary!$BE$25</c:f>
              <c:strCache>
                <c:ptCount val="1"/>
                <c:pt idx="0">
                  <c:v>MACHINE BD MINS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[0]!Machine_Name_Cell</c:f>
              <c:strCache>
                <c:ptCount val="10"/>
                <c:pt idx="0">
                  <c:v>HMC2P</c:v>
                </c:pt>
                <c:pt idx="1">
                  <c:v>VTL550</c:v>
                </c:pt>
                <c:pt idx="2">
                  <c:v>VTL650</c:v>
                </c:pt>
                <c:pt idx="3">
                  <c:v>DOOSAN HMC</c:v>
                </c:pt>
                <c:pt idx="4">
                  <c:v>HMC6P</c:v>
                </c:pt>
                <c:pt idx="5">
                  <c:v>HMC4000</c:v>
                </c:pt>
                <c:pt idx="6">
                  <c:v>HMC2P2</c:v>
                </c:pt>
                <c:pt idx="7">
                  <c:v>VTL850</c:v>
                </c:pt>
                <c:pt idx="8">
                  <c:v>WIDMA</c:v>
                </c:pt>
                <c:pt idx="9">
                  <c:v>TAL</c:v>
                </c:pt>
              </c:strCache>
            </c:strRef>
          </c:cat>
          <c:val>
            <c:numRef>
              <c:f>[0]!BD_Mins_Cell</c:f>
              <c:numCache>
                <c:formatCode>General</c:formatCode>
                <c:ptCount val="10"/>
                <c:pt idx="0">
                  <c:v>1915</c:v>
                </c:pt>
                <c:pt idx="1">
                  <c:v>1865</c:v>
                </c:pt>
                <c:pt idx="2">
                  <c:v>1451</c:v>
                </c:pt>
                <c:pt idx="3">
                  <c:v>1445</c:v>
                </c:pt>
                <c:pt idx="4">
                  <c:v>1349</c:v>
                </c:pt>
                <c:pt idx="5">
                  <c:v>952</c:v>
                </c:pt>
                <c:pt idx="6">
                  <c:v>894</c:v>
                </c:pt>
                <c:pt idx="7">
                  <c:v>415</c:v>
                </c:pt>
                <c:pt idx="8">
                  <c:v>180</c:v>
                </c:pt>
                <c:pt idx="9">
                  <c:v>135</c:v>
                </c:pt>
              </c:numCache>
            </c:numRef>
          </c:val>
          <c:extLst>
            <c:ext xmlns:c16="http://schemas.microsoft.com/office/drawing/2014/chart" uri="{C3380CC4-5D6E-409C-BE32-E72D297353CC}">
              <c16:uniqueId val="{00000000-F751-4D48-A059-4CFAE1767601}"/>
            </c:ext>
          </c:extLst>
        </c:ser>
        <c:dLbls>
          <c:showLegendKey val="0"/>
          <c:showVal val="0"/>
          <c:showCatName val="0"/>
          <c:showSerName val="0"/>
          <c:showPercent val="0"/>
          <c:showBubbleSize val="0"/>
        </c:dLbls>
        <c:gapWidth val="100"/>
        <c:axId val="915546479"/>
        <c:axId val="915952015"/>
      </c:barChart>
      <c:lineChart>
        <c:grouping val="standard"/>
        <c:varyColors val="0"/>
        <c:ser>
          <c:idx val="1"/>
          <c:order val="1"/>
          <c:tx>
            <c:strRef>
              <c:f>Summary!$BH$25</c:f>
              <c:strCache>
                <c:ptCount val="1"/>
                <c:pt idx="0">
                  <c:v>NO OF BREAKDOWNS</c:v>
                </c:pt>
              </c:strCache>
            </c:strRef>
          </c:tx>
          <c:spPr>
            <a:ln w="28575" cap="rnd">
              <a:solidFill>
                <a:schemeClr val="accent2"/>
              </a:solidFill>
              <a:round/>
            </a:ln>
            <a:effectLst/>
          </c:spPr>
          <c:marker>
            <c:symbol val="none"/>
          </c:marker>
          <c:cat>
            <c:strRef>
              <c:f>[0]!Machine_Name_Cell</c:f>
              <c:strCache>
                <c:ptCount val="10"/>
                <c:pt idx="0">
                  <c:v>HMC2P</c:v>
                </c:pt>
                <c:pt idx="1">
                  <c:v>VTL550</c:v>
                </c:pt>
                <c:pt idx="2">
                  <c:v>VTL650</c:v>
                </c:pt>
                <c:pt idx="3">
                  <c:v>DOOSAN HMC</c:v>
                </c:pt>
                <c:pt idx="4">
                  <c:v>HMC6P</c:v>
                </c:pt>
                <c:pt idx="5">
                  <c:v>HMC4000</c:v>
                </c:pt>
                <c:pt idx="6">
                  <c:v>HMC2P2</c:v>
                </c:pt>
                <c:pt idx="7">
                  <c:v>VTL850</c:v>
                </c:pt>
                <c:pt idx="8">
                  <c:v>WIDMA</c:v>
                </c:pt>
                <c:pt idx="9">
                  <c:v>TAL</c:v>
                </c:pt>
              </c:strCache>
            </c:strRef>
          </c:cat>
          <c:val>
            <c:numRef>
              <c:f>[0]!BD_Occurrence_Cell</c:f>
              <c:numCache>
                <c:formatCode>General</c:formatCode>
                <c:ptCount val="10"/>
                <c:pt idx="0">
                  <c:v>16</c:v>
                </c:pt>
                <c:pt idx="1">
                  <c:v>3</c:v>
                </c:pt>
                <c:pt idx="2">
                  <c:v>5</c:v>
                </c:pt>
                <c:pt idx="3">
                  <c:v>8</c:v>
                </c:pt>
                <c:pt idx="4">
                  <c:v>3</c:v>
                </c:pt>
                <c:pt idx="5">
                  <c:v>5</c:v>
                </c:pt>
                <c:pt idx="6">
                  <c:v>4</c:v>
                </c:pt>
                <c:pt idx="7">
                  <c:v>1</c:v>
                </c:pt>
                <c:pt idx="8">
                  <c:v>3</c:v>
                </c:pt>
                <c:pt idx="9">
                  <c:v>2</c:v>
                </c:pt>
              </c:numCache>
            </c:numRef>
          </c:val>
          <c:smooth val="0"/>
          <c:extLst>
            <c:ext xmlns:c16="http://schemas.microsoft.com/office/drawing/2014/chart" uri="{C3380CC4-5D6E-409C-BE32-E72D297353CC}">
              <c16:uniqueId val="{00000001-F751-4D48-A059-4CFAE1767601}"/>
            </c:ext>
          </c:extLst>
        </c:ser>
        <c:dLbls>
          <c:showLegendKey val="0"/>
          <c:showVal val="0"/>
          <c:showCatName val="0"/>
          <c:showSerName val="0"/>
          <c:showPercent val="0"/>
          <c:showBubbleSize val="0"/>
        </c:dLbls>
        <c:marker val="1"/>
        <c:smooth val="0"/>
        <c:axId val="915543231"/>
        <c:axId val="991616175"/>
      </c:lineChart>
      <c:catAx>
        <c:axId val="9155464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Machine</a:t>
                </a:r>
                <a:r>
                  <a:rPr lang="en-IN" baseline="0"/>
                  <a:t> Name</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952015"/>
        <c:crosses val="autoZero"/>
        <c:auto val="1"/>
        <c:lblAlgn val="ctr"/>
        <c:lblOffset val="100"/>
        <c:noMultiLvlLbl val="0"/>
      </c:catAx>
      <c:valAx>
        <c:axId val="91595201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BD Mins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6479"/>
        <c:crosses val="autoZero"/>
        <c:crossBetween val="between"/>
      </c:valAx>
      <c:valAx>
        <c:axId val="99161617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BD Occurrence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3231"/>
        <c:crosses val="max"/>
        <c:crossBetween val="between"/>
      </c:valAx>
      <c:catAx>
        <c:axId val="915543231"/>
        <c:scaling>
          <c:orientation val="minMax"/>
        </c:scaling>
        <c:delete val="1"/>
        <c:axPos val="b"/>
        <c:numFmt formatCode="General" sourceLinked="1"/>
        <c:majorTickMark val="out"/>
        <c:minorTickMark val="none"/>
        <c:tickLblPos val="nextTo"/>
        <c:crossAx val="99161617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Dashboard!$BY$35</c:f>
          <c:strCache>
            <c:ptCount val="1"/>
            <c:pt idx="0">
              <c:v>MTBF - WIDMA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Summary!$AM$107</c:f>
              <c:strCache>
                <c:ptCount val="1"/>
                <c:pt idx="0">
                  <c:v>MTBF</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Summary!$AK$108:$BB$108</c15:sqref>
                  </c15:fullRef>
                </c:ext>
              </c:extLst>
              <c:f>(Summary!$AK$108,Summary!$AP$108:$BB$108)</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Summary!$AK$109:$BB$109</c15:sqref>
                  </c15:fullRef>
                </c:ext>
              </c:extLst>
              <c:f>(Summary!$AK$109,Summary!$AP$109:$BB$109)</c:f>
              <c:numCache>
                <c:formatCode>0.0</c:formatCode>
                <c:ptCount val="14"/>
                <c:pt idx="0">
                  <c:v>24.375</c:v>
                </c:pt>
                <c:pt idx="1">
                  <c:v>22.440972222222221</c:v>
                </c:pt>
                <c:pt idx="2">
                  <c:v>23.423611111111111</c:v>
                </c:pt>
                <c:pt idx="3">
                  <c:v>8.0833333333333339</c:v>
                </c:pt>
                <c:pt idx="4">
                  <c:v>23.4375</c:v>
                </c:pt>
                <c:pt idx="5">
                  <c:v>24.375</c:v>
                </c:pt>
                <c:pt idx="6">
                  <c:v>23.4375</c:v>
                </c:pt>
                <c:pt idx="7">
                  <c:v>0</c:v>
                </c:pt>
                <c:pt idx="8">
                  <c:v>0</c:v>
                </c:pt>
                <c:pt idx="9">
                  <c:v>0</c:v>
                </c:pt>
                <c:pt idx="11">
                  <c:v>0</c:v>
                </c:pt>
                <c:pt idx="12">
                  <c:v>0</c:v>
                </c:pt>
                <c:pt idx="13">
                  <c:v>0</c:v>
                </c:pt>
              </c:numCache>
            </c:numRef>
          </c:val>
          <c:extLst>
            <c:ext xmlns:c16="http://schemas.microsoft.com/office/drawing/2014/chart" uri="{C3380CC4-5D6E-409C-BE32-E72D297353CC}">
              <c16:uniqueId val="{00000029-F49E-4C30-9C28-E80B608E128C}"/>
            </c:ext>
          </c:extLst>
        </c:ser>
        <c:ser>
          <c:idx val="2"/>
          <c:order val="2"/>
          <c:tx>
            <c:strRef>
              <c:f>Summary!$AJ$111</c:f>
              <c:strCache>
                <c:ptCount val="1"/>
                <c:pt idx="0">
                  <c:v>Helper</c:v>
                </c:pt>
              </c:strCache>
            </c:strRef>
          </c:tx>
          <c:spPr>
            <a:solidFill>
              <a:srgbClr val="002060"/>
            </a:solidFill>
            <a:ln>
              <a:noFill/>
            </a:ln>
            <a:effectLst/>
          </c:spPr>
          <c:invertIfNegative val="0"/>
          <c:cat>
            <c:strRef>
              <c:extLst>
                <c:ext xmlns:c15="http://schemas.microsoft.com/office/drawing/2012/chart" uri="{02D57815-91ED-43cb-92C2-25804820EDAC}">
                  <c15:fullRef>
                    <c15:sqref>Summary!$AK$108:$BB$108</c15:sqref>
                  </c15:fullRef>
                </c:ext>
              </c:extLst>
              <c:f>(Summary!$AK$108,Summary!$AP$108:$BB$108)</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Summary!$AK$111:$BB$111</c15:sqref>
                  </c15:fullRef>
                </c:ext>
              </c:extLst>
              <c:f>(Summary!$AK$111,Summary!$AP$111:$BB$111)</c:f>
              <c:numCache>
                <c:formatCode>0.0</c:formatCode>
                <c:ptCount val="14"/>
                <c:pt idx="0">
                  <c:v>0</c:v>
                </c:pt>
                <c:pt idx="1">
                  <c:v>0</c:v>
                </c:pt>
                <c:pt idx="2">
                  <c:v>0</c:v>
                </c:pt>
                <c:pt idx="3">
                  <c:v>0</c:v>
                </c:pt>
                <c:pt idx="4">
                  <c:v>0</c:v>
                </c:pt>
                <c:pt idx="5">
                  <c:v>0</c:v>
                </c:pt>
                <c:pt idx="6">
                  <c:v>0</c:v>
                </c:pt>
                <c:pt idx="7">
                  <c:v>0</c:v>
                </c:pt>
                <c:pt idx="8">
                  <c:v>0</c:v>
                </c:pt>
                <c:pt idx="9">
                  <c:v>0</c:v>
                </c:pt>
                <c:pt idx="11">
                  <c:v>0</c:v>
                </c:pt>
                <c:pt idx="12">
                  <c:v>0</c:v>
                </c:pt>
                <c:pt idx="13">
                  <c:v>0</c:v>
                </c:pt>
              </c:numCache>
            </c:numRef>
          </c:val>
          <c:extLst>
            <c:ext xmlns:c16="http://schemas.microsoft.com/office/drawing/2014/chart" uri="{C3380CC4-5D6E-409C-BE32-E72D297353CC}">
              <c16:uniqueId val="{0000002B-F49E-4C30-9C28-E80B608E128C}"/>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1"/>
          <c:order val="1"/>
          <c:tx>
            <c:strRef>
              <c:f>Summary!$AJ$110</c:f>
              <c:strCache>
                <c:ptCount val="1"/>
                <c:pt idx="0">
                  <c:v>Target</c:v>
                </c:pt>
              </c:strCache>
            </c:strRef>
          </c:tx>
          <c:spPr>
            <a:ln w="28575" cap="rnd">
              <a:solidFill>
                <a:schemeClr val="accent6">
                  <a:lumMod val="50000"/>
                </a:schemeClr>
              </a:solidFill>
              <a:round/>
            </a:ln>
            <a:effectLst/>
          </c:spPr>
          <c:marker>
            <c:symbol val="none"/>
          </c:marker>
          <c:dLbls>
            <c:dLbl>
              <c:idx val="8"/>
              <c:layout>
                <c:manualLayout>
                  <c:x val="0.24324746558571031"/>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F49E-4C30-9C28-E80B608E128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Summary!$AK$108:$BB$108</c15:sqref>
                  </c15:fullRef>
                </c:ext>
              </c:extLst>
              <c:f>(Summary!$AK$108,Summary!$AP$108:$BB$108)</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Summary!$AK$110:$BB$110</c15:sqref>
                  </c15:fullRef>
                </c:ext>
              </c:extLst>
              <c:f>(Summary!$AK$110,Summary!$AP$110:$BB$110)</c:f>
              <c:numCache>
                <c:formatCode>0.0</c:formatCode>
                <c:ptCount val="14"/>
                <c:pt idx="0">
                  <c:v>8</c:v>
                </c:pt>
                <c:pt idx="1">
                  <c:v>8</c:v>
                </c:pt>
                <c:pt idx="2">
                  <c:v>8</c:v>
                </c:pt>
                <c:pt idx="3">
                  <c:v>8</c:v>
                </c:pt>
                <c:pt idx="4">
                  <c:v>8</c:v>
                </c:pt>
                <c:pt idx="5">
                  <c:v>8</c:v>
                </c:pt>
                <c:pt idx="6">
                  <c:v>8</c:v>
                </c:pt>
                <c:pt idx="7">
                  <c:v>8</c:v>
                </c:pt>
                <c:pt idx="8">
                  <c:v>8</c:v>
                </c:pt>
                <c:pt idx="9">
                  <c:v>8</c:v>
                </c:pt>
                <c:pt idx="11">
                  <c:v>8</c:v>
                </c:pt>
                <c:pt idx="12">
                  <c:v>8</c:v>
                </c:pt>
                <c:pt idx="13">
                  <c:v>8</c:v>
                </c:pt>
              </c:numCache>
            </c:numRef>
          </c:val>
          <c:smooth val="0"/>
          <c:extLst>
            <c:ext xmlns:c16="http://schemas.microsoft.com/office/drawing/2014/chart" uri="{C3380CC4-5D6E-409C-BE32-E72D297353CC}">
              <c16:uniqueId val="{0000002A-F49E-4C30-9C28-E80B608E128C}"/>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Dashboard!$BY$36</c:f>
          <c:strCache>
            <c:ptCount val="1"/>
            <c:pt idx="0">
              <c:v>MTTR - WIDMA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1"/>
          <c:tx>
            <c:strRef>
              <c:f>Summary!$AM$113</c:f>
              <c:strCache>
                <c:ptCount val="1"/>
                <c:pt idx="0">
                  <c:v>MTTR</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Summary!$AK$114:$BB$114</c15:sqref>
                  </c15:fullRef>
                </c:ext>
              </c:extLst>
              <c:f>(Summary!$AK$114,Summary!$AP$114:$BB$114)</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Summary!$AK$115:$BB$115</c15:sqref>
                  </c15:fullRef>
                </c:ext>
              </c:extLst>
              <c:f>(Summary!$AK$115,Summary!$AP$115:$BB$115)</c:f>
              <c:numCache>
                <c:formatCode>0.0</c:formatCode>
                <c:ptCount val="14"/>
                <c:pt idx="0">
                  <c:v>0</c:v>
                </c:pt>
                <c:pt idx="1">
                  <c:v>0</c:v>
                </c:pt>
                <c:pt idx="2">
                  <c:v>0</c:v>
                </c:pt>
                <c:pt idx="3">
                  <c:v>0</c:v>
                </c:pt>
                <c:pt idx="4">
                  <c:v>0</c:v>
                </c:pt>
                <c:pt idx="5">
                  <c:v>0</c:v>
                </c:pt>
                <c:pt idx="6">
                  <c:v>0</c:v>
                </c:pt>
                <c:pt idx="7">
                  <c:v>0</c:v>
                </c:pt>
                <c:pt idx="8">
                  <c:v>0</c:v>
                </c:pt>
                <c:pt idx="9">
                  <c:v>0</c:v>
                </c:pt>
                <c:pt idx="11">
                  <c:v>0</c:v>
                </c:pt>
                <c:pt idx="12">
                  <c:v>0</c:v>
                </c:pt>
                <c:pt idx="13">
                  <c:v>0</c:v>
                </c:pt>
              </c:numCache>
            </c:numRef>
          </c:val>
          <c:extLst>
            <c:ext xmlns:c16="http://schemas.microsoft.com/office/drawing/2014/chart" uri="{C3380CC4-5D6E-409C-BE32-E72D297353CC}">
              <c16:uniqueId val="{00000003-CBC1-486E-8E6A-CFB512E13704}"/>
            </c:ext>
          </c:extLst>
        </c:ser>
        <c:ser>
          <c:idx val="1"/>
          <c:order val="2"/>
          <c:tx>
            <c:strRef>
              <c:f>Summary!$AJ$117</c:f>
              <c:strCache>
                <c:ptCount val="1"/>
                <c:pt idx="0">
                  <c:v>Helper</c:v>
                </c:pt>
              </c:strCache>
            </c:strRef>
          </c:tx>
          <c:spPr>
            <a:solidFill>
              <a:srgbClr val="4472C4"/>
            </a:solidFill>
            <a:ln>
              <a:noFill/>
            </a:ln>
            <a:effectLst/>
          </c:spPr>
          <c:invertIfNegative val="0"/>
          <c:cat>
            <c:strRef>
              <c:extLst>
                <c:ext xmlns:c15="http://schemas.microsoft.com/office/drawing/2012/chart" uri="{02D57815-91ED-43cb-92C2-25804820EDAC}">
                  <c15:fullRef>
                    <c15:sqref>Summary!$AK$114:$BB$114</c15:sqref>
                  </c15:fullRef>
                </c:ext>
              </c:extLst>
              <c:f>(Summary!$AK$114,Summary!$AP$114:$BB$114)</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Summary!$AK$117:$BB$117</c15:sqref>
                  </c15:fullRef>
                </c:ext>
              </c:extLst>
              <c:f>(Summary!$AK$117,Summary!$AP$117:$BB$117)</c:f>
              <c:numCache>
                <c:formatCode>0.0</c:formatCode>
                <c:ptCount val="14"/>
                <c:pt idx="0">
                  <c:v>0</c:v>
                </c:pt>
                <c:pt idx="1">
                  <c:v>0</c:v>
                </c:pt>
                <c:pt idx="2">
                  <c:v>0</c:v>
                </c:pt>
                <c:pt idx="3">
                  <c:v>0</c:v>
                </c:pt>
                <c:pt idx="4">
                  <c:v>0</c:v>
                </c:pt>
                <c:pt idx="5">
                  <c:v>0</c:v>
                </c:pt>
                <c:pt idx="6">
                  <c:v>0</c:v>
                </c:pt>
                <c:pt idx="7">
                  <c:v>0</c:v>
                </c:pt>
                <c:pt idx="8">
                  <c:v>0</c:v>
                </c:pt>
                <c:pt idx="9">
                  <c:v>0</c:v>
                </c:pt>
                <c:pt idx="11">
                  <c:v>0</c:v>
                </c:pt>
                <c:pt idx="12">
                  <c:v>0</c:v>
                </c:pt>
                <c:pt idx="13">
                  <c:v>0</c:v>
                </c:pt>
              </c:numCache>
            </c:numRef>
          </c:val>
          <c:extLst>
            <c:ext xmlns:c16="http://schemas.microsoft.com/office/drawing/2014/chart" uri="{C3380CC4-5D6E-409C-BE32-E72D297353CC}">
              <c16:uniqueId val="{00000000-CBC1-486E-8E6A-CFB512E13704}"/>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2"/>
          <c:order val="0"/>
          <c:tx>
            <c:strRef>
              <c:f>Summary!$AJ$116</c:f>
              <c:strCache>
                <c:ptCount val="1"/>
                <c:pt idx="0">
                  <c:v>Target</c:v>
                </c:pt>
              </c:strCache>
            </c:strRef>
          </c:tx>
          <c:spPr>
            <a:ln w="28575" cap="rnd">
              <a:solidFill>
                <a:srgbClr val="70AD47">
                  <a:lumMod val="50000"/>
                </a:srgbClr>
              </a:solidFill>
              <a:round/>
            </a:ln>
            <a:effectLst/>
          </c:spPr>
          <c:marker>
            <c:symbol val="none"/>
          </c:marker>
          <c:dLbls>
            <c:dLbl>
              <c:idx val="8"/>
              <c:layout>
                <c:manualLayout>
                  <c:x val="0.2570448482432112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60F-4B9D-8B5C-A603B6EA0E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Summary!$AK$114:$BB$114</c15:sqref>
                  </c15:fullRef>
                </c:ext>
              </c:extLst>
              <c:f>(Summary!$AK$114,Summary!$AP$114:$BB$114)</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Summary!$AK$116:$BB$116</c15:sqref>
                  </c15:fullRef>
                </c:ext>
              </c:extLst>
              <c:f>(Summary!$AK$116,Summary!$AP$116:$BB$116)</c:f>
              <c:numCache>
                <c:formatCode>0.0</c:formatCode>
                <c:ptCount val="14"/>
                <c:pt idx="0">
                  <c:v>5</c:v>
                </c:pt>
                <c:pt idx="1">
                  <c:v>5</c:v>
                </c:pt>
                <c:pt idx="2">
                  <c:v>5</c:v>
                </c:pt>
                <c:pt idx="3">
                  <c:v>5</c:v>
                </c:pt>
                <c:pt idx="4">
                  <c:v>5</c:v>
                </c:pt>
                <c:pt idx="5">
                  <c:v>5</c:v>
                </c:pt>
                <c:pt idx="6">
                  <c:v>5</c:v>
                </c:pt>
                <c:pt idx="7">
                  <c:v>5</c:v>
                </c:pt>
                <c:pt idx="8">
                  <c:v>5</c:v>
                </c:pt>
                <c:pt idx="9">
                  <c:v>5</c:v>
                </c:pt>
                <c:pt idx="11">
                  <c:v>5</c:v>
                </c:pt>
                <c:pt idx="12">
                  <c:v>5</c:v>
                </c:pt>
                <c:pt idx="13">
                  <c:v>5</c:v>
                </c:pt>
              </c:numCache>
            </c:numRef>
          </c:val>
          <c:smooth val="0"/>
          <c:extLst>
            <c:ext xmlns:c16="http://schemas.microsoft.com/office/drawing/2014/chart" uri="{C3380CC4-5D6E-409C-BE32-E72D297353CC}">
              <c16:uniqueId val="{00000001-CBC1-486E-8E6A-CFB512E13704}"/>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Dashboard!$BY$38</c:f>
          <c:strCache>
            <c:ptCount val="1"/>
            <c:pt idx="0">
              <c:v>Breakdown Hours - WIDMA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Summary!$AM$126</c:f>
              <c:strCache>
                <c:ptCount val="1"/>
                <c:pt idx="0">
                  <c:v>BD Hours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Summary!$AK$127:$BB$127</c15:sqref>
                  </c15:fullRef>
                </c:ext>
              </c:extLst>
              <c:f>(Summary!$AK$127,Summary!$AP$127:$BB$127)</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Summary!$AK$128:$BB$128</c15:sqref>
                  </c15:fullRef>
                </c:ext>
              </c:extLst>
              <c:f>(Summary!$AK$128,Summary!$AP$128:$BB$128)</c:f>
              <c:numCache>
                <c:formatCode>0.0</c:formatCode>
                <c:ptCount val="14"/>
                <c:pt idx="0">
                  <c:v>0</c:v>
                </c:pt>
                <c:pt idx="1">
                  <c:v>1.4166666666666667</c:v>
                </c:pt>
                <c:pt idx="2">
                  <c:v>0.33333333333333331</c:v>
                </c:pt>
                <c:pt idx="3">
                  <c:v>3</c:v>
                </c:pt>
                <c:pt idx="4">
                  <c:v>0</c:v>
                </c:pt>
                <c:pt idx="5">
                  <c:v>0</c:v>
                </c:pt>
                <c:pt idx="6">
                  <c:v>0</c:v>
                </c:pt>
                <c:pt idx="7">
                  <c:v>0</c:v>
                </c:pt>
                <c:pt idx="8">
                  <c:v>0</c:v>
                </c:pt>
                <c:pt idx="9">
                  <c:v>0</c:v>
                </c:pt>
                <c:pt idx="11">
                  <c:v>0</c:v>
                </c:pt>
                <c:pt idx="12">
                  <c:v>0</c:v>
                </c:pt>
                <c:pt idx="13">
                  <c:v>0</c:v>
                </c:pt>
              </c:numCache>
            </c:numRef>
          </c:val>
          <c:extLst>
            <c:ext xmlns:c16="http://schemas.microsoft.com/office/drawing/2014/chart" uri="{C3380CC4-5D6E-409C-BE32-E72D297353CC}">
              <c16:uniqueId val="{00000000-CBC1-486E-8E6A-CFB512E13704}"/>
            </c:ext>
          </c:extLst>
        </c:ser>
        <c:ser>
          <c:idx val="2"/>
          <c:order val="2"/>
          <c:tx>
            <c:strRef>
              <c:f>Summary!$AJ$130</c:f>
              <c:strCache>
                <c:ptCount val="1"/>
                <c:pt idx="0">
                  <c:v>Helper</c:v>
                </c:pt>
              </c:strCache>
            </c:strRef>
          </c:tx>
          <c:spPr>
            <a:solidFill>
              <a:srgbClr val="4472C4"/>
            </a:solidFill>
            <a:ln>
              <a:noFill/>
            </a:ln>
            <a:effectLst/>
          </c:spPr>
          <c:invertIfNegative val="0"/>
          <c:cat>
            <c:strRef>
              <c:extLst>
                <c:ext xmlns:c15="http://schemas.microsoft.com/office/drawing/2012/chart" uri="{02D57815-91ED-43cb-92C2-25804820EDAC}">
                  <c15:fullRef>
                    <c15:sqref>Summary!$AK$127:$BB$127</c15:sqref>
                  </c15:fullRef>
                </c:ext>
              </c:extLst>
              <c:f>(Summary!$AK$127,Summary!$AP$127:$BB$127)</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Summary!$AK$130:$BB$130</c15:sqref>
                  </c15:fullRef>
                </c:ext>
              </c:extLst>
              <c:f>(Summary!$AK$130,Summary!$AP$130:$BB$130)</c:f>
              <c:numCache>
                <c:formatCode>0.0</c:formatCode>
                <c:ptCount val="14"/>
                <c:pt idx="0">
                  <c:v>0</c:v>
                </c:pt>
                <c:pt idx="1">
                  <c:v>0</c:v>
                </c:pt>
                <c:pt idx="2">
                  <c:v>0</c:v>
                </c:pt>
                <c:pt idx="3">
                  <c:v>0</c:v>
                </c:pt>
                <c:pt idx="4">
                  <c:v>0</c:v>
                </c:pt>
                <c:pt idx="5">
                  <c:v>0</c:v>
                </c:pt>
                <c:pt idx="6">
                  <c:v>0</c:v>
                </c:pt>
                <c:pt idx="7">
                  <c:v>0</c:v>
                </c:pt>
                <c:pt idx="8">
                  <c:v>0</c:v>
                </c:pt>
                <c:pt idx="9">
                  <c:v>0</c:v>
                </c:pt>
                <c:pt idx="11">
                  <c:v>0</c:v>
                </c:pt>
                <c:pt idx="12">
                  <c:v>0</c:v>
                </c:pt>
                <c:pt idx="13">
                  <c:v>0</c:v>
                </c:pt>
              </c:numCache>
            </c:numRef>
          </c:val>
          <c:extLst>
            <c:ext xmlns:c16="http://schemas.microsoft.com/office/drawing/2014/chart" uri="{C3380CC4-5D6E-409C-BE32-E72D297353CC}">
              <c16:uniqueId val="{00000001-CBC1-486E-8E6A-CFB512E13704}"/>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Summary!$AJ$129</c:f>
              <c:strCache>
                <c:ptCount val="1"/>
                <c:pt idx="0">
                  <c:v>Target</c:v>
                </c:pt>
              </c:strCache>
            </c:strRef>
          </c:tx>
          <c:spPr>
            <a:ln w="28575" cap="rnd">
              <a:solidFill>
                <a:schemeClr val="accent6">
                  <a:lumMod val="50000"/>
                </a:schemeClr>
              </a:solidFill>
              <a:round/>
            </a:ln>
            <a:effectLst/>
          </c:spPr>
          <c:marker>
            <c:symbol val="none"/>
          </c:marker>
          <c:cat>
            <c:strRef>
              <c:extLst>
                <c:ext xmlns:c15="http://schemas.microsoft.com/office/drawing/2012/chart" uri="{02D57815-91ED-43cb-92C2-25804820EDAC}">
                  <c15:fullRef>
                    <c15:sqref>Summary!$AK$127:$BB$127</c15:sqref>
                  </c15:fullRef>
                </c:ext>
              </c:extLst>
              <c:f>(Summary!$AK$127,Summary!$AP$127:$BB$127)</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Summary!$AK$129:$BB$129</c15:sqref>
                  </c15:fullRef>
                </c:ext>
              </c:extLst>
              <c:f>(Summary!$AK$129,Summary!$AP$129:$BB$129)</c:f>
              <c:numCache>
                <c:formatCode>General</c:formatCode>
                <c:ptCount val="14"/>
                <c:pt idx="0">
                  <c:v>10</c:v>
                </c:pt>
                <c:pt idx="1">
                  <c:v>10</c:v>
                </c:pt>
                <c:pt idx="2">
                  <c:v>10</c:v>
                </c:pt>
                <c:pt idx="3">
                  <c:v>10</c:v>
                </c:pt>
                <c:pt idx="4">
                  <c:v>10</c:v>
                </c:pt>
                <c:pt idx="5">
                  <c:v>10</c:v>
                </c:pt>
                <c:pt idx="6">
                  <c:v>10</c:v>
                </c:pt>
                <c:pt idx="7">
                  <c:v>10</c:v>
                </c:pt>
                <c:pt idx="8">
                  <c:v>10</c:v>
                </c:pt>
                <c:pt idx="9">
                  <c:v>10</c:v>
                </c:pt>
                <c:pt idx="11">
                  <c:v>10</c:v>
                </c:pt>
                <c:pt idx="12">
                  <c:v>10</c:v>
                </c:pt>
                <c:pt idx="13">
                  <c:v>10</c:v>
                </c:pt>
              </c:numCache>
            </c:numRef>
          </c:val>
          <c:smooth val="0"/>
          <c:extLst>
            <c:ext xmlns:c16="http://schemas.microsoft.com/office/drawing/2014/chart" uri="{C3380CC4-5D6E-409C-BE32-E72D297353CC}">
              <c16:uniqueId val="{00000003-CBC1-486E-8E6A-CFB512E13704}"/>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Dashboard!$BY$37</c:f>
          <c:strCache>
            <c:ptCount val="1"/>
            <c:pt idx="0">
              <c:v>Breakdown % - WIDMA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Summary!$AJ$121</c:f>
              <c:strCache>
                <c:ptCount val="1"/>
                <c:pt idx="0">
                  <c:v>WIDMA</c:v>
                </c:pt>
              </c:strCache>
            </c:strRef>
          </c:tx>
          <c:spPr>
            <a:solidFill>
              <a:srgbClr val="002060"/>
            </a:solidFill>
            <a:ln>
              <a:solidFill>
                <a:schemeClr val="accent6">
                  <a:lumMod val="50000"/>
                </a:schemeClr>
              </a:solidFill>
            </a:ln>
            <a:effectLst/>
          </c:spPr>
          <c:invertIfNegative val="0"/>
          <c:cat>
            <c:strRef>
              <c:extLst>
                <c:ext xmlns:c15="http://schemas.microsoft.com/office/drawing/2012/chart" uri="{02D57815-91ED-43cb-92C2-25804820EDAC}">
                  <c15:fullRef>
                    <c15:sqref>Summary!$AL$26:$AX$26</c15:sqref>
                  </c15:fullRef>
                </c:ext>
              </c:extLst>
              <c:f>(Summary!$AL$26,Summary!$AQ$26:$AX$26)</c:f>
              <c:strCache>
                <c:ptCount val="9"/>
                <c:pt idx="0">
                  <c:v>2023 Average</c:v>
                </c:pt>
                <c:pt idx="1">
                  <c:v>May-24</c:v>
                </c:pt>
                <c:pt idx="2">
                  <c:v>Jun-24</c:v>
                </c:pt>
                <c:pt idx="3">
                  <c:v>Jul-24</c:v>
                </c:pt>
                <c:pt idx="4">
                  <c:v>Aug-24</c:v>
                </c:pt>
                <c:pt idx="5">
                  <c:v>Sep-24</c:v>
                </c:pt>
                <c:pt idx="6">
                  <c:v>Oct-24</c:v>
                </c:pt>
                <c:pt idx="7">
                  <c:v>Nov-24</c:v>
                </c:pt>
                <c:pt idx="8">
                  <c:v>Dec-24</c:v>
                </c:pt>
              </c:strCache>
            </c:strRef>
          </c:cat>
          <c:val>
            <c:numRef>
              <c:extLst>
                <c:ext xmlns:c15="http://schemas.microsoft.com/office/drawing/2012/chart" uri="{02D57815-91ED-43cb-92C2-25804820EDAC}">
                  <c15:fullRef>
                    <c15:sqref>Summary!$AK$121:$BB$121</c15:sqref>
                  </c15:fullRef>
                </c:ext>
              </c:extLst>
              <c:f>(Summary!$AK$121,Summary!$AP$121:$BB$121)</c:f>
              <c:numCache>
                <c:formatCode>0.0%</c:formatCode>
                <c:ptCount val="14"/>
                <c:pt idx="0">
                  <c:v>0</c:v>
                </c:pt>
                <c:pt idx="1">
                  <c:v>2.6234567901234568E-3</c:v>
                </c:pt>
                <c:pt idx="2">
                  <c:v>5.9259259259259258E-4</c:v>
                </c:pt>
                <c:pt idx="3">
                  <c:v>5.1282051282051282E-3</c:v>
                </c:pt>
                <c:pt idx="4">
                  <c:v>0</c:v>
                </c:pt>
                <c:pt idx="5">
                  <c:v>0</c:v>
                </c:pt>
                <c:pt idx="6">
                  <c:v>0</c:v>
                </c:pt>
                <c:pt idx="7">
                  <c:v>0</c:v>
                </c:pt>
                <c:pt idx="8">
                  <c:v>0</c:v>
                </c:pt>
                <c:pt idx="9">
                  <c:v>0</c:v>
                </c:pt>
                <c:pt idx="11">
                  <c:v>0</c:v>
                </c:pt>
                <c:pt idx="12">
                  <c:v>0</c:v>
                </c:pt>
                <c:pt idx="13">
                  <c:v>0</c:v>
                </c:pt>
              </c:numCache>
            </c:numRef>
          </c:val>
          <c:extLst>
            <c:ext xmlns:c16="http://schemas.microsoft.com/office/drawing/2014/chart" uri="{C3380CC4-5D6E-409C-BE32-E72D297353CC}">
              <c16:uniqueId val="{00000000-40D5-4098-A3B7-1C663ADC5EB4}"/>
            </c:ext>
          </c:extLst>
        </c:ser>
        <c:ser>
          <c:idx val="2"/>
          <c:order val="2"/>
          <c:tx>
            <c:strRef>
              <c:f>Summary!$AJ$123</c:f>
              <c:strCache>
                <c:ptCount val="1"/>
                <c:pt idx="0">
                  <c:v>Helper</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Summary!$AL$26:$AX$26</c15:sqref>
                  </c15:fullRef>
                </c:ext>
              </c:extLst>
              <c:f>(Summary!$AL$26,Summary!$AQ$26:$AX$26)</c:f>
              <c:strCache>
                <c:ptCount val="9"/>
                <c:pt idx="0">
                  <c:v>2023 Average</c:v>
                </c:pt>
                <c:pt idx="1">
                  <c:v>May-24</c:v>
                </c:pt>
                <c:pt idx="2">
                  <c:v>Jun-24</c:v>
                </c:pt>
                <c:pt idx="3">
                  <c:v>Jul-24</c:v>
                </c:pt>
                <c:pt idx="4">
                  <c:v>Aug-24</c:v>
                </c:pt>
                <c:pt idx="5">
                  <c:v>Sep-24</c:v>
                </c:pt>
                <c:pt idx="6">
                  <c:v>Oct-24</c:v>
                </c:pt>
                <c:pt idx="7">
                  <c:v>Nov-24</c:v>
                </c:pt>
                <c:pt idx="8">
                  <c:v>Dec-24</c:v>
                </c:pt>
              </c:strCache>
            </c:strRef>
          </c:cat>
          <c:val>
            <c:numRef>
              <c:extLst>
                <c:ext xmlns:c15="http://schemas.microsoft.com/office/drawing/2012/chart" uri="{02D57815-91ED-43cb-92C2-25804820EDAC}">
                  <c15:fullRef>
                    <c15:sqref>Summary!$AK$123:$BB$123</c15:sqref>
                  </c15:fullRef>
                </c:ext>
              </c:extLst>
              <c:f>(Summary!$AK$123,Summary!$AP$123:$BB$123)</c:f>
              <c:numCache>
                <c:formatCode>0.0</c:formatCode>
                <c:ptCount val="14"/>
                <c:pt idx="0">
                  <c:v>0</c:v>
                </c:pt>
                <c:pt idx="1">
                  <c:v>0</c:v>
                </c:pt>
                <c:pt idx="2">
                  <c:v>0</c:v>
                </c:pt>
                <c:pt idx="3">
                  <c:v>0</c:v>
                </c:pt>
                <c:pt idx="4">
                  <c:v>0</c:v>
                </c:pt>
                <c:pt idx="5">
                  <c:v>0</c:v>
                </c:pt>
                <c:pt idx="6">
                  <c:v>0</c:v>
                </c:pt>
                <c:pt idx="7">
                  <c:v>0</c:v>
                </c:pt>
                <c:pt idx="8">
                  <c:v>0</c:v>
                </c:pt>
                <c:pt idx="9">
                  <c:v>0</c:v>
                </c:pt>
                <c:pt idx="11">
                  <c:v>0</c:v>
                </c:pt>
                <c:pt idx="12">
                  <c:v>0</c:v>
                </c:pt>
                <c:pt idx="13">
                  <c:v>0</c:v>
                </c:pt>
              </c:numCache>
            </c:numRef>
          </c:val>
          <c:extLst>
            <c:ext xmlns:c16="http://schemas.microsoft.com/office/drawing/2014/chart" uri="{C3380CC4-5D6E-409C-BE32-E72D297353CC}">
              <c16:uniqueId val="{00000001-40D5-4098-A3B7-1C663ADC5EB4}"/>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Summary!$AJ$122</c:f>
              <c:strCache>
                <c:ptCount val="1"/>
                <c:pt idx="0">
                  <c:v>Target</c:v>
                </c:pt>
              </c:strCache>
            </c:strRef>
          </c:tx>
          <c:spPr>
            <a:ln w="28575" cap="rnd">
              <a:solidFill>
                <a:srgbClr val="70AD47">
                  <a:lumMod val="50000"/>
                </a:srgbClr>
              </a:solidFill>
              <a:round/>
            </a:ln>
            <a:effectLst/>
          </c:spPr>
          <c:marker>
            <c:symbol val="none"/>
          </c:marker>
          <c:dLbls>
            <c:dLbl>
              <c:idx val="8"/>
              <c:layout>
                <c:manualLayout>
                  <c:x val="0.24617815794216463"/>
                  <c:y val="-2.65938740317437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0D5-4098-A3B7-1C663ADC5E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Summary!$AK$120:$BB$120</c15:sqref>
                  </c15:fullRef>
                </c:ext>
              </c:extLst>
              <c:f>(Summary!$AK$120,Summary!$AP$120:$BB$120)</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Summary!$AK$122:$BB$122</c15:sqref>
                  </c15:fullRef>
                </c:ext>
              </c:extLst>
              <c:f>(Summary!$AK$122,Summary!$AP$122:$BB$122)</c:f>
              <c:numCache>
                <c:formatCode>0.0%</c:formatCode>
                <c:ptCount val="14"/>
                <c:pt idx="0">
                  <c:v>0.04</c:v>
                </c:pt>
                <c:pt idx="1">
                  <c:v>0.04</c:v>
                </c:pt>
                <c:pt idx="2">
                  <c:v>0.04</c:v>
                </c:pt>
                <c:pt idx="3">
                  <c:v>0.04</c:v>
                </c:pt>
                <c:pt idx="4">
                  <c:v>0.04</c:v>
                </c:pt>
                <c:pt idx="5">
                  <c:v>0.04</c:v>
                </c:pt>
                <c:pt idx="6">
                  <c:v>0.04</c:v>
                </c:pt>
                <c:pt idx="7">
                  <c:v>0.04</c:v>
                </c:pt>
                <c:pt idx="8">
                  <c:v>0.04</c:v>
                </c:pt>
                <c:pt idx="9">
                  <c:v>0.04</c:v>
                </c:pt>
                <c:pt idx="11">
                  <c:v>0.04</c:v>
                </c:pt>
                <c:pt idx="12">
                  <c:v>0.04</c:v>
                </c:pt>
                <c:pt idx="13">
                  <c:v>0.04</c:v>
                </c:pt>
              </c:numCache>
            </c:numRef>
          </c:val>
          <c:smooth val="0"/>
          <c:extLst>
            <c:ext xmlns:c16="http://schemas.microsoft.com/office/drawing/2014/chart" uri="{C3380CC4-5D6E-409C-BE32-E72D297353CC}">
              <c16:uniqueId val="{00000003-40D5-4098-A3B7-1C663ADC5EB4}"/>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Dashboard!$BY$39</c:f>
          <c:strCache>
            <c:ptCount val="1"/>
            <c:pt idx="0">
              <c:v>Breakdown Occurrence - WIDMA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Summary!$AM$133</c:f>
              <c:strCache>
                <c:ptCount val="1"/>
                <c:pt idx="0">
                  <c:v>BD Occurrence</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Summary!$AK$134:$BB$134</c15:sqref>
                  </c15:fullRef>
                </c:ext>
              </c:extLst>
              <c:f>(Summary!$AK$134,Summary!$AP$134:$BB$134)</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Summary!$AK$135:$BB$135</c15:sqref>
                  </c15:fullRef>
                </c:ext>
              </c:extLst>
              <c:f>(Summary!$AK$135,Summary!$AP$135:$BB$135)</c:f>
              <c:numCache>
                <c:formatCode>General</c:formatCode>
                <c:ptCount val="14"/>
                <c:pt idx="0">
                  <c:v>0</c:v>
                </c:pt>
                <c:pt idx="1">
                  <c:v>0</c:v>
                </c:pt>
                <c:pt idx="2">
                  <c:v>0</c:v>
                </c:pt>
                <c:pt idx="3">
                  <c:v>3</c:v>
                </c:pt>
                <c:pt idx="4">
                  <c:v>0</c:v>
                </c:pt>
                <c:pt idx="5">
                  <c:v>0</c:v>
                </c:pt>
                <c:pt idx="6">
                  <c:v>0</c:v>
                </c:pt>
                <c:pt idx="7">
                  <c:v>0</c:v>
                </c:pt>
                <c:pt idx="8">
                  <c:v>0</c:v>
                </c:pt>
                <c:pt idx="9">
                  <c:v>0</c:v>
                </c:pt>
                <c:pt idx="11">
                  <c:v>0</c:v>
                </c:pt>
                <c:pt idx="12">
                  <c:v>0</c:v>
                </c:pt>
                <c:pt idx="13">
                  <c:v>0</c:v>
                </c:pt>
              </c:numCache>
            </c:numRef>
          </c:val>
          <c:extLst>
            <c:ext xmlns:c16="http://schemas.microsoft.com/office/drawing/2014/chart" uri="{C3380CC4-5D6E-409C-BE32-E72D297353CC}">
              <c16:uniqueId val="{00000000-FE61-45D1-97FF-3723EE7C0AF2}"/>
            </c:ext>
          </c:extLst>
        </c:ser>
        <c:ser>
          <c:idx val="2"/>
          <c:order val="2"/>
          <c:tx>
            <c:strRef>
              <c:f>Summary!$AJ$137</c:f>
              <c:strCache>
                <c:ptCount val="1"/>
                <c:pt idx="0">
                  <c:v>Helper</c:v>
                </c:pt>
              </c:strCache>
            </c:strRef>
          </c:tx>
          <c:spPr>
            <a:solidFill>
              <a:srgbClr val="4472C4"/>
            </a:solidFill>
            <a:ln>
              <a:noFill/>
            </a:ln>
            <a:effectLst/>
          </c:spPr>
          <c:invertIfNegative val="0"/>
          <c:cat>
            <c:strRef>
              <c:extLst>
                <c:ext xmlns:c15="http://schemas.microsoft.com/office/drawing/2012/chart" uri="{02D57815-91ED-43cb-92C2-25804820EDAC}">
                  <c15:fullRef>
                    <c15:sqref>Summary!$AK$134:$BB$134</c15:sqref>
                  </c15:fullRef>
                </c:ext>
              </c:extLst>
              <c:f>(Summary!$AK$134,Summary!$AP$134:$BB$134)</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Summary!$AK$137:$BB$137</c15:sqref>
                  </c15:fullRef>
                </c:ext>
              </c:extLst>
              <c:f>(Summary!$AK$137,Summary!$AP$137:$BB$137)</c:f>
              <c:numCache>
                <c:formatCode>0</c:formatCode>
                <c:ptCount val="14"/>
                <c:pt idx="0" formatCode="0.0">
                  <c:v>0</c:v>
                </c:pt>
                <c:pt idx="1" formatCode="0.0">
                  <c:v>0</c:v>
                </c:pt>
                <c:pt idx="2" formatCode="0.0">
                  <c:v>0</c:v>
                </c:pt>
                <c:pt idx="3" formatCode="0.0">
                  <c:v>3</c:v>
                </c:pt>
                <c:pt idx="4" formatCode="0.0">
                  <c:v>0</c:v>
                </c:pt>
                <c:pt idx="5" formatCode="0.0">
                  <c:v>0</c:v>
                </c:pt>
                <c:pt idx="6" formatCode="0.0">
                  <c:v>0</c:v>
                </c:pt>
                <c:pt idx="7" formatCode="0.0">
                  <c:v>0</c:v>
                </c:pt>
                <c:pt idx="8" formatCode="0.0">
                  <c:v>0</c:v>
                </c:pt>
                <c:pt idx="9" formatCode="0.0">
                  <c:v>0</c:v>
                </c:pt>
                <c:pt idx="11" formatCode="0.0">
                  <c:v>0</c:v>
                </c:pt>
                <c:pt idx="12" formatCode="0.0">
                  <c:v>0</c:v>
                </c:pt>
                <c:pt idx="13" formatCode="0.0">
                  <c:v>0</c:v>
                </c:pt>
              </c:numCache>
            </c:numRef>
          </c:val>
          <c:extLst>
            <c:ext xmlns:c16="http://schemas.microsoft.com/office/drawing/2014/chart" uri="{C3380CC4-5D6E-409C-BE32-E72D297353CC}">
              <c16:uniqueId val="{00000001-FE61-45D1-97FF-3723EE7C0AF2}"/>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Summary!$AJ$136</c:f>
              <c:strCache>
                <c:ptCount val="1"/>
                <c:pt idx="0">
                  <c:v>Target</c:v>
                </c:pt>
              </c:strCache>
            </c:strRef>
          </c:tx>
          <c:spPr>
            <a:ln w="28575" cap="rnd">
              <a:solidFill>
                <a:schemeClr val="accent6">
                  <a:lumMod val="50000"/>
                </a:schemeClr>
              </a:solidFill>
              <a:round/>
            </a:ln>
            <a:effectLst/>
          </c:spPr>
          <c:marker>
            <c:symbol val="none"/>
          </c:marker>
          <c:dLbls>
            <c:dLbl>
              <c:idx val="8"/>
              <c:layout>
                <c:manualLayout>
                  <c:x val="0.25497023501152755"/>
                  <c:y val="-5.3124278399807432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E61-45D1-97FF-3723EE7C0A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Summary!$AK$134:$BB$134</c15:sqref>
                  </c15:fullRef>
                </c:ext>
              </c:extLst>
              <c:f>(Summary!$AK$134,Summary!$AP$134:$BB$134)</c:f>
              <c:strCache>
                <c:ptCount val="14"/>
                <c:pt idx="0">
                  <c:v>2023 Average</c:v>
                </c:pt>
                <c:pt idx="1">
                  <c:v>Jan-24</c:v>
                </c:pt>
                <c:pt idx="2">
                  <c:v>Feb-24</c:v>
                </c:pt>
                <c:pt idx="3">
                  <c:v>Mar-24</c:v>
                </c:pt>
                <c:pt idx="4">
                  <c:v>Apr-24</c:v>
                </c:pt>
                <c:pt idx="5">
                  <c:v>May-24</c:v>
                </c:pt>
                <c:pt idx="6">
                  <c:v>Jun-24</c:v>
                </c:pt>
                <c:pt idx="7">
                  <c:v>Jul-24</c:v>
                </c:pt>
                <c:pt idx="8">
                  <c:v>Aug-24</c:v>
                </c:pt>
                <c:pt idx="9">
                  <c:v>Sep-24</c:v>
                </c:pt>
                <c:pt idx="11">
                  <c:v>Oct-24</c:v>
                </c:pt>
                <c:pt idx="12">
                  <c:v>Nov-24</c:v>
                </c:pt>
                <c:pt idx="13">
                  <c:v>Dec-24</c:v>
                </c:pt>
              </c:strCache>
            </c:strRef>
          </c:cat>
          <c:val>
            <c:numRef>
              <c:extLst>
                <c:ext xmlns:c15="http://schemas.microsoft.com/office/drawing/2012/chart" uri="{02D57815-91ED-43cb-92C2-25804820EDAC}">
                  <c15:fullRef>
                    <c15:sqref>Summary!$AK$136:$BB$136</c15:sqref>
                  </c15:fullRef>
                </c:ext>
              </c:extLst>
              <c:f>(Summary!$AK$136,Summary!$AP$136:$BB$136)</c:f>
              <c:numCache>
                <c:formatCode>General</c:formatCode>
                <c:ptCount val="14"/>
                <c:pt idx="0">
                  <c:v>2</c:v>
                </c:pt>
                <c:pt idx="1">
                  <c:v>2</c:v>
                </c:pt>
                <c:pt idx="2">
                  <c:v>2</c:v>
                </c:pt>
                <c:pt idx="3">
                  <c:v>2</c:v>
                </c:pt>
                <c:pt idx="4">
                  <c:v>2</c:v>
                </c:pt>
                <c:pt idx="5">
                  <c:v>2</c:v>
                </c:pt>
                <c:pt idx="6">
                  <c:v>2</c:v>
                </c:pt>
                <c:pt idx="7">
                  <c:v>2</c:v>
                </c:pt>
                <c:pt idx="8">
                  <c:v>2</c:v>
                </c:pt>
                <c:pt idx="9">
                  <c:v>2</c:v>
                </c:pt>
                <c:pt idx="11">
                  <c:v>2</c:v>
                </c:pt>
                <c:pt idx="12">
                  <c:v>2</c:v>
                </c:pt>
                <c:pt idx="13">
                  <c:v>2</c:v>
                </c:pt>
              </c:numCache>
            </c:numRef>
          </c:val>
          <c:smooth val="0"/>
          <c:extLst>
            <c:ext xmlns:c16="http://schemas.microsoft.com/office/drawing/2014/chart" uri="{C3380CC4-5D6E-409C-BE32-E72D297353CC}">
              <c16:uniqueId val="{00000003-FE61-45D1-97FF-3723EE7C0AF2}"/>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MTBF</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5"/>
          <c:tx>
            <c:strRef>
              <c:f>Summary!$AK$34</c:f>
              <c:strCache>
                <c:ptCount val="1"/>
                <c:pt idx="0">
                  <c:v>MTBF - Days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Summary!$AL$34:$AX$34</c:f>
              <c:numCache>
                <c:formatCode>0.0</c:formatCode>
                <c:ptCount val="13"/>
                <c:pt idx="0">
                  <c:v>15.374173599568355</c:v>
                </c:pt>
                <c:pt idx="1">
                  <c:v>11.84929564720159</c:v>
                </c:pt>
                <c:pt idx="2">
                  <c:v>9.994975683100682</c:v>
                </c:pt>
                <c:pt idx="3">
                  <c:v>9.9187091863263781</c:v>
                </c:pt>
                <c:pt idx="4">
                  <c:v>23.4375</c:v>
                </c:pt>
                <c:pt idx="5">
                  <c:v>24.375</c:v>
                </c:pt>
                <c:pt idx="6">
                  <c:v>23.4375</c:v>
                </c:pt>
                <c:pt idx="7">
                  <c:v>0</c:v>
                </c:pt>
                <c:pt idx="8">
                  <c:v>0</c:v>
                </c:pt>
                <c:pt idx="9">
                  <c:v>0</c:v>
                </c:pt>
                <c:pt idx="10">
                  <c:v>0</c:v>
                </c:pt>
                <c:pt idx="11">
                  <c:v>0</c:v>
                </c:pt>
                <c:pt idx="12">
                  <c:v>0</c:v>
                </c:pt>
              </c:numCache>
            </c:numRef>
          </c:val>
          <c:extLst>
            <c:ext xmlns:c16="http://schemas.microsoft.com/office/drawing/2014/chart" uri="{C3380CC4-5D6E-409C-BE32-E72D297353CC}">
              <c16:uniqueId val="{00000005-ACA5-4A99-A574-B875BFB1DB0F}"/>
            </c:ext>
          </c:extLst>
        </c:ser>
        <c:ser>
          <c:idx val="11"/>
          <c:order val="11"/>
          <c:tx>
            <c:strRef>
              <c:f>Summary!$AK$35</c:f>
              <c:strCache>
                <c:ptCount val="1"/>
                <c:pt idx="0">
                  <c:v>Helper 3</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Summary!$AL$35:$AX$35</c:f>
              <c:numCache>
                <c:formatCode>0.0</c:formatCode>
                <c:ptCount val="13"/>
                <c:pt idx="0">
                  <c:v>15.374173599568355</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ACA5-4A99-A574-B875BFB1DB0F}"/>
            </c:ext>
          </c:extLst>
        </c:ser>
        <c:dLbls>
          <c:showLegendKey val="0"/>
          <c:showVal val="0"/>
          <c:showCatName val="0"/>
          <c:showSerName val="0"/>
          <c:showPercent val="0"/>
          <c:showBubbleSize val="0"/>
        </c:dLbls>
        <c:gapWidth val="67"/>
        <c:overlap val="100"/>
        <c:axId val="1615047503"/>
        <c:axId val="1612511487"/>
        <c:extLst>
          <c:ext xmlns:c15="http://schemas.microsoft.com/office/drawing/2012/chart" uri="{02D57815-91ED-43cb-92C2-25804820EDAC}">
            <c15:filteredBarSeries>
              <c15:ser>
                <c:idx val="0"/>
                <c:order val="0"/>
                <c:tx>
                  <c:strRef>
                    <c:extLst>
                      <c:ext uri="{02D57815-91ED-43cb-92C2-25804820EDAC}">
                        <c15:formulaRef>
                          <c15:sqref>Summary!$AK$27</c15:sqref>
                        </c15:formulaRef>
                      </c:ext>
                    </c:extLst>
                    <c:strCache>
                      <c:ptCount val="1"/>
                      <c:pt idx="0">
                        <c:v>No of breakdowns Target</c:v>
                      </c:pt>
                    </c:strCache>
                  </c:strRef>
                </c:tx>
                <c:spPr>
                  <a:solidFill>
                    <a:schemeClr val="accent1"/>
                  </a:solidFill>
                  <a:ln>
                    <a:noFill/>
                  </a:ln>
                  <a:effectLst/>
                </c:spPr>
                <c:invertIfNegative val="0"/>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Summary!$AM$27:$AX$27</c15:sqref>
                        </c15:formulaRef>
                      </c:ext>
                    </c:extLst>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extLst>
                  <c:ext xmlns:c16="http://schemas.microsoft.com/office/drawing/2014/chart" uri="{C3380CC4-5D6E-409C-BE32-E72D297353CC}">
                    <c16:uniqueId val="{00000000-ACA5-4A99-A574-B875BFB1DB0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Summary!$AK$28</c15:sqref>
                        </c15:formulaRef>
                      </c:ext>
                    </c:extLst>
                    <c:strCache>
                      <c:ptCount val="1"/>
                      <c:pt idx="0">
                        <c:v>Total No of breakdowns</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Summary!$AM$28:$AX$28</c15:sqref>
                        </c15:formulaRef>
                      </c:ext>
                    </c:extLst>
                    <c:numCache>
                      <c:formatCode>General</c:formatCode>
                      <c:ptCount val="12"/>
                      <c:pt idx="0">
                        <c:v>266</c:v>
                      </c:pt>
                      <c:pt idx="1">
                        <c:v>334</c:v>
                      </c:pt>
                      <c:pt idx="2">
                        <c:v>374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1-ACA5-4A99-A574-B875BFB1DB0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Summary!$AK$30</c15:sqref>
                        </c15:formulaRef>
                      </c:ext>
                    </c:extLst>
                    <c:strCache>
                      <c:ptCount val="1"/>
                      <c:pt idx="0">
                        <c:v>MTTR Target</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Summary!$AM$30:$AX$30</c15:sqref>
                        </c15:formulaRef>
                      </c:ext>
                    </c:extLst>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extLst xmlns:c15="http://schemas.microsoft.com/office/drawing/2012/chart">
                  <c:ext xmlns:c16="http://schemas.microsoft.com/office/drawing/2014/chart" uri="{C3380CC4-5D6E-409C-BE32-E72D297353CC}">
                    <c16:uniqueId val="{00000002-ACA5-4A99-A574-B875BFB1DB0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Summary!$AK$31</c15:sqref>
                        </c15:formulaRef>
                      </c:ext>
                    </c:extLst>
                    <c:strCache>
                      <c:ptCount val="1"/>
                      <c:pt idx="0">
                        <c:v>MTTR - Hours</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Summary!$AM$31:$AX$31</c15:sqref>
                        </c15:formulaRef>
                      </c:ext>
                    </c:extLst>
                    <c:numCache>
                      <c:formatCode>0.0</c:formatCode>
                      <c:ptCount val="12"/>
                      <c:pt idx="0">
                        <c:v>7.4015248547233865</c:v>
                      </c:pt>
                      <c:pt idx="1">
                        <c:v>5.9384481734481716</c:v>
                      </c:pt>
                      <c:pt idx="2">
                        <c:v>5.7829490788865794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3-ACA5-4A99-A574-B875BFB1DB0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Summary!$AK$36</c15:sqref>
                        </c15:formulaRef>
                      </c:ext>
                    </c:extLst>
                    <c:strCache>
                      <c:ptCount val="1"/>
                      <c:pt idx="0">
                        <c:v>BD Hours Target</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Summary!$AM$36:$AX$36</c15:sqref>
                        </c15:formulaRef>
                      </c:ext>
                    </c:extLst>
                    <c:numCache>
                      <c:formatCode>0</c:formatCode>
                      <c:ptCount val="12"/>
                      <c:pt idx="0">
                        <c:v>800</c:v>
                      </c:pt>
                      <c:pt idx="1">
                        <c:v>800</c:v>
                      </c:pt>
                      <c:pt idx="2">
                        <c:v>800</c:v>
                      </c:pt>
                      <c:pt idx="3">
                        <c:v>800</c:v>
                      </c:pt>
                      <c:pt idx="4">
                        <c:v>800</c:v>
                      </c:pt>
                      <c:pt idx="5">
                        <c:v>800</c:v>
                      </c:pt>
                      <c:pt idx="6">
                        <c:v>800</c:v>
                      </c:pt>
                      <c:pt idx="7">
                        <c:v>800</c:v>
                      </c:pt>
                      <c:pt idx="8">
                        <c:v>800</c:v>
                      </c:pt>
                      <c:pt idx="9">
                        <c:v>800</c:v>
                      </c:pt>
                      <c:pt idx="10">
                        <c:v>800</c:v>
                      </c:pt>
                      <c:pt idx="11">
                        <c:v>800</c:v>
                      </c:pt>
                    </c:numCache>
                  </c:numRef>
                </c:val>
                <c:extLst xmlns:c15="http://schemas.microsoft.com/office/drawing/2012/chart">
                  <c:ext xmlns:c16="http://schemas.microsoft.com/office/drawing/2014/chart" uri="{C3380CC4-5D6E-409C-BE32-E72D297353CC}">
                    <c16:uniqueId val="{00000006-ACA5-4A99-A574-B875BFB1DB0F}"/>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Summary!$AK$37</c15:sqref>
                        </c15:formulaRef>
                      </c:ext>
                    </c:extLst>
                    <c:strCache>
                      <c:ptCount val="1"/>
                      <c:pt idx="0">
                        <c:v>OEE BD Hours</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Summary!$AM$37:$AX$37</c15:sqref>
                        </c15:formulaRef>
                      </c:ext>
                    </c:extLst>
                    <c:numCache>
                      <c:formatCode>0</c:formatCode>
                      <c:ptCount val="12"/>
                      <c:pt idx="0">
                        <c:v>2031.3433333333332</c:v>
                      </c:pt>
                      <c:pt idx="1">
                        <c:v>1909.7149999999999</c:v>
                      </c:pt>
                      <c:pt idx="2">
                        <c:v>1856.3166666666666</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7-ACA5-4A99-A574-B875BFB1DB0F}"/>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Summary!$AK$38</c15:sqref>
                        </c15:formulaRef>
                      </c:ext>
                    </c:extLst>
                    <c:strCache>
                      <c:ptCount val="1"/>
                      <c:pt idx="0">
                        <c:v>CMMS BD Hours</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Summary!$AM$38:$AX$38</c15:sqref>
                        </c15:formulaRef>
                      </c:ext>
                    </c:extLst>
                    <c:numCache>
                      <c:formatCode>0</c:formatCode>
                      <c:ptCount val="12"/>
                      <c:pt idx="0">
                        <c:v>4974.9833333333336</c:v>
                      </c:pt>
                      <c:pt idx="1">
                        <c:v>645.0333333333333</c:v>
                      </c:pt>
                      <c:pt idx="2">
                        <c:v>673.45</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8-ACA5-4A99-A574-B875BFB1DB0F}"/>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Summary!$AK$40</c15:sqref>
                        </c15:formulaRef>
                      </c:ext>
                    </c:extLst>
                    <c:strCache>
                      <c:ptCount val="1"/>
                      <c:pt idx="0">
                        <c:v>BD Percentage Target</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Summary!$AM$40:$AX$40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extLst xmlns:c15="http://schemas.microsoft.com/office/drawing/2012/chart">
                  <c:ext xmlns:c16="http://schemas.microsoft.com/office/drawing/2014/chart" uri="{C3380CC4-5D6E-409C-BE32-E72D297353CC}">
                    <c16:uniqueId val="{00000009-ACA5-4A99-A574-B875BFB1DB0F}"/>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Summary!$AK$41</c15:sqref>
                        </c15:formulaRef>
                      </c:ext>
                    </c:extLst>
                    <c:strCache>
                      <c:ptCount val="1"/>
                      <c:pt idx="0">
                        <c:v>BD Percentge</c:v>
                      </c:pt>
                    </c:strCache>
                  </c:strRef>
                </c:tx>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Summary!$AM$41:$AX$41</c15:sqref>
                        </c15:formulaRef>
                      </c:ext>
                    </c:extLst>
                    <c:numCache>
                      <c:formatCode>0.0%</c:formatCode>
                      <c:ptCount val="12"/>
                      <c:pt idx="0">
                        <c:v>5.0834417751084424E-2</c:v>
                      </c:pt>
                      <c:pt idx="1">
                        <c:v>4.5879039039039046E-2</c:v>
                      </c:pt>
                      <c:pt idx="2">
                        <c:v>4.2880957880957887E-2</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A-ACA5-4A99-A574-B875BFB1DB0F}"/>
                  </c:ext>
                </c:extLst>
              </c15:ser>
            </c15:filteredBarSeries>
          </c:ext>
        </c:extLst>
      </c:barChart>
      <c:lineChart>
        <c:grouping val="standard"/>
        <c:varyColors val="0"/>
        <c:ser>
          <c:idx val="4"/>
          <c:order val="4"/>
          <c:tx>
            <c:strRef>
              <c:f>Summary!$AK$33</c:f>
              <c:strCache>
                <c:ptCount val="1"/>
                <c:pt idx="0">
                  <c:v>MTBF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ED-45E4-B47B-EB1A45182A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Summary!$AM$26:$AX$26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Summary!$AL$33:$AX$33</c:f>
              <c:numCache>
                <c:formatCode>0.0</c:formatCode>
                <c:ptCount val="13"/>
                <c:pt idx="0">
                  <c:v>8</c:v>
                </c:pt>
                <c:pt idx="1">
                  <c:v>8</c:v>
                </c:pt>
                <c:pt idx="2">
                  <c:v>8</c:v>
                </c:pt>
                <c:pt idx="3">
                  <c:v>8</c:v>
                </c:pt>
                <c:pt idx="4">
                  <c:v>8</c:v>
                </c:pt>
                <c:pt idx="5">
                  <c:v>8</c:v>
                </c:pt>
                <c:pt idx="6">
                  <c:v>8</c:v>
                </c:pt>
                <c:pt idx="7">
                  <c:v>8</c:v>
                </c:pt>
                <c:pt idx="8">
                  <c:v>8</c:v>
                </c:pt>
                <c:pt idx="9">
                  <c:v>8</c:v>
                </c:pt>
                <c:pt idx="10">
                  <c:v>8</c:v>
                </c:pt>
                <c:pt idx="11">
                  <c:v>8</c:v>
                </c:pt>
                <c:pt idx="12">
                  <c:v>8</c:v>
                </c:pt>
              </c:numCache>
            </c:numRef>
          </c:val>
          <c:smooth val="0"/>
          <c:extLst>
            <c:ext xmlns:c16="http://schemas.microsoft.com/office/drawing/2014/chart" uri="{C3380CC4-5D6E-409C-BE32-E72D297353CC}">
              <c16:uniqueId val="{00000004-ACA5-4A99-A574-B875BFB1DB0F}"/>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MTTR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3"/>
          <c:tx>
            <c:strRef>
              <c:f>Summary!$AK$31</c:f>
              <c:strCache>
                <c:ptCount val="1"/>
                <c:pt idx="0">
                  <c:v>MTTR - Hours</c:v>
                </c:pt>
              </c:strCache>
              <c:extLst xmlns:c15="http://schemas.microsoft.com/office/drawing/2012/chart"/>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Summary!$AL$31:$AX$31</c:f>
              <c:numCache>
                <c:formatCode>0.0</c:formatCode>
                <c:ptCount val="13"/>
                <c:pt idx="0">
                  <c:v>12.535234447277647</c:v>
                </c:pt>
                <c:pt idx="1">
                  <c:v>7.4015248547233865</c:v>
                </c:pt>
                <c:pt idx="2">
                  <c:v>5.9384481734481716</c:v>
                </c:pt>
                <c:pt idx="3">
                  <c:v>5.7829490788865794</c:v>
                </c:pt>
                <c:pt idx="4">
                  <c:v>0</c:v>
                </c:pt>
                <c:pt idx="5">
                  <c:v>0</c:v>
                </c:pt>
                <c:pt idx="6">
                  <c:v>0</c:v>
                </c:pt>
                <c:pt idx="7">
                  <c:v>0</c:v>
                </c:pt>
                <c:pt idx="8">
                  <c:v>0</c:v>
                </c:pt>
                <c:pt idx="9">
                  <c:v>0</c:v>
                </c:pt>
                <c:pt idx="10">
                  <c:v>0</c:v>
                </c:pt>
                <c:pt idx="11">
                  <c:v>0</c:v>
                </c:pt>
                <c:pt idx="12">
                  <c:v>0</c:v>
                </c:pt>
              </c:numCache>
            </c:numRef>
          </c:val>
          <c:extLst xmlns:c15="http://schemas.microsoft.com/office/drawing/2012/chart">
            <c:ext xmlns:c16="http://schemas.microsoft.com/office/drawing/2014/chart" uri="{C3380CC4-5D6E-409C-BE32-E72D297353CC}">
              <c16:uniqueId val="{00000003-ACA5-4A99-A574-B875BFB1DB0F}"/>
            </c:ext>
          </c:extLst>
        </c:ser>
        <c:ser>
          <c:idx val="11"/>
          <c:order val="11"/>
          <c:tx>
            <c:strRef>
              <c:f>Summary!$AK$32</c:f>
              <c:strCache>
                <c:ptCount val="1"/>
                <c:pt idx="0">
                  <c:v>Helper 2</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Summary!$AL$32:$AX$32</c:f>
              <c:numCache>
                <c:formatCode>0.0</c:formatCode>
                <c:ptCount val="13"/>
                <c:pt idx="0">
                  <c:v>12.535234447277647</c:v>
                </c:pt>
                <c:pt idx="1">
                  <c:v>7.4015248547233865</c:v>
                </c:pt>
                <c:pt idx="2">
                  <c:v>5.9384481734481716</c:v>
                </c:pt>
                <c:pt idx="3">
                  <c:v>5.7829490788865794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55B3-4B5F-A88B-EE37D8BE8AEE}"/>
            </c:ext>
          </c:extLst>
        </c:ser>
        <c:dLbls>
          <c:showLegendKey val="0"/>
          <c:showVal val="0"/>
          <c:showCatName val="0"/>
          <c:showSerName val="0"/>
          <c:showPercent val="0"/>
          <c:showBubbleSize val="0"/>
        </c:dLbls>
        <c:gapWidth val="67"/>
        <c:overlap val="100"/>
        <c:axId val="1615047503"/>
        <c:axId val="1612511487"/>
        <c:extLst>
          <c:ext xmlns:c15="http://schemas.microsoft.com/office/drawing/2012/chart" uri="{02D57815-91ED-43cb-92C2-25804820EDAC}">
            <c15:filteredBarSeries>
              <c15:ser>
                <c:idx val="0"/>
                <c:order val="0"/>
                <c:tx>
                  <c:strRef>
                    <c:extLst>
                      <c:ext uri="{02D57815-91ED-43cb-92C2-25804820EDAC}">
                        <c15:formulaRef>
                          <c15:sqref>Summary!$AK$27</c15:sqref>
                        </c15:formulaRef>
                      </c:ext>
                    </c:extLst>
                    <c:strCache>
                      <c:ptCount val="1"/>
                      <c:pt idx="0">
                        <c:v>No of breakdowns Target</c:v>
                      </c:pt>
                    </c:strCache>
                  </c:strRef>
                </c:tx>
                <c:spPr>
                  <a:solidFill>
                    <a:schemeClr val="accent1"/>
                  </a:solidFill>
                  <a:ln>
                    <a:noFill/>
                  </a:ln>
                  <a:effectLst/>
                </c:spPr>
                <c:invertIfNegative val="0"/>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Summary!$AM$27:$AX$27</c15:sqref>
                        </c15:formulaRef>
                      </c:ext>
                    </c:extLst>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extLst>
                  <c:ext xmlns:c16="http://schemas.microsoft.com/office/drawing/2014/chart" uri="{C3380CC4-5D6E-409C-BE32-E72D297353CC}">
                    <c16:uniqueId val="{00000000-ACA5-4A99-A574-B875BFB1DB0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Summary!$AK$28</c15:sqref>
                        </c15:formulaRef>
                      </c:ext>
                    </c:extLst>
                    <c:strCache>
                      <c:ptCount val="1"/>
                      <c:pt idx="0">
                        <c:v>Total No of breakdowns</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Summary!$AM$28:$AX$28</c15:sqref>
                        </c15:formulaRef>
                      </c:ext>
                    </c:extLst>
                    <c:numCache>
                      <c:formatCode>General</c:formatCode>
                      <c:ptCount val="12"/>
                      <c:pt idx="0">
                        <c:v>266</c:v>
                      </c:pt>
                      <c:pt idx="1">
                        <c:v>334</c:v>
                      </c:pt>
                      <c:pt idx="2">
                        <c:v>374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1-ACA5-4A99-A574-B875BFB1DB0F}"/>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Summary!$AK$34</c15:sqref>
                        </c15:formulaRef>
                      </c:ext>
                    </c:extLst>
                    <c:strCache>
                      <c:ptCount val="1"/>
                      <c:pt idx="0">
                        <c:v>MTBF - Days</c:v>
                      </c:pt>
                    </c:strCache>
                  </c:strRef>
                </c:tx>
                <c:spPr>
                  <a:solidFill>
                    <a:srgbClr val="002060"/>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Summary!$AM$34:$AX$34</c15:sqref>
                        </c15:formulaRef>
                      </c:ext>
                    </c:extLst>
                    <c:numCache>
                      <c:formatCode>0.0</c:formatCode>
                      <c:ptCount val="12"/>
                      <c:pt idx="0">
                        <c:v>11.84929564720159</c:v>
                      </c:pt>
                      <c:pt idx="1">
                        <c:v>9.994975683100682</c:v>
                      </c:pt>
                      <c:pt idx="2">
                        <c:v>9.9187091863263781</c:v>
                      </c:pt>
                      <c:pt idx="3">
                        <c:v>23.4375</c:v>
                      </c:pt>
                      <c:pt idx="4">
                        <c:v>24.375</c:v>
                      </c:pt>
                      <c:pt idx="5">
                        <c:v>23.4375</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5-ACA5-4A99-A574-B875BFB1DB0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Summary!$AK$36</c15:sqref>
                        </c15:formulaRef>
                      </c:ext>
                    </c:extLst>
                    <c:strCache>
                      <c:ptCount val="1"/>
                      <c:pt idx="0">
                        <c:v>BD Hours Target</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Summary!$AM$36:$AX$36</c15:sqref>
                        </c15:formulaRef>
                      </c:ext>
                    </c:extLst>
                    <c:numCache>
                      <c:formatCode>0</c:formatCode>
                      <c:ptCount val="12"/>
                      <c:pt idx="0">
                        <c:v>800</c:v>
                      </c:pt>
                      <c:pt idx="1">
                        <c:v>800</c:v>
                      </c:pt>
                      <c:pt idx="2">
                        <c:v>800</c:v>
                      </c:pt>
                      <c:pt idx="3">
                        <c:v>800</c:v>
                      </c:pt>
                      <c:pt idx="4">
                        <c:v>800</c:v>
                      </c:pt>
                      <c:pt idx="5">
                        <c:v>800</c:v>
                      </c:pt>
                      <c:pt idx="6">
                        <c:v>800</c:v>
                      </c:pt>
                      <c:pt idx="7">
                        <c:v>800</c:v>
                      </c:pt>
                      <c:pt idx="8">
                        <c:v>800</c:v>
                      </c:pt>
                      <c:pt idx="9">
                        <c:v>800</c:v>
                      </c:pt>
                      <c:pt idx="10">
                        <c:v>800</c:v>
                      </c:pt>
                      <c:pt idx="11">
                        <c:v>800</c:v>
                      </c:pt>
                    </c:numCache>
                  </c:numRef>
                </c:val>
                <c:extLst xmlns:c15="http://schemas.microsoft.com/office/drawing/2012/chart">
                  <c:ext xmlns:c16="http://schemas.microsoft.com/office/drawing/2014/chart" uri="{C3380CC4-5D6E-409C-BE32-E72D297353CC}">
                    <c16:uniqueId val="{00000006-ACA5-4A99-A574-B875BFB1DB0F}"/>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Summary!$AK$37</c15:sqref>
                        </c15:formulaRef>
                      </c:ext>
                    </c:extLst>
                    <c:strCache>
                      <c:ptCount val="1"/>
                      <c:pt idx="0">
                        <c:v>OEE BD Hours</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Summary!$AM$37:$AX$37</c15:sqref>
                        </c15:formulaRef>
                      </c:ext>
                    </c:extLst>
                    <c:numCache>
                      <c:formatCode>0</c:formatCode>
                      <c:ptCount val="12"/>
                      <c:pt idx="0">
                        <c:v>2031.3433333333332</c:v>
                      </c:pt>
                      <c:pt idx="1">
                        <c:v>1909.7149999999999</c:v>
                      </c:pt>
                      <c:pt idx="2">
                        <c:v>1856.3166666666666</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7-ACA5-4A99-A574-B875BFB1DB0F}"/>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Summary!$AK$38</c15:sqref>
                        </c15:formulaRef>
                      </c:ext>
                    </c:extLst>
                    <c:strCache>
                      <c:ptCount val="1"/>
                      <c:pt idx="0">
                        <c:v>CMMS BD Hours</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Summary!$AM$38:$AX$38</c15:sqref>
                        </c15:formulaRef>
                      </c:ext>
                    </c:extLst>
                    <c:numCache>
                      <c:formatCode>0</c:formatCode>
                      <c:ptCount val="12"/>
                      <c:pt idx="0">
                        <c:v>4974.9833333333336</c:v>
                      </c:pt>
                      <c:pt idx="1">
                        <c:v>645.0333333333333</c:v>
                      </c:pt>
                      <c:pt idx="2">
                        <c:v>673.45</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8-ACA5-4A99-A574-B875BFB1DB0F}"/>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Summary!$AK$40</c15:sqref>
                        </c15:formulaRef>
                      </c:ext>
                    </c:extLst>
                    <c:strCache>
                      <c:ptCount val="1"/>
                      <c:pt idx="0">
                        <c:v>BD Percentage Target</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Summary!$AM$40:$AX$40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extLst xmlns:c15="http://schemas.microsoft.com/office/drawing/2012/chart">
                  <c:ext xmlns:c16="http://schemas.microsoft.com/office/drawing/2014/chart" uri="{C3380CC4-5D6E-409C-BE32-E72D297353CC}">
                    <c16:uniqueId val="{00000009-ACA5-4A99-A574-B875BFB1DB0F}"/>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Summary!$AK$41</c15:sqref>
                        </c15:formulaRef>
                      </c:ext>
                    </c:extLst>
                    <c:strCache>
                      <c:ptCount val="1"/>
                      <c:pt idx="0">
                        <c:v>BD Percentge</c:v>
                      </c:pt>
                    </c:strCache>
                  </c:strRef>
                </c:tx>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Summary!$AM$41:$AX$41</c15:sqref>
                        </c15:formulaRef>
                      </c:ext>
                    </c:extLst>
                    <c:numCache>
                      <c:formatCode>0.0%</c:formatCode>
                      <c:ptCount val="12"/>
                      <c:pt idx="0">
                        <c:v>5.0834417751084424E-2</c:v>
                      </c:pt>
                      <c:pt idx="1">
                        <c:v>4.5879039039039046E-2</c:v>
                      </c:pt>
                      <c:pt idx="2">
                        <c:v>4.2880957880957887E-2</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A-ACA5-4A99-A574-B875BFB1DB0F}"/>
                  </c:ext>
                </c:extLst>
              </c15:ser>
            </c15:filteredBarSeries>
          </c:ext>
        </c:extLst>
      </c:barChart>
      <c:lineChart>
        <c:grouping val="standard"/>
        <c:varyColors val="0"/>
        <c:ser>
          <c:idx val="2"/>
          <c:order val="2"/>
          <c:tx>
            <c:strRef>
              <c:f>Summary!$AK$30</c:f>
              <c:strCache>
                <c:ptCount val="1"/>
                <c:pt idx="0">
                  <c:v>MTTR Target</c:v>
                </c:pt>
              </c:strCache>
              <c:extLst xmlns:c15="http://schemas.microsoft.com/office/drawing/2012/chart"/>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79B-4D38-A0A4-07165F07EF8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Summary!$AM$26:$AX$26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extLst xmlns:c15="http://schemas.microsoft.com/office/drawing/2012/chart"/>
            </c:numRef>
          </c:cat>
          <c:val>
            <c:numRef>
              <c:f>Summary!$AL$30:$AX$30</c:f>
              <c:numCache>
                <c:formatCode>0.0</c:formatCode>
                <c:ptCount val="13"/>
                <c:pt idx="0">
                  <c:v>0</c:v>
                </c:pt>
                <c:pt idx="1">
                  <c:v>5</c:v>
                </c:pt>
                <c:pt idx="2">
                  <c:v>5</c:v>
                </c:pt>
                <c:pt idx="3">
                  <c:v>5</c:v>
                </c:pt>
                <c:pt idx="4">
                  <c:v>5</c:v>
                </c:pt>
                <c:pt idx="5">
                  <c:v>5</c:v>
                </c:pt>
                <c:pt idx="6">
                  <c:v>5</c:v>
                </c:pt>
                <c:pt idx="7">
                  <c:v>5</c:v>
                </c:pt>
                <c:pt idx="8">
                  <c:v>5</c:v>
                </c:pt>
                <c:pt idx="9">
                  <c:v>5</c:v>
                </c:pt>
                <c:pt idx="10">
                  <c:v>5</c:v>
                </c:pt>
                <c:pt idx="11">
                  <c:v>5</c:v>
                </c:pt>
                <c:pt idx="12">
                  <c:v>5</c:v>
                </c:pt>
              </c:numCache>
            </c:numRef>
          </c:val>
          <c:smooth val="0"/>
          <c:extLst xmlns:c15="http://schemas.microsoft.com/office/drawing/2012/chart">
            <c:ext xmlns:c16="http://schemas.microsoft.com/office/drawing/2014/chart" uri="{C3380CC4-5D6E-409C-BE32-E72D297353CC}">
              <c16:uniqueId val="{00000002-ACA5-4A99-A574-B875BFB1DB0F}"/>
            </c:ext>
          </c:extLst>
        </c:ser>
        <c:dLbls>
          <c:showLegendKey val="0"/>
          <c:showVal val="0"/>
          <c:showCatName val="0"/>
          <c:showSerName val="0"/>
          <c:showPercent val="0"/>
          <c:showBubbleSize val="0"/>
        </c:dLbls>
        <c:marker val="1"/>
        <c:smooth val="0"/>
        <c:axId val="1615047503"/>
        <c:axId val="1612511487"/>
        <c:extLst>
          <c:ext xmlns:c15="http://schemas.microsoft.com/office/drawing/2012/chart" uri="{02D57815-91ED-43cb-92C2-25804820EDAC}">
            <c15:filteredLineSeries>
              <c15:ser>
                <c:idx val="4"/>
                <c:order val="4"/>
                <c:tx>
                  <c:strRef>
                    <c:extLst>
                      <c:ext uri="{02D57815-91ED-43cb-92C2-25804820EDAC}">
                        <c15:formulaRef>
                          <c15:sqref>Summary!$AK$33</c15:sqref>
                        </c15:formulaRef>
                      </c:ext>
                    </c:extLst>
                    <c:strCache>
                      <c:ptCount val="1"/>
                      <c:pt idx="0">
                        <c:v>MTBF Target</c:v>
                      </c:pt>
                    </c:strCache>
                  </c:strRef>
                </c:tx>
                <c:spPr>
                  <a:ln w="28575" cap="rnd">
                    <a:solidFill>
                      <a:schemeClr val="accent5"/>
                    </a:solidFill>
                    <a:round/>
                  </a:ln>
                  <a:effectLst/>
                </c:spPr>
                <c:marker>
                  <c:symbol val="none"/>
                </c:marker>
                <c:cat>
                  <c:numRef>
                    <c:extLst>
                      <c:ext uri="{02D57815-91ED-43cb-92C2-25804820EDAC}">
                        <c15:formulaRef>
                          <c15:sqref>Summary!$AM$26:$AX$26</c15:sqref>
                        </c15:formulaRef>
                      </c:ext>
                    </c:extLst>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extLst>
                      <c:ext uri="{02D57815-91ED-43cb-92C2-25804820EDAC}">
                        <c15:formulaRef>
                          <c15:sqref>Summary!$AM$33:$AX$33</c15:sqref>
                        </c15:formulaRef>
                      </c:ext>
                    </c:extLst>
                    <c:numCache>
                      <c:formatCode>0.0</c:formatCode>
                      <c:ptCount val="12"/>
                      <c:pt idx="0">
                        <c:v>8</c:v>
                      </c:pt>
                      <c:pt idx="1">
                        <c:v>8</c:v>
                      </c:pt>
                      <c:pt idx="2">
                        <c:v>8</c:v>
                      </c:pt>
                      <c:pt idx="3">
                        <c:v>8</c:v>
                      </c:pt>
                      <c:pt idx="4">
                        <c:v>8</c:v>
                      </c:pt>
                      <c:pt idx="5">
                        <c:v>8</c:v>
                      </c:pt>
                      <c:pt idx="6">
                        <c:v>8</c:v>
                      </c:pt>
                      <c:pt idx="7">
                        <c:v>8</c:v>
                      </c:pt>
                      <c:pt idx="8">
                        <c:v>8</c:v>
                      </c:pt>
                      <c:pt idx="9">
                        <c:v>8</c:v>
                      </c:pt>
                      <c:pt idx="10">
                        <c:v>8</c:v>
                      </c:pt>
                      <c:pt idx="11">
                        <c:v>8</c:v>
                      </c:pt>
                    </c:numCache>
                  </c:numRef>
                </c:val>
                <c:smooth val="0"/>
                <c:extLst>
                  <c:ext xmlns:c16="http://schemas.microsoft.com/office/drawing/2014/chart" uri="{C3380CC4-5D6E-409C-BE32-E72D297353CC}">
                    <c16:uniqueId val="{00000004-ACA5-4A99-A574-B875BFB1DB0F}"/>
                  </c:ext>
                </c:extLst>
              </c15:ser>
            </c15:filteredLineSeries>
          </c:ext>
        </c:extLst>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Breakdown</a:t>
            </a:r>
            <a:r>
              <a:rPr lang="en-IN" b="1" baseline="0"/>
              <a:t> Hours</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7"/>
          <c:order val="7"/>
          <c:tx>
            <c:strRef>
              <c:f>Summary!$AK$37</c:f>
              <c:strCache>
                <c:ptCount val="1"/>
                <c:pt idx="0">
                  <c:v>OEE BD Hours</c:v>
                </c:pt>
              </c:strCache>
              <c:extLst xmlns:c15="http://schemas.microsoft.com/office/drawing/2012/chart"/>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Summary!$AL$37:$AX$37</c:f>
              <c:numCache>
                <c:formatCode>0</c:formatCode>
                <c:ptCount val="13"/>
                <c:pt idx="0">
                  <c:v>2059.5209166666668</c:v>
                </c:pt>
                <c:pt idx="1">
                  <c:v>2031.3433333333332</c:v>
                </c:pt>
                <c:pt idx="2">
                  <c:v>1909.7149999999999</c:v>
                </c:pt>
                <c:pt idx="3">
                  <c:v>1856.3166666666666</c:v>
                </c:pt>
                <c:pt idx="4">
                  <c:v>0</c:v>
                </c:pt>
                <c:pt idx="5">
                  <c:v>0</c:v>
                </c:pt>
                <c:pt idx="6">
                  <c:v>0</c:v>
                </c:pt>
                <c:pt idx="7">
                  <c:v>0</c:v>
                </c:pt>
                <c:pt idx="8">
                  <c:v>0</c:v>
                </c:pt>
                <c:pt idx="9">
                  <c:v>0</c:v>
                </c:pt>
                <c:pt idx="10">
                  <c:v>0</c:v>
                </c:pt>
                <c:pt idx="11">
                  <c:v>0</c:v>
                </c:pt>
                <c:pt idx="12">
                  <c:v>0</c:v>
                </c:pt>
              </c:numCache>
            </c:numRef>
          </c:val>
          <c:extLst xmlns:c15="http://schemas.microsoft.com/office/drawing/2012/chart">
            <c:ext xmlns:c16="http://schemas.microsoft.com/office/drawing/2014/chart" uri="{C3380CC4-5D6E-409C-BE32-E72D297353CC}">
              <c16:uniqueId val="{00000007-ACA5-4A99-A574-B875BFB1DB0F}"/>
            </c:ext>
          </c:extLst>
        </c:ser>
        <c:dLbls>
          <c:showLegendKey val="0"/>
          <c:showVal val="0"/>
          <c:showCatName val="0"/>
          <c:showSerName val="0"/>
          <c:showPercent val="0"/>
          <c:showBubbleSize val="0"/>
        </c:dLbls>
        <c:gapWidth val="67"/>
        <c:axId val="1615047503"/>
        <c:axId val="1612511487"/>
        <c:extLst>
          <c:ext xmlns:c15="http://schemas.microsoft.com/office/drawing/2012/chart" uri="{02D57815-91ED-43cb-92C2-25804820EDAC}">
            <c15:filteredBarSeries>
              <c15:ser>
                <c:idx val="0"/>
                <c:order val="0"/>
                <c:tx>
                  <c:strRef>
                    <c:extLst>
                      <c:ext uri="{02D57815-91ED-43cb-92C2-25804820EDAC}">
                        <c15:formulaRef>
                          <c15:sqref>Summary!$AK$27</c15:sqref>
                        </c15:formulaRef>
                      </c:ext>
                    </c:extLst>
                    <c:strCache>
                      <c:ptCount val="1"/>
                      <c:pt idx="0">
                        <c:v>No of breakdowns Target</c:v>
                      </c:pt>
                    </c:strCache>
                  </c:strRef>
                </c:tx>
                <c:spPr>
                  <a:solidFill>
                    <a:schemeClr val="accent1"/>
                  </a:solidFill>
                  <a:ln>
                    <a:noFill/>
                  </a:ln>
                  <a:effectLst/>
                </c:spPr>
                <c:invertIfNegative val="0"/>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Summary!$AM$27:$AX$27</c15:sqref>
                        </c15:formulaRef>
                      </c:ext>
                    </c:extLst>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extLst>
                  <c:ext xmlns:c16="http://schemas.microsoft.com/office/drawing/2014/chart" uri="{C3380CC4-5D6E-409C-BE32-E72D297353CC}">
                    <c16:uniqueId val="{00000000-ACA5-4A99-A574-B875BFB1DB0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Summary!$AK$28</c15:sqref>
                        </c15:formulaRef>
                      </c:ext>
                    </c:extLst>
                    <c:strCache>
                      <c:ptCount val="1"/>
                      <c:pt idx="0">
                        <c:v>Total No of breakdowns</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Summary!$AM$28:$AX$28</c15:sqref>
                        </c15:formulaRef>
                      </c:ext>
                    </c:extLst>
                    <c:numCache>
                      <c:formatCode>General</c:formatCode>
                      <c:ptCount val="12"/>
                      <c:pt idx="0">
                        <c:v>266</c:v>
                      </c:pt>
                      <c:pt idx="1">
                        <c:v>334</c:v>
                      </c:pt>
                      <c:pt idx="2">
                        <c:v>374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1-ACA5-4A99-A574-B875BFB1DB0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Summary!$AK$31</c15:sqref>
                        </c15:formulaRef>
                      </c:ext>
                    </c:extLst>
                    <c:strCache>
                      <c:ptCount val="1"/>
                      <c:pt idx="0">
                        <c:v>MTTR - Hours</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Summary!$AM$31:$AX$31</c15:sqref>
                        </c15:formulaRef>
                      </c:ext>
                    </c:extLst>
                    <c:numCache>
                      <c:formatCode>0.0</c:formatCode>
                      <c:ptCount val="12"/>
                      <c:pt idx="0">
                        <c:v>7.4015248547233865</c:v>
                      </c:pt>
                      <c:pt idx="1">
                        <c:v>5.9384481734481716</c:v>
                      </c:pt>
                      <c:pt idx="2">
                        <c:v>5.7829490788865794</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3-ACA5-4A99-A574-B875BFB1DB0F}"/>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Summary!$AK$34</c15:sqref>
                        </c15:formulaRef>
                      </c:ext>
                    </c:extLst>
                    <c:strCache>
                      <c:ptCount val="1"/>
                      <c:pt idx="0">
                        <c:v>MTBF - Days</c:v>
                      </c:pt>
                    </c:strCache>
                  </c:strRef>
                </c:tx>
                <c:spPr>
                  <a:solidFill>
                    <a:srgbClr val="002060"/>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Summary!$AM$34:$AX$34</c15:sqref>
                        </c15:formulaRef>
                      </c:ext>
                    </c:extLst>
                    <c:numCache>
                      <c:formatCode>0.0</c:formatCode>
                      <c:ptCount val="12"/>
                      <c:pt idx="0">
                        <c:v>11.84929564720159</c:v>
                      </c:pt>
                      <c:pt idx="1">
                        <c:v>9.994975683100682</c:v>
                      </c:pt>
                      <c:pt idx="2">
                        <c:v>9.9187091863263781</c:v>
                      </c:pt>
                      <c:pt idx="3">
                        <c:v>23.4375</c:v>
                      </c:pt>
                      <c:pt idx="4">
                        <c:v>24.375</c:v>
                      </c:pt>
                      <c:pt idx="5">
                        <c:v>23.4375</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5-ACA5-4A99-A574-B875BFB1DB0F}"/>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Summary!$AK$38</c15:sqref>
                        </c15:formulaRef>
                      </c:ext>
                    </c:extLst>
                    <c:strCache>
                      <c:ptCount val="1"/>
                      <c:pt idx="0">
                        <c:v>CMMS BD Hours</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Summary!$AM$38:$AX$38</c15:sqref>
                        </c15:formulaRef>
                      </c:ext>
                    </c:extLst>
                    <c:numCache>
                      <c:formatCode>0</c:formatCode>
                      <c:ptCount val="12"/>
                      <c:pt idx="0">
                        <c:v>4974.9833333333336</c:v>
                      </c:pt>
                      <c:pt idx="1">
                        <c:v>645.0333333333333</c:v>
                      </c:pt>
                      <c:pt idx="2">
                        <c:v>673.45</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8-ACA5-4A99-A574-B875BFB1DB0F}"/>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Summary!$AK$40</c15:sqref>
                        </c15:formulaRef>
                      </c:ext>
                    </c:extLst>
                    <c:strCache>
                      <c:ptCount val="1"/>
                      <c:pt idx="0">
                        <c:v>BD Percentage Target</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Summary!$AM$40:$AX$40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extLst xmlns:c15="http://schemas.microsoft.com/office/drawing/2012/chart">
                  <c:ext xmlns:c16="http://schemas.microsoft.com/office/drawing/2014/chart" uri="{C3380CC4-5D6E-409C-BE32-E72D297353CC}">
                    <c16:uniqueId val="{00000009-ACA5-4A99-A574-B875BFB1DB0F}"/>
                  </c:ext>
                </c:extLst>
              </c15:ser>
            </c15:filteredBarSeries>
          </c:ext>
        </c:extLst>
      </c:barChart>
      <c:barChart>
        <c:barDir val="col"/>
        <c:grouping val="clustered"/>
        <c:varyColors val="0"/>
        <c:ser>
          <c:idx val="11"/>
          <c:order val="11"/>
          <c:tx>
            <c:strRef>
              <c:f>Summary!$AK$39</c:f>
              <c:strCache>
                <c:ptCount val="1"/>
                <c:pt idx="0">
                  <c:v>Helper 4</c:v>
                </c:pt>
              </c:strCache>
            </c:strRef>
          </c:tx>
          <c:spPr>
            <a:solidFill>
              <a:srgbClr val="4472C4"/>
            </a:solidFill>
            <a:ln>
              <a:noFill/>
            </a:ln>
            <a:effectLst/>
          </c:spPr>
          <c:invertIfNegative val="0"/>
          <c:val>
            <c:numRef>
              <c:f>Summary!$AL$39:$AX$39</c:f>
              <c:numCache>
                <c:formatCode>0</c:formatCode>
                <c:ptCount val="13"/>
                <c:pt idx="0">
                  <c:v>2059.5209166666668</c:v>
                </c:pt>
                <c:pt idx="1">
                  <c:v>2031.3433333333332</c:v>
                </c:pt>
                <c:pt idx="2">
                  <c:v>1909.7149999999999</c:v>
                </c:pt>
                <c:pt idx="3">
                  <c:v>1856.3166666666666</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293-4CEF-9127-BB72DD0B5D04}"/>
            </c:ext>
          </c:extLst>
        </c:ser>
        <c:dLbls>
          <c:showLegendKey val="0"/>
          <c:showVal val="0"/>
          <c:showCatName val="0"/>
          <c:showSerName val="0"/>
          <c:showPercent val="0"/>
          <c:showBubbleSize val="0"/>
        </c:dLbls>
        <c:gapWidth val="67"/>
        <c:overlap val="100"/>
        <c:axId val="1615040543"/>
        <c:axId val="1612510047"/>
        <c:extLst>
          <c:ext xmlns:c15="http://schemas.microsoft.com/office/drawing/2012/chart" uri="{02D57815-91ED-43cb-92C2-25804820EDAC}">
            <c15:filteredBarSeries>
              <c15:ser>
                <c:idx val="10"/>
                <c:order val="10"/>
                <c:tx>
                  <c:strRef>
                    <c:extLst>
                      <c:ext uri="{02D57815-91ED-43cb-92C2-25804820EDAC}">
                        <c15:formulaRef>
                          <c15:sqref>Summary!$AK$41</c15:sqref>
                        </c15:formulaRef>
                      </c:ext>
                    </c:extLst>
                    <c:strCache>
                      <c:ptCount val="1"/>
                      <c:pt idx="0">
                        <c:v>BD Percentge</c:v>
                      </c:pt>
                    </c:strCache>
                  </c:strRef>
                </c:tx>
                <c:spPr>
                  <a:solidFill>
                    <a:schemeClr val="accent5">
                      <a:lumMod val="60000"/>
                    </a:schemeClr>
                  </a:solidFill>
                  <a:ln>
                    <a:noFill/>
                  </a:ln>
                  <a:effectLst/>
                </c:spPr>
                <c:invertIfNegative val="0"/>
                <c:cat>
                  <c:numRef>
                    <c:extLst>
                      <c:ext uri="{02D57815-91ED-43cb-92C2-25804820EDAC}">
                        <c15:formulaRef>
                          <c15:sqref>Summary!$AM$26:$AX$26</c15:sqref>
                        </c15:formulaRef>
                      </c:ext>
                    </c:extLst>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extLst>
                      <c:ext uri="{02D57815-91ED-43cb-92C2-25804820EDAC}">
                        <c15:formulaRef>
                          <c15:sqref>Summary!$AM$41:$AX$41</c15:sqref>
                        </c15:formulaRef>
                      </c:ext>
                    </c:extLst>
                    <c:numCache>
                      <c:formatCode>0.0%</c:formatCode>
                      <c:ptCount val="12"/>
                      <c:pt idx="0">
                        <c:v>5.0834417751084424E-2</c:v>
                      </c:pt>
                      <c:pt idx="1">
                        <c:v>4.5879039039039046E-2</c:v>
                      </c:pt>
                      <c:pt idx="2">
                        <c:v>4.2880957880957887E-2</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ACA5-4A99-A574-B875BFB1DB0F}"/>
                  </c:ext>
                </c:extLst>
              </c15:ser>
            </c15:filteredBarSeries>
          </c:ext>
        </c:extLst>
      </c:barChart>
      <c:lineChart>
        <c:grouping val="standard"/>
        <c:varyColors val="0"/>
        <c:ser>
          <c:idx val="6"/>
          <c:order val="6"/>
          <c:tx>
            <c:strRef>
              <c:f>Summary!$AK$36</c:f>
              <c:strCache>
                <c:ptCount val="1"/>
                <c:pt idx="0">
                  <c:v>BD Hours Target</c:v>
                </c:pt>
              </c:strCache>
              <c:extLst xmlns:c15="http://schemas.microsoft.com/office/drawing/2012/chart"/>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72-47B1-AC8F-2E1A3B5995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Summary!$AM$26:$AX$26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extLst xmlns:c15="http://schemas.microsoft.com/office/drawing/2012/chart"/>
            </c:numRef>
          </c:cat>
          <c:val>
            <c:numRef>
              <c:f>Summary!$AL$36:$AX$36</c:f>
              <c:numCache>
                <c:formatCode>0</c:formatCode>
                <c:ptCount val="13"/>
                <c:pt idx="0">
                  <c:v>800</c:v>
                </c:pt>
                <c:pt idx="1">
                  <c:v>800</c:v>
                </c:pt>
                <c:pt idx="2">
                  <c:v>800</c:v>
                </c:pt>
                <c:pt idx="3">
                  <c:v>800</c:v>
                </c:pt>
                <c:pt idx="4">
                  <c:v>800</c:v>
                </c:pt>
                <c:pt idx="5">
                  <c:v>800</c:v>
                </c:pt>
                <c:pt idx="6">
                  <c:v>800</c:v>
                </c:pt>
                <c:pt idx="7">
                  <c:v>800</c:v>
                </c:pt>
                <c:pt idx="8">
                  <c:v>800</c:v>
                </c:pt>
                <c:pt idx="9">
                  <c:v>800</c:v>
                </c:pt>
                <c:pt idx="10">
                  <c:v>800</c:v>
                </c:pt>
                <c:pt idx="11">
                  <c:v>800</c:v>
                </c:pt>
                <c:pt idx="12">
                  <c:v>800</c:v>
                </c:pt>
              </c:numCache>
            </c:numRef>
          </c:val>
          <c:smooth val="0"/>
          <c:extLst xmlns:c15="http://schemas.microsoft.com/office/drawing/2012/chart">
            <c:ext xmlns:c16="http://schemas.microsoft.com/office/drawing/2014/chart" uri="{C3380CC4-5D6E-409C-BE32-E72D297353CC}">
              <c16:uniqueId val="{00000006-ACA5-4A99-A574-B875BFB1DB0F}"/>
            </c:ext>
          </c:extLst>
        </c:ser>
        <c:dLbls>
          <c:showLegendKey val="0"/>
          <c:showVal val="0"/>
          <c:showCatName val="0"/>
          <c:showSerName val="0"/>
          <c:showPercent val="0"/>
          <c:showBubbleSize val="0"/>
        </c:dLbls>
        <c:marker val="1"/>
        <c:smooth val="0"/>
        <c:axId val="1615047503"/>
        <c:axId val="1612511487"/>
        <c:extLst>
          <c:ext xmlns:c15="http://schemas.microsoft.com/office/drawing/2012/chart" uri="{02D57815-91ED-43cb-92C2-25804820EDAC}">
            <c15:filteredLineSeries>
              <c15:ser>
                <c:idx val="2"/>
                <c:order val="2"/>
                <c:tx>
                  <c:strRef>
                    <c:extLst>
                      <c:ext uri="{02D57815-91ED-43cb-92C2-25804820EDAC}">
                        <c15:formulaRef>
                          <c15:sqref>Summary!$AK$30</c15:sqref>
                        </c15:formulaRef>
                      </c:ext>
                    </c:extLst>
                    <c:strCache>
                      <c:ptCount val="1"/>
                      <c:pt idx="0">
                        <c:v>MTTR Target</c:v>
                      </c:pt>
                    </c:strCache>
                  </c:strRef>
                </c:tx>
                <c:spPr>
                  <a:ln w="28575" cap="rnd">
                    <a:solidFill>
                      <a:schemeClr val="accent6">
                        <a:lumMod val="50000"/>
                      </a:schemeClr>
                    </a:solidFill>
                    <a:round/>
                  </a:ln>
                  <a:effectLst/>
                </c:spPr>
                <c:marker>
                  <c:symbol val="none"/>
                </c:marker>
                <c:dLbls>
                  <c:dLbl>
                    <c:idx val="11"/>
                    <c:showLegendKey val="0"/>
                    <c:showVal val="1"/>
                    <c:showCatName val="0"/>
                    <c:showSerName val="0"/>
                    <c:showPercent val="0"/>
                    <c:showBubbleSize val="0"/>
                    <c:extLst>
                      <c:ext uri="{CE6537A1-D6FC-4f65-9D91-7224C49458BB}"/>
                      <c:ext xmlns:c16="http://schemas.microsoft.com/office/drawing/2014/chart" uri="{C3380CC4-5D6E-409C-BE32-E72D297353CC}">
                        <c16:uniqueId val="{00000000-55B3-4B5F-A88B-EE37D8BE8AE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Summary!$AM$26:$AX$26</c15:sqref>
                        </c15:formulaRef>
                      </c:ext>
                    </c:extLst>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extLst>
                      <c:ext uri="{02D57815-91ED-43cb-92C2-25804820EDAC}">
                        <c15:formulaRef>
                          <c15:sqref>Summary!$AM$30:$AX$30</c15:sqref>
                        </c15:formulaRef>
                      </c:ext>
                    </c:extLst>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smooth val="0"/>
                <c:extLst>
                  <c:ext xmlns:c16="http://schemas.microsoft.com/office/drawing/2014/chart" uri="{C3380CC4-5D6E-409C-BE32-E72D297353CC}">
                    <c16:uniqueId val="{00000002-ACA5-4A99-A574-B875BFB1DB0F}"/>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Summary!$AK$33</c15:sqref>
                        </c15:formulaRef>
                      </c:ext>
                    </c:extLst>
                    <c:strCache>
                      <c:ptCount val="1"/>
                      <c:pt idx="0">
                        <c:v>MTBF Target</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Summary!$AM$26:$AX$26</c15:sqref>
                        </c15:formulaRef>
                      </c:ext>
                    </c:extLst>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extLst xmlns:c15="http://schemas.microsoft.com/office/drawing/2012/chart">
                      <c:ext xmlns:c15="http://schemas.microsoft.com/office/drawing/2012/chart" uri="{02D57815-91ED-43cb-92C2-25804820EDAC}">
                        <c15:formulaRef>
                          <c15:sqref>Summary!$AM$33:$AX$33</c15:sqref>
                        </c15:formulaRef>
                      </c:ext>
                    </c:extLst>
                    <c:numCache>
                      <c:formatCode>0.0</c:formatCode>
                      <c:ptCount val="12"/>
                      <c:pt idx="0">
                        <c:v>8</c:v>
                      </c:pt>
                      <c:pt idx="1">
                        <c:v>8</c:v>
                      </c:pt>
                      <c:pt idx="2">
                        <c:v>8</c:v>
                      </c:pt>
                      <c:pt idx="3">
                        <c:v>8</c:v>
                      </c:pt>
                      <c:pt idx="4">
                        <c:v>8</c:v>
                      </c:pt>
                      <c:pt idx="5">
                        <c:v>8</c:v>
                      </c:pt>
                      <c:pt idx="6">
                        <c:v>8</c:v>
                      </c:pt>
                      <c:pt idx="7">
                        <c:v>8</c:v>
                      </c:pt>
                      <c:pt idx="8">
                        <c:v>8</c:v>
                      </c:pt>
                      <c:pt idx="9">
                        <c:v>8</c:v>
                      </c:pt>
                      <c:pt idx="10">
                        <c:v>8</c:v>
                      </c:pt>
                      <c:pt idx="11">
                        <c:v>8</c:v>
                      </c:pt>
                    </c:numCache>
                  </c:numRef>
                </c:val>
                <c:smooth val="0"/>
                <c:extLst xmlns:c15="http://schemas.microsoft.com/office/drawing/2012/chart">
                  <c:ext xmlns:c16="http://schemas.microsoft.com/office/drawing/2014/chart" uri="{C3380CC4-5D6E-409C-BE32-E72D297353CC}">
                    <c16:uniqueId val="{00000004-ACA5-4A99-A574-B875BFB1DB0F}"/>
                  </c:ext>
                </c:extLst>
              </c15:ser>
            </c15:filteredLineSeries>
          </c:ext>
        </c:extLst>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valAx>
        <c:axId val="1612510047"/>
        <c:scaling>
          <c:orientation val="minMax"/>
        </c:scaling>
        <c:delete val="1"/>
        <c:axPos val="r"/>
        <c:numFmt formatCode="0" sourceLinked="1"/>
        <c:majorTickMark val="none"/>
        <c:minorTickMark val="none"/>
        <c:tickLblPos val="nextTo"/>
        <c:crossAx val="1615040543"/>
        <c:crosses val="max"/>
        <c:crossBetween val="between"/>
      </c:valAx>
      <c:catAx>
        <c:axId val="1615040543"/>
        <c:scaling>
          <c:orientation val="minMax"/>
        </c:scaling>
        <c:delete val="1"/>
        <c:axPos val="b"/>
        <c:numFmt formatCode="mmm\-yy" sourceLinked="1"/>
        <c:majorTickMark val="out"/>
        <c:minorTickMark val="none"/>
        <c:tickLblPos val="nextTo"/>
        <c:crossAx val="1612510047"/>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Breakdown</a:t>
            </a:r>
            <a:r>
              <a:rPr lang="en-IN" b="1" baseline="0"/>
              <a:t> %</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Summary!$AK$41</c:f>
              <c:strCache>
                <c:ptCount val="1"/>
                <c:pt idx="0">
                  <c:v>BD Percentge</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Summary!$AL$41:$AX$41</c:f>
              <c:numCache>
                <c:formatCode>0.0%</c:formatCode>
                <c:ptCount val="13"/>
                <c:pt idx="0">
                  <c:v>4.7574980749980754E-2</c:v>
                </c:pt>
                <c:pt idx="1">
                  <c:v>5.0834417751084424E-2</c:v>
                </c:pt>
                <c:pt idx="2">
                  <c:v>4.5879039039039046E-2</c:v>
                </c:pt>
                <c:pt idx="3">
                  <c:v>4.2880957880957887E-2</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17B-4246-A5D8-F4A7C193587E}"/>
            </c:ext>
          </c:extLst>
        </c:ser>
        <c:ser>
          <c:idx val="2"/>
          <c:order val="2"/>
          <c:tx>
            <c:strRef>
              <c:f>Summary!$AK$42</c:f>
              <c:strCache>
                <c:ptCount val="1"/>
                <c:pt idx="0">
                  <c:v>Helper 5</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Summary!$AL$42:$AX$42</c:f>
              <c:numCache>
                <c:formatCode>0.0%</c:formatCode>
                <c:ptCount val="13"/>
                <c:pt idx="0">
                  <c:v>4.7574980749980754E-2</c:v>
                </c:pt>
                <c:pt idx="1">
                  <c:v>5.0834417751084424E-2</c:v>
                </c:pt>
                <c:pt idx="2">
                  <c:v>4.5879039039039046E-2</c:v>
                </c:pt>
                <c:pt idx="3">
                  <c:v>4.2880957880957887E-2</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17B-4246-A5D8-F4A7C193587E}"/>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Summary!$AK$40</c:f>
              <c:strCache>
                <c:ptCount val="1"/>
                <c:pt idx="0">
                  <c:v>BD Percentage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747-45F2-9293-BC905C31B2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Summary!$AL$40:$AX$40</c:f>
              <c:numCache>
                <c:formatCode>0%</c:formatCode>
                <c:ptCount val="13"/>
                <c:pt idx="0">
                  <c:v>0.04</c:v>
                </c:pt>
                <c:pt idx="1">
                  <c:v>0.04</c:v>
                </c:pt>
                <c:pt idx="2">
                  <c:v>0.04</c:v>
                </c:pt>
                <c:pt idx="3">
                  <c:v>0.04</c:v>
                </c:pt>
                <c:pt idx="4">
                  <c:v>0.04</c:v>
                </c:pt>
                <c:pt idx="5">
                  <c:v>0.04</c:v>
                </c:pt>
                <c:pt idx="6">
                  <c:v>0.04</c:v>
                </c:pt>
                <c:pt idx="7">
                  <c:v>0.04</c:v>
                </c:pt>
                <c:pt idx="8">
                  <c:v>0.04</c:v>
                </c:pt>
                <c:pt idx="9">
                  <c:v>0.04</c:v>
                </c:pt>
                <c:pt idx="10">
                  <c:v>0.04</c:v>
                </c:pt>
                <c:pt idx="11">
                  <c:v>0.04</c:v>
                </c:pt>
                <c:pt idx="12">
                  <c:v>0.04</c:v>
                </c:pt>
              </c:numCache>
            </c:numRef>
          </c:val>
          <c:smooth val="0"/>
          <c:extLst>
            <c:ext xmlns:c16="http://schemas.microsoft.com/office/drawing/2014/chart" uri="{C3380CC4-5D6E-409C-BE32-E72D297353CC}">
              <c16:uniqueId val="{00000000-017B-4246-A5D8-F4A7C193587E}"/>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Breakdown</a:t>
            </a:r>
            <a:r>
              <a:rPr lang="en-IN" b="1" baseline="0"/>
              <a:t> Occurrence</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Summary!$AK$28</c:f>
              <c:strCache>
                <c:ptCount val="1"/>
                <c:pt idx="0">
                  <c:v>Total No of breakdowns</c:v>
                </c:pt>
              </c:strCache>
              <c:extLst xmlns:c15="http://schemas.microsoft.com/office/drawing/2012/chart"/>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Summary!$AL$28:$AX$28</c:f>
              <c:numCache>
                <c:formatCode>General</c:formatCode>
                <c:ptCount val="13"/>
                <c:pt idx="0">
                  <c:v>223.75</c:v>
                </c:pt>
                <c:pt idx="1">
                  <c:v>266</c:v>
                </c:pt>
                <c:pt idx="2">
                  <c:v>334</c:v>
                </c:pt>
                <c:pt idx="3">
                  <c:v>374</c:v>
                </c:pt>
                <c:pt idx="4">
                  <c:v>0</c:v>
                </c:pt>
                <c:pt idx="5">
                  <c:v>0</c:v>
                </c:pt>
                <c:pt idx="6">
                  <c:v>0</c:v>
                </c:pt>
                <c:pt idx="7">
                  <c:v>0</c:v>
                </c:pt>
                <c:pt idx="8">
                  <c:v>0</c:v>
                </c:pt>
                <c:pt idx="9">
                  <c:v>0</c:v>
                </c:pt>
                <c:pt idx="10">
                  <c:v>0</c:v>
                </c:pt>
                <c:pt idx="11">
                  <c:v>0</c:v>
                </c:pt>
                <c:pt idx="12">
                  <c:v>0</c:v>
                </c:pt>
              </c:numCache>
            </c:numRef>
          </c:val>
          <c:extLst xmlns:c15="http://schemas.microsoft.com/office/drawing/2012/chart">
            <c:ext xmlns:c16="http://schemas.microsoft.com/office/drawing/2014/chart" uri="{C3380CC4-5D6E-409C-BE32-E72D297353CC}">
              <c16:uniqueId val="{00000001-ACA5-4A99-A574-B875BFB1DB0F}"/>
            </c:ext>
          </c:extLst>
        </c:ser>
        <c:ser>
          <c:idx val="12"/>
          <c:order val="12"/>
          <c:tx>
            <c:strRef>
              <c:f>Summary!$AK$29</c:f>
              <c:strCache>
                <c:ptCount val="1"/>
                <c:pt idx="0">
                  <c:v>Helper 1</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Summary!$AL$29:$AX$29</c:f>
              <c:numCache>
                <c:formatCode>General</c:formatCode>
                <c:ptCount val="13"/>
                <c:pt idx="0">
                  <c:v>0</c:v>
                </c:pt>
                <c:pt idx="1">
                  <c:v>266</c:v>
                </c:pt>
                <c:pt idx="2">
                  <c:v>334</c:v>
                </c:pt>
                <c:pt idx="3">
                  <c:v>374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865-4D92-A724-17C6C17932C9}"/>
            </c:ext>
          </c:extLst>
        </c:ser>
        <c:dLbls>
          <c:showLegendKey val="0"/>
          <c:showVal val="0"/>
          <c:showCatName val="0"/>
          <c:showSerName val="0"/>
          <c:showPercent val="0"/>
          <c:showBubbleSize val="0"/>
        </c:dLbls>
        <c:gapWidth val="67"/>
        <c:overlap val="100"/>
        <c:axId val="1615047503"/>
        <c:axId val="1612511487"/>
        <c:extLst>
          <c:ext xmlns:c15="http://schemas.microsoft.com/office/drawing/2012/chart" uri="{02D57815-91ED-43cb-92C2-25804820EDAC}">
            <c15:filteredBarSeries>
              <c15:ser>
                <c:idx val="10"/>
                <c:order val="10"/>
                <c:tx>
                  <c:strRef>
                    <c:extLst>
                      <c:ext uri="{02D57815-91ED-43cb-92C2-25804820EDAC}">
                        <c15:formulaRef>
                          <c15:sqref>Summary!$AK$41</c15:sqref>
                        </c15:formulaRef>
                      </c:ext>
                    </c:extLst>
                    <c:strCache>
                      <c:ptCount val="1"/>
                      <c:pt idx="0">
                        <c:v>BD Percentge</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Summary!$AM$41:$AX$41</c15:sqref>
                        </c15:formulaRef>
                      </c:ext>
                    </c:extLst>
                    <c:numCache>
                      <c:formatCode>0.0%</c:formatCode>
                      <c:ptCount val="12"/>
                      <c:pt idx="0">
                        <c:v>5.0834417751084424E-2</c:v>
                      </c:pt>
                      <c:pt idx="1">
                        <c:v>4.5879039039039046E-2</c:v>
                      </c:pt>
                      <c:pt idx="2">
                        <c:v>4.2880957880957887E-2</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ACA5-4A99-A574-B875BFB1DB0F}"/>
                  </c:ext>
                </c:extLst>
              </c15:ser>
            </c15:filteredBarSeries>
          </c:ext>
        </c:extLst>
      </c:barChart>
      <c:lineChart>
        <c:grouping val="standard"/>
        <c:varyColors val="0"/>
        <c:ser>
          <c:idx val="0"/>
          <c:order val="0"/>
          <c:tx>
            <c:strRef>
              <c:f>Summary!$AK$27</c:f>
              <c:strCache>
                <c:ptCount val="1"/>
                <c:pt idx="0">
                  <c:v>No of breakdowns Target</c:v>
                </c:pt>
              </c:strCache>
              <c:extLst xmlns:c15="http://schemas.microsoft.com/office/drawing/2012/chart"/>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AD-4830-82CA-3D7FC32A80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Summary!$AL$27:$AX$27</c:f>
              <c:numCache>
                <c:formatCode>General</c:formatCode>
                <c:ptCount val="13"/>
                <c:pt idx="0">
                  <c:v>300</c:v>
                </c:pt>
                <c:pt idx="1">
                  <c:v>200</c:v>
                </c:pt>
                <c:pt idx="2">
                  <c:v>200</c:v>
                </c:pt>
                <c:pt idx="3">
                  <c:v>200</c:v>
                </c:pt>
                <c:pt idx="4">
                  <c:v>200</c:v>
                </c:pt>
                <c:pt idx="5">
                  <c:v>200</c:v>
                </c:pt>
                <c:pt idx="6">
                  <c:v>200</c:v>
                </c:pt>
                <c:pt idx="7">
                  <c:v>200</c:v>
                </c:pt>
                <c:pt idx="8">
                  <c:v>200</c:v>
                </c:pt>
                <c:pt idx="9">
                  <c:v>200</c:v>
                </c:pt>
                <c:pt idx="10">
                  <c:v>200</c:v>
                </c:pt>
                <c:pt idx="11">
                  <c:v>200</c:v>
                </c:pt>
                <c:pt idx="12">
                  <c:v>200</c:v>
                </c:pt>
              </c:numCache>
            </c:numRef>
          </c:val>
          <c:smooth val="0"/>
          <c:extLst xmlns:c15="http://schemas.microsoft.com/office/drawing/2012/chart">
            <c:ext xmlns:c16="http://schemas.microsoft.com/office/drawing/2014/chart" uri="{C3380CC4-5D6E-409C-BE32-E72D297353CC}">
              <c16:uniqueId val="{00000000-ACA5-4A99-A574-B875BFB1DB0F}"/>
            </c:ext>
          </c:extLst>
        </c:ser>
        <c:dLbls>
          <c:showLegendKey val="0"/>
          <c:showVal val="0"/>
          <c:showCatName val="0"/>
          <c:showSerName val="0"/>
          <c:showPercent val="0"/>
          <c:showBubbleSize val="0"/>
        </c:dLbls>
        <c:marker val="1"/>
        <c:smooth val="0"/>
        <c:axId val="1615047503"/>
        <c:axId val="1612511487"/>
        <c:extLst>
          <c:ext xmlns:c15="http://schemas.microsoft.com/office/drawing/2012/chart" uri="{02D57815-91ED-43cb-92C2-25804820EDAC}">
            <c15:filteredLineSeries>
              <c15:ser>
                <c:idx val="2"/>
                <c:order val="2"/>
                <c:tx>
                  <c:strRef>
                    <c:extLst>
                      <c:ext uri="{02D57815-91ED-43cb-92C2-25804820EDAC}">
                        <c15:formulaRef>
                          <c15:sqref>Summary!$AK$30</c15:sqref>
                        </c15:formulaRef>
                      </c:ext>
                    </c:extLst>
                    <c:strCache>
                      <c:ptCount val="1"/>
                      <c:pt idx="0">
                        <c:v>MTTR Target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extLst>
                      <c:ex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Summary!$AM$30:$AX$30</c15:sqref>
                        </c15:formulaRef>
                      </c:ext>
                    </c:extLst>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smooth val="0"/>
                <c:extLst>
                  <c:ext xmlns:c16="http://schemas.microsoft.com/office/drawing/2014/chart" uri="{C3380CC4-5D6E-409C-BE32-E72D297353CC}">
                    <c16:uniqueId val="{00000002-ACA5-4A99-A574-B875BFB1DB0F}"/>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Summary!$AK$31</c15:sqref>
                        </c15:formulaRef>
                      </c:ext>
                    </c:extLst>
                    <c:strCache>
                      <c:ptCount val="1"/>
                      <c:pt idx="0">
                        <c:v>MTTR - Hours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Summary!$AM$31:$AX$31</c15:sqref>
                        </c15:formulaRef>
                      </c:ext>
                    </c:extLst>
                    <c:numCache>
                      <c:formatCode>0.0</c:formatCode>
                      <c:ptCount val="12"/>
                      <c:pt idx="0">
                        <c:v>7.4015248547233865</c:v>
                      </c:pt>
                      <c:pt idx="1">
                        <c:v>5.9384481734481716</c:v>
                      </c:pt>
                      <c:pt idx="2">
                        <c:v>5.7829490788865794</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3-ACA5-4A99-A574-B875BFB1DB0F}"/>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Summary!$AK$33</c15:sqref>
                        </c15:formulaRef>
                      </c:ext>
                    </c:extLst>
                    <c:strCache>
                      <c:ptCount val="1"/>
                      <c:pt idx="0">
                        <c:v>MTBF Target</c:v>
                      </c:pt>
                    </c:strCache>
                  </c:strRef>
                </c:tx>
                <c:spPr>
                  <a:ln w="28575" cap="rnd">
                    <a:solidFill>
                      <a:schemeClr val="accent6">
                        <a:lumMod val="50000"/>
                      </a:schemeClr>
                    </a:solidFill>
                    <a:round/>
                  </a:ln>
                  <a:effectLst/>
                </c:spPr>
                <c:marker>
                  <c:symbol val="none"/>
                </c:marker>
                <c:dLbls>
                  <c:dLbl>
                    <c:idx val="11"/>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B-ACA5-4A99-A574-B875BFB1DB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Summary!$AM$33:$AX$33</c15:sqref>
                        </c15:formulaRef>
                      </c:ext>
                    </c:extLst>
                    <c:numCache>
                      <c:formatCode>0.0</c:formatCode>
                      <c:ptCount val="12"/>
                      <c:pt idx="0">
                        <c:v>8</c:v>
                      </c:pt>
                      <c:pt idx="1">
                        <c:v>8</c:v>
                      </c:pt>
                      <c:pt idx="2">
                        <c:v>8</c:v>
                      </c:pt>
                      <c:pt idx="3">
                        <c:v>8</c:v>
                      </c:pt>
                      <c:pt idx="4">
                        <c:v>8</c:v>
                      </c:pt>
                      <c:pt idx="5">
                        <c:v>8</c:v>
                      </c:pt>
                      <c:pt idx="6">
                        <c:v>8</c:v>
                      </c:pt>
                      <c:pt idx="7">
                        <c:v>8</c:v>
                      </c:pt>
                      <c:pt idx="8">
                        <c:v>8</c:v>
                      </c:pt>
                      <c:pt idx="9">
                        <c:v>8</c:v>
                      </c:pt>
                      <c:pt idx="10">
                        <c:v>8</c:v>
                      </c:pt>
                      <c:pt idx="11">
                        <c:v>8</c:v>
                      </c:pt>
                    </c:numCache>
                  </c:numRef>
                </c:val>
                <c:smooth val="0"/>
                <c:extLst xmlns:c15="http://schemas.microsoft.com/office/drawing/2012/chart">
                  <c:ext xmlns:c16="http://schemas.microsoft.com/office/drawing/2014/chart" uri="{C3380CC4-5D6E-409C-BE32-E72D297353CC}">
                    <c16:uniqueId val="{00000004-ACA5-4A99-A574-B875BFB1DB0F}"/>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Summary!$AK$34</c15:sqref>
                        </c15:formulaRef>
                      </c:ext>
                    </c:extLst>
                    <c:strCache>
                      <c:ptCount val="1"/>
                      <c:pt idx="0">
                        <c:v>MTBF - Days</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Summary!$AM$34:$AX$34</c15:sqref>
                        </c15:formulaRef>
                      </c:ext>
                    </c:extLst>
                    <c:numCache>
                      <c:formatCode>0.0</c:formatCode>
                      <c:ptCount val="12"/>
                      <c:pt idx="0">
                        <c:v>11.84929564720159</c:v>
                      </c:pt>
                      <c:pt idx="1">
                        <c:v>9.994975683100682</c:v>
                      </c:pt>
                      <c:pt idx="2">
                        <c:v>9.9187091863263781</c:v>
                      </c:pt>
                      <c:pt idx="3">
                        <c:v>23.4375</c:v>
                      </c:pt>
                      <c:pt idx="4">
                        <c:v>24.375</c:v>
                      </c:pt>
                      <c:pt idx="5">
                        <c:v>23.4375</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5-ACA5-4A99-A574-B875BFB1DB0F}"/>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Summary!$AK$36</c15:sqref>
                        </c15:formulaRef>
                      </c:ext>
                    </c:extLst>
                    <c:strCache>
                      <c:ptCount val="1"/>
                      <c:pt idx="0">
                        <c:v>BD Hours Target</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Summary!$AM$36:$AX$36</c15:sqref>
                        </c15:formulaRef>
                      </c:ext>
                    </c:extLst>
                    <c:numCache>
                      <c:formatCode>0</c:formatCode>
                      <c:ptCount val="12"/>
                      <c:pt idx="0">
                        <c:v>800</c:v>
                      </c:pt>
                      <c:pt idx="1">
                        <c:v>800</c:v>
                      </c:pt>
                      <c:pt idx="2">
                        <c:v>800</c:v>
                      </c:pt>
                      <c:pt idx="3">
                        <c:v>800</c:v>
                      </c:pt>
                      <c:pt idx="4">
                        <c:v>800</c:v>
                      </c:pt>
                      <c:pt idx="5">
                        <c:v>800</c:v>
                      </c:pt>
                      <c:pt idx="6">
                        <c:v>800</c:v>
                      </c:pt>
                      <c:pt idx="7">
                        <c:v>800</c:v>
                      </c:pt>
                      <c:pt idx="8">
                        <c:v>800</c:v>
                      </c:pt>
                      <c:pt idx="9">
                        <c:v>800</c:v>
                      </c:pt>
                      <c:pt idx="10">
                        <c:v>800</c:v>
                      </c:pt>
                      <c:pt idx="11">
                        <c:v>800</c:v>
                      </c:pt>
                    </c:numCache>
                  </c:numRef>
                </c:val>
                <c:smooth val="0"/>
                <c:extLst xmlns:c15="http://schemas.microsoft.com/office/drawing/2012/chart">
                  <c:ext xmlns:c16="http://schemas.microsoft.com/office/drawing/2014/chart" uri="{C3380CC4-5D6E-409C-BE32-E72D297353CC}">
                    <c16:uniqueId val="{00000006-ACA5-4A99-A574-B875BFB1DB0F}"/>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Summary!$AK$37</c15:sqref>
                        </c15:formulaRef>
                      </c:ext>
                    </c:extLst>
                    <c:strCache>
                      <c:ptCount val="1"/>
                      <c:pt idx="0">
                        <c:v>OEE BD Hours</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Summary!$AM$37:$AX$37</c15:sqref>
                        </c15:formulaRef>
                      </c:ext>
                    </c:extLst>
                    <c:numCache>
                      <c:formatCode>0</c:formatCode>
                      <c:ptCount val="12"/>
                      <c:pt idx="0">
                        <c:v>2031.3433333333332</c:v>
                      </c:pt>
                      <c:pt idx="1">
                        <c:v>1909.7149999999999</c:v>
                      </c:pt>
                      <c:pt idx="2">
                        <c:v>1856.3166666666666</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7-ACA5-4A99-A574-B875BFB1DB0F}"/>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Summary!$AK$38</c15:sqref>
                        </c15:formulaRef>
                      </c:ext>
                    </c:extLst>
                    <c:strCache>
                      <c:ptCount val="1"/>
                      <c:pt idx="0">
                        <c:v>CMMS BD Hours</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Summary!$AM$38:$AX$38</c15:sqref>
                        </c15:formulaRef>
                      </c:ext>
                    </c:extLst>
                    <c:numCache>
                      <c:formatCode>0</c:formatCode>
                      <c:ptCount val="12"/>
                      <c:pt idx="0">
                        <c:v>4974.9833333333336</c:v>
                      </c:pt>
                      <c:pt idx="1">
                        <c:v>645.0333333333333</c:v>
                      </c:pt>
                      <c:pt idx="2">
                        <c:v>673.45</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8-ACA5-4A99-A574-B875BFB1DB0F}"/>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Summary!$AK$40</c15:sqref>
                        </c15:formulaRef>
                      </c:ext>
                    </c:extLst>
                    <c:strCache>
                      <c:ptCount val="1"/>
                      <c:pt idx="0">
                        <c:v>BD Percentage Target</c:v>
                      </c:pt>
                    </c:strCache>
                  </c:strRef>
                </c:tx>
                <c:spPr>
                  <a:ln w="28575" cap="rnd">
                    <a:solidFill>
                      <a:schemeClr val="accent6">
                        <a:lumMod val="50000"/>
                      </a:schemeClr>
                    </a:solidFill>
                    <a:round/>
                  </a:ln>
                  <a:effectLst/>
                </c:spPr>
                <c:marker>
                  <c:symbol val="none"/>
                </c:marker>
                <c:dLbls>
                  <c:dLbl>
                    <c:idx val="11"/>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0-B6F9-4BFB-BE56-397B6E92A4C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Summary!$AM$40:$AX$40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smooth val="0"/>
                <c:extLst xmlns:c15="http://schemas.microsoft.com/office/drawing/2012/chart">
                  <c:ext xmlns:c16="http://schemas.microsoft.com/office/drawing/2014/chart" uri="{C3380CC4-5D6E-409C-BE32-E72D297353CC}">
                    <c16:uniqueId val="{00000009-ACA5-4A99-A574-B875BFB1DB0F}"/>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Summary!$AM$39:$AX$39</c15:sqref>
                        </c15:formulaRef>
                      </c:ext>
                    </c:extLst>
                    <c:strCache>
                      <c:ptCount val="12"/>
                      <c:pt idx="0">
                        <c:v>2031</c:v>
                      </c:pt>
                      <c:pt idx="1">
                        <c:v>1910</c:v>
                      </c:pt>
                      <c:pt idx="2">
                        <c:v>1856</c:v>
                      </c:pt>
                    </c:strCache>
                  </c:strRef>
                </c:tx>
                <c:spPr>
                  <a:ln w="28575" cap="rnd">
                    <a:solidFill>
                      <a:schemeClr val="accent6">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Summary!$AL$26:$AX$26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Lit>
                    <c:formatCode>General</c:formatCode>
                    <c:ptCount val="1"/>
                    <c:pt idx="0">
                      <c:v>1</c:v>
                    </c:pt>
                  </c:numLit>
                </c:val>
                <c:smooth val="0"/>
                <c:extLst xmlns:c15="http://schemas.microsoft.com/office/drawing/2012/chart">
                  <c:ext xmlns:c16="http://schemas.microsoft.com/office/drawing/2014/chart" uri="{C3380CC4-5D6E-409C-BE32-E72D297353CC}">
                    <c16:uniqueId val="{00000003-7865-4D92-A724-17C6C17932C9}"/>
                  </c:ext>
                </c:extLst>
              </c15:ser>
            </c15:filteredLineSeries>
          </c:ext>
        </c:extLst>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Summary!$W$31</c:f>
          <c:strCache>
            <c:ptCount val="1"/>
            <c:pt idx="0">
              <c:v>MTBF - GRINDING CELL</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5"/>
          <c:tx>
            <c:strRef>
              <c:f>Summary!$AK$54</c:f>
              <c:strCache>
                <c:ptCount val="1"/>
                <c:pt idx="0">
                  <c:v>MTBF - Days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Summary!$AL$54:$AX$54</c:f>
              <c:numCache>
                <c:formatCode>0.0</c:formatCode>
                <c:ptCount val="13"/>
                <c:pt idx="0">
                  <c:v>17.82989484344542</c:v>
                </c:pt>
                <c:pt idx="1">
                  <c:v>14.603424533556113</c:v>
                </c:pt>
                <c:pt idx="2">
                  <c:v>12.645818907578777</c:v>
                </c:pt>
                <c:pt idx="3">
                  <c:v>12.420346156189083</c:v>
                </c:pt>
                <c:pt idx="4">
                  <c:v>23.4375</c:v>
                </c:pt>
                <c:pt idx="5">
                  <c:v>24.375</c:v>
                </c:pt>
                <c:pt idx="6">
                  <c:v>23.4375</c:v>
                </c:pt>
                <c:pt idx="7">
                  <c:v>0</c:v>
                </c:pt>
                <c:pt idx="8">
                  <c:v>0</c:v>
                </c:pt>
                <c:pt idx="9">
                  <c:v>0</c:v>
                </c:pt>
                <c:pt idx="10">
                  <c:v>0</c:v>
                </c:pt>
                <c:pt idx="11">
                  <c:v>0</c:v>
                </c:pt>
                <c:pt idx="12">
                  <c:v>0</c:v>
                </c:pt>
              </c:numCache>
            </c:numRef>
          </c:val>
          <c:extLst>
            <c:ext xmlns:c16="http://schemas.microsoft.com/office/drawing/2014/chart" uri="{C3380CC4-5D6E-409C-BE32-E72D297353CC}">
              <c16:uniqueId val="{00000000-89D7-49C0-A721-E8334E7E09AB}"/>
            </c:ext>
          </c:extLst>
        </c:ser>
        <c:ser>
          <c:idx val="11"/>
          <c:order val="11"/>
          <c:tx>
            <c:strRef>
              <c:f>Summary!$AK$55</c:f>
              <c:strCache>
                <c:ptCount val="1"/>
                <c:pt idx="0">
                  <c:v>Helper 3</c:v>
                </c:pt>
              </c:strCache>
            </c:strRef>
          </c:tx>
          <c:spPr>
            <a:solidFill>
              <a:srgbClr val="4472C4"/>
            </a:solidFill>
            <a:ln>
              <a:noFill/>
            </a:ln>
            <a:effectLst/>
          </c:spPr>
          <c:invertIfNegative val="0"/>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Summary!$AL$55:$AX$55</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89D7-49C0-A721-E8334E7E09AB}"/>
            </c:ext>
          </c:extLst>
        </c:ser>
        <c:dLbls>
          <c:showLegendKey val="0"/>
          <c:showVal val="0"/>
          <c:showCatName val="0"/>
          <c:showSerName val="0"/>
          <c:showPercent val="0"/>
          <c:showBubbleSize val="0"/>
        </c:dLbls>
        <c:gapWidth val="67"/>
        <c:overlap val="100"/>
        <c:axId val="1615047503"/>
        <c:axId val="1612511487"/>
        <c:extLst>
          <c:ext xmlns:c15="http://schemas.microsoft.com/office/drawing/2012/chart" uri="{02D57815-91ED-43cb-92C2-25804820EDAC}">
            <c15:filteredBarSeries>
              <c15:ser>
                <c:idx val="0"/>
                <c:order val="0"/>
                <c:tx>
                  <c:strRef>
                    <c:extLst>
                      <c:ext uri="{02D57815-91ED-43cb-92C2-25804820EDAC}">
                        <c15:formulaRef>
                          <c15:sqref>Summary!$AK$47</c15:sqref>
                        </c15:formulaRef>
                      </c:ext>
                    </c:extLst>
                    <c:strCache>
                      <c:ptCount val="1"/>
                      <c:pt idx="0">
                        <c:v>No of breakdowns Target</c:v>
                      </c:pt>
                    </c:strCache>
                  </c:strRef>
                </c:tx>
                <c:spPr>
                  <a:solidFill>
                    <a:schemeClr val="accent1"/>
                  </a:solidFill>
                  <a:ln>
                    <a:noFill/>
                  </a:ln>
                  <a:effectLst/>
                </c:spPr>
                <c:invertIfNegative val="0"/>
                <c:cat>
                  <c:strRef>
                    <c:extLst>
                      <c:ex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c:ext uri="{02D57815-91ED-43cb-92C2-25804820EDAC}">
                        <c15:formulaRef>
                          <c15:sqref>Summary!$AM$47:$AX$47</c15:sqref>
                        </c15:formulaRef>
                      </c:ext>
                    </c:extLst>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extLst>
                  <c:ext xmlns:c16="http://schemas.microsoft.com/office/drawing/2014/chart" uri="{C3380CC4-5D6E-409C-BE32-E72D297353CC}">
                    <c16:uniqueId val="{00000003-89D7-49C0-A721-E8334E7E09AB}"/>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Summary!$AK$48</c15:sqref>
                        </c15:formulaRef>
                      </c:ext>
                    </c:extLst>
                    <c:strCache>
                      <c:ptCount val="1"/>
                      <c:pt idx="0">
                        <c:v>Total No of breakdowns</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Summary!$AM$48:$AX$48</c15:sqref>
                        </c15:formulaRef>
                      </c:ext>
                    </c:extLst>
                    <c:numCache>
                      <c:formatCode>General</c:formatCode>
                      <c:ptCount val="12"/>
                      <c:pt idx="0">
                        <c:v>50</c:v>
                      </c:pt>
                      <c:pt idx="1">
                        <c:v>66</c:v>
                      </c:pt>
                      <c:pt idx="2">
                        <c:v>68</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4-89D7-49C0-A721-E8334E7E09A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Summary!$AK$50</c15:sqref>
                        </c15:formulaRef>
                      </c:ext>
                    </c:extLst>
                    <c:strCache>
                      <c:ptCount val="1"/>
                      <c:pt idx="0">
                        <c:v>MTTR Target</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Summary!$AM$50:$AX$50</c15:sqref>
                        </c15:formulaRef>
                      </c:ext>
                    </c:extLst>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extLst xmlns:c15="http://schemas.microsoft.com/office/drawing/2012/chart">
                  <c:ext xmlns:c16="http://schemas.microsoft.com/office/drawing/2014/chart" uri="{C3380CC4-5D6E-409C-BE32-E72D297353CC}">
                    <c16:uniqueId val="{00000005-89D7-49C0-A721-E8334E7E09A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Summary!$AK$51</c15:sqref>
                        </c15:formulaRef>
                      </c:ext>
                    </c:extLst>
                    <c:strCache>
                      <c:ptCount val="1"/>
                      <c:pt idx="0">
                        <c:v>MTTR - Hours</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Summary!$AM$51:$AX$51</c15:sqref>
                        </c15:formulaRef>
                      </c:ext>
                    </c:extLst>
                    <c:numCache>
                      <c:formatCode>0.0</c:formatCode>
                      <c:ptCount val="12"/>
                      <c:pt idx="0">
                        <c:v>4.1927678169783436</c:v>
                      </c:pt>
                      <c:pt idx="1">
                        <c:v>2.3725989653621236</c:v>
                      </c:pt>
                      <c:pt idx="2">
                        <c:v>2.7505080409356726</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6-89D7-49C0-A721-E8334E7E09AB}"/>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Summary!$AK$56</c15:sqref>
                        </c15:formulaRef>
                      </c:ext>
                    </c:extLst>
                    <c:strCache>
                      <c:ptCount val="1"/>
                      <c:pt idx="0">
                        <c:v>BD Hours Target</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Summary!$AM$56:$AX$56</c15:sqref>
                        </c15:formulaRef>
                      </c:ext>
                    </c:extLst>
                    <c:numCache>
                      <c:formatCode>0</c:formatCode>
                      <c:ptCount val="12"/>
                      <c:pt idx="0">
                        <c:v>800</c:v>
                      </c:pt>
                      <c:pt idx="1">
                        <c:v>800</c:v>
                      </c:pt>
                      <c:pt idx="2">
                        <c:v>800</c:v>
                      </c:pt>
                      <c:pt idx="3">
                        <c:v>800</c:v>
                      </c:pt>
                      <c:pt idx="4">
                        <c:v>800</c:v>
                      </c:pt>
                      <c:pt idx="5">
                        <c:v>800</c:v>
                      </c:pt>
                      <c:pt idx="6">
                        <c:v>800</c:v>
                      </c:pt>
                      <c:pt idx="7">
                        <c:v>800</c:v>
                      </c:pt>
                      <c:pt idx="8">
                        <c:v>800</c:v>
                      </c:pt>
                      <c:pt idx="9">
                        <c:v>800</c:v>
                      </c:pt>
                      <c:pt idx="10">
                        <c:v>800</c:v>
                      </c:pt>
                      <c:pt idx="11">
                        <c:v>800</c:v>
                      </c:pt>
                    </c:numCache>
                  </c:numRef>
                </c:val>
                <c:extLst xmlns:c15="http://schemas.microsoft.com/office/drawing/2012/chart">
                  <c:ext xmlns:c16="http://schemas.microsoft.com/office/drawing/2014/chart" uri="{C3380CC4-5D6E-409C-BE32-E72D297353CC}">
                    <c16:uniqueId val="{00000007-89D7-49C0-A721-E8334E7E09AB}"/>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Summary!$AK$57</c15:sqref>
                        </c15:formulaRef>
                      </c:ext>
                    </c:extLst>
                    <c:strCache>
                      <c:ptCount val="1"/>
                      <c:pt idx="0">
                        <c:v>OEE BD Hours</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Summary!$AM$57:$AX$57</c15:sqref>
                        </c15:formulaRef>
                      </c:ext>
                    </c:extLst>
                    <c:numCache>
                      <c:formatCode>0</c:formatCode>
                      <c:ptCount val="12"/>
                      <c:pt idx="0">
                        <c:v>181.06666666666666</c:v>
                      </c:pt>
                      <c:pt idx="1">
                        <c:v>157.85</c:v>
                      </c:pt>
                      <c:pt idx="2">
                        <c:v>231.76666666666668</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8-89D7-49C0-A721-E8334E7E09AB}"/>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Summary!$AK$58</c15:sqref>
                        </c15:formulaRef>
                      </c:ext>
                    </c:extLst>
                    <c:strCache>
                      <c:ptCount val="1"/>
                      <c:pt idx="0">
                        <c:v>CMMS BD Hours</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Summary!$AM$58:$AX$58</c15:sqref>
                        </c15:formulaRef>
                      </c:ext>
                    </c:extLst>
                    <c:numCache>
                      <c:formatCode>0</c:formatCode>
                      <c:ptCount val="12"/>
                      <c:pt idx="0">
                        <c:v>62.333333333333336</c:v>
                      </c:pt>
                      <c:pt idx="1">
                        <c:v>94.933333333333337</c:v>
                      </c:pt>
                      <c:pt idx="2">
                        <c:v>101.36666666666666</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9-89D7-49C0-A721-E8334E7E09AB}"/>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Summary!$AK$60</c15:sqref>
                        </c15:formulaRef>
                      </c:ext>
                    </c:extLst>
                    <c:strCache>
                      <c:ptCount val="1"/>
                      <c:pt idx="0">
                        <c:v>BD Percentage Target</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Summary!$AM$60:$AX$60</c15:sqref>
                        </c15:formulaRef>
                      </c:ext>
                    </c:extLst>
                    <c:numCache>
                      <c:formatCode>0%</c:formatCode>
                      <c:ptCount val="12"/>
                      <c:pt idx="0">
                        <c:v>0.04</c:v>
                      </c:pt>
                      <c:pt idx="1">
                        <c:v>0.04</c:v>
                      </c:pt>
                      <c:pt idx="2">
                        <c:v>0.04</c:v>
                      </c:pt>
                      <c:pt idx="3">
                        <c:v>0.04</c:v>
                      </c:pt>
                      <c:pt idx="4">
                        <c:v>0.04</c:v>
                      </c:pt>
                      <c:pt idx="5">
                        <c:v>0.04</c:v>
                      </c:pt>
                      <c:pt idx="6">
                        <c:v>0.04</c:v>
                      </c:pt>
                      <c:pt idx="7">
                        <c:v>0.04</c:v>
                      </c:pt>
                      <c:pt idx="8">
                        <c:v>0.04</c:v>
                      </c:pt>
                      <c:pt idx="9">
                        <c:v>0.04</c:v>
                      </c:pt>
                      <c:pt idx="10">
                        <c:v>0.04</c:v>
                      </c:pt>
                      <c:pt idx="11">
                        <c:v>0.04</c:v>
                      </c:pt>
                    </c:numCache>
                  </c:numRef>
                </c:val>
                <c:extLst xmlns:c15="http://schemas.microsoft.com/office/drawing/2012/chart">
                  <c:ext xmlns:c16="http://schemas.microsoft.com/office/drawing/2014/chart" uri="{C3380CC4-5D6E-409C-BE32-E72D297353CC}">
                    <c16:uniqueId val="{0000000A-89D7-49C0-A721-E8334E7E09AB}"/>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Summary!$AK$61</c15:sqref>
                        </c15:formulaRef>
                      </c:ext>
                    </c:extLst>
                    <c:strCache>
                      <c:ptCount val="1"/>
                      <c:pt idx="0">
                        <c:v>BD Percentge</c:v>
                      </c:pt>
                    </c:strCache>
                  </c:strRef>
                </c:tx>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Summary!$AL$46:$AX$46</c15:sqref>
                        </c15:formulaRef>
                      </c:ext>
                    </c:extLst>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extLst xmlns:c15="http://schemas.microsoft.com/office/drawing/2012/chart">
                      <c:ext xmlns:c15="http://schemas.microsoft.com/office/drawing/2012/chart" uri="{02D57815-91ED-43cb-92C2-25804820EDAC}">
                        <c15:formulaRef>
                          <c15:sqref>Summary!$AM$61:$AX$61</c15:sqref>
                        </c15:formulaRef>
                      </c:ext>
                    </c:extLst>
                    <c:numCache>
                      <c:formatCode>0.0%</c:formatCode>
                      <c:ptCount val="12"/>
                      <c:pt idx="0">
                        <c:v>1.7647823261858347E-2</c:v>
                      </c:pt>
                      <c:pt idx="1">
                        <c:v>1.4769590643274851E-2</c:v>
                      </c:pt>
                      <c:pt idx="2">
                        <c:v>2.0851701904333487E-2</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B-89D7-49C0-A721-E8334E7E09AB}"/>
                  </c:ext>
                </c:extLst>
              </c15:ser>
            </c15:filteredBarSeries>
          </c:ext>
        </c:extLst>
      </c:barChart>
      <c:lineChart>
        <c:grouping val="standard"/>
        <c:varyColors val="0"/>
        <c:ser>
          <c:idx val="4"/>
          <c:order val="4"/>
          <c:tx>
            <c:strRef>
              <c:f>Summary!$AK$53</c:f>
              <c:strCache>
                <c:ptCount val="1"/>
                <c:pt idx="0">
                  <c:v>MTBF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CF6-4782-AC53-F964F58248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Summary!$AM$46:$AX$46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Summary!$AL$53:$AX$53</c:f>
              <c:numCache>
                <c:formatCode>0.0</c:formatCode>
                <c:ptCount val="13"/>
                <c:pt idx="0">
                  <c:v>8</c:v>
                </c:pt>
                <c:pt idx="1">
                  <c:v>8</c:v>
                </c:pt>
                <c:pt idx="2">
                  <c:v>8</c:v>
                </c:pt>
                <c:pt idx="3">
                  <c:v>8</c:v>
                </c:pt>
                <c:pt idx="4">
                  <c:v>8</c:v>
                </c:pt>
                <c:pt idx="5">
                  <c:v>8</c:v>
                </c:pt>
                <c:pt idx="6">
                  <c:v>8</c:v>
                </c:pt>
                <c:pt idx="7">
                  <c:v>8</c:v>
                </c:pt>
                <c:pt idx="8">
                  <c:v>8</c:v>
                </c:pt>
                <c:pt idx="9">
                  <c:v>8</c:v>
                </c:pt>
                <c:pt idx="10">
                  <c:v>8</c:v>
                </c:pt>
                <c:pt idx="11">
                  <c:v>8</c:v>
                </c:pt>
                <c:pt idx="12">
                  <c:v>8</c:v>
                </c:pt>
              </c:numCache>
            </c:numRef>
          </c:val>
          <c:smooth val="0"/>
          <c:extLst>
            <c:ext xmlns:c16="http://schemas.microsoft.com/office/drawing/2014/chart" uri="{C3380CC4-5D6E-409C-BE32-E72D297353CC}">
              <c16:uniqueId val="{00000002-89D7-49C0-A721-E8334E7E09AB}"/>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Summary!$W$32</c:f>
          <c:strCache>
            <c:ptCount val="1"/>
            <c:pt idx="0">
              <c:v>MTTR - GRINDING CELL</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Summary!$AK$51</c:f>
              <c:strCache>
                <c:ptCount val="1"/>
                <c:pt idx="0">
                  <c:v>MTTR - Hours</c:v>
                </c:pt>
              </c:strCache>
            </c:strRef>
          </c:tx>
          <c:spPr>
            <a:solidFill>
              <a:srgbClr val="002060"/>
            </a:solidFill>
            <a:ln>
              <a:noFill/>
            </a:ln>
            <a:effectLst/>
          </c:spPr>
          <c:invertIfNegative val="0"/>
          <c:val>
            <c:numRef>
              <c:f>Summary!$AL$51:$AX$51</c:f>
              <c:numCache>
                <c:formatCode>0.0</c:formatCode>
                <c:ptCount val="13"/>
                <c:pt idx="0">
                  <c:v>4.9495350355054297</c:v>
                </c:pt>
                <c:pt idx="1">
                  <c:v>4.1927678169783436</c:v>
                </c:pt>
                <c:pt idx="2">
                  <c:v>2.3725989653621236</c:v>
                </c:pt>
                <c:pt idx="3">
                  <c:v>2.7505080409356726</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C18B-483A-B7A9-5CA24EBCB4CF}"/>
            </c:ext>
          </c:extLst>
        </c:ser>
        <c:dLbls>
          <c:showLegendKey val="0"/>
          <c:showVal val="0"/>
          <c:showCatName val="0"/>
          <c:showSerName val="0"/>
          <c:showPercent val="0"/>
          <c:showBubbleSize val="0"/>
        </c:dLbls>
        <c:gapWidth val="67"/>
        <c:overlap val="100"/>
        <c:axId val="1615040543"/>
        <c:axId val="1612510047"/>
      </c:barChart>
      <c:barChart>
        <c:barDir val="col"/>
        <c:grouping val="clustered"/>
        <c:varyColors val="0"/>
        <c:ser>
          <c:idx val="2"/>
          <c:order val="2"/>
          <c:tx>
            <c:strRef>
              <c:f>Summary!$AK$52</c:f>
              <c:strCache>
                <c:ptCount val="1"/>
                <c:pt idx="0">
                  <c:v>Helper 2</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Summary!$AL$52:$AX$52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C18B-483A-B7A9-5CA24EBCB4CF}"/>
            </c:ext>
          </c:extLst>
        </c:ser>
        <c:dLbls>
          <c:showLegendKey val="0"/>
          <c:showVal val="0"/>
          <c:showCatName val="0"/>
          <c:showSerName val="0"/>
          <c:showPercent val="0"/>
          <c:showBubbleSize val="0"/>
        </c:dLbls>
        <c:gapWidth val="67"/>
        <c:overlap val="100"/>
        <c:axId val="1898811391"/>
        <c:axId val="1609781951"/>
      </c:barChart>
      <c:lineChart>
        <c:grouping val="standard"/>
        <c:varyColors val="0"/>
        <c:ser>
          <c:idx val="0"/>
          <c:order val="0"/>
          <c:tx>
            <c:strRef>
              <c:f>Summary!$AK$50</c:f>
              <c:strCache>
                <c:ptCount val="1"/>
                <c:pt idx="0">
                  <c:v>MTTR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900-42BD-A87A-037D393FB3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Summary!$AL$50:$AX$50</c:f>
              <c:numCache>
                <c:formatCode>0.0</c:formatCode>
                <c:ptCount val="13"/>
                <c:pt idx="0">
                  <c:v>5</c:v>
                </c:pt>
                <c:pt idx="1">
                  <c:v>5</c:v>
                </c:pt>
                <c:pt idx="2">
                  <c:v>5</c:v>
                </c:pt>
                <c:pt idx="3">
                  <c:v>5</c:v>
                </c:pt>
                <c:pt idx="4">
                  <c:v>5</c:v>
                </c:pt>
                <c:pt idx="5">
                  <c:v>5</c:v>
                </c:pt>
                <c:pt idx="6">
                  <c:v>5</c:v>
                </c:pt>
                <c:pt idx="7">
                  <c:v>5</c:v>
                </c:pt>
                <c:pt idx="8">
                  <c:v>5</c:v>
                </c:pt>
                <c:pt idx="9">
                  <c:v>5</c:v>
                </c:pt>
                <c:pt idx="10">
                  <c:v>5</c:v>
                </c:pt>
                <c:pt idx="11">
                  <c:v>5</c:v>
                </c:pt>
                <c:pt idx="12">
                  <c:v>5</c:v>
                </c:pt>
              </c:numCache>
            </c:numRef>
          </c:val>
          <c:smooth val="0"/>
          <c:extLst>
            <c:ext xmlns:c16="http://schemas.microsoft.com/office/drawing/2014/chart" uri="{C3380CC4-5D6E-409C-BE32-E72D297353CC}">
              <c16:uniqueId val="{00000010-C18B-483A-B7A9-5CA24EBCB4CF}"/>
            </c:ext>
          </c:extLst>
        </c:ser>
        <c:dLbls>
          <c:showLegendKey val="0"/>
          <c:showVal val="0"/>
          <c:showCatName val="0"/>
          <c:showSerName val="0"/>
          <c:showPercent val="0"/>
          <c:showBubbleSize val="0"/>
        </c:dLbls>
        <c:marker val="1"/>
        <c:smooth val="0"/>
        <c:axId val="1615040543"/>
        <c:axId val="1612510047"/>
      </c:lineChart>
      <c:valAx>
        <c:axId val="1612510047"/>
        <c:scaling>
          <c:orientation val="minMax"/>
        </c:scaling>
        <c:delete val="1"/>
        <c:axPos val="r"/>
        <c:numFmt formatCode="0.0" sourceLinked="1"/>
        <c:majorTickMark val="out"/>
        <c:minorTickMark val="none"/>
        <c:tickLblPos val="nextTo"/>
        <c:crossAx val="1615040543"/>
        <c:crosses val="max"/>
        <c:crossBetween val="between"/>
      </c:valAx>
      <c:catAx>
        <c:axId val="161504054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0047"/>
        <c:crosses val="autoZero"/>
        <c:auto val="1"/>
        <c:lblAlgn val="ctr"/>
        <c:lblOffset val="100"/>
        <c:noMultiLvlLbl val="1"/>
      </c:catAx>
      <c:valAx>
        <c:axId val="1609781951"/>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811391"/>
        <c:crosses val="autoZero"/>
        <c:crossBetween val="between"/>
      </c:valAx>
      <c:catAx>
        <c:axId val="1898811391"/>
        <c:scaling>
          <c:orientation val="minMax"/>
        </c:scaling>
        <c:delete val="1"/>
        <c:axPos val="b"/>
        <c:numFmt formatCode="General" sourceLinked="1"/>
        <c:majorTickMark val="out"/>
        <c:minorTickMark val="none"/>
        <c:tickLblPos val="nextTo"/>
        <c:crossAx val="1609781951"/>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Summary!$W$34</c:f>
          <c:strCache>
            <c:ptCount val="1"/>
            <c:pt idx="0">
              <c:v>Breakdown Hours - GRINDING CELL</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Summary!$AK$57</c:f>
              <c:strCache>
                <c:ptCount val="1"/>
                <c:pt idx="0">
                  <c:v>OEE BD Hours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Summary!$AL$57:$AX$57</c:f>
              <c:numCache>
                <c:formatCode>0</c:formatCode>
                <c:ptCount val="13"/>
                <c:pt idx="0">
                  <c:v>183.40416666666667</c:v>
                </c:pt>
                <c:pt idx="1">
                  <c:v>181.06666666666666</c:v>
                </c:pt>
                <c:pt idx="2">
                  <c:v>157.85</c:v>
                </c:pt>
                <c:pt idx="3">
                  <c:v>231.76666666666668</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AF-40A2-BEF7-1A855E88EB3A}"/>
            </c:ext>
          </c:extLst>
        </c:ser>
        <c:ser>
          <c:idx val="2"/>
          <c:order val="2"/>
          <c:tx>
            <c:strRef>
              <c:f>Summary!$AK$59</c:f>
              <c:strCache>
                <c:ptCount val="1"/>
                <c:pt idx="0">
                  <c:v>Helper 4</c:v>
                </c:pt>
              </c:strCache>
            </c:strRef>
          </c:tx>
          <c:spPr>
            <a:solidFill>
              <a:srgbClr val="4472C4"/>
            </a:solidFill>
            <a:ln>
              <a:noFill/>
            </a:ln>
            <a:effectLst/>
          </c:spPr>
          <c:invertIfNegative val="0"/>
          <c:val>
            <c:numRef>
              <c:f>Summary!$AL$59:$AX$59</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F-BEAF-40A2-BEF7-1A855E88EB3A}"/>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Summary!$AK$56</c:f>
              <c:strCache>
                <c:ptCount val="1"/>
                <c:pt idx="0">
                  <c:v>BD Hours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E3F-485E-9E72-E0CB911C788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Summary!$AL$56:$AX$56</c:f>
              <c:numCache>
                <c:formatCode>0</c:formatCode>
                <c:ptCount val="13"/>
                <c:pt idx="0">
                  <c:v>800</c:v>
                </c:pt>
                <c:pt idx="1">
                  <c:v>800</c:v>
                </c:pt>
                <c:pt idx="2">
                  <c:v>800</c:v>
                </c:pt>
                <c:pt idx="3">
                  <c:v>800</c:v>
                </c:pt>
                <c:pt idx="4">
                  <c:v>800</c:v>
                </c:pt>
                <c:pt idx="5">
                  <c:v>800</c:v>
                </c:pt>
                <c:pt idx="6">
                  <c:v>800</c:v>
                </c:pt>
                <c:pt idx="7">
                  <c:v>800</c:v>
                </c:pt>
                <c:pt idx="8">
                  <c:v>800</c:v>
                </c:pt>
                <c:pt idx="9">
                  <c:v>800</c:v>
                </c:pt>
                <c:pt idx="10">
                  <c:v>800</c:v>
                </c:pt>
                <c:pt idx="11">
                  <c:v>800</c:v>
                </c:pt>
                <c:pt idx="12">
                  <c:v>800</c:v>
                </c:pt>
              </c:numCache>
            </c:numRef>
          </c:val>
          <c:smooth val="0"/>
          <c:extLst>
            <c:ext xmlns:c16="http://schemas.microsoft.com/office/drawing/2014/chart" uri="{C3380CC4-5D6E-409C-BE32-E72D297353CC}">
              <c16:uniqueId val="{0000000D-BEAF-40A2-BEF7-1A855E88EB3A}"/>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Summary!$W$33</c:f>
          <c:strCache>
            <c:ptCount val="1"/>
            <c:pt idx="0">
              <c:v>Breakdown % - GRINDING CELL</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Summary!$AK$61</c:f>
              <c:strCache>
                <c:ptCount val="1"/>
                <c:pt idx="0">
                  <c:v>BD Percentge</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Summary!$AL$61:$AX$61</c:f>
              <c:numCache>
                <c:formatCode>0.0%</c:formatCode>
                <c:ptCount val="13"/>
                <c:pt idx="0">
                  <c:v>1.6500599790073477E-2</c:v>
                </c:pt>
                <c:pt idx="1">
                  <c:v>1.7647823261858347E-2</c:v>
                </c:pt>
                <c:pt idx="2">
                  <c:v>1.4769590643274851E-2</c:v>
                </c:pt>
                <c:pt idx="3">
                  <c:v>2.0851701904333487E-2</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87A4-453E-B429-23CF938CF343}"/>
            </c:ext>
          </c:extLst>
        </c:ser>
        <c:ser>
          <c:idx val="2"/>
          <c:order val="2"/>
          <c:tx>
            <c:strRef>
              <c:f>Summary!$AK$62</c:f>
              <c:strCache>
                <c:ptCount val="1"/>
                <c:pt idx="0">
                  <c:v>Helper 5</c:v>
                </c:pt>
              </c:strCache>
            </c:strRef>
          </c:tx>
          <c:spPr>
            <a:solidFill>
              <a:srgbClr val="4472C4"/>
            </a:solidFill>
            <a:ln>
              <a:noFill/>
            </a:ln>
            <a:effectLst/>
          </c:spPr>
          <c:invertIfNegative val="0"/>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Summary!$AL$62:$AX$62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F-87A4-453E-B429-23CF938CF343}"/>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Summary!$AK$60</c:f>
              <c:strCache>
                <c:ptCount val="1"/>
                <c:pt idx="0">
                  <c:v>BD Percentage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6D-4D83-86FE-9AFBBD5C4A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Summary!$AL$26:$AX$26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Summary!$AL$60:$AX$60</c:f>
              <c:numCache>
                <c:formatCode>0%</c:formatCode>
                <c:ptCount val="13"/>
                <c:pt idx="0">
                  <c:v>0.04</c:v>
                </c:pt>
                <c:pt idx="1">
                  <c:v>0.04</c:v>
                </c:pt>
                <c:pt idx="2">
                  <c:v>0.04</c:v>
                </c:pt>
                <c:pt idx="3">
                  <c:v>0.04</c:v>
                </c:pt>
                <c:pt idx="4">
                  <c:v>0.04</c:v>
                </c:pt>
                <c:pt idx="5">
                  <c:v>0.04</c:v>
                </c:pt>
                <c:pt idx="6">
                  <c:v>0.04</c:v>
                </c:pt>
                <c:pt idx="7">
                  <c:v>0.04</c:v>
                </c:pt>
                <c:pt idx="8">
                  <c:v>0.04</c:v>
                </c:pt>
                <c:pt idx="9">
                  <c:v>0.04</c:v>
                </c:pt>
                <c:pt idx="10">
                  <c:v>0.04</c:v>
                </c:pt>
                <c:pt idx="11">
                  <c:v>0.04</c:v>
                </c:pt>
                <c:pt idx="12">
                  <c:v>0.04</c:v>
                </c:pt>
              </c:numCache>
            </c:numRef>
          </c:val>
          <c:smooth val="0"/>
          <c:extLst>
            <c:ext xmlns:c16="http://schemas.microsoft.com/office/drawing/2014/chart" uri="{C3380CC4-5D6E-409C-BE32-E72D297353CC}">
              <c16:uniqueId val="{0000000D-87A4-453E-B429-23CF938CF343}"/>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Summary!$W$35</c:f>
          <c:strCache>
            <c:ptCount val="1"/>
            <c:pt idx="0">
              <c:v>Breakdown Occurrence - GRINDING CELL</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Summary!$AK$48</c:f>
              <c:strCache>
                <c:ptCount val="1"/>
                <c:pt idx="0">
                  <c:v>Total No of breakdowns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Summary!$AM$46:$AX$46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Summary!$AL$48:$AX$48</c:f>
              <c:numCache>
                <c:formatCode>General</c:formatCode>
                <c:ptCount val="13"/>
                <c:pt idx="0">
                  <c:v>126</c:v>
                </c:pt>
                <c:pt idx="1">
                  <c:v>50</c:v>
                </c:pt>
                <c:pt idx="2">
                  <c:v>66</c:v>
                </c:pt>
                <c:pt idx="3">
                  <c:v>68</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3-FF27-4558-AB47-B61F4082CCCE}"/>
            </c:ext>
          </c:extLst>
        </c:ser>
        <c:ser>
          <c:idx val="2"/>
          <c:order val="2"/>
          <c:tx>
            <c:strRef>
              <c:f>Summary!$AK$49</c:f>
              <c:strCache>
                <c:ptCount val="1"/>
                <c:pt idx="0">
                  <c:v>Helper 1</c:v>
                </c:pt>
              </c:strCache>
            </c:strRef>
          </c:tx>
          <c:spPr>
            <a:solidFill>
              <a:srgbClr val="4472C4"/>
            </a:solidFill>
            <a:ln>
              <a:noFill/>
            </a:ln>
            <a:effectLst/>
          </c:spPr>
          <c:invertIfNegative val="0"/>
          <c:cat>
            <c:numRef>
              <c:f>Summary!$AM$46:$AX$46</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Summary!$AL$49:$AX$49</c:f>
              <c:numCache>
                <c:formatCode>General</c:formatCode>
                <c:ptCount val="13"/>
                <c:pt idx="0">
                  <c:v>126</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4-FF27-4558-AB47-B61F4082CCCE}"/>
            </c:ext>
          </c:extLst>
        </c:ser>
        <c:dLbls>
          <c:showLegendKey val="0"/>
          <c:showVal val="0"/>
          <c:showCatName val="0"/>
          <c:showSerName val="0"/>
          <c:showPercent val="0"/>
          <c:showBubbleSize val="0"/>
        </c:dLbls>
        <c:gapWidth val="67"/>
        <c:overlap val="100"/>
        <c:axId val="1615047503"/>
        <c:axId val="1612511487"/>
      </c:barChart>
      <c:lineChart>
        <c:grouping val="standard"/>
        <c:varyColors val="0"/>
        <c:ser>
          <c:idx val="0"/>
          <c:order val="0"/>
          <c:tx>
            <c:strRef>
              <c:f>Summary!$AK$47</c:f>
              <c:strCache>
                <c:ptCount val="1"/>
                <c:pt idx="0">
                  <c:v>No of breakdowns Target</c:v>
                </c:pt>
              </c:strCache>
            </c:strRef>
          </c:tx>
          <c:spPr>
            <a:ln w="28575" cap="rnd">
              <a:solidFill>
                <a:schemeClr val="accent6">
                  <a:lumMod val="50000"/>
                </a:schemeClr>
              </a:solidFill>
              <a:round/>
            </a:ln>
            <a:effectLst/>
          </c:spPr>
          <c:marker>
            <c:symbol val="none"/>
          </c:marker>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CD6-45A2-A440-B10706AF435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Summary!$AL$46:$AX$46</c:f>
              <c:strCache>
                <c:ptCount val="13"/>
                <c:pt idx="0">
                  <c:v>2023 Average</c:v>
                </c:pt>
                <c:pt idx="1">
                  <c:v>Jan-24</c:v>
                </c:pt>
                <c:pt idx="2">
                  <c:v>Feb-24</c:v>
                </c:pt>
                <c:pt idx="3">
                  <c:v>Mar-24</c:v>
                </c:pt>
                <c:pt idx="4">
                  <c:v>Apr-24</c:v>
                </c:pt>
                <c:pt idx="5">
                  <c:v>May-24</c:v>
                </c:pt>
                <c:pt idx="6">
                  <c:v>Jun-24</c:v>
                </c:pt>
                <c:pt idx="7">
                  <c:v>Jul-24</c:v>
                </c:pt>
                <c:pt idx="8">
                  <c:v>Aug-24</c:v>
                </c:pt>
                <c:pt idx="9">
                  <c:v>Sep-24</c:v>
                </c:pt>
                <c:pt idx="10">
                  <c:v>Oct-24</c:v>
                </c:pt>
                <c:pt idx="11">
                  <c:v>Nov-24</c:v>
                </c:pt>
                <c:pt idx="12">
                  <c:v>Dec-24</c:v>
                </c:pt>
              </c:strCache>
            </c:strRef>
          </c:cat>
          <c:val>
            <c:numRef>
              <c:f>Summary!$AL$47:$AX$47</c:f>
              <c:numCache>
                <c:formatCode>General</c:formatCode>
                <c:ptCount val="13"/>
                <c:pt idx="0">
                  <c:v>0</c:v>
                </c:pt>
                <c:pt idx="1">
                  <c:v>200</c:v>
                </c:pt>
                <c:pt idx="2">
                  <c:v>200</c:v>
                </c:pt>
                <c:pt idx="3">
                  <c:v>200</c:v>
                </c:pt>
                <c:pt idx="4">
                  <c:v>200</c:v>
                </c:pt>
                <c:pt idx="5">
                  <c:v>200</c:v>
                </c:pt>
                <c:pt idx="6">
                  <c:v>200</c:v>
                </c:pt>
                <c:pt idx="7">
                  <c:v>200</c:v>
                </c:pt>
                <c:pt idx="8">
                  <c:v>200</c:v>
                </c:pt>
                <c:pt idx="9">
                  <c:v>200</c:v>
                </c:pt>
                <c:pt idx="10">
                  <c:v>200</c:v>
                </c:pt>
                <c:pt idx="11">
                  <c:v>200</c:v>
                </c:pt>
                <c:pt idx="12">
                  <c:v>200</c:v>
                </c:pt>
              </c:numCache>
            </c:numRef>
          </c:val>
          <c:smooth val="0"/>
          <c:extLst>
            <c:ext xmlns:c16="http://schemas.microsoft.com/office/drawing/2014/chart" uri="{C3380CC4-5D6E-409C-BE32-E72D297353CC}">
              <c16:uniqueId val="{00000012-FF27-4558-AB47-B61F4082CCCE}"/>
            </c:ext>
          </c:extLst>
        </c:ser>
        <c:dLbls>
          <c:showLegendKey val="0"/>
          <c:showVal val="0"/>
          <c:showCatName val="0"/>
          <c:showSerName val="0"/>
          <c:showPercent val="0"/>
          <c:showBubbleSize val="0"/>
        </c:dLbls>
        <c:marker val="1"/>
        <c:smooth val="0"/>
        <c:axId val="1615047503"/>
        <c:axId val="1612511487"/>
      </c:lineChart>
      <c:catAx>
        <c:axId val="161504750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511487"/>
        <c:crosses val="autoZero"/>
        <c:auto val="1"/>
        <c:lblAlgn val="ctr"/>
        <c:lblOffset val="100"/>
        <c:noMultiLvlLbl val="1"/>
      </c:catAx>
      <c:valAx>
        <c:axId val="16125114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04750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Summary!$F$43</c:f>
          <c:strCache>
            <c:ptCount val="1"/>
            <c:pt idx="0">
              <c:v>TOP BREAKDOWNS - Jan-24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428564636262722E-2"/>
          <c:y val="0.10961784331804099"/>
          <c:w val="0.85561876756693489"/>
          <c:h val="0.64097615668847496"/>
        </c:manualLayout>
      </c:layout>
      <c:barChart>
        <c:barDir val="col"/>
        <c:grouping val="clustered"/>
        <c:varyColors val="0"/>
        <c:ser>
          <c:idx val="0"/>
          <c:order val="0"/>
          <c:tx>
            <c:strRef>
              <c:f>Summary!$BE$25</c:f>
              <c:strCache>
                <c:ptCount val="1"/>
                <c:pt idx="0">
                  <c:v>MACHINE BD MINS</c:v>
                </c:pt>
              </c:strCache>
            </c:strRef>
          </c:tx>
          <c:spPr>
            <a:solidFill>
              <a:schemeClr val="accent1"/>
            </a:solidFill>
            <a:ln>
              <a:noFill/>
            </a:ln>
            <a:effectLst/>
          </c:spPr>
          <c:invertIfNegative val="0"/>
          <c:cat>
            <c:strRef>
              <c:f>[0]!Machine_Name</c:f>
              <c:strCache>
                <c:ptCount val="10"/>
                <c:pt idx="0">
                  <c:v>RZ362A</c:v>
                </c:pt>
                <c:pt idx="1">
                  <c:v>Burri</c:v>
                </c:pt>
                <c:pt idx="2">
                  <c:v>E800-2</c:v>
                </c:pt>
                <c:pt idx="3">
                  <c:v>200 SVP</c:v>
                </c:pt>
                <c:pt idx="4">
                  <c:v>S36-2</c:v>
                </c:pt>
                <c:pt idx="5">
                  <c:v>Morara CNC</c:v>
                </c:pt>
                <c:pt idx="6">
                  <c:v>E500-1</c:v>
                </c:pt>
                <c:pt idx="7">
                  <c:v>E800-1</c:v>
                </c:pt>
                <c:pt idx="8">
                  <c:v>PE800</c:v>
                </c:pt>
                <c:pt idx="9">
                  <c:v>HCN6000</c:v>
                </c:pt>
              </c:strCache>
            </c:strRef>
          </c:cat>
          <c:val>
            <c:numRef>
              <c:f>[0]!BD_Mins</c:f>
              <c:numCache>
                <c:formatCode>General</c:formatCode>
                <c:ptCount val="10"/>
                <c:pt idx="0">
                  <c:v>5965</c:v>
                </c:pt>
                <c:pt idx="1">
                  <c:v>5175</c:v>
                </c:pt>
                <c:pt idx="2">
                  <c:v>4858</c:v>
                </c:pt>
                <c:pt idx="3">
                  <c:v>4730</c:v>
                </c:pt>
                <c:pt idx="4">
                  <c:v>4230</c:v>
                </c:pt>
                <c:pt idx="5">
                  <c:v>4210</c:v>
                </c:pt>
                <c:pt idx="6">
                  <c:v>3867</c:v>
                </c:pt>
                <c:pt idx="7">
                  <c:v>3178</c:v>
                </c:pt>
                <c:pt idx="8">
                  <c:v>3026</c:v>
                </c:pt>
                <c:pt idx="9">
                  <c:v>2990</c:v>
                </c:pt>
              </c:numCache>
            </c:numRef>
          </c:val>
          <c:extLst>
            <c:ext xmlns:c16="http://schemas.microsoft.com/office/drawing/2014/chart" uri="{C3380CC4-5D6E-409C-BE32-E72D297353CC}">
              <c16:uniqueId val="{00000003-4778-45DA-90B5-3826CF380865}"/>
            </c:ext>
          </c:extLst>
        </c:ser>
        <c:dLbls>
          <c:showLegendKey val="0"/>
          <c:showVal val="0"/>
          <c:showCatName val="0"/>
          <c:showSerName val="0"/>
          <c:showPercent val="0"/>
          <c:showBubbleSize val="0"/>
        </c:dLbls>
        <c:gapWidth val="100"/>
        <c:axId val="915546479"/>
        <c:axId val="915952015"/>
      </c:barChart>
      <c:lineChart>
        <c:grouping val="standard"/>
        <c:varyColors val="0"/>
        <c:ser>
          <c:idx val="1"/>
          <c:order val="1"/>
          <c:tx>
            <c:strRef>
              <c:f>Summary!$BH$25</c:f>
              <c:strCache>
                <c:ptCount val="1"/>
                <c:pt idx="0">
                  <c:v>NO OF BREAKDOWNS</c:v>
                </c:pt>
              </c:strCache>
            </c:strRef>
          </c:tx>
          <c:spPr>
            <a:ln w="28575" cap="rnd">
              <a:solidFill>
                <a:schemeClr val="accent2"/>
              </a:solidFill>
              <a:round/>
            </a:ln>
            <a:effectLst/>
          </c:spPr>
          <c:marker>
            <c:symbol val="none"/>
          </c:marker>
          <c:dPt>
            <c:idx val="9"/>
            <c:marker>
              <c:symbol val="none"/>
            </c:marker>
            <c:bubble3D val="0"/>
            <c:spPr>
              <a:ln w="28575" cap="rnd">
                <a:solidFill>
                  <a:schemeClr val="accent2"/>
                </a:solidFill>
                <a:round/>
              </a:ln>
              <a:effectLst/>
            </c:spPr>
            <c:extLst>
              <c:ext xmlns:c16="http://schemas.microsoft.com/office/drawing/2014/chart" uri="{C3380CC4-5D6E-409C-BE32-E72D297353CC}">
                <c16:uniqueId val="{00000001-CD13-4A0D-A32B-8CEB4F8B9247}"/>
              </c:ext>
            </c:extLst>
          </c:dPt>
          <c:cat>
            <c:strRef>
              <c:f>[0]!Machine_Name</c:f>
              <c:strCache>
                <c:ptCount val="10"/>
                <c:pt idx="0">
                  <c:v>RZ362A</c:v>
                </c:pt>
                <c:pt idx="1">
                  <c:v>Burri</c:v>
                </c:pt>
                <c:pt idx="2">
                  <c:v>E800-2</c:v>
                </c:pt>
                <c:pt idx="3">
                  <c:v>200 SVP</c:v>
                </c:pt>
                <c:pt idx="4">
                  <c:v>S36-2</c:v>
                </c:pt>
                <c:pt idx="5">
                  <c:v>Morara CNC</c:v>
                </c:pt>
                <c:pt idx="6">
                  <c:v>E500-1</c:v>
                </c:pt>
                <c:pt idx="7">
                  <c:v>E800-1</c:v>
                </c:pt>
                <c:pt idx="8">
                  <c:v>PE800</c:v>
                </c:pt>
                <c:pt idx="9">
                  <c:v>HCN6000</c:v>
                </c:pt>
              </c:strCache>
            </c:strRef>
          </c:cat>
          <c:val>
            <c:numRef>
              <c:f>[0]!BD_Occurrence</c:f>
              <c:numCache>
                <c:formatCode>General</c:formatCode>
                <c:ptCount val="10"/>
                <c:pt idx="0">
                  <c:v>5</c:v>
                </c:pt>
                <c:pt idx="1">
                  <c:v>4</c:v>
                </c:pt>
                <c:pt idx="2">
                  <c:v>15</c:v>
                </c:pt>
                <c:pt idx="3">
                  <c:v>4</c:v>
                </c:pt>
                <c:pt idx="4">
                  <c:v>10</c:v>
                </c:pt>
                <c:pt idx="5">
                  <c:v>3</c:v>
                </c:pt>
                <c:pt idx="6">
                  <c:v>13</c:v>
                </c:pt>
                <c:pt idx="7">
                  <c:v>9</c:v>
                </c:pt>
                <c:pt idx="8">
                  <c:v>15</c:v>
                </c:pt>
                <c:pt idx="9">
                  <c:v>10</c:v>
                </c:pt>
              </c:numCache>
            </c:numRef>
          </c:val>
          <c:smooth val="0"/>
          <c:extLst>
            <c:ext xmlns:c16="http://schemas.microsoft.com/office/drawing/2014/chart" uri="{C3380CC4-5D6E-409C-BE32-E72D297353CC}">
              <c16:uniqueId val="{00000004-4778-45DA-90B5-3826CF380865}"/>
            </c:ext>
          </c:extLst>
        </c:ser>
        <c:dLbls>
          <c:showLegendKey val="0"/>
          <c:showVal val="0"/>
          <c:showCatName val="0"/>
          <c:showSerName val="0"/>
          <c:showPercent val="0"/>
          <c:showBubbleSize val="0"/>
        </c:dLbls>
        <c:marker val="1"/>
        <c:smooth val="0"/>
        <c:axId val="915543231"/>
        <c:axId val="991616175"/>
      </c:lineChart>
      <c:catAx>
        <c:axId val="9155464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Machine</a:t>
                </a:r>
                <a:r>
                  <a:rPr lang="en-IN" baseline="0"/>
                  <a:t> Name</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952015"/>
        <c:crosses val="autoZero"/>
        <c:auto val="1"/>
        <c:lblAlgn val="ctr"/>
        <c:lblOffset val="100"/>
        <c:noMultiLvlLbl val="0"/>
      </c:catAx>
      <c:valAx>
        <c:axId val="91595201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BD Mins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6479"/>
        <c:crosses val="autoZero"/>
        <c:crossBetween val="between"/>
      </c:valAx>
      <c:valAx>
        <c:axId val="99161617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BD Occurrence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3231"/>
        <c:crosses val="max"/>
        <c:crossBetween val="between"/>
      </c:valAx>
      <c:catAx>
        <c:axId val="915543231"/>
        <c:scaling>
          <c:orientation val="minMax"/>
        </c:scaling>
        <c:delete val="1"/>
        <c:axPos val="b"/>
        <c:numFmt formatCode="General" sourceLinked="1"/>
        <c:majorTickMark val="out"/>
        <c:minorTickMark val="none"/>
        <c:tickLblPos val="nextTo"/>
        <c:crossAx val="99161617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Summary!$P$43</c:f>
          <c:strCache>
            <c:ptCount val="1"/>
            <c:pt idx="0">
              <c:v>TOP BREAKDOWNS - Mar-24 - GRINDING CELL</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428564636262722E-2"/>
          <c:y val="0.10961784331804099"/>
          <c:w val="0.85561876756693489"/>
          <c:h val="0.64097615668847496"/>
        </c:manualLayout>
      </c:layout>
      <c:barChart>
        <c:barDir val="col"/>
        <c:grouping val="clustered"/>
        <c:varyColors val="0"/>
        <c:ser>
          <c:idx val="0"/>
          <c:order val="0"/>
          <c:tx>
            <c:strRef>
              <c:f>Summary!$BE$25</c:f>
              <c:strCache>
                <c:ptCount val="1"/>
                <c:pt idx="0">
                  <c:v>MACHINE BD MINS</c:v>
                </c:pt>
              </c:strCache>
            </c:strRef>
          </c:tx>
          <c:spPr>
            <a:solidFill>
              <a:schemeClr val="accent1"/>
            </a:solidFill>
            <a:ln>
              <a:noFill/>
            </a:ln>
            <a:effectLst/>
          </c:spPr>
          <c:invertIfNegative val="0"/>
          <c:cat>
            <c:strRef>
              <c:f>[0]!Machine_Name_Cell</c:f>
              <c:strCache>
                <c:ptCount val="10"/>
                <c:pt idx="0">
                  <c:v>HMC2P</c:v>
                </c:pt>
                <c:pt idx="1">
                  <c:v>VTL550</c:v>
                </c:pt>
                <c:pt idx="2">
                  <c:v>VTL650</c:v>
                </c:pt>
                <c:pt idx="3">
                  <c:v>DOOSAN HMC</c:v>
                </c:pt>
                <c:pt idx="4">
                  <c:v>HMC6P</c:v>
                </c:pt>
                <c:pt idx="5">
                  <c:v>HMC4000</c:v>
                </c:pt>
                <c:pt idx="6">
                  <c:v>HMC2P2</c:v>
                </c:pt>
                <c:pt idx="7">
                  <c:v>VTL850</c:v>
                </c:pt>
                <c:pt idx="8">
                  <c:v>WIDMA</c:v>
                </c:pt>
                <c:pt idx="9">
                  <c:v>TAL</c:v>
                </c:pt>
              </c:strCache>
            </c:strRef>
          </c:cat>
          <c:val>
            <c:numRef>
              <c:f>[0]!BD_Mins_Cell</c:f>
              <c:numCache>
                <c:formatCode>General</c:formatCode>
                <c:ptCount val="10"/>
                <c:pt idx="0">
                  <c:v>1915</c:v>
                </c:pt>
                <c:pt idx="1">
                  <c:v>1865</c:v>
                </c:pt>
                <c:pt idx="2">
                  <c:v>1451</c:v>
                </c:pt>
                <c:pt idx="3">
                  <c:v>1445</c:v>
                </c:pt>
                <c:pt idx="4">
                  <c:v>1349</c:v>
                </c:pt>
                <c:pt idx="5">
                  <c:v>952</c:v>
                </c:pt>
                <c:pt idx="6">
                  <c:v>894</c:v>
                </c:pt>
                <c:pt idx="7">
                  <c:v>415</c:v>
                </c:pt>
                <c:pt idx="8">
                  <c:v>180</c:v>
                </c:pt>
                <c:pt idx="9">
                  <c:v>135</c:v>
                </c:pt>
              </c:numCache>
            </c:numRef>
          </c:val>
          <c:extLst>
            <c:ext xmlns:c16="http://schemas.microsoft.com/office/drawing/2014/chart" uri="{C3380CC4-5D6E-409C-BE32-E72D297353CC}">
              <c16:uniqueId val="{00000000-E580-482D-A88A-627B27868DBA}"/>
            </c:ext>
          </c:extLst>
        </c:ser>
        <c:dLbls>
          <c:showLegendKey val="0"/>
          <c:showVal val="0"/>
          <c:showCatName val="0"/>
          <c:showSerName val="0"/>
          <c:showPercent val="0"/>
          <c:showBubbleSize val="0"/>
        </c:dLbls>
        <c:gapWidth val="100"/>
        <c:axId val="915546479"/>
        <c:axId val="915952015"/>
      </c:barChart>
      <c:lineChart>
        <c:grouping val="standard"/>
        <c:varyColors val="0"/>
        <c:ser>
          <c:idx val="1"/>
          <c:order val="1"/>
          <c:tx>
            <c:strRef>
              <c:f>Summary!$BH$25</c:f>
              <c:strCache>
                <c:ptCount val="1"/>
                <c:pt idx="0">
                  <c:v>NO OF BREAKDOWNS</c:v>
                </c:pt>
              </c:strCache>
            </c:strRef>
          </c:tx>
          <c:spPr>
            <a:ln w="28575" cap="rnd">
              <a:solidFill>
                <a:schemeClr val="accent2"/>
              </a:solidFill>
              <a:round/>
            </a:ln>
            <a:effectLst/>
          </c:spPr>
          <c:marker>
            <c:symbol val="none"/>
          </c:marker>
          <c:cat>
            <c:strRef>
              <c:f>[0]!Machine_Name_Cell</c:f>
              <c:strCache>
                <c:ptCount val="10"/>
                <c:pt idx="0">
                  <c:v>HMC2P</c:v>
                </c:pt>
                <c:pt idx="1">
                  <c:v>VTL550</c:v>
                </c:pt>
                <c:pt idx="2">
                  <c:v>VTL650</c:v>
                </c:pt>
                <c:pt idx="3">
                  <c:v>DOOSAN HMC</c:v>
                </c:pt>
                <c:pt idx="4">
                  <c:v>HMC6P</c:v>
                </c:pt>
                <c:pt idx="5">
                  <c:v>HMC4000</c:v>
                </c:pt>
                <c:pt idx="6">
                  <c:v>HMC2P2</c:v>
                </c:pt>
                <c:pt idx="7">
                  <c:v>VTL850</c:v>
                </c:pt>
                <c:pt idx="8">
                  <c:v>WIDMA</c:v>
                </c:pt>
                <c:pt idx="9">
                  <c:v>TAL</c:v>
                </c:pt>
              </c:strCache>
            </c:strRef>
          </c:cat>
          <c:val>
            <c:numRef>
              <c:f>[0]!BD_Occurrence_Cell</c:f>
              <c:numCache>
                <c:formatCode>General</c:formatCode>
                <c:ptCount val="10"/>
                <c:pt idx="0">
                  <c:v>16</c:v>
                </c:pt>
                <c:pt idx="1">
                  <c:v>3</c:v>
                </c:pt>
                <c:pt idx="2">
                  <c:v>5</c:v>
                </c:pt>
                <c:pt idx="3">
                  <c:v>8</c:v>
                </c:pt>
                <c:pt idx="4">
                  <c:v>3</c:v>
                </c:pt>
                <c:pt idx="5">
                  <c:v>5</c:v>
                </c:pt>
                <c:pt idx="6">
                  <c:v>4</c:v>
                </c:pt>
                <c:pt idx="7">
                  <c:v>1</c:v>
                </c:pt>
                <c:pt idx="8">
                  <c:v>3</c:v>
                </c:pt>
                <c:pt idx="9">
                  <c:v>2</c:v>
                </c:pt>
              </c:numCache>
            </c:numRef>
          </c:val>
          <c:smooth val="0"/>
          <c:extLst>
            <c:ext xmlns:c16="http://schemas.microsoft.com/office/drawing/2014/chart" uri="{C3380CC4-5D6E-409C-BE32-E72D297353CC}">
              <c16:uniqueId val="{00000001-E580-482D-A88A-627B27868DBA}"/>
            </c:ext>
          </c:extLst>
        </c:ser>
        <c:dLbls>
          <c:showLegendKey val="0"/>
          <c:showVal val="0"/>
          <c:showCatName val="0"/>
          <c:showSerName val="0"/>
          <c:showPercent val="0"/>
          <c:showBubbleSize val="0"/>
        </c:dLbls>
        <c:marker val="1"/>
        <c:smooth val="0"/>
        <c:axId val="915543231"/>
        <c:axId val="991616175"/>
      </c:lineChart>
      <c:catAx>
        <c:axId val="9155464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Machine</a:t>
                </a:r>
                <a:r>
                  <a:rPr lang="en-IN" baseline="0"/>
                  <a:t> Name</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952015"/>
        <c:crosses val="autoZero"/>
        <c:auto val="1"/>
        <c:lblAlgn val="ctr"/>
        <c:lblOffset val="100"/>
        <c:noMultiLvlLbl val="0"/>
      </c:catAx>
      <c:valAx>
        <c:axId val="91595201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BD Mins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6479"/>
        <c:crosses val="autoZero"/>
        <c:crossBetween val="between"/>
      </c:valAx>
      <c:valAx>
        <c:axId val="99161617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BD Occurrence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3231"/>
        <c:crosses val="max"/>
        <c:crossBetween val="between"/>
      </c:valAx>
      <c:catAx>
        <c:axId val="915543231"/>
        <c:scaling>
          <c:orientation val="minMax"/>
        </c:scaling>
        <c:delete val="1"/>
        <c:axPos val="b"/>
        <c:numFmt formatCode="General" sourceLinked="1"/>
        <c:majorTickMark val="out"/>
        <c:minorTickMark val="none"/>
        <c:tickLblPos val="nextTo"/>
        <c:crossAx val="99161617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31" fmlaLink="$BA$49" horiz="1" max="50" min="1" page="10"/>
</file>

<file path=xl/ctrlProps/ctrlProp2.xml><?xml version="1.0" encoding="utf-8"?>
<formControlPr xmlns="http://schemas.microsoft.com/office/spreadsheetml/2009/9/main" objectType="Scroll" dx="31" fmlaLink="$BO$49" horiz="1" max="9" min="1" page="0"/>
</file>

<file path=xl/ctrlProps/ctrlProp3.xml><?xml version="1.0" encoding="utf-8"?>
<formControlPr xmlns="http://schemas.microsoft.com/office/spreadsheetml/2009/9/main" objectType="Scroll" dx="31" fmlaLink="$M$45" horiz="1" max="50" min="1" page="10" val="11"/>
</file>

<file path=xl/ctrlProps/ctrlProp4.xml><?xml version="1.0" encoding="utf-8"?>
<formControlPr xmlns="http://schemas.microsoft.com/office/spreadsheetml/2009/9/main" objectType="Scroll" dx="31" fmlaLink="$AA$45" horiz="1" max="9" min="1" page="0"/>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5.xml"/><Relationship Id="rId3" Type="http://schemas.openxmlformats.org/officeDocument/2006/relationships/chart" Target="../charts/chart20.xml"/><Relationship Id="rId7" Type="http://schemas.openxmlformats.org/officeDocument/2006/relationships/chart" Target="../charts/chart24.xml"/><Relationship Id="rId12" Type="http://schemas.openxmlformats.org/officeDocument/2006/relationships/chart" Target="../charts/chart29.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11" Type="http://schemas.openxmlformats.org/officeDocument/2006/relationships/chart" Target="../charts/chart28.xml"/><Relationship Id="rId5" Type="http://schemas.openxmlformats.org/officeDocument/2006/relationships/chart" Target="../charts/chart22.xml"/><Relationship Id="rId10" Type="http://schemas.openxmlformats.org/officeDocument/2006/relationships/chart" Target="../charts/chart27.xml"/><Relationship Id="rId4" Type="http://schemas.openxmlformats.org/officeDocument/2006/relationships/chart" Target="../charts/chart21.xml"/><Relationship Id="rId9"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0</xdr:col>
      <xdr:colOff>557893</xdr:colOff>
      <xdr:row>3</xdr:row>
      <xdr:rowOff>190500</xdr:rowOff>
    </xdr:from>
    <xdr:to>
      <xdr:col>8</xdr:col>
      <xdr:colOff>557893</xdr:colOff>
      <xdr:row>5</xdr:row>
      <xdr:rowOff>54428</xdr:rowOff>
    </xdr:to>
    <xdr:sp macro="" textlink="">
      <xdr:nvSpPr>
        <xdr:cNvPr id="32" name="Rectangle: Rounded Corners 31">
          <a:extLst>
            <a:ext uri="{FF2B5EF4-FFF2-40B4-BE49-F238E27FC236}">
              <a16:creationId xmlns:a16="http://schemas.microsoft.com/office/drawing/2014/main" id="{00000000-0008-0000-0000-000020000000}"/>
            </a:ext>
          </a:extLst>
        </xdr:cNvPr>
        <xdr:cNvSpPr/>
      </xdr:nvSpPr>
      <xdr:spPr>
        <a:xfrm>
          <a:off x="557893" y="789214"/>
          <a:ext cx="4789714" cy="748393"/>
        </a:xfrm>
        <a:prstGeom prst="round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250032</xdr:colOff>
      <xdr:row>5</xdr:row>
      <xdr:rowOff>544286</xdr:rowOff>
    </xdr:from>
    <xdr:to>
      <xdr:col>13</xdr:col>
      <xdr:colOff>345282</xdr:colOff>
      <xdr:row>46</xdr:row>
      <xdr:rowOff>238125</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250032" y="1415143"/>
          <a:ext cx="7878536" cy="7517946"/>
        </a:xfrm>
        <a:prstGeom prst="roundRect">
          <a:avLst>
            <a:gd name="adj" fmla="val 2706"/>
          </a:avLst>
        </a:prstGeom>
        <a:no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428624</xdr:colOff>
      <xdr:row>9</xdr:row>
      <xdr:rowOff>28561</xdr:rowOff>
    </xdr:from>
    <xdr:to>
      <xdr:col>6</xdr:col>
      <xdr:colOff>565311</xdr:colOff>
      <xdr:row>21</xdr:row>
      <xdr:rowOff>45436</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59531</xdr:colOff>
      <xdr:row>9</xdr:row>
      <xdr:rowOff>28561</xdr:rowOff>
    </xdr:from>
    <xdr:to>
      <xdr:col>13</xdr:col>
      <xdr:colOff>196218</xdr:colOff>
      <xdr:row>21</xdr:row>
      <xdr:rowOff>45436</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59530</xdr:colOff>
      <xdr:row>21</xdr:row>
      <xdr:rowOff>171436</xdr:rowOff>
    </xdr:from>
    <xdr:to>
      <xdr:col>13</xdr:col>
      <xdr:colOff>196217</xdr:colOff>
      <xdr:row>34</xdr:row>
      <xdr:rowOff>9718</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428624</xdr:colOff>
      <xdr:row>21</xdr:row>
      <xdr:rowOff>159530</xdr:rowOff>
    </xdr:from>
    <xdr:to>
      <xdr:col>6</xdr:col>
      <xdr:colOff>565311</xdr:colOff>
      <xdr:row>33</xdr:row>
      <xdr:rowOff>176405</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440530</xdr:colOff>
      <xdr:row>34</xdr:row>
      <xdr:rowOff>111905</xdr:rowOff>
    </xdr:from>
    <xdr:to>
      <xdr:col>6</xdr:col>
      <xdr:colOff>577217</xdr:colOff>
      <xdr:row>46</xdr:row>
      <xdr:rowOff>104967</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477949</xdr:colOff>
      <xdr:row>9</xdr:row>
      <xdr:rowOff>55776</xdr:rowOff>
    </xdr:from>
    <xdr:to>
      <xdr:col>22</xdr:col>
      <xdr:colOff>15923</xdr:colOff>
      <xdr:row>21</xdr:row>
      <xdr:rowOff>72651</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137204</xdr:colOff>
      <xdr:row>9</xdr:row>
      <xdr:rowOff>55776</xdr:rowOff>
    </xdr:from>
    <xdr:to>
      <xdr:col>28</xdr:col>
      <xdr:colOff>273890</xdr:colOff>
      <xdr:row>21</xdr:row>
      <xdr:rowOff>72651</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137204</xdr:colOff>
      <xdr:row>22</xdr:row>
      <xdr:rowOff>21758</xdr:rowOff>
    </xdr:from>
    <xdr:to>
      <xdr:col>28</xdr:col>
      <xdr:colOff>273890</xdr:colOff>
      <xdr:row>34</xdr:row>
      <xdr:rowOff>36933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477949</xdr:colOff>
      <xdr:row>22</xdr:row>
      <xdr:rowOff>21758</xdr:rowOff>
    </xdr:from>
    <xdr:to>
      <xdr:col>22</xdr:col>
      <xdr:colOff>15923</xdr:colOff>
      <xdr:row>34</xdr:row>
      <xdr:rowOff>36933</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477949</xdr:colOff>
      <xdr:row>34</xdr:row>
      <xdr:rowOff>139119</xdr:rowOff>
    </xdr:from>
    <xdr:to>
      <xdr:col>22</xdr:col>
      <xdr:colOff>15923</xdr:colOff>
      <xdr:row>46</xdr:row>
      <xdr:rowOff>132181</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44739</xdr:colOff>
      <xdr:row>34</xdr:row>
      <xdr:rowOff>110174</xdr:rowOff>
    </xdr:from>
    <xdr:to>
      <xdr:col>13</xdr:col>
      <xdr:colOff>181426</xdr:colOff>
      <xdr:row>46</xdr:row>
      <xdr:rowOff>119050</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4214957" y="7369956"/>
          <a:ext cx="3711160" cy="2197894"/>
          <a:chOff x="275920" y="11432013"/>
          <a:chExt cx="8768293" cy="3635247"/>
        </a:xfrm>
        <a:effectLst>
          <a:outerShdw blurRad="50800" dist="38100" dir="2700000" algn="tl" rotWithShape="0">
            <a:prstClr val="black">
              <a:alpha val="40000"/>
            </a:prstClr>
          </a:outerShdw>
        </a:effectLst>
      </xdr:grpSpPr>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275920" y="11432013"/>
          <a:ext cx="8749392" cy="3616396"/>
        </xdr:xfrm>
        <a:graphic>
          <a:graphicData uri="http://schemas.openxmlformats.org/drawingml/2006/chart">
            <c:chart xmlns:c="http://schemas.openxmlformats.org/drawingml/2006/chart" xmlns:r="http://schemas.openxmlformats.org/officeDocument/2006/relationships" r:id="rId11"/>
          </a:graphicData>
        </a:graphic>
      </xdr:graphicFrame>
      <mc:AlternateContent xmlns:mc="http://schemas.openxmlformats.org/markup-compatibility/2006">
        <mc:Choice xmlns:a14="http://schemas.microsoft.com/office/drawing/2010/main" Requires="a14">
          <xdr:sp macro="" textlink="">
            <xdr:nvSpPr>
              <xdr:cNvPr id="7169" name="Scroll Bar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306612" y="14680845"/>
                <a:ext cx="8737601" cy="386415"/>
              </a:xfrm>
              <a:prstGeom prst="rect">
                <a:avLst/>
              </a:prstGeom>
              <a:noFill/>
              <a:ln w="9525">
                <a:miter lim="800000"/>
                <a:headEnd/>
                <a:tailEnd/>
              </a:ln>
            </xdr:spPr>
          </xdr:sp>
        </mc:Choice>
        <mc:Fallback/>
      </mc:AlternateContent>
    </xdr:grpSp>
    <xdr:clientData/>
  </xdr:twoCellAnchor>
  <xdr:twoCellAnchor>
    <xdr:from>
      <xdr:col>22</xdr:col>
      <xdr:colOff>145761</xdr:colOff>
      <xdr:row>35</xdr:row>
      <xdr:rowOff>5764</xdr:rowOff>
    </xdr:from>
    <xdr:to>
      <xdr:col>28</xdr:col>
      <xdr:colOff>282447</xdr:colOff>
      <xdr:row>46</xdr:row>
      <xdr:rowOff>139030</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13252161" y="7445655"/>
          <a:ext cx="3711159" cy="2142175"/>
          <a:chOff x="294822" y="11450861"/>
          <a:chExt cx="8749392" cy="3616396"/>
        </a:xfrm>
        <a:effectLst>
          <a:outerShdw blurRad="50800" dist="38100" dir="2700000" algn="tl" rotWithShape="0">
            <a:prstClr val="black">
              <a:alpha val="40000"/>
            </a:prstClr>
          </a:outerShdw>
        </a:effectLst>
      </xdr:grpSpPr>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94822" y="11450861"/>
          <a:ext cx="8749392" cy="3616396"/>
        </xdr:xfrm>
        <a:graphic>
          <a:graphicData uri="http://schemas.openxmlformats.org/drawingml/2006/chart">
            <c:chart xmlns:c="http://schemas.openxmlformats.org/drawingml/2006/chart" xmlns:r="http://schemas.openxmlformats.org/officeDocument/2006/relationships" r:id="rId12"/>
          </a:graphicData>
        </a:graphic>
      </xdr:graphicFrame>
      <mc:AlternateContent xmlns:mc="http://schemas.openxmlformats.org/markup-compatibility/2006">
        <mc:Choice xmlns:a14="http://schemas.microsoft.com/office/drawing/2010/main" Requires="a14">
          <xdr:sp macro="" textlink="">
            <xdr:nvSpPr>
              <xdr:cNvPr id="7170" name="Scroll Bar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306613" y="14675529"/>
                <a:ext cx="8737601" cy="290106"/>
              </a:xfrm>
              <a:prstGeom prst="rect">
                <a:avLst/>
              </a:prstGeom>
              <a:noFill/>
              <a:ln w="9525">
                <a:miter lim="800000"/>
                <a:headEnd/>
                <a:tailEnd/>
              </a:ln>
            </xdr:spPr>
          </xdr:sp>
        </mc:Choice>
        <mc:Fallback/>
      </mc:AlternateContent>
    </xdr:grpSp>
    <xdr:clientData/>
  </xdr:twoCellAnchor>
  <xdr:twoCellAnchor>
    <xdr:from>
      <xdr:col>29</xdr:col>
      <xdr:colOff>410214</xdr:colOff>
      <xdr:row>9</xdr:row>
      <xdr:rowOff>82070</xdr:rowOff>
    </xdr:from>
    <xdr:to>
      <xdr:col>37</xdr:col>
      <xdr:colOff>120499</xdr:colOff>
      <xdr:row>21</xdr:row>
      <xdr:rowOff>119355</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29</xdr:col>
      <xdr:colOff>410214</xdr:colOff>
      <xdr:row>22</xdr:row>
      <xdr:rowOff>39915</xdr:rowOff>
    </xdr:from>
    <xdr:to>
      <xdr:col>37</xdr:col>
      <xdr:colOff>120499</xdr:colOff>
      <xdr:row>34</xdr:row>
      <xdr:rowOff>77200</xdr:rowOff>
    </xdr:to>
    <xdr:graphicFrame macro="">
      <xdr:nvGraphicFramePr>
        <xdr:cNvPr id="22" name="Chart 21">
          <a:extLst>
            <a:ext uri="{FF2B5EF4-FFF2-40B4-BE49-F238E27FC236}">
              <a16:creationId xmlns:a16="http://schemas.microsoft.com/office/drawing/2014/main" id="{00000000-0008-0000-0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29</xdr:col>
      <xdr:colOff>433161</xdr:colOff>
      <xdr:row>47</xdr:row>
      <xdr:rowOff>68944</xdr:rowOff>
    </xdr:from>
    <xdr:to>
      <xdr:col>37</xdr:col>
      <xdr:colOff>143446</xdr:colOff>
      <xdr:row>51</xdr:row>
      <xdr:rowOff>174266</xdr:rowOff>
    </xdr:to>
    <xdr:graphicFrame macro="">
      <xdr:nvGraphicFramePr>
        <xdr:cNvPr id="23" name="Chart 22">
          <a:extLst>
            <a:ext uri="{FF2B5EF4-FFF2-40B4-BE49-F238E27FC236}">
              <a16:creationId xmlns:a16="http://schemas.microsoft.com/office/drawing/2014/main" id="{00000000-0008-0000-0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29</xdr:col>
      <xdr:colOff>428625</xdr:colOff>
      <xdr:row>35</xdr:row>
      <xdr:rowOff>27213</xdr:rowOff>
    </xdr:from>
    <xdr:to>
      <xdr:col>37</xdr:col>
      <xdr:colOff>138910</xdr:colOff>
      <xdr:row>46</xdr:row>
      <xdr:rowOff>214178</xdr:rowOff>
    </xdr:to>
    <xdr:graphicFrame macro="">
      <xdr:nvGraphicFramePr>
        <xdr:cNvPr id="24" name="Chart 23">
          <a:extLst>
            <a:ext uri="{FF2B5EF4-FFF2-40B4-BE49-F238E27FC236}">
              <a16:creationId xmlns:a16="http://schemas.microsoft.com/office/drawing/2014/main" id="{00000000-0008-0000-0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29</xdr:col>
      <xdr:colOff>446768</xdr:colOff>
      <xdr:row>51</xdr:row>
      <xdr:rowOff>307523</xdr:rowOff>
    </xdr:from>
    <xdr:to>
      <xdr:col>37</xdr:col>
      <xdr:colOff>157053</xdr:colOff>
      <xdr:row>54</xdr:row>
      <xdr:rowOff>589737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oneCellAnchor>
    <xdr:from>
      <xdr:col>4</xdr:col>
      <xdr:colOff>345281</xdr:colOff>
      <xdr:row>6</xdr:row>
      <xdr:rowOff>11907</xdr:rowOff>
    </xdr:from>
    <xdr:ext cx="3011209" cy="468013"/>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774156" y="881063"/>
          <a:ext cx="3011209"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400" b="1">
              <a:solidFill>
                <a:schemeClr val="bg1"/>
              </a:solidFill>
              <a:latin typeface="Aptos" panose="020B0004020202020204" pitchFamily="34" charset="0"/>
            </a:rPr>
            <a:t>OVERALL</a:t>
          </a:r>
          <a:r>
            <a:rPr lang="en-IN" sz="2400" b="1" baseline="0">
              <a:solidFill>
                <a:schemeClr val="bg1"/>
              </a:solidFill>
              <a:latin typeface="Aptos" panose="020B0004020202020204" pitchFamily="34" charset="0"/>
            </a:rPr>
            <a:t> SUMMARY</a:t>
          </a:r>
          <a:endParaRPr lang="en-IN" sz="2400" b="1">
            <a:solidFill>
              <a:schemeClr val="bg1"/>
            </a:solidFill>
            <a:latin typeface="Aptos" panose="020B0004020202020204" pitchFamily="34" charset="0"/>
          </a:endParaRPr>
        </a:p>
      </xdr:txBody>
    </xdr:sp>
    <xdr:clientData/>
  </xdr:oneCellAnchor>
  <xdr:twoCellAnchor>
    <xdr:from>
      <xdr:col>13</xdr:col>
      <xdr:colOff>500063</xdr:colOff>
      <xdr:row>5</xdr:row>
      <xdr:rowOff>544286</xdr:rowOff>
    </xdr:from>
    <xdr:to>
      <xdr:col>28</xdr:col>
      <xdr:colOff>462643</xdr:colOff>
      <xdr:row>46</xdr:row>
      <xdr:rowOff>238125</xdr:rowOff>
    </xdr:to>
    <xdr:sp macro="" textlink="">
      <xdr:nvSpPr>
        <xdr:cNvPr id="18" name="Rectangle: Rounded Corners 17">
          <a:extLst>
            <a:ext uri="{FF2B5EF4-FFF2-40B4-BE49-F238E27FC236}">
              <a16:creationId xmlns:a16="http://schemas.microsoft.com/office/drawing/2014/main" id="{00000000-0008-0000-0000-000012000000}"/>
            </a:ext>
          </a:extLst>
        </xdr:cNvPr>
        <xdr:cNvSpPr/>
      </xdr:nvSpPr>
      <xdr:spPr>
        <a:xfrm>
          <a:off x="8283349" y="1415143"/>
          <a:ext cx="8943294" cy="7517946"/>
        </a:xfrm>
        <a:prstGeom prst="roundRect">
          <a:avLst>
            <a:gd name="adj" fmla="val 2706"/>
          </a:avLst>
        </a:prstGeom>
        <a:no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31</xdr:col>
      <xdr:colOff>350384</xdr:colOff>
      <xdr:row>5</xdr:row>
      <xdr:rowOff>610622</xdr:rowOff>
    </xdr:from>
    <xdr:ext cx="2376805" cy="382699"/>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8910527" y="2093801"/>
          <a:ext cx="2376805" cy="382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2400" b="1" baseline="0">
              <a:solidFill>
                <a:schemeClr val="bg1"/>
              </a:solidFill>
              <a:latin typeface="Aptos" panose="020B0004020202020204" pitchFamily="34" charset="0"/>
            </a:rPr>
            <a:t>MACHINE DATA</a:t>
          </a:r>
          <a:endParaRPr lang="en-IN" sz="2400" b="1">
            <a:solidFill>
              <a:schemeClr val="bg1"/>
            </a:solidFill>
            <a:latin typeface="Aptos" panose="020B0004020202020204" pitchFamily="34" charset="0"/>
          </a:endParaRPr>
        </a:p>
      </xdr:txBody>
    </xdr:sp>
    <xdr:clientData/>
  </xdr:oneCellAnchor>
  <xdr:twoCellAnchor>
    <xdr:from>
      <xdr:col>13</xdr:col>
      <xdr:colOff>557893</xdr:colOff>
      <xdr:row>9</xdr:row>
      <xdr:rowOff>54430</xdr:rowOff>
    </xdr:from>
    <xdr:to>
      <xdr:col>15</xdr:col>
      <xdr:colOff>404465</xdr:colOff>
      <xdr:row>15</xdr:row>
      <xdr:rowOff>37073</xdr:rowOff>
    </xdr:to>
    <xdr:sp macro="[0]!RectangleRoundedCorners19_Click"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8341179" y="1455966"/>
          <a:ext cx="1044000" cy="1044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Aptos" panose="020B0004020202020204" pitchFamily="34" charset="0"/>
            </a:rPr>
            <a:t>HMC</a:t>
          </a:r>
        </a:p>
      </xdr:txBody>
    </xdr:sp>
    <xdr:clientData/>
  </xdr:twoCellAnchor>
  <xdr:twoCellAnchor>
    <xdr:from>
      <xdr:col>13</xdr:col>
      <xdr:colOff>557893</xdr:colOff>
      <xdr:row>17</xdr:row>
      <xdr:rowOff>37421</xdr:rowOff>
    </xdr:from>
    <xdr:to>
      <xdr:col>15</xdr:col>
      <xdr:colOff>404465</xdr:colOff>
      <xdr:row>23</xdr:row>
      <xdr:rowOff>20064</xdr:rowOff>
    </xdr:to>
    <xdr:sp macro="[0]!RectangleRoundedCorners25_Click"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8341179" y="2854100"/>
          <a:ext cx="1044000" cy="1044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200" b="1">
              <a:solidFill>
                <a:schemeClr val="lt1"/>
              </a:solidFill>
              <a:latin typeface="Aptos" panose="020B0004020202020204" pitchFamily="34" charset="0"/>
              <a:ea typeface="+mn-ea"/>
              <a:cs typeface="+mn-cs"/>
            </a:rPr>
            <a:t>GEAR</a:t>
          </a:r>
          <a:r>
            <a:rPr lang="en-IN" sz="1200" b="1" baseline="0">
              <a:solidFill>
                <a:schemeClr val="lt1"/>
              </a:solidFill>
              <a:latin typeface="Aptos" panose="020B0004020202020204" pitchFamily="34" charset="0"/>
              <a:ea typeface="+mn-ea"/>
              <a:cs typeface="+mn-cs"/>
            </a:rPr>
            <a:t> CELL</a:t>
          </a:r>
          <a:endParaRPr lang="en-IN" sz="1200" b="1">
            <a:solidFill>
              <a:schemeClr val="lt1"/>
            </a:solidFill>
            <a:latin typeface="Aptos" panose="020B0004020202020204" pitchFamily="34" charset="0"/>
            <a:ea typeface="+mn-ea"/>
            <a:cs typeface="+mn-cs"/>
          </a:endParaRPr>
        </a:p>
      </xdr:txBody>
    </xdr:sp>
    <xdr:clientData/>
  </xdr:twoCellAnchor>
  <xdr:twoCellAnchor>
    <xdr:from>
      <xdr:col>13</xdr:col>
      <xdr:colOff>557893</xdr:colOff>
      <xdr:row>25</xdr:row>
      <xdr:rowOff>20413</xdr:rowOff>
    </xdr:from>
    <xdr:to>
      <xdr:col>15</xdr:col>
      <xdr:colOff>404465</xdr:colOff>
      <xdr:row>31</xdr:row>
      <xdr:rowOff>3055</xdr:rowOff>
    </xdr:to>
    <xdr:sp macro="[0]!RectangleRoundedCorners26_Click"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8341179" y="4252234"/>
          <a:ext cx="1044000" cy="1044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200" b="1">
              <a:solidFill>
                <a:schemeClr val="lt1"/>
              </a:solidFill>
              <a:latin typeface="Aptos" panose="020B0004020202020204" pitchFamily="34" charset="0"/>
              <a:ea typeface="+mn-ea"/>
              <a:cs typeface="+mn-cs"/>
            </a:rPr>
            <a:t>GRINDING CELL</a:t>
          </a:r>
        </a:p>
      </xdr:txBody>
    </xdr:sp>
    <xdr:clientData/>
  </xdr:twoCellAnchor>
  <xdr:twoCellAnchor>
    <xdr:from>
      <xdr:col>13</xdr:col>
      <xdr:colOff>557893</xdr:colOff>
      <xdr:row>33</xdr:row>
      <xdr:rowOff>3404</xdr:rowOff>
    </xdr:from>
    <xdr:to>
      <xdr:col>15</xdr:col>
      <xdr:colOff>404465</xdr:colOff>
      <xdr:row>38</xdr:row>
      <xdr:rowOff>162939</xdr:rowOff>
    </xdr:to>
    <xdr:sp macro="[0]!RectangleRoundedCorners27_Click"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8341179" y="5650368"/>
          <a:ext cx="1044000" cy="1044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200" b="1">
              <a:solidFill>
                <a:schemeClr val="lt1"/>
              </a:solidFill>
              <a:latin typeface="Aptos" panose="020B0004020202020204" pitchFamily="34" charset="0"/>
              <a:ea typeface="+mn-ea"/>
              <a:cs typeface="+mn-cs"/>
            </a:rPr>
            <a:t>INTEGREX</a:t>
          </a:r>
        </a:p>
      </xdr:txBody>
    </xdr:sp>
    <xdr:clientData/>
  </xdr:twoCellAnchor>
  <xdr:twoCellAnchor>
    <xdr:from>
      <xdr:col>13</xdr:col>
      <xdr:colOff>557893</xdr:colOff>
      <xdr:row>40</xdr:row>
      <xdr:rowOff>163287</xdr:rowOff>
    </xdr:from>
    <xdr:to>
      <xdr:col>15</xdr:col>
      <xdr:colOff>404465</xdr:colOff>
      <xdr:row>46</xdr:row>
      <xdr:rowOff>118715</xdr:rowOff>
    </xdr:to>
    <xdr:sp macro="[0]!RectangleRoundedCorners28_Click"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8341179" y="7048501"/>
          <a:ext cx="1044000" cy="1044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200" b="1">
              <a:solidFill>
                <a:schemeClr val="lt1"/>
              </a:solidFill>
              <a:latin typeface="Aptos" panose="020B0004020202020204" pitchFamily="34" charset="0"/>
              <a:ea typeface="+mn-ea"/>
              <a:cs typeface="+mn-cs"/>
            </a:rPr>
            <a:t>PINION</a:t>
          </a:r>
        </a:p>
      </xdr:txBody>
    </xdr:sp>
    <xdr:clientData/>
  </xdr:twoCellAnchor>
  <xdr:twoCellAnchor>
    <xdr:from>
      <xdr:col>29</xdr:col>
      <xdr:colOff>122464</xdr:colOff>
      <xdr:row>5</xdr:row>
      <xdr:rowOff>544286</xdr:rowOff>
    </xdr:from>
    <xdr:to>
      <xdr:col>37</xdr:col>
      <xdr:colOff>326570</xdr:colOff>
      <xdr:row>55</xdr:row>
      <xdr:rowOff>176892</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17485178" y="1415143"/>
          <a:ext cx="4993821" cy="12300856"/>
        </a:xfrm>
        <a:prstGeom prst="roundRect">
          <a:avLst>
            <a:gd name="adj" fmla="val 2706"/>
          </a:avLst>
        </a:prstGeom>
        <a:no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18</xdr:col>
      <xdr:colOff>554492</xdr:colOff>
      <xdr:row>6</xdr:row>
      <xdr:rowOff>39121</xdr:rowOff>
    </xdr:from>
    <xdr:ext cx="3228961" cy="468013"/>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1331349" y="1522300"/>
          <a:ext cx="322896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400" b="1" baseline="0">
              <a:solidFill>
                <a:schemeClr val="bg1"/>
              </a:solidFill>
              <a:latin typeface="Aptos" panose="020B0004020202020204" pitchFamily="34" charset="0"/>
            </a:rPr>
            <a:t>CELL WISE SUMMARY</a:t>
          </a:r>
          <a:endParaRPr lang="en-IN" sz="2400" b="1">
            <a:solidFill>
              <a:schemeClr val="bg1"/>
            </a:solidFill>
            <a:latin typeface="Aptos" panose="020B0004020202020204" pitchFamily="34" charset="0"/>
          </a:endParaRPr>
        </a:p>
      </xdr:txBody>
    </xdr:sp>
    <xdr:clientData/>
  </xdr:oneCellAnchor>
  <xdr:twoCellAnchor>
    <xdr:from>
      <xdr:col>10</xdr:col>
      <xdr:colOff>13608</xdr:colOff>
      <xdr:row>3</xdr:row>
      <xdr:rowOff>217715</xdr:rowOff>
    </xdr:from>
    <xdr:to>
      <xdr:col>17</xdr:col>
      <xdr:colOff>277090</xdr:colOff>
      <xdr:row>5</xdr:row>
      <xdr:rowOff>81643</xdr:rowOff>
    </xdr:to>
    <xdr:sp macro="" textlink="">
      <xdr:nvSpPr>
        <xdr:cNvPr id="33" name="Rectangle: Rounded Corners 32">
          <a:extLst>
            <a:ext uri="{FF2B5EF4-FFF2-40B4-BE49-F238E27FC236}">
              <a16:creationId xmlns:a16="http://schemas.microsoft.com/office/drawing/2014/main" id="{00000000-0008-0000-0000-000021000000}"/>
            </a:ext>
          </a:extLst>
        </xdr:cNvPr>
        <xdr:cNvSpPr/>
      </xdr:nvSpPr>
      <xdr:spPr>
        <a:xfrm>
          <a:off x="6132699" y="829624"/>
          <a:ext cx="4546846" cy="752928"/>
        </a:xfrm>
        <a:prstGeom prst="round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394607</xdr:colOff>
      <xdr:row>3</xdr:row>
      <xdr:rowOff>231321</xdr:rowOff>
    </xdr:from>
    <xdr:to>
      <xdr:col>25</xdr:col>
      <xdr:colOff>108856</xdr:colOff>
      <xdr:row>5</xdr:row>
      <xdr:rowOff>95249</xdr:rowOff>
    </xdr:to>
    <xdr:sp macro="" textlink="">
      <xdr:nvSpPr>
        <xdr:cNvPr id="34" name="Rectangle: Rounded Corners 33">
          <a:extLst>
            <a:ext uri="{FF2B5EF4-FFF2-40B4-BE49-F238E27FC236}">
              <a16:creationId xmlns:a16="http://schemas.microsoft.com/office/drawing/2014/main" id="{00000000-0008-0000-0000-000022000000}"/>
            </a:ext>
          </a:extLst>
        </xdr:cNvPr>
        <xdr:cNvSpPr/>
      </xdr:nvSpPr>
      <xdr:spPr>
        <a:xfrm>
          <a:off x="11171464" y="830035"/>
          <a:ext cx="3905249" cy="748393"/>
        </a:xfrm>
        <a:prstGeom prst="round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530679</xdr:colOff>
      <xdr:row>3</xdr:row>
      <xdr:rowOff>231321</xdr:rowOff>
    </xdr:from>
    <xdr:to>
      <xdr:col>37</xdr:col>
      <xdr:colOff>1</xdr:colOff>
      <xdr:row>5</xdr:row>
      <xdr:rowOff>95249</xdr:rowOff>
    </xdr:to>
    <xdr:sp macro="" textlink="">
      <xdr:nvSpPr>
        <xdr:cNvPr id="35" name="Rectangle: Rounded Corners 34">
          <a:extLst>
            <a:ext uri="{FF2B5EF4-FFF2-40B4-BE49-F238E27FC236}">
              <a16:creationId xmlns:a16="http://schemas.microsoft.com/office/drawing/2014/main" id="{00000000-0008-0000-0000-000023000000}"/>
            </a:ext>
          </a:extLst>
        </xdr:cNvPr>
        <xdr:cNvSpPr/>
      </xdr:nvSpPr>
      <xdr:spPr>
        <a:xfrm>
          <a:off x="15498536" y="830035"/>
          <a:ext cx="6653894" cy="748393"/>
        </a:xfrm>
        <a:prstGeom prst="round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47625</xdr:colOff>
      <xdr:row>3</xdr:row>
      <xdr:rowOff>12700</xdr:rowOff>
    </xdr:from>
    <xdr:to>
      <xdr:col>6</xdr:col>
      <xdr:colOff>354425</xdr:colOff>
      <xdr:row>14</xdr:row>
      <xdr:rowOff>147050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555625</xdr:colOff>
      <xdr:row>3</xdr:row>
      <xdr:rowOff>12700</xdr:rowOff>
    </xdr:from>
    <xdr:to>
      <xdr:col>13</xdr:col>
      <xdr:colOff>608425</xdr:colOff>
      <xdr:row>14</xdr:row>
      <xdr:rowOff>147050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555625</xdr:colOff>
      <xdr:row>15</xdr:row>
      <xdr:rowOff>177800</xdr:rowOff>
    </xdr:from>
    <xdr:to>
      <xdr:col>13</xdr:col>
      <xdr:colOff>608425</xdr:colOff>
      <xdr:row>27</xdr:row>
      <xdr:rowOff>128000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16</xdr:row>
      <xdr:rowOff>0</xdr:rowOff>
    </xdr:from>
    <xdr:to>
      <xdr:col>6</xdr:col>
      <xdr:colOff>354425</xdr:colOff>
      <xdr:row>27</xdr:row>
      <xdr:rowOff>134350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47625</xdr:colOff>
      <xdr:row>28</xdr:row>
      <xdr:rowOff>171450</xdr:rowOff>
    </xdr:from>
    <xdr:to>
      <xdr:col>6</xdr:col>
      <xdr:colOff>354425</xdr:colOff>
      <xdr:row>40</xdr:row>
      <xdr:rowOff>121650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47625</xdr:colOff>
      <xdr:row>3</xdr:row>
      <xdr:rowOff>12700</xdr:rowOff>
    </xdr:from>
    <xdr:to>
      <xdr:col>20</xdr:col>
      <xdr:colOff>354425</xdr:colOff>
      <xdr:row>14</xdr:row>
      <xdr:rowOff>147050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555625</xdr:colOff>
      <xdr:row>3</xdr:row>
      <xdr:rowOff>12700</xdr:rowOff>
    </xdr:from>
    <xdr:to>
      <xdr:col>27</xdr:col>
      <xdr:colOff>608425</xdr:colOff>
      <xdr:row>14</xdr:row>
      <xdr:rowOff>147050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555625</xdr:colOff>
      <xdr:row>15</xdr:row>
      <xdr:rowOff>177800</xdr:rowOff>
    </xdr:from>
    <xdr:to>
      <xdr:col>27</xdr:col>
      <xdr:colOff>608425</xdr:colOff>
      <xdr:row>27</xdr:row>
      <xdr:rowOff>128000</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47625</xdr:colOff>
      <xdr:row>16</xdr:row>
      <xdr:rowOff>0</xdr:rowOff>
    </xdr:from>
    <xdr:to>
      <xdr:col>20</xdr:col>
      <xdr:colOff>354425</xdr:colOff>
      <xdr:row>27</xdr:row>
      <xdr:rowOff>134350</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47625</xdr:colOff>
      <xdr:row>28</xdr:row>
      <xdr:rowOff>171450</xdr:rowOff>
    </xdr:from>
    <xdr:to>
      <xdr:col>20</xdr:col>
      <xdr:colOff>354425</xdr:colOff>
      <xdr:row>40</xdr:row>
      <xdr:rowOff>121650</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77108</xdr:colOff>
      <xdr:row>43</xdr:row>
      <xdr:rowOff>120648</xdr:rowOff>
    </xdr:from>
    <xdr:to>
      <xdr:col>13</xdr:col>
      <xdr:colOff>562428</xdr:colOff>
      <xdr:row>67</xdr:row>
      <xdr:rowOff>117929</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269265" y="8409883"/>
          <a:ext cx="8900450" cy="4999976"/>
          <a:chOff x="294822" y="11450861"/>
          <a:chExt cx="8749392" cy="3616396"/>
        </a:xfrm>
        <a:effectLst>
          <a:outerShdw blurRad="50800" dist="38100" dir="2700000" algn="tl" rotWithShape="0">
            <a:prstClr val="black">
              <a:alpha val="40000"/>
            </a:prstClr>
          </a:outerShdw>
        </a:effectLst>
      </xdr:grpSpPr>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294822" y="11450861"/>
          <a:ext cx="8749392" cy="3616396"/>
        </xdr:xfrm>
        <a:graphic>
          <a:graphicData uri="http://schemas.openxmlformats.org/drawingml/2006/chart">
            <c:chart xmlns:c="http://schemas.openxmlformats.org/drawingml/2006/chart" xmlns:r="http://schemas.openxmlformats.org/officeDocument/2006/relationships" r:id="rId11"/>
          </a:graphicData>
        </a:graphic>
      </xdr:graphicFrame>
      <mc:AlternateContent xmlns:mc="http://schemas.openxmlformats.org/markup-compatibility/2006">
        <mc:Choice xmlns:a14="http://schemas.microsoft.com/office/drawing/2010/main" Requires="a14">
          <xdr:sp macro="" textlink="">
            <xdr:nvSpPr>
              <xdr:cNvPr id="1027" name="Scroll Bar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306614" y="14777152"/>
                <a:ext cx="8737600" cy="290104"/>
              </a:xfrm>
              <a:prstGeom prst="rect">
                <a:avLst/>
              </a:prstGeom>
              <a:noFill/>
              <a:ln w="9525">
                <a:miter lim="800000"/>
                <a:headEnd/>
                <a:tailEnd/>
              </a:ln>
            </xdr:spPr>
          </xdr:sp>
        </mc:Choice>
        <mc:Fallback/>
      </mc:AlternateContent>
    </xdr:grpSp>
    <xdr:clientData/>
  </xdr:twoCellAnchor>
  <xdr:twoCellAnchor>
    <xdr:from>
      <xdr:col>15</xdr:col>
      <xdr:colOff>77107</xdr:colOff>
      <xdr:row>43</xdr:row>
      <xdr:rowOff>84363</xdr:rowOff>
    </xdr:from>
    <xdr:to>
      <xdr:col>27</xdr:col>
      <xdr:colOff>562427</xdr:colOff>
      <xdr:row>67</xdr:row>
      <xdr:rowOff>81644</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9923472" y="8373598"/>
          <a:ext cx="8966712" cy="4999976"/>
          <a:chOff x="294822" y="11450861"/>
          <a:chExt cx="8749392" cy="3616396"/>
        </a:xfrm>
        <a:effectLst>
          <a:outerShdw blurRad="50800" dist="38100" dir="2700000" algn="tl" rotWithShape="0">
            <a:prstClr val="black">
              <a:alpha val="40000"/>
            </a:prstClr>
          </a:outerShdw>
        </a:effectLst>
      </xdr:grpSpPr>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294822" y="11450861"/>
          <a:ext cx="8749392" cy="3616396"/>
        </xdr:xfrm>
        <a:graphic>
          <a:graphicData uri="http://schemas.openxmlformats.org/drawingml/2006/chart">
            <c:chart xmlns:c="http://schemas.openxmlformats.org/drawingml/2006/chart" xmlns:r="http://schemas.openxmlformats.org/officeDocument/2006/relationships" r:id="rId12"/>
          </a:graphicData>
        </a:graphic>
      </xdr:graphicFrame>
      <mc:AlternateContent xmlns:mc="http://schemas.openxmlformats.org/markup-compatibility/2006">
        <mc:Choice xmlns:a14="http://schemas.microsoft.com/office/drawing/2010/main" Requires="a14">
          <xdr:sp macro="" textlink="">
            <xdr:nvSpPr>
              <xdr:cNvPr id="1032" name="Scroll Bar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306614" y="14777152"/>
                <a:ext cx="8737600" cy="290104"/>
              </a:xfrm>
              <a:prstGeom prst="rect">
                <a:avLst/>
              </a:prstGeom>
              <a:noFill/>
              <a:ln w="9525">
                <a:miter lim="800000"/>
                <a:headEnd/>
                <a:tailEnd/>
              </a:ln>
            </xdr:spPr>
          </xdr:sp>
        </mc:Choice>
        <mc:Fallback/>
      </mc:AlternateContent>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8ACAF0C-8ED1-44E6-B277-03174E9716F2}" autoFormatId="16" applyNumberFormats="0" applyBorderFormats="0" applyFontFormats="0" applyPatternFormats="0" applyAlignmentFormats="0" applyWidthHeightFormats="0">
  <queryTableRefresh nextId="15">
    <queryTableFields count="14">
      <queryTableField id="1" name="MONTH" tableColumnId="1"/>
      <queryTableField id="2" name="CELL" tableColumnId="2"/>
      <queryTableField id="3" name="MACHINE NAME" tableColumnId="3"/>
      <queryTableField id="4" name="MACHINE SHORT NAME" tableColumnId="4"/>
      <queryTableField id="5" name="MACHINE BD MINS" tableColumnId="5"/>
      <queryTableField id="6" name="AVAILABLE TIME" tableColumnId="6"/>
      <queryTableField id="7" name="AVAILABLE RUN TIME (min)" tableColumnId="7"/>
      <queryTableField id="8" name="NO OF BREAKDOWNS" tableColumnId="8"/>
      <queryTableField id="9" name="MTTR" tableColumnId="9"/>
      <queryTableField id="10" name="MTBF" tableColumnId="10"/>
      <queryTableField id="11" name="CMMS BD Hrs" tableColumnId="11"/>
      <queryTableField id="12" name="Breakdown percentage" tableColumnId="12"/>
      <queryTableField id="13" name="MTBF (Calculated Available mins)" tableColumnId="13"/>
      <queryTableField id="14" name="Breakdown percentage (Calculated Available mins)"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41D833-1FBE-4961-BA8C-548BF90B56EB}" name="Table2_2" displayName="Table2_2" ref="A1:N889" tableType="queryTable" totalsRowShown="0">
  <autoFilter ref="A1:N889" xr:uid="{FB41D833-1FBE-4961-BA8C-548BF90B56EB}"/>
  <tableColumns count="14">
    <tableColumn id="1" xr3:uid="{0A0FC254-F6E9-49BE-AAF3-4238E38487A0}" uniqueName="1" name="MONTH" queryTableFieldId="1" dataDxfId="40"/>
    <tableColumn id="2" xr3:uid="{F2C00CA5-83A7-4FD7-B5AC-5528E769D2BD}" uniqueName="2" name="CELL" queryTableFieldId="2" dataDxfId="39"/>
    <tableColumn id="3" xr3:uid="{134596E7-2057-44F3-A197-E6EAA34B7396}" uniqueName="3" name="MACHINE NAME" queryTableFieldId="3" dataDxfId="38"/>
    <tableColumn id="4" xr3:uid="{472D73A4-A5DE-4B0A-A5AE-4D1CBA87AE98}" uniqueName="4" name="MACHINE SHORT NAME" queryTableFieldId="4" dataDxfId="37"/>
    <tableColumn id="5" xr3:uid="{EA279B27-F7AC-4CB4-BD7F-C847C2E7CA62}" uniqueName="5" name="MACHINE BD MINS" queryTableFieldId="5"/>
    <tableColumn id="6" xr3:uid="{B6E33F98-2522-4DC2-84C0-A53826C5D849}" uniqueName="6" name="AVAILABLE TIME" queryTableFieldId="6"/>
    <tableColumn id="7" xr3:uid="{B7230410-8A17-4403-8CB0-70A971280E73}" uniqueName="7" name="AVAILABLE RUN TIME (min)" queryTableFieldId="7"/>
    <tableColumn id="8" xr3:uid="{2C1143BA-500D-40C7-91D6-B454299B4C65}" uniqueName="8" name="NO OF BREAKDOWNS" queryTableFieldId="8"/>
    <tableColumn id="9" xr3:uid="{FAF31624-E167-40C9-85B3-8CF29D33DC71}" uniqueName="9" name="MTTR" queryTableFieldId="9"/>
    <tableColumn id="10" xr3:uid="{7291741C-A3DE-48FA-B714-1CEAA95DE8F9}" uniqueName="10" name="MTBF" queryTableFieldId="10"/>
    <tableColumn id="11" xr3:uid="{257F002E-9458-465E-B6E4-D3B9EA281BF0}" uniqueName="11" name="CMMS BD Hrs" queryTableFieldId="11"/>
    <tableColumn id="12" xr3:uid="{4761A701-6CC9-4236-BA13-96829DF6A8B8}" uniqueName="12" name="Breakdown percentage" queryTableFieldId="12"/>
    <tableColumn id="13" xr3:uid="{B03BD03B-E033-45AD-BD30-9EE106B1C46A}" uniqueName="13" name="MTBF (Calculated Available mins)" queryTableFieldId="13"/>
    <tableColumn id="14" xr3:uid="{58F35442-E288-468D-B630-D8EC3232657B}" uniqueName="14" name="Breakdown percentage (Calculated Available mins)" queryTableField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95D891-1384-41AB-8B85-3F668D8690E2}" name="Table2" displayName="Table2" ref="A1:N1185" totalsRowShown="0">
  <autoFilter ref="A1:N1185" xr:uid="{AE95D891-1384-41AB-8B85-3F668D8690E2}"/>
  <tableColumns count="14">
    <tableColumn id="1" xr3:uid="{355F30A5-83C5-40E3-A620-88BEFC214739}" name="MONTH" dataDxfId="36"/>
    <tableColumn id="2" xr3:uid="{2083B8F7-AE4F-4088-8FD5-0A6D705F4D5A}" name="CELL"/>
    <tableColumn id="3" xr3:uid="{7AA282D6-E65E-4ADB-8FFB-67F4F0916CE0}" name="MACHINE NAME">
      <calculatedColumnFormula>_xlfn.XLOOKUP(D2,'Production Data'!C:C,'Production Data'!B:B)</calculatedColumnFormula>
    </tableColumn>
    <tableColumn id="4" xr3:uid="{5D4B7FA3-E644-4116-A5EE-99BED69F7E7D}" name="MACHINE SHORT NAME" dataDxfId="35"/>
    <tableColumn id="5" xr3:uid="{AAC5B020-DB6C-4DAF-A8DF-A557763E9484}" name="MACHINE BD MINS" dataDxfId="34">
      <calculatedColumnFormula>SUMIFS('Production Data'!K:K,'Production Data'!C:C,'Workout sheet'!D2,'Production Data'!A:A,'Workout sheet'!A2)</calculatedColumnFormula>
    </tableColumn>
    <tableColumn id="6" xr3:uid="{FF6BF6AC-B195-40B3-8109-52E036D9E0F7}" name="AVAILABLE TIME" dataDxfId="33">
      <calculatedColumnFormula>NETWORKDAYS.INTL(A2,EOMONTH(A2,0),11,U:U)*22.5*60</calculatedColumnFormula>
    </tableColumn>
    <tableColumn id="7" xr3:uid="{A350E9E5-84B0-4A63-924E-77585DFE2B7D}" name="AVAILABLE RUN TIME (min)">
      <calculatedColumnFormula>SUMIFS('Production Data'!T:T,'Production Data'!C:C,'Workout sheet'!D2,'Production Data'!A:A,'Workout sheet'!A2)</calculatedColumnFormula>
    </tableColumn>
    <tableColumn id="8" xr3:uid="{C995EF08-DBBE-4A7C-9DD3-A21DCDB65709}" name="NO OF BREAKDOWNS">
      <calculatedColumnFormula>COUNTIFS('Compac Raw Data'!$D:$D,'Workout sheet'!C2,'Compac Raw Data'!$Z:$Z,'Workout sheet'!A2)</calculatedColumnFormula>
    </tableColumn>
    <tableColumn id="9" xr3:uid="{327460ED-2298-4BAF-85D5-3EA3E2B433E5}" name="MTTR" dataDxfId="32">
      <calculatedColumnFormula>IF(H2=0,(E2/60),(E2/H2)/60)</calculatedColumnFormula>
    </tableColumn>
    <tableColumn id="10" xr3:uid="{784330E0-0E52-4862-8AA3-AEA21836E982}" name="MTBF" dataDxfId="31">
      <calculatedColumnFormula>IF(H2=0,(G2-E2)/1440,((G2-E2)/H2)/1440)</calculatedColumnFormula>
    </tableColumn>
    <tableColumn id="11" xr3:uid="{B0DE6E9A-A577-4EAF-B231-622C30B728CF}" name="CMMS BD Hrs">
      <calculatedColumnFormula>(SUMIFS('Compac Raw Data'!S:S,'Compac Raw Data'!Z:Z,'Workout sheet'!A2,'Compac Raw Data'!D:D,'Workout sheet'!C2))</calculatedColumnFormula>
    </tableColumn>
    <tableColumn id="12" xr3:uid="{F9BA21C0-AA48-4D9F-A833-685AA7E61661}" name="Breakdown percentage" dataDxfId="30" dataCellStyle="Percent">
      <calculatedColumnFormula>IFERROR(E2/G2,0)</calculatedColumnFormula>
    </tableColumn>
    <tableColumn id="13" xr3:uid="{3DE632EC-6361-4A33-B016-2AB6F3827328}" name="MTBF (Calculated Available mins)" dataDxfId="29">
      <calculatedColumnFormula>IF(Table2[[#This Row],[MONTH]]+EOMONTH(MONTH(Table2[[#This Row],[MONTH]]),0)&lt;TODAY(),IF(H2=0,(F2-E2)/1440,((F2-E2)/H2)/1440),0)</calculatedColumnFormula>
    </tableColumn>
    <tableColumn id="14" xr3:uid="{43E33B43-F530-4A9D-A027-DAF14835472B}" name="Breakdown percentage (Calculated Available mins)" dataDxfId="28" dataCellStyle="Percent">
      <calculatedColumnFormula>E2/F2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F8E852-EA04-48AA-A764-9A7E54D3FCC0}" name="Table1" displayName="Table1" ref="A1:Z2210" totalsRowShown="0" headerRowDxfId="27" dataDxfId="26" tableBorderDxfId="25">
  <tableColumns count="26">
    <tableColumn id="1" xr3:uid="{54EE7C2B-E5BC-440B-83F9-496023AA3552}" name="Sl No" dataDxfId="24"/>
    <tableColumn id="2" xr3:uid="{2D069D4B-29D7-452E-A931-F62B01389AA8}" name="Plant" dataDxfId="23"/>
    <tableColumn id="3" xr3:uid="{A8271292-06E8-4A95-B761-4D0D6E8D9218}" name="Area" dataDxfId="22"/>
    <tableColumn id="4" xr3:uid="{847BB1CF-EBC8-45A0-AFF9-819D208C7FCA}" name="Machine" dataDxfId="21"/>
    <tableColumn id="5" xr3:uid="{EBAA407F-2097-41C4-8E47-D546F3A4872F}" name="Machine Code" dataDxfId="20"/>
    <tableColumn id="6" xr3:uid="{59218DE2-5F6D-45B9-8020-1CA90358A309}" name="SubAssembly" dataDxfId="19"/>
    <tableColumn id="7" xr3:uid="{9DB8D3EA-92DE-4CFC-A9E6-80361BEB6563}" name="Part" dataDxfId="18"/>
    <tableColumn id="8" xr3:uid="{80E4C001-1522-465E-B455-6DC170A04533}" name="Agency" dataDxfId="17"/>
    <tableColumn id="9" xr3:uid="{09205BE4-8C2A-4CB7-AB3C-83D2C01A3C88}" name="Start Date" dataDxfId="16"/>
    <tableColumn id="10" xr3:uid="{0ADE7814-6CC6-488C-B8C4-1B6B3087602A}" name="Start Time" dataDxfId="15"/>
    <tableColumn id="11" xr3:uid="{F107FE91-94A2-4DB4-8B3E-96C6D4151A69}" name="End Date" dataDxfId="14"/>
    <tableColumn id="12" xr3:uid="{6320A126-7E14-444E-8081-E4C3FBAB2695}" name="End Time" dataDxfId="13"/>
    <tableColumn id="13" xr3:uid="{9262504E-8D8F-4E52-95F6-0C4591251361}" name="Work Type / Status" dataDxfId="12"/>
    <tableColumn id="14" xr3:uid="{89C64B35-4D8F-4C4C-8A39-A19842F6A7BF}" name="Fault / Job Description" dataDxfId="11"/>
    <tableColumn id="15" xr3:uid="{AB028F92-9A75-4036-8A17-4C6CB150D80D}" name="Keyword" dataDxfId="10"/>
    <tableColumn id="16" xr3:uid="{49B1FE94-6A1C-48A6-A559-C73D41BCCF1C}" name="Root Cause" dataDxfId="9"/>
    <tableColumn id="17" xr3:uid="{96580822-9481-4BDD-AA09-6C5797C25B10}" name="Action Taken" dataDxfId="8"/>
    <tableColumn id="18" xr3:uid="{4E39E3F9-E889-4D64-A16A-46E998E3D5D1}" name="Feed No" dataDxfId="7"/>
    <tableColumn id="19" xr3:uid="{F5D91A89-59AA-4A4A-81FC-49358319B0AB}" name="Down Time (Mins)" dataDxfId="6"/>
    <tableColumn id="20" xr3:uid="{D15D51FE-D71C-4B2F-995F-BFC126C005F6}" name="Production Loss Time (Mins)" dataDxfId="5"/>
    <tableColumn id="21" xr3:uid="{902B4843-CF92-4D39-8CDE-491D105DDB57}" name="Technician" dataDxfId="4"/>
    <tableColumn id="22" xr3:uid="{541E9A6C-A430-4CF3-8570-CA08B4A2ABDA}" name="Shift" dataDxfId="3"/>
    <tableColumn id="23" xr3:uid="{8B305E5B-3A3F-44A2-AD15-3C3B6C077863}" name="Work Order No" dataDxfId="2"/>
    <tableColumn id="24" xr3:uid="{0F7F361B-46F6-43A8-9770-FA748E37C5B7}" name="FeedBack Status" dataDxfId="1"/>
    <tableColumn id="25" xr3:uid="{FD70C809-1476-4018-90F6-1A01B930C349}" name="Slip No" dataDxfId="0"/>
    <tableColumn id="26" xr3:uid="{F291A2EB-9C32-435C-8170-5B47FDBB75E8}" name="MONTH">
      <calculatedColumnFormula>IF(AND(DAY(K2) = 1, V2 = "Third Shift"), TEXT(K2 - 1, "mmm-yy"), IF(MONTH(K2) &lt;&gt; MONTH(I2), TEXT(K2, "mmm-yy"), TEXT(I2, "mmm-yy")))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1FE7-8C84-4CE2-8276-E32A2409BCD0}">
  <sheetPr codeName="Sheet1">
    <pageSetUpPr fitToPage="1"/>
  </sheetPr>
  <dimension ref="A1:CD71"/>
  <sheetViews>
    <sheetView tabSelected="1" topLeftCell="A6" zoomScale="55" zoomScaleNormal="55" workbookViewId="0">
      <selection activeCell="O5" sqref="O5:P5"/>
    </sheetView>
  </sheetViews>
  <sheetFormatPr defaultColWidth="8.77734375" defaultRowHeight="14.4" x14ac:dyDescent="0.3"/>
  <cols>
    <col min="1" max="40" width="8.77734375" style="92"/>
    <col min="41" max="41" width="2.77734375" style="92" customWidth="1"/>
    <col min="42" max="42" width="22.5546875" style="92" hidden="1" customWidth="1"/>
    <col min="43" max="48" width="0" style="92" hidden="1" customWidth="1"/>
    <col min="49" max="49" width="11.33203125" style="92" hidden="1" customWidth="1"/>
    <col min="50" max="53" width="0" style="92" hidden="1" customWidth="1"/>
    <col min="54" max="54" width="9.21875" style="92" hidden="1" customWidth="1"/>
    <col min="55" max="55" width="0" style="92" hidden="1" customWidth="1"/>
    <col min="56" max="56" width="22.5546875" style="92" hidden="1" customWidth="1"/>
    <col min="57" max="62" width="0" style="92" hidden="1" customWidth="1"/>
    <col min="63" max="63" width="10.77734375" style="92" hidden="1" customWidth="1"/>
    <col min="64" max="65" width="0" style="92" hidden="1" customWidth="1"/>
    <col min="66" max="66" width="10.33203125" style="92" hidden="1" customWidth="1"/>
    <col min="67" max="67" width="0" style="92" hidden="1" customWidth="1"/>
    <col min="68" max="68" width="10.5546875" style="92" hidden="1" customWidth="1"/>
    <col min="69" max="69" width="11.77734375" style="92" hidden="1" customWidth="1"/>
    <col min="70" max="70" width="19" style="92" hidden="1" customWidth="1"/>
    <col min="71" max="71" width="11.5546875" style="92" hidden="1" customWidth="1"/>
    <col min="72" max="72" width="0" style="92" hidden="1" customWidth="1"/>
    <col min="73" max="73" width="12.21875" style="92" hidden="1" customWidth="1"/>
    <col min="74" max="76" width="0" style="92" hidden="1" customWidth="1"/>
    <col min="77" max="77" width="10.77734375" style="92" hidden="1" customWidth="1"/>
    <col min="78" max="79" width="0" style="92" hidden="1" customWidth="1"/>
    <col min="80" max="80" width="10.33203125" style="92" hidden="1" customWidth="1"/>
    <col min="81" max="81" width="0" style="92" hidden="1" customWidth="1"/>
    <col min="82" max="82" width="10.5546875" style="92" hidden="1" customWidth="1"/>
    <col min="83" max="83" width="41.109375" style="92" customWidth="1"/>
    <col min="84" max="84" width="8.77734375" style="92"/>
    <col min="85" max="85" width="11.21875" style="92" customWidth="1"/>
    <col min="86" max="16384" width="8.77734375" style="92"/>
  </cols>
  <sheetData>
    <row r="1" spans="1:82" x14ac:dyDescent="0.3">
      <c r="A1" s="146" t="s">
        <v>3936</v>
      </c>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row>
    <row r="2" spans="1:82" ht="18" x14ac:dyDescent="0.3">
      <c r="A2" s="146"/>
      <c r="B2" s="146"/>
      <c r="C2" s="146"/>
      <c r="D2" s="146"/>
      <c r="E2" s="146"/>
      <c r="F2" s="146"/>
      <c r="G2" s="146"/>
      <c r="H2" s="146"/>
      <c r="I2" s="146"/>
      <c r="J2" s="146"/>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BS2" s="107"/>
      <c r="BU2" s="107" t="str">
        <f>_xlfn.XLOOKUP(AE9,'Workout sheet'!D:D,'Workout sheet'!C:C)</f>
        <v>WIDMA VERTICAL TURNING LATHE VT600H I3108</v>
      </c>
      <c r="BV2" s="107"/>
      <c r="BW2" s="107"/>
      <c r="BX2" s="107"/>
      <c r="BY2" s="107"/>
      <c r="BZ2" s="107"/>
    </row>
    <row r="3" spans="1:82" ht="15" thickBot="1" x14ac:dyDescent="0.35">
      <c r="A3" s="146"/>
      <c r="B3" s="146"/>
      <c r="C3" s="146"/>
      <c r="D3" s="146"/>
      <c r="E3" s="146"/>
      <c r="F3" s="146"/>
      <c r="G3" s="146"/>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row>
    <row r="4" spans="1:82" ht="21.6" thickBot="1" x14ac:dyDescent="0.35">
      <c r="A4" s="146"/>
      <c r="B4" s="146"/>
      <c r="C4" s="146"/>
      <c r="D4" s="146"/>
      <c r="E4" s="146"/>
      <c r="F4" s="146"/>
      <c r="G4" s="146"/>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P4" s="142" t="s">
        <v>3936</v>
      </c>
      <c r="AQ4" s="143"/>
      <c r="AR4" s="143"/>
      <c r="AS4" s="143"/>
      <c r="AT4" s="143"/>
      <c r="AU4" s="143"/>
      <c r="AV4" s="143"/>
      <c r="AW4" s="143"/>
      <c r="AX4" s="143"/>
      <c r="AY4" s="143"/>
      <c r="AZ4" s="143"/>
      <c r="BA4" s="143"/>
      <c r="BB4" s="144"/>
      <c r="BD4" s="137" t="str">
        <f>"MAINTENANCE DASHBOARD - "&amp;$O$8</f>
        <v>MAINTENANCE DASHBOARD - HMC</v>
      </c>
      <c r="BE4" s="138"/>
      <c r="BF4" s="138"/>
      <c r="BG4" s="138"/>
      <c r="BH4" s="138"/>
      <c r="BI4" s="138"/>
      <c r="BJ4" s="138"/>
      <c r="BK4" s="138"/>
      <c r="BL4" s="138"/>
      <c r="BM4" s="138"/>
      <c r="BN4" s="138"/>
      <c r="BO4" s="138"/>
      <c r="BP4" s="139"/>
      <c r="BQ4" s="104" t="str" cm="1">
        <f t="array" ref="BQ4:BQ22">_xlfn.UNIQUE(_xlfn._xlws.FILTER(Table2[MACHINE SHORT NAME],Table2[CELL]=$O$8))</f>
        <v>HCN6000</v>
      </c>
      <c r="BR4" s="137" t="str">
        <f>"MAINTENANCE DASHBOARD - "&amp;$AE$9</f>
        <v>MAINTENANCE DASHBOARD - WIDMA</v>
      </c>
      <c r="BS4" s="138"/>
      <c r="BT4" s="138"/>
      <c r="BU4" s="138"/>
      <c r="BV4" s="138"/>
      <c r="BW4" s="138"/>
      <c r="BX4" s="138"/>
      <c r="BY4" s="138"/>
      <c r="BZ4" s="138"/>
      <c r="CA4" s="138"/>
      <c r="CB4" s="138"/>
      <c r="CC4" s="138"/>
      <c r="CD4" s="139"/>
    </row>
    <row r="5" spans="1:82" ht="48" thickBot="1" x14ac:dyDescent="0.35">
      <c r="A5" s="112"/>
      <c r="B5" s="117" t="s">
        <v>6877</v>
      </c>
      <c r="C5" s="112"/>
      <c r="D5" s="112"/>
      <c r="E5" s="112"/>
      <c r="F5" s="151">
        <f ca="1">Summary!AY34</f>
        <v>17.168830086104773</v>
      </c>
      <c r="G5" s="151"/>
      <c r="H5" s="134" t="s">
        <v>6881</v>
      </c>
      <c r="I5" s="134"/>
      <c r="J5" s="112"/>
      <c r="K5" s="117" t="s">
        <v>6878</v>
      </c>
      <c r="L5" s="112"/>
      <c r="M5" s="112"/>
      <c r="N5" s="112"/>
      <c r="O5" s="152">
        <f ca="1">Summary!AY31</f>
        <v>3.1871536845096897</v>
      </c>
      <c r="P5" s="152"/>
      <c r="Q5" s="134" t="s">
        <v>6882</v>
      </c>
      <c r="R5" s="112"/>
      <c r="S5" s="134"/>
      <c r="T5" s="117" t="s">
        <v>6879</v>
      </c>
      <c r="U5" s="117"/>
      <c r="V5" s="117"/>
      <c r="W5" s="112"/>
      <c r="X5" s="154">
        <f ca="1">Summary!AY41</f>
        <v>2.3265735778513558E-2</v>
      </c>
      <c r="Y5" s="154"/>
      <c r="Z5" s="112"/>
      <c r="AA5" s="117" t="s">
        <v>6880</v>
      </c>
      <c r="AB5" s="117"/>
      <c r="AC5" s="117"/>
      <c r="AD5" s="112"/>
      <c r="AE5" s="112"/>
      <c r="AF5" s="136" t="str">
        <f ca="1">TEXT(Summary!AY37,"0")&amp;" Hrs/Month"</f>
        <v>966 Hrs/Month</v>
      </c>
      <c r="AG5" s="136"/>
      <c r="AH5" s="135"/>
      <c r="AI5" s="135"/>
      <c r="AJ5" s="135"/>
      <c r="AK5" s="135"/>
      <c r="AL5" s="135"/>
      <c r="AP5" s="113"/>
      <c r="AQ5" s="114"/>
      <c r="AR5" s="114"/>
      <c r="AS5" s="114"/>
      <c r="AT5" s="114"/>
      <c r="AU5" s="114"/>
      <c r="AV5" s="114"/>
      <c r="AW5" s="114"/>
      <c r="AX5" s="114"/>
      <c r="AY5" s="114"/>
      <c r="AZ5" s="114"/>
      <c r="BA5" s="114"/>
      <c r="BB5" s="115"/>
      <c r="BD5" s="113"/>
      <c r="BE5" s="114"/>
      <c r="BF5" s="114"/>
      <c r="BG5" s="114"/>
      <c r="BH5" s="114"/>
      <c r="BI5" s="114"/>
      <c r="BJ5" s="114"/>
      <c r="BK5" s="114"/>
      <c r="BL5" s="114"/>
      <c r="BM5" s="114"/>
      <c r="BN5" s="114"/>
      <c r="BO5" s="114"/>
      <c r="BP5" s="115"/>
      <c r="BQ5" s="116" t="str">
        <v>HMC4000</v>
      </c>
      <c r="BR5" s="113"/>
      <c r="BS5" s="114"/>
      <c r="BT5" s="114"/>
      <c r="BU5" s="114"/>
      <c r="BV5" s="114"/>
      <c r="BW5" s="114"/>
      <c r="BX5" s="114"/>
      <c r="BY5" s="114"/>
      <c r="BZ5" s="114"/>
      <c r="CA5" s="114"/>
      <c r="CB5" s="114"/>
      <c r="CC5" s="114"/>
      <c r="CD5" s="115"/>
    </row>
    <row r="6" spans="1:82" ht="48" thickBot="1" x14ac:dyDescent="0.35">
      <c r="A6" s="112"/>
      <c r="B6" s="112"/>
      <c r="C6" s="112"/>
      <c r="D6" s="112"/>
      <c r="E6" s="112"/>
      <c r="F6" s="112"/>
      <c r="G6" s="112"/>
      <c r="H6" s="112"/>
      <c r="I6" s="112"/>
      <c r="J6" s="112"/>
      <c r="K6" s="112"/>
      <c r="L6" s="112"/>
      <c r="M6" s="112"/>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P6" s="113"/>
      <c r="AQ6" s="114"/>
      <c r="AR6" s="114"/>
      <c r="AS6" s="114"/>
      <c r="AT6" s="114"/>
      <c r="AU6" s="114"/>
      <c r="AV6" s="114"/>
      <c r="AW6" s="114"/>
      <c r="AX6" s="114"/>
      <c r="AY6" s="114"/>
      <c r="AZ6" s="114"/>
      <c r="BA6" s="114"/>
      <c r="BB6" s="115"/>
      <c r="BD6" s="113"/>
      <c r="BE6" s="114"/>
      <c r="BF6" s="114"/>
      <c r="BG6" s="114"/>
      <c r="BH6" s="114"/>
      <c r="BI6" s="114"/>
      <c r="BJ6" s="114"/>
      <c r="BK6" s="114"/>
      <c r="BL6" s="114"/>
      <c r="BM6" s="114"/>
      <c r="BN6" s="114"/>
      <c r="BO6" s="114"/>
      <c r="BP6" s="115"/>
      <c r="BQ6" s="116" t="str">
        <v>VTL850</v>
      </c>
      <c r="BR6" s="113"/>
      <c r="BS6" s="114"/>
      <c r="BT6" s="114"/>
      <c r="BU6" s="114"/>
      <c r="BV6" s="114"/>
      <c r="BW6" s="114"/>
      <c r="BX6" s="114"/>
      <c r="BY6" s="114"/>
      <c r="BZ6" s="114"/>
      <c r="CA6" s="114"/>
      <c r="CB6" s="114"/>
      <c r="CC6" s="114"/>
      <c r="CD6" s="115"/>
    </row>
    <row r="7" spans="1:82" x14ac:dyDescent="0.3">
      <c r="A7" s="109"/>
      <c r="B7" s="109"/>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P7" s="25"/>
      <c r="AQ7" s="26"/>
      <c r="AR7" s="26"/>
      <c r="AS7" s="26"/>
      <c r="AT7" s="26"/>
      <c r="AU7" s="26"/>
      <c r="AV7" s="26"/>
      <c r="AW7" s="26"/>
      <c r="AX7" s="26"/>
      <c r="AY7" s="26"/>
      <c r="AZ7" s="26"/>
      <c r="BA7" s="26"/>
      <c r="BB7" s="27"/>
      <c r="BD7" s="25"/>
      <c r="BE7" s="26"/>
      <c r="BF7" s="26"/>
      <c r="BG7" s="26"/>
      <c r="BH7" s="26"/>
      <c r="BI7" s="26"/>
      <c r="BJ7" s="26"/>
      <c r="BK7" s="26"/>
      <c r="BL7" s="26"/>
      <c r="BM7" s="26"/>
      <c r="BN7" s="26"/>
      <c r="BO7" s="26"/>
      <c r="BP7" s="27"/>
      <c r="BQ7" s="105" t="str">
        <v>VTL550</v>
      </c>
      <c r="BR7" s="25"/>
      <c r="BS7" s="26"/>
      <c r="BT7" s="26"/>
      <c r="BU7" s="26"/>
      <c r="BV7" s="26"/>
      <c r="BW7" s="26"/>
      <c r="BX7" s="26"/>
      <c r="BY7" s="26"/>
      <c r="BZ7" s="26"/>
      <c r="CA7" s="26"/>
      <c r="CB7" s="26"/>
      <c r="CC7" s="26"/>
      <c r="CD7" s="27"/>
    </row>
    <row r="8" spans="1:82" ht="18" x14ac:dyDescent="0.3">
      <c r="A8" s="109"/>
      <c r="B8" s="109"/>
      <c r="C8" s="109"/>
      <c r="D8" s="109"/>
      <c r="E8" s="109"/>
      <c r="F8" s="109"/>
      <c r="G8" s="109"/>
      <c r="H8" s="109"/>
      <c r="I8" s="109"/>
      <c r="J8" s="109"/>
      <c r="K8" s="109"/>
      <c r="L8" s="109"/>
      <c r="M8" s="109"/>
      <c r="N8" s="109"/>
      <c r="O8" s="145" t="s">
        <v>35</v>
      </c>
      <c r="P8" s="145"/>
      <c r="Q8" s="145"/>
      <c r="R8" s="109"/>
      <c r="S8" s="109"/>
      <c r="T8" s="109"/>
      <c r="U8" s="109"/>
      <c r="V8" s="109"/>
      <c r="W8" s="109"/>
      <c r="X8" s="109"/>
      <c r="Y8" s="109"/>
      <c r="Z8" s="109"/>
      <c r="AA8" s="145">
        <v>45352</v>
      </c>
      <c r="AB8" s="145"/>
      <c r="AC8" s="109"/>
      <c r="AD8" s="109"/>
      <c r="AE8" s="109"/>
      <c r="AF8" s="109"/>
      <c r="AG8" s="109"/>
      <c r="AH8" s="109"/>
      <c r="AI8" s="109"/>
      <c r="AJ8" s="109"/>
      <c r="AK8" s="109"/>
      <c r="AL8" s="109"/>
      <c r="AP8" s="28"/>
      <c r="AQ8" s="29"/>
      <c r="AR8" s="29"/>
      <c r="AS8" s="29"/>
      <c r="AT8" s="29"/>
      <c r="AU8" s="29"/>
      <c r="AV8" s="29"/>
      <c r="AW8" s="29"/>
      <c r="AX8" s="29"/>
      <c r="AY8" s="29"/>
      <c r="AZ8" s="29"/>
      <c r="BA8" s="29"/>
      <c r="BB8" s="30"/>
      <c r="BD8" s="28"/>
      <c r="BE8" s="29"/>
      <c r="BF8" s="29"/>
      <c r="BG8" s="29"/>
      <c r="BH8" s="29"/>
      <c r="BI8" s="29"/>
      <c r="BJ8" s="29"/>
      <c r="BK8" s="29"/>
      <c r="BL8" s="29"/>
      <c r="BM8" s="29"/>
      <c r="BN8" s="29"/>
      <c r="BO8" s="29"/>
      <c r="BP8" s="30"/>
      <c r="BQ8" s="105" t="str">
        <v>VTL650</v>
      </c>
      <c r="BR8" s="28"/>
      <c r="BS8" s="29"/>
      <c r="BT8" s="29"/>
      <c r="BU8" s="29"/>
      <c r="BV8" s="29"/>
      <c r="BW8" s="29"/>
      <c r="BX8" s="29"/>
      <c r="BY8" s="29"/>
      <c r="BZ8" s="29"/>
      <c r="CA8" s="29"/>
      <c r="CB8" s="29"/>
      <c r="CC8" s="29"/>
      <c r="CD8" s="30"/>
    </row>
    <row r="9" spans="1:82" ht="18" x14ac:dyDescent="0.3">
      <c r="A9" s="109"/>
      <c r="B9" s="109"/>
      <c r="C9" s="109"/>
      <c r="D9" s="109"/>
      <c r="E9" s="109"/>
      <c r="F9" s="109"/>
      <c r="G9" s="109"/>
      <c r="H9" s="109"/>
      <c r="I9" s="109"/>
      <c r="J9" s="109"/>
      <c r="K9" s="109"/>
      <c r="L9" s="109"/>
      <c r="M9" s="109"/>
      <c r="N9" s="109"/>
      <c r="O9" s="109"/>
      <c r="P9" s="109"/>
      <c r="Q9" s="109"/>
      <c r="R9" s="109"/>
      <c r="S9" s="109"/>
      <c r="T9" s="109"/>
      <c r="U9" s="109"/>
      <c r="V9" s="109"/>
      <c r="W9" s="109"/>
      <c r="X9" s="109"/>
      <c r="Y9" s="109"/>
      <c r="Z9" s="109"/>
      <c r="AA9" s="109"/>
      <c r="AB9" s="109"/>
      <c r="AC9" s="109"/>
      <c r="AD9" s="109"/>
      <c r="AE9" s="145" t="s">
        <v>54</v>
      </c>
      <c r="AF9" s="145"/>
      <c r="AG9" s="109"/>
      <c r="AH9" s="109"/>
      <c r="AI9" s="109"/>
      <c r="AJ9" s="109"/>
      <c r="AK9" s="109"/>
      <c r="AL9" s="109"/>
      <c r="AP9" s="28"/>
      <c r="AQ9" s="29"/>
      <c r="AR9" s="29"/>
      <c r="AS9" s="29"/>
      <c r="AT9" s="29"/>
      <c r="AU9" s="29"/>
      <c r="AV9" s="29"/>
      <c r="AW9" s="29"/>
      <c r="AX9" s="29"/>
      <c r="AY9" s="29"/>
      <c r="AZ9" s="29"/>
      <c r="BA9" s="29"/>
      <c r="BB9" s="30"/>
      <c r="BD9" s="28"/>
      <c r="BE9" s="29"/>
      <c r="BF9" s="29"/>
      <c r="BG9" s="29"/>
      <c r="BH9" s="29"/>
      <c r="BI9" s="29"/>
      <c r="BJ9" s="29"/>
      <c r="BK9" s="29"/>
      <c r="BL9" s="29"/>
      <c r="BM9" s="29"/>
      <c r="BN9" s="29"/>
      <c r="BO9" s="29"/>
      <c r="BP9" s="30"/>
      <c r="BQ9" s="105" t="str">
        <v>HMC6P</v>
      </c>
      <c r="BR9" s="28"/>
      <c r="BS9" s="29"/>
      <c r="BT9" s="29"/>
      <c r="BU9" s="29"/>
      <c r="BV9" s="29"/>
      <c r="BW9" s="29"/>
      <c r="BX9" s="29"/>
      <c r="BY9" s="29"/>
      <c r="BZ9" s="29"/>
      <c r="CA9" s="29"/>
      <c r="CB9" s="29"/>
      <c r="CC9" s="29"/>
      <c r="CD9" s="30"/>
    </row>
    <row r="10" spans="1:82" x14ac:dyDescent="0.3">
      <c r="A10" s="109"/>
      <c r="B10" s="109"/>
      <c r="C10" s="109"/>
      <c r="D10" s="109"/>
      <c r="E10" s="109"/>
      <c r="F10" s="109"/>
      <c r="G10" s="109"/>
      <c r="H10" s="109"/>
      <c r="I10" s="109"/>
      <c r="J10" s="109"/>
      <c r="K10" s="109"/>
      <c r="L10" s="109"/>
      <c r="M10" s="109"/>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P10" s="28"/>
      <c r="AQ10" s="29"/>
      <c r="AR10" s="29"/>
      <c r="AS10" s="29"/>
      <c r="AT10" s="29"/>
      <c r="AU10" s="29"/>
      <c r="AV10" s="29"/>
      <c r="AW10" s="29"/>
      <c r="AX10" s="29"/>
      <c r="AY10" s="29"/>
      <c r="AZ10" s="29"/>
      <c r="BA10" s="29"/>
      <c r="BB10" s="30"/>
      <c r="BD10" s="28"/>
      <c r="BE10" s="29"/>
      <c r="BF10" s="29"/>
      <c r="BG10" s="29"/>
      <c r="BH10" s="29"/>
      <c r="BI10" s="29"/>
      <c r="BJ10" s="29"/>
      <c r="BK10" s="29"/>
      <c r="BL10" s="29"/>
      <c r="BM10" s="29"/>
      <c r="BN10" s="29"/>
      <c r="BO10" s="29"/>
      <c r="BP10" s="30"/>
      <c r="BQ10" s="105" t="str">
        <v>HMC2P</v>
      </c>
      <c r="BR10" s="28"/>
      <c r="BS10" s="29"/>
      <c r="BT10" s="29"/>
      <c r="BU10" s="29"/>
      <c r="BV10" s="29"/>
      <c r="BW10" s="29"/>
      <c r="BX10" s="29"/>
      <c r="BY10" s="29"/>
      <c r="BZ10" s="29"/>
      <c r="CA10" s="29"/>
      <c r="CB10" s="29"/>
      <c r="CC10" s="29"/>
      <c r="CD10" s="30"/>
    </row>
    <row r="11" spans="1:82" x14ac:dyDescent="0.3">
      <c r="A11" s="109"/>
      <c r="B11" s="109"/>
      <c r="C11" s="109"/>
      <c r="D11" s="109"/>
      <c r="E11" s="109"/>
      <c r="F11" s="109"/>
      <c r="G11" s="109"/>
      <c r="H11" s="109"/>
      <c r="I11" s="109"/>
      <c r="J11" s="109"/>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P11" s="28"/>
      <c r="AQ11" s="29"/>
      <c r="AR11" s="29"/>
      <c r="AS11" s="29"/>
      <c r="AT11" s="29"/>
      <c r="AU11" s="29"/>
      <c r="AV11" s="29"/>
      <c r="AW11" s="29"/>
      <c r="AX11" s="29"/>
      <c r="AY11" s="29"/>
      <c r="AZ11" s="29"/>
      <c r="BA11" s="29"/>
      <c r="BB11" s="30"/>
      <c r="BD11" s="28"/>
      <c r="BE11" s="29"/>
      <c r="BF11" s="29"/>
      <c r="BG11" s="29"/>
      <c r="BH11" s="29"/>
      <c r="BI11" s="29"/>
      <c r="BJ11" s="29"/>
      <c r="BK11" s="29"/>
      <c r="BL11" s="29"/>
      <c r="BM11" s="29"/>
      <c r="BN11" s="29"/>
      <c r="BO11" s="29"/>
      <c r="BP11" s="30"/>
      <c r="BQ11" s="105" t="str">
        <v>HMC2P2</v>
      </c>
      <c r="BR11" s="28"/>
      <c r="BS11" s="29"/>
      <c r="BT11" s="29"/>
      <c r="BU11" s="29"/>
      <c r="BV11" s="29"/>
      <c r="BW11" s="29"/>
      <c r="BX11" s="29"/>
      <c r="BY11" s="29"/>
      <c r="BZ11" s="29"/>
      <c r="CA11" s="29"/>
      <c r="CB11" s="29"/>
      <c r="CC11" s="29"/>
      <c r="CD11" s="30"/>
    </row>
    <row r="12" spans="1:82"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P12" s="28"/>
      <c r="AQ12" s="29"/>
      <c r="AR12" s="29"/>
      <c r="AS12" s="29"/>
      <c r="AT12" s="29"/>
      <c r="AU12" s="29"/>
      <c r="AV12" s="29"/>
      <c r="AW12" s="29"/>
      <c r="AX12" s="29"/>
      <c r="AY12" s="29"/>
      <c r="AZ12" s="29"/>
      <c r="BA12" s="29"/>
      <c r="BB12" s="30"/>
      <c r="BD12" s="28"/>
      <c r="BE12" s="29"/>
      <c r="BF12" s="29"/>
      <c r="BG12" s="29"/>
      <c r="BH12" s="29"/>
      <c r="BI12" s="29"/>
      <c r="BJ12" s="29"/>
      <c r="BK12" s="29"/>
      <c r="BL12" s="29"/>
      <c r="BM12" s="29"/>
      <c r="BN12" s="29"/>
      <c r="BO12" s="29"/>
      <c r="BP12" s="30"/>
      <c r="BQ12" s="105" t="str">
        <v>QTN350M</v>
      </c>
      <c r="BR12" s="28"/>
      <c r="BS12" s="29"/>
      <c r="BT12" s="29"/>
      <c r="BU12" s="29"/>
      <c r="BV12" s="29"/>
      <c r="BW12" s="29"/>
      <c r="BX12" s="29"/>
      <c r="BY12" s="29"/>
      <c r="BZ12" s="29"/>
      <c r="CA12" s="29"/>
      <c r="CB12" s="29"/>
      <c r="CC12" s="29"/>
      <c r="CD12" s="30"/>
    </row>
    <row r="13" spans="1:82" x14ac:dyDescent="0.3">
      <c r="A13" s="109"/>
      <c r="B13" s="109"/>
      <c r="C13" s="109"/>
      <c r="D13" s="109"/>
      <c r="E13" s="109"/>
      <c r="F13" s="109"/>
      <c r="G13" s="109"/>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P13" s="28"/>
      <c r="AQ13" s="29"/>
      <c r="AR13" s="29"/>
      <c r="AS13" s="29"/>
      <c r="AT13" s="29"/>
      <c r="AU13" s="29"/>
      <c r="AV13" s="29"/>
      <c r="AW13" s="29"/>
      <c r="AX13" s="29"/>
      <c r="AY13" s="29"/>
      <c r="AZ13" s="29"/>
      <c r="BA13" s="29"/>
      <c r="BB13" s="30"/>
      <c r="BD13" s="28"/>
      <c r="BE13" s="29"/>
      <c r="BF13" s="29"/>
      <c r="BG13" s="29"/>
      <c r="BH13" s="29"/>
      <c r="BI13" s="29"/>
      <c r="BJ13" s="29"/>
      <c r="BK13" s="29"/>
      <c r="BL13" s="29"/>
      <c r="BM13" s="29"/>
      <c r="BN13" s="29"/>
      <c r="BO13" s="29"/>
      <c r="BP13" s="30"/>
      <c r="BQ13" s="105" t="str">
        <v>VTC200B</v>
      </c>
      <c r="BR13" s="28"/>
      <c r="BS13" s="29"/>
      <c r="BT13" s="29"/>
      <c r="BU13" s="29"/>
      <c r="BV13" s="29"/>
      <c r="BW13" s="29"/>
      <c r="BX13" s="29"/>
      <c r="BY13" s="29"/>
      <c r="BZ13" s="29"/>
      <c r="CA13" s="29"/>
      <c r="CB13" s="29"/>
      <c r="CC13" s="29"/>
      <c r="CD13" s="30"/>
    </row>
    <row r="14" spans="1:82"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P14" s="28"/>
      <c r="AQ14" s="29"/>
      <c r="AR14" s="29"/>
      <c r="AS14" s="29"/>
      <c r="AT14" s="29"/>
      <c r="AU14" s="29"/>
      <c r="AV14" s="29"/>
      <c r="AW14" s="29"/>
      <c r="AX14" s="29"/>
      <c r="AY14" s="29"/>
      <c r="AZ14" s="29"/>
      <c r="BA14" s="29"/>
      <c r="BB14" s="30"/>
      <c r="BD14" s="28"/>
      <c r="BE14" s="29"/>
      <c r="BF14" s="29"/>
      <c r="BG14" s="29"/>
      <c r="BH14" s="29"/>
      <c r="BI14" s="29"/>
      <c r="BJ14" s="29"/>
      <c r="BK14" s="29"/>
      <c r="BL14" s="29"/>
      <c r="BM14" s="29"/>
      <c r="BN14" s="29"/>
      <c r="BO14" s="29"/>
      <c r="BP14" s="30"/>
      <c r="BQ14" s="105" t="str">
        <v>AMS</v>
      </c>
      <c r="BR14" s="28"/>
      <c r="BS14" s="29"/>
      <c r="BT14" s="29"/>
      <c r="BU14" s="29"/>
      <c r="BV14" s="29"/>
      <c r="BW14" s="29"/>
      <c r="BX14" s="29"/>
      <c r="BY14" s="29"/>
      <c r="BZ14" s="29"/>
      <c r="CA14" s="29"/>
      <c r="CB14" s="29"/>
      <c r="CC14" s="29"/>
      <c r="CD14" s="30"/>
    </row>
    <row r="15" spans="1:82" x14ac:dyDescent="0.3">
      <c r="A15" s="109"/>
      <c r="B15" s="109"/>
      <c r="C15" s="109"/>
      <c r="D15" s="109"/>
      <c r="E15" s="109"/>
      <c r="F15" s="109"/>
      <c r="G15" s="109"/>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P15" s="28"/>
      <c r="AQ15" s="29"/>
      <c r="AR15" s="29"/>
      <c r="AS15" s="29"/>
      <c r="AT15" s="29"/>
      <c r="AU15" s="29"/>
      <c r="AV15" s="29"/>
      <c r="AW15" s="29"/>
      <c r="AX15" s="29"/>
      <c r="AY15" s="29"/>
      <c r="AZ15" s="29"/>
      <c r="BA15" s="29"/>
      <c r="BB15" s="30"/>
      <c r="BD15" s="28"/>
      <c r="BE15" s="29"/>
      <c r="BF15" s="29"/>
      <c r="BG15" s="29"/>
      <c r="BH15" s="29"/>
      <c r="BI15" s="29"/>
      <c r="BJ15" s="29"/>
      <c r="BK15" s="29"/>
      <c r="BL15" s="29"/>
      <c r="BM15" s="29"/>
      <c r="BN15" s="29"/>
      <c r="BO15" s="29"/>
      <c r="BP15" s="30"/>
      <c r="BQ15" s="105" t="str">
        <v>TAL</v>
      </c>
      <c r="BR15" s="28"/>
      <c r="BS15" s="29"/>
      <c r="BT15" s="29"/>
      <c r="BU15" s="29"/>
      <c r="BV15" s="29"/>
      <c r="BW15" s="29"/>
      <c r="BX15" s="29"/>
      <c r="BY15" s="29"/>
      <c r="BZ15" s="29"/>
      <c r="CA15" s="29"/>
      <c r="CB15" s="29"/>
      <c r="CC15" s="29"/>
      <c r="CD15" s="30"/>
    </row>
    <row r="16" spans="1:82" x14ac:dyDescent="0.3">
      <c r="A16" s="109"/>
      <c r="B16" s="109"/>
      <c r="C16" s="109"/>
      <c r="D16" s="109"/>
      <c r="E16" s="109"/>
      <c r="F16" s="109"/>
      <c r="G16" s="109"/>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P16" s="28"/>
      <c r="AQ16" s="29"/>
      <c r="AR16" s="29"/>
      <c r="AS16" s="29"/>
      <c r="AT16" s="29"/>
      <c r="AU16" s="29"/>
      <c r="AV16" s="29"/>
      <c r="AW16" s="29"/>
      <c r="AX16" s="29"/>
      <c r="AY16" s="29"/>
      <c r="AZ16" s="29"/>
      <c r="BA16" s="29"/>
      <c r="BB16" s="30"/>
      <c r="BD16" s="28"/>
      <c r="BE16" s="29"/>
      <c r="BF16" s="29"/>
      <c r="BG16" s="29"/>
      <c r="BH16" s="29"/>
      <c r="BI16" s="29"/>
      <c r="BJ16" s="29"/>
      <c r="BK16" s="29"/>
      <c r="BL16" s="29"/>
      <c r="BM16" s="29"/>
      <c r="BN16" s="29"/>
      <c r="BO16" s="29"/>
      <c r="BP16" s="30"/>
      <c r="BQ16" s="105" t="str">
        <v>QTN 250</v>
      </c>
      <c r="BR16" s="28"/>
      <c r="BS16" s="29"/>
      <c r="BT16" s="29"/>
      <c r="BU16" s="29"/>
      <c r="BV16" s="29"/>
      <c r="BW16" s="29"/>
      <c r="BX16" s="29"/>
      <c r="BY16" s="29"/>
      <c r="BZ16" s="29"/>
      <c r="CA16" s="29"/>
      <c r="CB16" s="29"/>
      <c r="CC16" s="29"/>
      <c r="CD16" s="30"/>
    </row>
    <row r="17" spans="1:82" x14ac:dyDescent="0.3">
      <c r="A17" s="109"/>
      <c r="B17" s="109"/>
      <c r="C17" s="109"/>
      <c r="D17" s="109"/>
      <c r="E17" s="109"/>
      <c r="F17" s="109"/>
      <c r="G17" s="109"/>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P17" s="28"/>
      <c r="AQ17" s="29"/>
      <c r="AR17" s="29"/>
      <c r="AS17" s="29"/>
      <c r="AT17" s="29"/>
      <c r="AU17" s="29"/>
      <c r="AV17" s="29"/>
      <c r="AW17" s="29"/>
      <c r="AX17" s="29"/>
      <c r="AY17" s="29"/>
      <c r="AZ17" s="29"/>
      <c r="BA17" s="29"/>
      <c r="BB17" s="30"/>
      <c r="BD17" s="28"/>
      <c r="BE17" s="29"/>
      <c r="BF17" s="29"/>
      <c r="BG17" s="29"/>
      <c r="BH17" s="29"/>
      <c r="BI17" s="29"/>
      <c r="BJ17" s="29"/>
      <c r="BK17" s="29"/>
      <c r="BL17" s="29"/>
      <c r="BM17" s="29"/>
      <c r="BN17" s="29"/>
      <c r="BO17" s="29"/>
      <c r="BP17" s="30"/>
      <c r="BQ17" s="105" t="str">
        <v>SQT200</v>
      </c>
      <c r="BR17" s="28"/>
      <c r="BS17" s="29"/>
      <c r="BT17" s="29"/>
      <c r="BU17" s="29"/>
      <c r="BV17" s="29"/>
      <c r="BW17" s="29"/>
      <c r="BX17" s="29"/>
      <c r="BY17" s="29"/>
      <c r="BZ17" s="29"/>
      <c r="CA17" s="29"/>
      <c r="CB17" s="29"/>
      <c r="CC17" s="29"/>
      <c r="CD17" s="30"/>
    </row>
    <row r="18" spans="1:82" x14ac:dyDescent="0.3">
      <c r="A18" s="109"/>
      <c r="B18" s="109"/>
      <c r="C18" s="109"/>
      <c r="D18" s="109"/>
      <c r="E18" s="109"/>
      <c r="F18" s="109"/>
      <c r="G18" s="109"/>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P18" s="28"/>
      <c r="AQ18" s="29"/>
      <c r="AR18" s="29"/>
      <c r="AS18" s="29"/>
      <c r="AT18" s="29"/>
      <c r="AU18" s="29"/>
      <c r="AV18" s="29"/>
      <c r="AW18" s="29"/>
      <c r="AX18" s="29"/>
      <c r="AY18" s="29"/>
      <c r="AZ18" s="29"/>
      <c r="BA18" s="29"/>
      <c r="BB18" s="30"/>
      <c r="BD18" s="28"/>
      <c r="BE18" s="29"/>
      <c r="BF18" s="29"/>
      <c r="BG18" s="29"/>
      <c r="BH18" s="29"/>
      <c r="BI18" s="29"/>
      <c r="BJ18" s="29"/>
      <c r="BK18" s="29"/>
      <c r="BL18" s="29"/>
      <c r="BM18" s="29"/>
      <c r="BN18" s="29"/>
      <c r="BO18" s="29"/>
      <c r="BP18" s="30"/>
      <c r="BQ18" s="105" t="str">
        <v>SQT 250-2</v>
      </c>
      <c r="BR18" s="28"/>
      <c r="BS18" s="29"/>
      <c r="BT18" s="29"/>
      <c r="BU18" s="29"/>
      <c r="BV18" s="29"/>
      <c r="BW18" s="29"/>
      <c r="BX18" s="29"/>
      <c r="BY18" s="29"/>
      <c r="BZ18" s="29"/>
      <c r="CA18" s="29"/>
      <c r="CB18" s="29"/>
      <c r="CC18" s="29"/>
      <c r="CD18" s="30"/>
    </row>
    <row r="19" spans="1:82" x14ac:dyDescent="0.3">
      <c r="A19" s="109"/>
      <c r="B19" s="109"/>
      <c r="C19" s="109"/>
      <c r="D19" s="109"/>
      <c r="E19" s="109"/>
      <c r="F19" s="109"/>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P19" s="28"/>
      <c r="AQ19" s="29"/>
      <c r="AR19" s="29"/>
      <c r="AS19" s="29"/>
      <c r="AT19" s="29"/>
      <c r="AU19" s="29"/>
      <c r="AV19" s="29"/>
      <c r="AW19" s="29"/>
      <c r="AX19" s="29"/>
      <c r="AY19" s="29"/>
      <c r="AZ19" s="29"/>
      <c r="BA19" s="29"/>
      <c r="BB19" s="30"/>
      <c r="BD19" s="28"/>
      <c r="BE19" s="29"/>
      <c r="BF19" s="29"/>
      <c r="BG19" s="29"/>
      <c r="BH19" s="29"/>
      <c r="BI19" s="29"/>
      <c r="BJ19" s="29"/>
      <c r="BK19" s="29"/>
      <c r="BL19" s="29"/>
      <c r="BM19" s="29"/>
      <c r="BN19" s="29"/>
      <c r="BO19" s="29"/>
      <c r="BP19" s="30"/>
      <c r="BQ19" s="105" t="str">
        <v>VMP45</v>
      </c>
      <c r="BR19" s="28"/>
      <c r="BS19" s="29"/>
      <c r="BT19" s="29"/>
      <c r="BU19" s="29"/>
      <c r="BV19" s="29"/>
      <c r="BW19" s="29"/>
      <c r="BX19" s="29"/>
      <c r="BY19" s="29"/>
      <c r="BZ19" s="29"/>
      <c r="CA19" s="29"/>
      <c r="CB19" s="29"/>
      <c r="CC19" s="29"/>
      <c r="CD19" s="30"/>
    </row>
    <row r="20" spans="1:82" x14ac:dyDescent="0.3">
      <c r="A20" s="109"/>
      <c r="B20" s="109"/>
      <c r="C20" s="109"/>
      <c r="D20" s="109"/>
      <c r="E20" s="109"/>
      <c r="F20" s="109"/>
      <c r="G20" s="109"/>
      <c r="H20" s="109"/>
      <c r="I20" s="109"/>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P20" s="28"/>
      <c r="AQ20" s="29"/>
      <c r="AR20" s="29"/>
      <c r="AS20" s="29"/>
      <c r="AT20" s="29"/>
      <c r="AU20" s="29"/>
      <c r="AV20" s="29"/>
      <c r="AW20" s="29"/>
      <c r="AX20" s="29"/>
      <c r="AY20" s="29"/>
      <c r="AZ20" s="29"/>
      <c r="BA20" s="29"/>
      <c r="BB20" s="30"/>
      <c r="BD20" s="28"/>
      <c r="BE20" s="29"/>
      <c r="BF20" s="29"/>
      <c r="BG20" s="29"/>
      <c r="BH20" s="29"/>
      <c r="BI20" s="29"/>
      <c r="BJ20" s="29"/>
      <c r="BK20" s="29"/>
      <c r="BL20" s="29"/>
      <c r="BM20" s="29"/>
      <c r="BN20" s="29"/>
      <c r="BO20" s="29"/>
      <c r="BP20" s="30"/>
      <c r="BQ20" s="105" t="str">
        <v>HMC2P3</v>
      </c>
      <c r="BR20" s="28"/>
      <c r="BS20" s="29"/>
      <c r="BT20" s="29"/>
      <c r="BU20" s="29"/>
      <c r="BV20" s="29"/>
      <c r="BW20" s="29"/>
      <c r="BX20" s="29"/>
      <c r="BY20" s="29"/>
      <c r="BZ20" s="29"/>
      <c r="CA20" s="29"/>
      <c r="CB20" s="29"/>
      <c r="CC20" s="29"/>
      <c r="CD20" s="30"/>
    </row>
    <row r="21" spans="1:82" x14ac:dyDescent="0.3">
      <c r="A21" s="109"/>
      <c r="B21" s="109"/>
      <c r="C21" s="109"/>
      <c r="D21" s="109"/>
      <c r="E21" s="109"/>
      <c r="F21" s="109"/>
      <c r="G21" s="109"/>
      <c r="H21" s="109"/>
      <c r="I21" s="109"/>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P21" s="28"/>
      <c r="AQ21" s="29"/>
      <c r="AR21" s="29"/>
      <c r="AS21" s="29"/>
      <c r="AT21" s="29"/>
      <c r="AU21" s="29"/>
      <c r="AV21" s="29"/>
      <c r="AW21" s="29"/>
      <c r="AX21" s="29"/>
      <c r="AY21" s="29"/>
      <c r="AZ21" s="29"/>
      <c r="BA21" s="29"/>
      <c r="BB21" s="30"/>
      <c r="BD21" s="28"/>
      <c r="BE21" s="29"/>
      <c r="BF21" s="29"/>
      <c r="BG21" s="29"/>
      <c r="BH21" s="29"/>
      <c r="BI21" s="29"/>
      <c r="BJ21" s="29"/>
      <c r="BK21" s="29"/>
      <c r="BL21" s="29"/>
      <c r="BM21" s="29"/>
      <c r="BN21" s="29"/>
      <c r="BO21" s="29"/>
      <c r="BP21" s="30"/>
      <c r="BQ21" s="105" t="str">
        <v>DOOSAN HMC</v>
      </c>
      <c r="BR21" s="28"/>
      <c r="BS21" s="29"/>
      <c r="BT21" s="29"/>
      <c r="BU21" s="29"/>
      <c r="BV21" s="29"/>
      <c r="BW21" s="29"/>
      <c r="BX21" s="29"/>
      <c r="BY21" s="29"/>
      <c r="BZ21" s="29"/>
      <c r="CA21" s="29"/>
      <c r="CB21" s="29"/>
      <c r="CC21" s="29"/>
      <c r="CD21" s="30"/>
    </row>
    <row r="22" spans="1:82" x14ac:dyDescent="0.3">
      <c r="A22" s="109"/>
      <c r="B22" s="109"/>
      <c r="C22" s="109"/>
      <c r="D22" s="109"/>
      <c r="E22" s="109"/>
      <c r="F22" s="109"/>
      <c r="G22" s="109"/>
      <c r="H22" s="109"/>
      <c r="I22" s="109"/>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P22" s="28"/>
      <c r="AQ22" s="29"/>
      <c r="AR22" s="29"/>
      <c r="AS22" s="29"/>
      <c r="AT22" s="29"/>
      <c r="AU22" s="29"/>
      <c r="AV22" s="29"/>
      <c r="AW22" s="29"/>
      <c r="AX22" s="29"/>
      <c r="AY22" s="29"/>
      <c r="AZ22" s="29"/>
      <c r="BA22" s="29"/>
      <c r="BB22" s="30"/>
      <c r="BD22" s="28"/>
      <c r="BE22" s="29"/>
      <c r="BF22" s="29"/>
      <c r="BG22" s="29"/>
      <c r="BH22" s="29"/>
      <c r="BI22" s="29"/>
      <c r="BJ22" s="29"/>
      <c r="BK22" s="29"/>
      <c r="BL22" s="29"/>
      <c r="BM22" s="29"/>
      <c r="BN22" s="29"/>
      <c r="BO22" s="29"/>
      <c r="BP22" s="30"/>
      <c r="BQ22" s="105" t="str">
        <v>WIDMA</v>
      </c>
      <c r="BR22" s="28"/>
      <c r="BS22" s="29"/>
      <c r="BT22" s="29"/>
      <c r="BU22" s="29"/>
      <c r="BV22" s="29"/>
      <c r="BW22" s="29"/>
      <c r="BX22" s="29"/>
      <c r="BY22" s="29"/>
      <c r="BZ22" s="29"/>
      <c r="CA22" s="29"/>
      <c r="CB22" s="29"/>
      <c r="CC22" s="29"/>
      <c r="CD22" s="30"/>
    </row>
    <row r="23" spans="1:82" x14ac:dyDescent="0.3">
      <c r="A23" s="109"/>
      <c r="B23" s="109"/>
      <c r="C23" s="109"/>
      <c r="D23" s="109"/>
      <c r="E23" s="109"/>
      <c r="F23" s="109"/>
      <c r="G23" s="109"/>
      <c r="H23" s="109"/>
      <c r="I23" s="109"/>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P23" s="28"/>
      <c r="AQ23" s="29"/>
      <c r="AR23" s="29"/>
      <c r="AS23" s="29"/>
      <c r="AT23" s="29"/>
      <c r="AU23" s="29"/>
      <c r="AV23" s="29"/>
      <c r="AW23" s="29"/>
      <c r="AX23" s="29"/>
      <c r="AY23" s="29"/>
      <c r="AZ23" s="29"/>
      <c r="BA23" s="29"/>
      <c r="BB23" s="30"/>
      <c r="BD23" s="28"/>
      <c r="BE23" s="29"/>
      <c r="BF23" s="29"/>
      <c r="BG23" s="29"/>
      <c r="BH23" s="29"/>
      <c r="BI23" s="29"/>
      <c r="BJ23" s="29"/>
      <c r="BK23" s="29"/>
      <c r="BL23" s="29"/>
      <c r="BM23" s="29"/>
      <c r="BN23" s="29"/>
      <c r="BO23" s="29"/>
      <c r="BP23" s="30"/>
      <c r="BQ23" s="105"/>
      <c r="BR23" s="28"/>
      <c r="BS23" s="29"/>
      <c r="BT23" s="29"/>
      <c r="BU23" s="29"/>
      <c r="BV23" s="29"/>
      <c r="BW23" s="29"/>
      <c r="BX23" s="29"/>
      <c r="BY23" s="29"/>
      <c r="BZ23" s="29"/>
      <c r="CA23" s="29"/>
      <c r="CB23" s="29"/>
      <c r="CC23" s="29"/>
      <c r="CD23" s="30"/>
    </row>
    <row r="24" spans="1:82" x14ac:dyDescent="0.3">
      <c r="A24" s="109"/>
      <c r="B24" s="109"/>
      <c r="C24" s="109"/>
      <c r="D24" s="109"/>
      <c r="E24" s="109"/>
      <c r="F24" s="109"/>
      <c r="G24" s="109"/>
      <c r="H24" s="109"/>
      <c r="I24" s="109"/>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P24" s="28"/>
      <c r="AQ24" s="29"/>
      <c r="AR24" s="29"/>
      <c r="AS24" s="29"/>
      <c r="AT24" s="29"/>
      <c r="AU24" s="29"/>
      <c r="AV24" s="29"/>
      <c r="AW24" s="29"/>
      <c r="AX24" s="29"/>
      <c r="AY24" s="29"/>
      <c r="AZ24" s="29"/>
      <c r="BA24" s="29"/>
      <c r="BB24" s="30"/>
      <c r="BD24" s="28"/>
      <c r="BE24" s="29"/>
      <c r="BF24" s="29"/>
      <c r="BG24" s="29"/>
      <c r="BH24" s="29"/>
      <c r="BI24" s="29"/>
      <c r="BJ24" s="29"/>
      <c r="BK24" s="29"/>
      <c r="BL24" s="29"/>
      <c r="BM24" s="29"/>
      <c r="BN24" s="29"/>
      <c r="BO24" s="29"/>
      <c r="BP24" s="30"/>
      <c r="BQ24" s="105"/>
      <c r="BR24" s="28"/>
      <c r="BS24" s="29"/>
      <c r="BT24" s="29"/>
      <c r="BU24" s="29"/>
      <c r="BV24" s="29"/>
      <c r="BW24" s="29"/>
      <c r="BX24" s="29"/>
      <c r="BY24" s="29"/>
      <c r="BZ24" s="29"/>
      <c r="CA24" s="29"/>
      <c r="CB24" s="29"/>
      <c r="CC24" s="29"/>
      <c r="CD24" s="30"/>
    </row>
    <row r="25" spans="1:82" x14ac:dyDescent="0.3">
      <c r="A25" s="109"/>
      <c r="B25" s="109"/>
      <c r="C25" s="109"/>
      <c r="D25" s="109"/>
      <c r="E25" s="109"/>
      <c r="F25" s="109"/>
      <c r="G25" s="109"/>
      <c r="H25" s="109"/>
      <c r="I25" s="109"/>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P25" s="28"/>
      <c r="AQ25" s="29"/>
      <c r="AR25" s="29"/>
      <c r="AS25" s="29"/>
      <c r="AT25" s="29"/>
      <c r="AU25" s="29"/>
      <c r="AV25" s="29"/>
      <c r="AW25" s="29"/>
      <c r="AX25" s="29"/>
      <c r="AY25" s="29"/>
      <c r="AZ25" s="29"/>
      <c r="BA25" s="29"/>
      <c r="BB25" s="30"/>
      <c r="BD25" s="28"/>
      <c r="BE25" s="29"/>
      <c r="BF25" s="29"/>
      <c r="BG25" s="29"/>
      <c r="BH25" s="29"/>
      <c r="BI25" s="29"/>
      <c r="BJ25" s="29"/>
      <c r="BK25" s="29"/>
      <c r="BL25" s="29"/>
      <c r="BM25" s="29"/>
      <c r="BN25" s="29"/>
      <c r="BO25" s="29"/>
      <c r="BP25" s="30"/>
      <c r="BQ25" s="105"/>
      <c r="BR25" s="28"/>
      <c r="BS25" s="29"/>
      <c r="BT25" s="29"/>
      <c r="BU25" s="29"/>
      <c r="BV25" s="29"/>
      <c r="BW25" s="29"/>
      <c r="BX25" s="29"/>
      <c r="BY25" s="29"/>
      <c r="BZ25" s="29"/>
      <c r="CA25" s="29"/>
      <c r="CB25" s="29"/>
      <c r="CC25" s="29"/>
      <c r="CD25" s="30"/>
    </row>
    <row r="26" spans="1:82" x14ac:dyDescent="0.3">
      <c r="A26" s="109"/>
      <c r="B26" s="109"/>
      <c r="C26" s="109"/>
      <c r="D26" s="109"/>
      <c r="E26" s="109"/>
      <c r="F26" s="109"/>
      <c r="G26" s="109"/>
      <c r="H26" s="109"/>
      <c r="I26" s="109"/>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P26" s="28"/>
      <c r="AQ26" s="29"/>
      <c r="AR26" s="29"/>
      <c r="AS26" s="29"/>
      <c r="AT26" s="29"/>
      <c r="AU26" s="29"/>
      <c r="AV26" s="29"/>
      <c r="AW26" s="29"/>
      <c r="AX26" s="29"/>
      <c r="AY26" s="29"/>
      <c r="AZ26" s="29"/>
      <c r="BA26" s="29"/>
      <c r="BB26" s="30"/>
      <c r="BD26" s="28"/>
      <c r="BE26" s="29"/>
      <c r="BF26" s="29"/>
      <c r="BG26" s="29"/>
      <c r="BH26" s="29"/>
      <c r="BI26" s="29"/>
      <c r="BJ26" s="29"/>
      <c r="BK26" s="29"/>
      <c r="BL26" s="29"/>
      <c r="BM26" s="29"/>
      <c r="BN26" s="29"/>
      <c r="BO26" s="29"/>
      <c r="BP26" s="30"/>
      <c r="BQ26" s="105"/>
      <c r="BR26" s="28"/>
      <c r="BS26" s="29"/>
      <c r="BT26" s="29"/>
      <c r="BU26" s="29"/>
      <c r="BV26" s="29"/>
      <c r="BW26" s="29"/>
      <c r="BX26" s="29"/>
      <c r="BY26" s="29"/>
      <c r="BZ26" s="29"/>
      <c r="CA26" s="29"/>
      <c r="CB26" s="29"/>
      <c r="CC26" s="29"/>
      <c r="CD26" s="30"/>
    </row>
    <row r="27" spans="1:82" x14ac:dyDescent="0.3">
      <c r="A27" s="109"/>
      <c r="B27" s="109"/>
      <c r="C27" s="109"/>
      <c r="D27" s="109"/>
      <c r="E27" s="109"/>
      <c r="F27" s="109"/>
      <c r="G27" s="109"/>
      <c r="H27" s="109"/>
      <c r="I27" s="109"/>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P27" s="28"/>
      <c r="AQ27" s="29"/>
      <c r="AR27" s="29"/>
      <c r="AS27" s="29"/>
      <c r="AT27" s="29"/>
      <c r="AU27" s="29"/>
      <c r="AV27" s="29"/>
      <c r="AW27" s="29"/>
      <c r="AX27" s="29"/>
      <c r="AY27" s="29"/>
      <c r="AZ27" s="29"/>
      <c r="BA27" s="29"/>
      <c r="BB27" s="30"/>
      <c r="BD27" s="28"/>
      <c r="BE27" s="29"/>
      <c r="BF27" s="29"/>
      <c r="BG27" s="29"/>
      <c r="BH27" s="29"/>
      <c r="BI27" s="29"/>
      <c r="BJ27" s="29"/>
      <c r="BK27" s="29"/>
      <c r="BL27" s="29"/>
      <c r="BM27" s="29"/>
      <c r="BN27" s="29"/>
      <c r="BO27" s="29"/>
      <c r="BP27" s="30"/>
      <c r="BQ27" s="105"/>
      <c r="BR27" s="28"/>
      <c r="BS27" s="29"/>
      <c r="BT27" s="29"/>
      <c r="BU27" s="29"/>
      <c r="BV27" s="29"/>
      <c r="BW27" s="29"/>
      <c r="BX27" s="29"/>
      <c r="BY27" s="29"/>
      <c r="BZ27" s="29"/>
      <c r="CA27" s="29"/>
      <c r="CB27" s="29"/>
      <c r="CC27" s="29"/>
      <c r="CD27" s="30"/>
    </row>
    <row r="28" spans="1:82" x14ac:dyDescent="0.3">
      <c r="A28" s="109"/>
      <c r="B28" s="109"/>
      <c r="C28" s="109"/>
      <c r="D28" s="109"/>
      <c r="E28" s="109"/>
      <c r="F28" s="109"/>
      <c r="G28" s="109"/>
      <c r="H28" s="109"/>
      <c r="I28" s="109"/>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P28" s="28"/>
      <c r="AQ28" s="29"/>
      <c r="AR28" s="29"/>
      <c r="AS28" s="29"/>
      <c r="AT28" s="29"/>
      <c r="AU28" s="29"/>
      <c r="AV28" s="29"/>
      <c r="AW28" s="29"/>
      <c r="AX28" s="29"/>
      <c r="AY28" s="29"/>
      <c r="AZ28" s="29"/>
      <c r="BA28" s="29"/>
      <c r="BB28" s="30"/>
      <c r="BD28" s="28"/>
      <c r="BE28" s="29"/>
      <c r="BF28" s="29"/>
      <c r="BG28" s="29"/>
      <c r="BH28" s="29"/>
      <c r="BI28" s="29"/>
      <c r="BJ28" s="29"/>
      <c r="BK28" s="29"/>
      <c r="BL28" s="29"/>
      <c r="BM28" s="29"/>
      <c r="BN28" s="29"/>
      <c r="BO28" s="29"/>
      <c r="BP28" s="30"/>
      <c r="BQ28" s="105"/>
      <c r="BR28" s="28"/>
      <c r="BS28" s="29"/>
      <c r="BT28" s="29"/>
      <c r="BU28" s="29"/>
      <c r="BV28" s="29"/>
      <c r="BW28" s="29"/>
      <c r="BX28" s="29"/>
      <c r="BY28" s="29"/>
      <c r="BZ28" s="29"/>
      <c r="CA28" s="29"/>
      <c r="CB28" s="29"/>
      <c r="CC28" s="29"/>
      <c r="CD28" s="30"/>
    </row>
    <row r="29" spans="1:82" x14ac:dyDescent="0.3">
      <c r="A29" s="109"/>
      <c r="B29" s="109"/>
      <c r="C29" s="109"/>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P29" s="28"/>
      <c r="AQ29" s="29"/>
      <c r="AR29" s="29"/>
      <c r="AS29" s="29"/>
      <c r="AT29" s="29"/>
      <c r="AU29" s="29"/>
      <c r="AV29" s="29"/>
      <c r="AW29" s="29"/>
      <c r="AX29" s="29"/>
      <c r="AY29" s="29"/>
      <c r="AZ29" s="29"/>
      <c r="BA29" s="29"/>
      <c r="BB29" s="30"/>
      <c r="BD29" s="28"/>
      <c r="BE29" s="29"/>
      <c r="BF29" s="29"/>
      <c r="BG29" s="29"/>
      <c r="BH29" s="29"/>
      <c r="BI29" s="29"/>
      <c r="BJ29" s="29"/>
      <c r="BK29" s="29"/>
      <c r="BL29" s="29"/>
      <c r="BM29" s="29"/>
      <c r="BN29" s="29"/>
      <c r="BO29" s="29"/>
      <c r="BP29" s="30"/>
      <c r="BQ29" s="105"/>
      <c r="BR29" s="28"/>
      <c r="BS29" s="29"/>
      <c r="BT29" s="29"/>
      <c r="BU29" s="29"/>
      <c r="BV29" s="29"/>
      <c r="BW29" s="29"/>
      <c r="BX29" s="29"/>
      <c r="BY29" s="29"/>
      <c r="BZ29" s="29"/>
      <c r="CA29" s="29"/>
      <c r="CB29" s="29"/>
      <c r="CC29" s="29"/>
      <c r="CD29" s="30"/>
    </row>
    <row r="30" spans="1:82" x14ac:dyDescent="0.3">
      <c r="A30" s="109"/>
      <c r="B30" s="109"/>
      <c r="C30" s="109"/>
      <c r="D30" s="109"/>
      <c r="E30" s="109"/>
      <c r="F30" s="109"/>
      <c r="G30" s="109"/>
      <c r="H30" s="109"/>
      <c r="I30" s="109"/>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P30" s="28"/>
      <c r="AQ30" s="29"/>
      <c r="AR30" s="29"/>
      <c r="AS30" s="29"/>
      <c r="AT30" s="29"/>
      <c r="AU30" s="29"/>
      <c r="AV30" s="29"/>
      <c r="AW30" s="29"/>
      <c r="AX30" s="29"/>
      <c r="AY30" s="29"/>
      <c r="AZ30" s="29"/>
      <c r="BA30" s="29"/>
      <c r="BB30" s="30"/>
      <c r="BD30" s="28"/>
      <c r="BE30" s="29"/>
      <c r="BF30" s="29"/>
      <c r="BG30" s="29"/>
      <c r="BH30" s="29"/>
      <c r="BI30" s="29"/>
      <c r="BJ30" s="29"/>
      <c r="BK30" s="29"/>
      <c r="BL30" s="29"/>
      <c r="BM30" s="29"/>
      <c r="BN30" s="29"/>
      <c r="BO30" s="29"/>
      <c r="BP30" s="30"/>
      <c r="BQ30" s="105"/>
      <c r="BR30" s="28"/>
      <c r="BS30" s="29"/>
      <c r="BT30" s="29"/>
      <c r="BU30" s="29"/>
      <c r="BV30" s="29"/>
      <c r="BW30" s="29"/>
      <c r="BX30" s="29"/>
      <c r="BY30" s="29"/>
      <c r="BZ30" s="29"/>
      <c r="CA30" s="29"/>
      <c r="CB30" s="29"/>
      <c r="CC30" s="29"/>
      <c r="CD30" s="30"/>
    </row>
    <row r="31" spans="1:82" x14ac:dyDescent="0.3">
      <c r="A31" s="109"/>
      <c r="B31" s="109"/>
      <c r="C31" s="109"/>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P31" s="28"/>
      <c r="AQ31" s="29"/>
      <c r="AR31" s="29"/>
      <c r="AS31" s="29"/>
      <c r="AT31" s="29"/>
      <c r="AU31" s="29"/>
      <c r="AV31" s="29"/>
      <c r="AW31" s="29"/>
      <c r="AX31" s="29"/>
      <c r="AY31" s="29"/>
      <c r="AZ31" s="29"/>
      <c r="BA31" s="29"/>
      <c r="BB31" s="30"/>
      <c r="BD31" s="28"/>
      <c r="BE31" s="29"/>
      <c r="BF31" s="29"/>
      <c r="BG31" s="29"/>
      <c r="BH31" s="29"/>
      <c r="BI31" s="29"/>
      <c r="BJ31" s="29"/>
      <c r="BK31" s="29"/>
      <c r="BL31" s="29"/>
      <c r="BM31" s="29"/>
      <c r="BN31" s="29"/>
      <c r="BO31" s="29"/>
      <c r="BP31" s="30"/>
      <c r="BQ31" s="105"/>
      <c r="BR31" s="28"/>
      <c r="BS31" s="29"/>
      <c r="BT31" s="29"/>
      <c r="BU31" s="29"/>
      <c r="BV31" s="29"/>
      <c r="BW31" s="29"/>
      <c r="BX31" s="29"/>
      <c r="BY31" s="29"/>
      <c r="BZ31" s="29"/>
      <c r="CA31" s="29"/>
      <c r="CB31" s="29"/>
      <c r="CC31" s="29"/>
      <c r="CD31" s="30"/>
    </row>
    <row r="32" spans="1:82" x14ac:dyDescent="0.3">
      <c r="A32" s="109"/>
      <c r="B32" s="109"/>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P32" s="28"/>
      <c r="AQ32" s="29"/>
      <c r="AR32" s="29"/>
      <c r="AS32" s="29"/>
      <c r="AT32" s="29"/>
      <c r="AU32" s="29"/>
      <c r="AV32" s="29"/>
      <c r="AW32" s="29"/>
      <c r="AX32" s="29"/>
      <c r="AY32" s="29"/>
      <c r="AZ32" s="29"/>
      <c r="BA32" s="29"/>
      <c r="BB32" s="30"/>
      <c r="BD32" s="28"/>
      <c r="BE32" s="29"/>
      <c r="BF32" s="29"/>
      <c r="BG32" s="29"/>
      <c r="BH32" s="29"/>
      <c r="BI32" s="29"/>
      <c r="BJ32" s="29"/>
      <c r="BK32" s="29"/>
      <c r="BL32" s="29"/>
      <c r="BM32" s="29"/>
      <c r="BN32" s="29"/>
      <c r="BO32" s="29"/>
      <c r="BP32" s="30"/>
      <c r="BQ32" s="105"/>
      <c r="BR32" s="28"/>
      <c r="BS32" s="29"/>
      <c r="BT32" s="29"/>
      <c r="BU32" s="29"/>
      <c r="BV32" s="29"/>
      <c r="BW32" s="29"/>
      <c r="BX32" s="29"/>
      <c r="BY32" s="29"/>
      <c r="BZ32" s="29"/>
      <c r="CA32" s="29"/>
      <c r="CB32" s="29"/>
      <c r="CC32" s="29"/>
      <c r="CD32" s="30"/>
    </row>
    <row r="33" spans="1:82" x14ac:dyDescent="0.3">
      <c r="A33" s="109"/>
      <c r="B33" s="109"/>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P33" s="28"/>
      <c r="AQ33" s="29"/>
      <c r="AR33" s="29"/>
      <c r="AS33" s="29"/>
      <c r="AT33" s="29"/>
      <c r="AU33" s="29"/>
      <c r="AV33" s="29"/>
      <c r="AW33" s="29"/>
      <c r="AX33" s="29"/>
      <c r="AY33" s="29"/>
      <c r="AZ33" s="29"/>
      <c r="BA33" s="29"/>
      <c r="BB33" s="30"/>
      <c r="BD33" s="28"/>
      <c r="BE33" s="29"/>
      <c r="BF33" s="29"/>
      <c r="BG33" s="29"/>
      <c r="BH33" s="29"/>
      <c r="BI33" s="29"/>
      <c r="BJ33" s="29"/>
      <c r="BK33" s="29"/>
      <c r="BL33" s="29"/>
      <c r="BM33" s="29"/>
      <c r="BN33" s="29"/>
      <c r="BO33" s="29"/>
      <c r="BP33" s="30"/>
      <c r="BQ33" s="105"/>
      <c r="BR33" s="28"/>
      <c r="BS33" s="29"/>
      <c r="BT33" s="29"/>
      <c r="BU33" s="29"/>
      <c r="BV33" s="29"/>
      <c r="BW33" s="29"/>
      <c r="BX33" s="29"/>
      <c r="BY33" s="29"/>
      <c r="BZ33" s="29"/>
      <c r="CA33" s="29"/>
      <c r="CB33" s="29"/>
      <c r="CC33" s="29"/>
      <c r="CD33" s="30"/>
    </row>
    <row r="34" spans="1:82" x14ac:dyDescent="0.3">
      <c r="A34" s="109"/>
      <c r="B34" s="109"/>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P34" s="28"/>
      <c r="AQ34" s="29"/>
      <c r="AR34" s="29"/>
      <c r="AS34" s="29"/>
      <c r="AT34" s="29"/>
      <c r="AU34" s="29"/>
      <c r="AV34" s="29"/>
      <c r="AW34" s="29"/>
      <c r="AX34" s="29"/>
      <c r="AY34" s="29"/>
      <c r="AZ34" s="29"/>
      <c r="BA34" s="29"/>
      <c r="BB34" s="30"/>
      <c r="BD34" s="28"/>
      <c r="BE34" s="29"/>
      <c r="BF34" s="29"/>
      <c r="BG34" s="29"/>
      <c r="BH34" s="29"/>
      <c r="BI34" s="29"/>
      <c r="BJ34" s="29"/>
      <c r="BK34" s="29"/>
      <c r="BL34" s="29"/>
      <c r="BM34" s="29"/>
      <c r="BN34" s="29"/>
      <c r="BO34" s="29"/>
      <c r="BP34" s="30"/>
      <c r="BQ34" s="105"/>
      <c r="BR34" s="28"/>
      <c r="BS34" s="29"/>
      <c r="BT34" s="29"/>
      <c r="BU34" s="29"/>
      <c r="BV34" s="29"/>
      <c r="BW34" s="29"/>
      <c r="BX34" s="29"/>
      <c r="BY34" s="98"/>
      <c r="BZ34" s="98"/>
      <c r="CA34" s="98"/>
      <c r="CB34" s="98"/>
      <c r="CC34" s="29"/>
      <c r="CD34" s="30"/>
    </row>
    <row r="35" spans="1:82" x14ac:dyDescent="0.3">
      <c r="A35" s="109"/>
      <c r="B35" s="109"/>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P35" s="28"/>
      <c r="AQ35" s="29"/>
      <c r="AR35" s="29"/>
      <c r="AS35" s="29"/>
      <c r="AT35" s="29"/>
      <c r="AU35" s="29"/>
      <c r="AV35" s="29"/>
      <c r="AW35" s="29"/>
      <c r="AX35" s="29"/>
      <c r="AY35" s="29"/>
      <c r="AZ35" s="29"/>
      <c r="BA35" s="29"/>
      <c r="BB35" s="30"/>
      <c r="BD35" s="28"/>
      <c r="BE35" s="29"/>
      <c r="BF35" s="29"/>
      <c r="BG35" s="29"/>
      <c r="BH35" s="29"/>
      <c r="BI35" s="29"/>
      <c r="BJ35" s="29"/>
      <c r="BK35" s="65" t="str">
        <f>"MTBF - "&amp;$O$8</f>
        <v>MTBF - HMC</v>
      </c>
      <c r="BL35" s="29"/>
      <c r="BM35" s="29"/>
      <c r="BN35" s="29"/>
      <c r="BO35" s="29"/>
      <c r="BP35" s="30"/>
      <c r="BQ35" s="105"/>
      <c r="BR35" s="28"/>
      <c r="BS35" s="29"/>
      <c r="BT35" s="29"/>
      <c r="BU35" s="29"/>
      <c r="BV35" s="29"/>
      <c r="BW35" s="29"/>
      <c r="BX35" s="98"/>
      <c r="BY35" s="65" t="str">
        <f>"MTBF - "&amp;$AE$9</f>
        <v>MTBF - WIDMA</v>
      </c>
      <c r="BZ35" s="98"/>
      <c r="CA35" s="98"/>
      <c r="CB35" s="98"/>
      <c r="CC35" s="29"/>
      <c r="CD35" s="30"/>
    </row>
    <row r="36" spans="1:82" x14ac:dyDescent="0.3">
      <c r="A36" s="109"/>
      <c r="B36" s="109"/>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P36" s="28"/>
      <c r="AQ36" s="29"/>
      <c r="AR36" s="29"/>
      <c r="AS36" s="29"/>
      <c r="AT36" s="29"/>
      <c r="AU36" s="29"/>
      <c r="AV36" s="29"/>
      <c r="AW36" s="29"/>
      <c r="AX36" s="29"/>
      <c r="AY36" s="29"/>
      <c r="AZ36" s="29"/>
      <c r="BA36" s="29"/>
      <c r="BB36" s="30"/>
      <c r="BD36" s="28"/>
      <c r="BE36" s="29"/>
      <c r="BF36" s="29"/>
      <c r="BG36" s="29"/>
      <c r="BH36" s="29"/>
      <c r="BI36" s="29"/>
      <c r="BJ36" s="29"/>
      <c r="BK36" s="65" t="str">
        <f>"MTTR - "&amp;$O$8</f>
        <v>MTTR - HMC</v>
      </c>
      <c r="BL36" s="29"/>
      <c r="BM36" s="29"/>
      <c r="BN36" s="29"/>
      <c r="BO36" s="29"/>
      <c r="BP36" s="30"/>
      <c r="BQ36" s="105"/>
      <c r="BR36" s="28"/>
      <c r="BS36" s="29"/>
      <c r="BT36" s="29"/>
      <c r="BU36" s="29"/>
      <c r="BV36" s="29"/>
      <c r="BW36" s="29"/>
      <c r="BX36" s="98"/>
      <c r="BY36" s="65" t="str">
        <f>"MTTR - "&amp;$AE$9</f>
        <v>MTTR - WIDMA</v>
      </c>
      <c r="BZ36" s="98"/>
      <c r="CA36" s="98"/>
      <c r="CB36" s="98"/>
      <c r="CC36" s="29"/>
      <c r="CD36" s="30"/>
    </row>
    <row r="37" spans="1:82" x14ac:dyDescent="0.3">
      <c r="A37" s="109"/>
      <c r="B37" s="109"/>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P37" s="28"/>
      <c r="AQ37" s="29"/>
      <c r="AR37" s="29"/>
      <c r="AS37" s="29"/>
      <c r="AT37" s="29"/>
      <c r="AU37" s="29"/>
      <c r="AV37" s="29"/>
      <c r="AW37" s="29"/>
      <c r="AX37" s="29"/>
      <c r="AY37" s="29"/>
      <c r="AZ37" s="29"/>
      <c r="BA37" s="29"/>
      <c r="BB37" s="30"/>
      <c r="BD37" s="28"/>
      <c r="BE37" s="29"/>
      <c r="BF37" s="29"/>
      <c r="BG37" s="29"/>
      <c r="BH37" s="29"/>
      <c r="BI37" s="29"/>
      <c r="BJ37" s="29"/>
      <c r="BK37" s="65" t="str">
        <f>"Breakdown % - "&amp;$O$8</f>
        <v>Breakdown % - HMC</v>
      </c>
      <c r="BL37" s="29"/>
      <c r="BM37" s="29"/>
      <c r="BN37" s="29"/>
      <c r="BO37" s="29"/>
      <c r="BP37" s="30"/>
      <c r="BQ37" s="105"/>
      <c r="BR37" s="28"/>
      <c r="BS37" s="29"/>
      <c r="BT37" s="29"/>
      <c r="BU37" s="29"/>
      <c r="BV37" s="29"/>
      <c r="BW37" s="29"/>
      <c r="BX37" s="98"/>
      <c r="BY37" s="65" t="str">
        <f>"Breakdown % - "&amp;$AE$9</f>
        <v>Breakdown % - WIDMA</v>
      </c>
      <c r="BZ37" s="98"/>
      <c r="CA37" s="98"/>
      <c r="CB37" s="98"/>
      <c r="CC37" s="29"/>
      <c r="CD37" s="30"/>
    </row>
    <row r="38" spans="1:82" x14ac:dyDescent="0.3">
      <c r="A38" s="109"/>
      <c r="B38" s="109"/>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P38" s="28"/>
      <c r="AQ38" s="29"/>
      <c r="AR38" s="29"/>
      <c r="AS38" s="29"/>
      <c r="AT38" s="29"/>
      <c r="AU38" s="29"/>
      <c r="AV38" s="29"/>
      <c r="AW38" s="29"/>
      <c r="AX38" s="29"/>
      <c r="AY38" s="29"/>
      <c r="AZ38" s="29"/>
      <c r="BA38" s="29"/>
      <c r="BB38" s="30"/>
      <c r="BD38" s="28"/>
      <c r="BE38" s="29"/>
      <c r="BF38" s="29"/>
      <c r="BG38" s="29"/>
      <c r="BH38" s="29"/>
      <c r="BI38" s="29"/>
      <c r="BJ38" s="29"/>
      <c r="BK38" s="65" t="str">
        <f>"Breakdown Hours - "&amp;$O$8</f>
        <v>Breakdown Hours - HMC</v>
      </c>
      <c r="BL38" s="29"/>
      <c r="BM38" s="29"/>
      <c r="BN38" s="29"/>
      <c r="BO38" s="29"/>
      <c r="BP38" s="30"/>
      <c r="BQ38" s="105"/>
      <c r="BR38" s="28"/>
      <c r="BS38" s="29"/>
      <c r="BT38" s="29"/>
      <c r="BU38" s="29"/>
      <c r="BV38" s="29"/>
      <c r="BW38" s="29"/>
      <c r="BX38" s="98"/>
      <c r="BY38" s="65" t="str">
        <f>"Breakdown Hours - "&amp;$AE$9</f>
        <v>Breakdown Hours - WIDMA</v>
      </c>
      <c r="BZ38" s="98"/>
      <c r="CA38" s="98"/>
      <c r="CB38" s="98"/>
      <c r="CC38" s="29"/>
      <c r="CD38" s="30"/>
    </row>
    <row r="39" spans="1:82" x14ac:dyDescent="0.3">
      <c r="A39" s="109"/>
      <c r="B39" s="109"/>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P39" s="28"/>
      <c r="AQ39" s="29"/>
      <c r="AR39" s="29"/>
      <c r="AS39" s="29"/>
      <c r="AT39" s="29"/>
      <c r="AU39" s="29"/>
      <c r="AV39" s="29"/>
      <c r="AW39" s="29"/>
      <c r="AX39" s="29"/>
      <c r="AY39" s="29"/>
      <c r="AZ39" s="29"/>
      <c r="BA39" s="29"/>
      <c r="BB39" s="30"/>
      <c r="BD39" s="28"/>
      <c r="BE39" s="29"/>
      <c r="BF39" s="29"/>
      <c r="BG39" s="29"/>
      <c r="BH39" s="29"/>
      <c r="BI39" s="29"/>
      <c r="BJ39" s="29"/>
      <c r="BK39" s="65" t="str">
        <f>"Breakdown Occurrence - "&amp;$O$8</f>
        <v>Breakdown Occurrence - HMC</v>
      </c>
      <c r="BL39" s="29"/>
      <c r="BM39" s="29"/>
      <c r="BN39" s="29"/>
      <c r="BO39" s="29"/>
      <c r="BP39" s="30"/>
      <c r="BQ39" s="105"/>
      <c r="BR39" s="28"/>
      <c r="BS39" s="29"/>
      <c r="BT39" s="29"/>
      <c r="BU39" s="29"/>
      <c r="BV39" s="29"/>
      <c r="BW39" s="29"/>
      <c r="BX39" s="98"/>
      <c r="BY39" s="65" t="str">
        <f>"Breakdown Occurrence - "&amp;$AE$9</f>
        <v>Breakdown Occurrence - WIDMA</v>
      </c>
      <c r="BZ39" s="98"/>
      <c r="CA39" s="98"/>
      <c r="CB39" s="98"/>
      <c r="CC39" s="29"/>
      <c r="CD39" s="30"/>
    </row>
    <row r="40" spans="1:82"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P40" s="28"/>
      <c r="AQ40" s="29"/>
      <c r="AR40" s="29"/>
      <c r="AS40" s="29"/>
      <c r="AT40" s="29"/>
      <c r="AU40" s="29"/>
      <c r="AV40" s="29"/>
      <c r="AW40" s="29"/>
      <c r="AX40" s="29"/>
      <c r="AY40" s="29"/>
      <c r="AZ40" s="29"/>
      <c r="BA40" s="29"/>
      <c r="BB40" s="30"/>
      <c r="BD40" s="28"/>
      <c r="BE40" s="29"/>
      <c r="BF40" s="29"/>
      <c r="BG40" s="29"/>
      <c r="BH40" s="29"/>
      <c r="BI40" s="29"/>
      <c r="BJ40" s="29"/>
      <c r="BK40" s="65"/>
      <c r="BL40" s="29"/>
      <c r="BM40" s="29"/>
      <c r="BN40" s="29"/>
      <c r="BO40" s="29"/>
      <c r="BP40" s="30"/>
      <c r="BQ40" s="105"/>
      <c r="BR40" s="28"/>
      <c r="BS40" s="29"/>
      <c r="BT40" s="29"/>
      <c r="BU40" s="29"/>
      <c r="BV40" s="29"/>
      <c r="BW40" s="29"/>
      <c r="BX40" s="98"/>
      <c r="BY40" s="98"/>
      <c r="BZ40" s="98"/>
      <c r="CA40" s="98"/>
      <c r="CB40" s="98"/>
      <c r="CC40" s="29"/>
      <c r="CD40" s="30"/>
    </row>
    <row r="41" spans="1:82"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P41" s="28"/>
      <c r="AQ41" s="29"/>
      <c r="AR41" s="29"/>
      <c r="AS41" s="29"/>
      <c r="AT41" s="29"/>
      <c r="AU41" s="29"/>
      <c r="AV41" s="29"/>
      <c r="AW41" s="29"/>
      <c r="AX41" s="29"/>
      <c r="AY41" s="29"/>
      <c r="AZ41" s="29"/>
      <c r="BA41" s="29"/>
      <c r="BB41" s="30"/>
      <c r="BD41" s="28"/>
      <c r="BE41" s="29"/>
      <c r="BF41" s="29"/>
      <c r="BG41" s="29"/>
      <c r="BH41" s="29"/>
      <c r="BI41" s="29"/>
      <c r="BJ41" s="29"/>
      <c r="BK41" s="29"/>
      <c r="BL41" s="29"/>
      <c r="BM41" s="29"/>
      <c r="BN41" s="29"/>
      <c r="BO41" s="29"/>
      <c r="BP41" s="30"/>
      <c r="BQ41" s="105"/>
      <c r="BR41" s="28"/>
      <c r="BS41" s="29"/>
      <c r="BT41" s="29"/>
      <c r="BU41" s="29"/>
      <c r="BV41" s="29"/>
      <c r="BW41" s="29"/>
      <c r="BX41" s="98"/>
      <c r="BY41" s="98"/>
      <c r="BZ41" s="98"/>
      <c r="CA41" s="98"/>
      <c r="CB41" s="98"/>
      <c r="CC41" s="29"/>
      <c r="CD41" s="30"/>
    </row>
    <row r="42" spans="1:82"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P42" s="28"/>
      <c r="AQ42" s="29"/>
      <c r="AR42" s="29"/>
      <c r="AS42" s="29"/>
      <c r="AT42" s="29"/>
      <c r="AU42" s="29"/>
      <c r="AV42" s="29"/>
      <c r="AW42" s="29"/>
      <c r="AX42" s="29"/>
      <c r="AY42" s="29"/>
      <c r="AZ42" s="29"/>
      <c r="BA42" s="29"/>
      <c r="BB42" s="30"/>
      <c r="BD42" s="28"/>
      <c r="BE42" s="29"/>
      <c r="BF42" s="29"/>
      <c r="BG42" s="29"/>
      <c r="BH42" s="29"/>
      <c r="BI42" s="29"/>
      <c r="BJ42" s="29"/>
      <c r="BK42" s="29"/>
      <c r="BL42" s="29"/>
      <c r="BM42" s="29"/>
      <c r="BN42" s="29"/>
      <c r="BO42" s="29"/>
      <c r="BP42" s="30"/>
      <c r="BR42" s="28"/>
      <c r="BS42" s="29"/>
      <c r="BT42" s="29"/>
      <c r="BU42" s="29"/>
      <c r="BV42" s="29"/>
      <c r="BW42" s="29"/>
      <c r="BX42" s="98"/>
      <c r="BY42" s="98"/>
      <c r="BZ42" s="98"/>
      <c r="CA42" s="98"/>
      <c r="CB42" s="98"/>
      <c r="CC42" s="29"/>
      <c r="CD42" s="30"/>
    </row>
    <row r="43" spans="1:82"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P43" s="28"/>
      <c r="AQ43" s="29"/>
      <c r="AR43" s="29"/>
      <c r="AS43" s="29"/>
      <c r="AT43" s="29"/>
      <c r="AU43" s="29"/>
      <c r="AV43" s="29"/>
      <c r="AW43" s="29"/>
      <c r="AX43" s="29"/>
      <c r="AY43" s="29"/>
      <c r="AZ43" s="29"/>
      <c r="BA43" s="29"/>
      <c r="BB43" s="30"/>
      <c r="BD43" s="28"/>
      <c r="BE43" s="29"/>
      <c r="BF43" s="29"/>
      <c r="BG43" s="29"/>
      <c r="BH43" s="29"/>
      <c r="BI43" s="29"/>
      <c r="BJ43" s="29"/>
      <c r="BK43" s="29"/>
      <c r="BL43" s="29"/>
      <c r="BM43" s="29"/>
      <c r="BN43" s="29"/>
      <c r="BO43" s="29"/>
      <c r="BP43" s="30"/>
      <c r="BR43" s="28"/>
      <c r="BS43" s="29"/>
      <c r="BT43" s="29"/>
      <c r="BU43" s="29"/>
      <c r="BV43" s="29"/>
      <c r="BW43" s="29"/>
      <c r="BX43" s="98"/>
      <c r="BY43" s="98"/>
      <c r="BZ43" s="98"/>
      <c r="CA43" s="98"/>
      <c r="CB43" s="98"/>
      <c r="CC43" s="29"/>
      <c r="CD43" s="30"/>
    </row>
    <row r="44" spans="1:82"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P44" s="28"/>
      <c r="AQ44" s="29"/>
      <c r="AR44" s="29"/>
      <c r="AS44" s="29"/>
      <c r="AT44" s="29"/>
      <c r="AU44" s="29"/>
      <c r="AV44" s="29"/>
      <c r="AW44" s="29"/>
      <c r="AX44" s="29"/>
      <c r="AY44" s="29"/>
      <c r="AZ44" s="29"/>
      <c r="BA44" s="29"/>
      <c r="BB44" s="30"/>
      <c r="BD44" s="28"/>
      <c r="BE44" s="29"/>
      <c r="BF44" s="29"/>
      <c r="BG44" s="29"/>
      <c r="BH44" s="29"/>
      <c r="BI44" s="29"/>
      <c r="BJ44" s="29"/>
      <c r="BK44" s="29"/>
      <c r="BL44" s="29"/>
      <c r="BM44" s="29"/>
      <c r="BN44" s="29"/>
      <c r="BO44" s="29"/>
      <c r="BP44" s="30"/>
      <c r="BR44" s="28"/>
      <c r="BS44" s="29"/>
      <c r="BT44" s="29"/>
      <c r="BU44" s="29"/>
      <c r="BV44" s="29"/>
      <c r="BW44" s="29"/>
      <c r="BX44" s="98"/>
      <c r="BY44" s="98"/>
      <c r="BZ44" s="98"/>
      <c r="CA44" s="98"/>
      <c r="CB44" s="98"/>
      <c r="CC44" s="29"/>
      <c r="CD44" s="30"/>
    </row>
    <row r="45" spans="1:82" ht="15" thickBo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P45" s="31"/>
      <c r="AQ45" s="32"/>
      <c r="AR45" s="32"/>
      <c r="AS45" s="32"/>
      <c r="AT45" s="32"/>
      <c r="AU45" s="32"/>
      <c r="AV45" s="32"/>
      <c r="AW45" s="32"/>
      <c r="AX45" s="32"/>
      <c r="AY45" s="32"/>
      <c r="AZ45" s="32"/>
      <c r="BA45" s="32"/>
      <c r="BB45" s="33"/>
      <c r="BD45" s="31"/>
      <c r="BE45" s="32"/>
      <c r="BF45" s="32"/>
      <c r="BG45" s="32"/>
      <c r="BH45" s="32"/>
      <c r="BI45" s="32"/>
      <c r="BJ45" s="32"/>
      <c r="BK45" s="32"/>
      <c r="BL45" s="32"/>
      <c r="BM45" s="32"/>
      <c r="BN45" s="32"/>
      <c r="BO45" s="32"/>
      <c r="BP45" s="33"/>
      <c r="BR45" s="31"/>
      <c r="BS45" s="32"/>
      <c r="BT45" s="32"/>
      <c r="BU45" s="32"/>
      <c r="BV45" s="32"/>
      <c r="BW45" s="32"/>
      <c r="BX45" s="32"/>
      <c r="BY45" s="32"/>
      <c r="BZ45" s="32"/>
      <c r="CA45" s="32"/>
      <c r="CB45" s="32"/>
      <c r="CC45" s="32"/>
      <c r="CD45" s="33"/>
    </row>
    <row r="46" spans="1:82" ht="15" thickBo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row>
    <row r="47" spans="1:82" ht="21.6" thickBo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P47" s="53"/>
      <c r="AQ47" s="54"/>
      <c r="AR47" s="54"/>
      <c r="AS47" s="54"/>
      <c r="AT47" s="54" t="str">
        <f>"TOP BREAKDOWNS - "&amp;TEXT($AA$8,"mmm-yy")</f>
        <v>TOP BREAKDOWNS - Mar-24</v>
      </c>
      <c r="AU47" s="54"/>
      <c r="AV47" s="54"/>
      <c r="AW47" s="55"/>
      <c r="AX47" s="54"/>
      <c r="AY47" s="54"/>
      <c r="AZ47" s="54"/>
      <c r="BA47" s="54"/>
      <c r="BB47" s="56"/>
      <c r="BD47" s="137" t="str">
        <f>"TOP BREAKDOWNS - "&amp;TEXT($AA$8,"mmm-yy")&amp;" - "&amp;$O$8</f>
        <v>TOP BREAKDOWNS - Mar-24 - HMC</v>
      </c>
      <c r="BE47" s="138"/>
      <c r="BF47" s="138"/>
      <c r="BG47" s="138"/>
      <c r="BH47" s="138"/>
      <c r="BI47" s="138"/>
      <c r="BJ47" s="138"/>
      <c r="BK47" s="138"/>
      <c r="BL47" s="138"/>
      <c r="BM47" s="138"/>
      <c r="BN47" s="138"/>
      <c r="BO47" s="138"/>
      <c r="BP47" s="139"/>
    </row>
    <row r="48" spans="1:82" ht="15" thickBo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P48" s="46"/>
      <c r="AQ48" s="47"/>
      <c r="AR48" s="47"/>
      <c r="AS48" s="47"/>
      <c r="AT48" s="47"/>
      <c r="AU48" s="47"/>
      <c r="AV48" s="47"/>
      <c r="AW48" s="47"/>
      <c r="AX48" s="47"/>
      <c r="AY48" s="47"/>
      <c r="AZ48" s="47"/>
      <c r="BA48" s="47"/>
      <c r="BB48" s="48"/>
      <c r="BD48" s="46"/>
      <c r="BE48" s="47"/>
      <c r="BF48" s="47"/>
      <c r="BG48" s="47"/>
      <c r="BH48" s="47"/>
      <c r="BI48" s="47"/>
      <c r="BJ48" s="47"/>
      <c r="BK48" s="47"/>
      <c r="BL48" s="47"/>
      <c r="BM48" s="47"/>
      <c r="BN48" s="47"/>
      <c r="BO48" s="47"/>
      <c r="BP48" s="48"/>
    </row>
    <row r="49" spans="1:70" ht="49.95" customHeight="1" x14ac:dyDescent="0.3">
      <c r="A49" s="109"/>
      <c r="B49" s="150" t="s">
        <v>111</v>
      </c>
      <c r="C49" s="147"/>
      <c r="D49" s="147" t="s">
        <v>112</v>
      </c>
      <c r="E49" s="147"/>
      <c r="F49" s="147" t="s">
        <v>113</v>
      </c>
      <c r="G49" s="147"/>
      <c r="H49" s="147" t="s">
        <v>114</v>
      </c>
      <c r="I49" s="147"/>
      <c r="J49" s="147" t="s">
        <v>115</v>
      </c>
      <c r="K49" s="147"/>
      <c r="L49" s="147" t="s">
        <v>117</v>
      </c>
      <c r="M49" s="147"/>
      <c r="N49" s="147"/>
      <c r="O49" s="147"/>
      <c r="P49" s="147" t="s">
        <v>119</v>
      </c>
      <c r="Q49" s="147"/>
      <c r="R49" s="147"/>
      <c r="S49" s="147"/>
      <c r="T49" s="147" t="s">
        <v>120</v>
      </c>
      <c r="U49" s="147"/>
      <c r="V49" s="147"/>
      <c r="W49" s="147"/>
      <c r="X49" s="147"/>
      <c r="Y49" s="147"/>
      <c r="Z49" s="147"/>
      <c r="AA49" s="110" t="s">
        <v>122</v>
      </c>
      <c r="AB49" s="147" t="s">
        <v>127</v>
      </c>
      <c r="AC49" s="148"/>
      <c r="AD49" s="109"/>
      <c r="AE49" s="109"/>
      <c r="AF49" s="109"/>
      <c r="AG49" s="109"/>
      <c r="AH49" s="109"/>
      <c r="AI49" s="109"/>
      <c r="AJ49" s="109"/>
      <c r="AK49" s="109"/>
      <c r="AL49" s="109"/>
      <c r="AP49" s="46"/>
      <c r="AQ49" s="47"/>
      <c r="AR49" s="47"/>
      <c r="AS49" s="47"/>
      <c r="AT49" s="47"/>
      <c r="AU49" s="47"/>
      <c r="AV49" s="47"/>
      <c r="AW49" s="47"/>
      <c r="AX49" s="47"/>
      <c r="AY49" s="47"/>
      <c r="AZ49" s="47"/>
      <c r="BA49" s="52">
        <v>1</v>
      </c>
      <c r="BB49" s="48"/>
      <c r="BD49" s="46"/>
      <c r="BE49" s="47"/>
      <c r="BF49" s="47"/>
      <c r="BG49" s="47"/>
      <c r="BH49" s="47"/>
      <c r="BI49" s="47"/>
      <c r="BJ49" s="47"/>
      <c r="BK49" s="47"/>
      <c r="BL49" s="47"/>
      <c r="BM49" s="47"/>
      <c r="BN49" s="47"/>
      <c r="BO49" s="47">
        <v>1</v>
      </c>
      <c r="BP49" s="48"/>
    </row>
    <row r="50" spans="1:70" ht="49.95" customHeight="1" x14ac:dyDescent="0.3">
      <c r="A50" s="109"/>
      <c r="B50" s="153" t="str">
        <f>Summary!BY52</f>
        <v>Electrical</v>
      </c>
      <c r="C50" s="140"/>
      <c r="D50" s="140" t="str">
        <f>Summary!BZ52</f>
        <v>05-Mar-2024</v>
      </c>
      <c r="E50" s="140"/>
      <c r="F50" s="140" t="str">
        <f>Summary!CA52</f>
        <v>03:15 PM</v>
      </c>
      <c r="G50" s="140"/>
      <c r="H50" s="140" t="str">
        <f>Summary!CB52</f>
        <v>05-Mar-2024</v>
      </c>
      <c r="I50" s="140"/>
      <c r="J50" s="140" t="str">
        <f>Summary!CC52</f>
        <v>03:45 PM</v>
      </c>
      <c r="K50" s="140"/>
      <c r="L50" s="149" t="str">
        <f>Summary!CE52</f>
        <v>x,y AXIS RUNNING TIME AXIS ENABLE MISSING ALARM</v>
      </c>
      <c r="M50" s="149"/>
      <c r="N50" s="149"/>
      <c r="O50" s="149"/>
      <c r="P50" s="149" t="str">
        <f>Summary!CG52</f>
        <v>x,y AXIS RUNNING TIME AXIS ENABLE MISSING ALARM</v>
      </c>
      <c r="Q50" s="149"/>
      <c r="R50" s="149"/>
      <c r="S50" s="149"/>
      <c r="T50" s="149" t="str">
        <f>Summary!CH52</f>
        <v>SO MACHINE POWER FULLY OFF AND ON AFTER ALL AXIS MOVED OK, AND AUTO CYCLE CHECK AXIS MOVING OK</v>
      </c>
      <c r="U50" s="149"/>
      <c r="V50" s="149"/>
      <c r="W50" s="149"/>
      <c r="X50" s="149"/>
      <c r="Y50" s="149"/>
      <c r="Z50" s="149"/>
      <c r="AA50" s="108">
        <f>Summary!CJ52</f>
        <v>30</v>
      </c>
      <c r="AB50" s="140" t="str">
        <f>Summary!CO52</f>
        <v>Completed</v>
      </c>
      <c r="AC50" s="141"/>
      <c r="AD50" s="109"/>
      <c r="AE50" s="109"/>
      <c r="AF50" s="109"/>
      <c r="AG50" s="109"/>
      <c r="AH50" s="109"/>
      <c r="AI50" s="109"/>
      <c r="AJ50" s="109"/>
      <c r="AK50" s="109"/>
      <c r="AL50" s="109"/>
      <c r="AP50" s="46"/>
      <c r="AQ50" s="47"/>
      <c r="AR50" s="47"/>
      <c r="AS50" s="47"/>
      <c r="AT50" s="47"/>
      <c r="AU50" s="47"/>
      <c r="AV50" s="47"/>
      <c r="AW50" s="47"/>
      <c r="AX50" s="47"/>
      <c r="AY50" s="47"/>
      <c r="AZ50" s="47"/>
      <c r="BA50" s="52">
        <v>10</v>
      </c>
      <c r="BB50" s="48"/>
      <c r="BD50" s="46"/>
      <c r="BE50" s="47"/>
      <c r="BF50" s="47"/>
      <c r="BG50" s="47"/>
      <c r="BH50" s="47"/>
      <c r="BI50" s="47"/>
      <c r="BJ50" s="47"/>
      <c r="BK50" s="47"/>
      <c r="BL50" s="47"/>
      <c r="BM50" s="47"/>
      <c r="BN50" s="47"/>
      <c r="BO50" s="47">
        <v>10</v>
      </c>
      <c r="BP50" s="48"/>
      <c r="BR50" s="105"/>
    </row>
    <row r="51" spans="1:70" ht="49.95" customHeight="1" x14ac:dyDescent="0.3">
      <c r="A51" s="109"/>
      <c r="B51" s="153" t="str">
        <f>Summary!BY53</f>
        <v>Mechanical</v>
      </c>
      <c r="C51" s="140"/>
      <c r="D51" s="140" t="str">
        <f>Summary!BZ53</f>
        <v>20-Mar-2024</v>
      </c>
      <c r="E51" s="140"/>
      <c r="F51" s="140" t="str">
        <f>Summary!CA53</f>
        <v>10:00 PM</v>
      </c>
      <c r="G51" s="140"/>
      <c r="H51" s="140" t="str">
        <f>Summary!CB53</f>
        <v>20-Mar-2024</v>
      </c>
      <c r="I51" s="140"/>
      <c r="J51" s="140" t="str">
        <f>Summary!CC53</f>
        <v>10:30 PM</v>
      </c>
      <c r="K51" s="140"/>
      <c r="L51" s="149" t="str">
        <f>Summary!CE53</f>
        <v>machine grease level low .</v>
      </c>
      <c r="M51" s="149"/>
      <c r="N51" s="149"/>
      <c r="O51" s="149"/>
      <c r="P51" s="149" t="str">
        <f>Summary!CG53</f>
        <v>grease low.</v>
      </c>
      <c r="Q51" s="149"/>
      <c r="R51" s="149"/>
      <c r="S51" s="149"/>
      <c r="T51" s="149" t="str">
        <f>Summary!CH53</f>
        <v>so new one fixed ok.</v>
      </c>
      <c r="U51" s="149"/>
      <c r="V51" s="149"/>
      <c r="W51" s="149"/>
      <c r="X51" s="149"/>
      <c r="Y51" s="149"/>
      <c r="Z51" s="149"/>
      <c r="AA51" s="108">
        <f>Summary!CJ53</f>
        <v>30</v>
      </c>
      <c r="AB51" s="140" t="str">
        <f>Summary!CO53</f>
        <v>Completed</v>
      </c>
      <c r="AC51" s="141"/>
      <c r="AD51" s="109"/>
      <c r="AE51" s="109"/>
      <c r="AF51" s="109"/>
      <c r="AG51" s="109"/>
      <c r="AH51" s="109"/>
      <c r="AI51" s="109"/>
      <c r="AJ51" s="109"/>
      <c r="AK51" s="109"/>
      <c r="AL51" s="109"/>
      <c r="AP51" s="46"/>
      <c r="AQ51" s="47"/>
      <c r="AR51" s="47"/>
      <c r="AS51" s="47"/>
      <c r="AT51" s="47"/>
      <c r="AU51" s="47"/>
      <c r="AV51" s="47"/>
      <c r="AW51" s="47"/>
      <c r="AX51" s="47"/>
      <c r="AY51" s="47"/>
      <c r="AZ51" s="47"/>
      <c r="BA51" s="47"/>
      <c r="BB51" s="48"/>
      <c r="BD51" s="46"/>
      <c r="BE51" s="47"/>
      <c r="BF51" s="47"/>
      <c r="BG51" s="47"/>
      <c r="BH51" s="47"/>
      <c r="BI51" s="47"/>
      <c r="BJ51" s="47"/>
      <c r="BK51" s="47"/>
      <c r="BL51" s="47"/>
      <c r="BM51" s="47"/>
      <c r="BN51" s="47"/>
      <c r="BO51" s="47"/>
      <c r="BP51" s="48"/>
      <c r="BR51" s="105"/>
    </row>
    <row r="52" spans="1:70" ht="49.95" customHeight="1" x14ac:dyDescent="0.3">
      <c r="A52" s="109"/>
      <c r="B52" s="153" t="str">
        <f>Summary!BY54</f>
        <v>Mechanical</v>
      </c>
      <c r="C52" s="140"/>
      <c r="D52" s="140" t="str">
        <f>Summary!BZ54</f>
        <v>23-Mar-2024</v>
      </c>
      <c r="E52" s="140"/>
      <c r="F52" s="140" t="str">
        <f>Summary!CA54</f>
        <v>11:30 PM</v>
      </c>
      <c r="G52" s="140"/>
      <c r="H52" s="140" t="str">
        <f>Summary!CB54</f>
        <v>24-Mar-2024</v>
      </c>
      <c r="I52" s="140"/>
      <c r="J52" s="140" t="str">
        <f>Summary!CC54</f>
        <v>12:15 AM</v>
      </c>
      <c r="K52" s="140"/>
      <c r="L52" s="149" t="str">
        <f>Summary!CE54</f>
        <v>air leakage during probe open and closing time.</v>
      </c>
      <c r="M52" s="149"/>
      <c r="N52" s="149"/>
      <c r="O52" s="149"/>
      <c r="P52" s="149" t="str">
        <f>Summary!CG54</f>
        <v>air leakage during probe open and closing time. due to hose had an dent.</v>
      </c>
      <c r="Q52" s="149"/>
      <c r="R52" s="149"/>
      <c r="S52" s="149"/>
      <c r="T52" s="149" t="str">
        <f>Summary!CH54</f>
        <v>hose cut in the dent area refixed it checked ok</v>
      </c>
      <c r="U52" s="149"/>
      <c r="V52" s="149"/>
      <c r="W52" s="149"/>
      <c r="X52" s="149"/>
      <c r="Y52" s="149"/>
      <c r="Z52" s="149"/>
      <c r="AA52" s="108">
        <f>Summary!CJ54</f>
        <v>45</v>
      </c>
      <c r="AB52" s="140" t="str">
        <f>Summary!CO54</f>
        <v>Completed</v>
      </c>
      <c r="AC52" s="141"/>
      <c r="AD52" s="109"/>
      <c r="AE52" s="109"/>
      <c r="AF52" s="109"/>
      <c r="AG52" s="109"/>
      <c r="AH52" s="109"/>
      <c r="AI52" s="109"/>
      <c r="AJ52" s="109"/>
      <c r="AK52" s="109"/>
      <c r="AL52" s="109"/>
      <c r="AP52" s="46"/>
      <c r="AQ52" s="47"/>
      <c r="AR52" s="47"/>
      <c r="AS52" s="47"/>
      <c r="AT52" s="47"/>
      <c r="AU52" s="47"/>
      <c r="AV52" s="47"/>
      <c r="AW52" s="47"/>
      <c r="AX52" s="47"/>
      <c r="AY52" s="47"/>
      <c r="AZ52" s="47"/>
      <c r="BA52" s="47"/>
      <c r="BB52" s="48"/>
      <c r="BD52" s="46"/>
      <c r="BE52" s="47"/>
      <c r="BF52" s="47"/>
      <c r="BG52" s="47"/>
      <c r="BH52" s="47"/>
      <c r="BI52" s="47"/>
      <c r="BJ52" s="47"/>
      <c r="BK52" s="47"/>
      <c r="BL52" s="47"/>
      <c r="BM52" s="47"/>
      <c r="BN52" s="47"/>
      <c r="BO52" s="47"/>
      <c r="BP52" s="48"/>
      <c r="BR52" s="105"/>
    </row>
    <row r="53" spans="1:70" ht="49.95" customHeight="1" x14ac:dyDescent="0.3">
      <c r="A53" s="109"/>
      <c r="B53" s="153">
        <f>Summary!BY55</f>
        <v>0</v>
      </c>
      <c r="C53" s="140"/>
      <c r="D53" s="140">
        <f>Summary!BZ55</f>
        <v>0</v>
      </c>
      <c r="E53" s="140"/>
      <c r="F53" s="140">
        <f>Summary!CA55</f>
        <v>0</v>
      </c>
      <c r="G53" s="140"/>
      <c r="H53" s="140">
        <f>Summary!CB55</f>
        <v>0</v>
      </c>
      <c r="I53" s="140"/>
      <c r="J53" s="140">
        <f>Summary!CC55</f>
        <v>0</v>
      </c>
      <c r="K53" s="140"/>
      <c r="L53" s="149">
        <f>Summary!CE55</f>
        <v>0</v>
      </c>
      <c r="M53" s="149"/>
      <c r="N53" s="149"/>
      <c r="O53" s="149"/>
      <c r="P53" s="149">
        <f>Summary!CG55</f>
        <v>0</v>
      </c>
      <c r="Q53" s="149"/>
      <c r="R53" s="149"/>
      <c r="S53" s="149"/>
      <c r="T53" s="149">
        <f>Summary!CH55</f>
        <v>0</v>
      </c>
      <c r="U53" s="149"/>
      <c r="V53" s="149"/>
      <c r="W53" s="149"/>
      <c r="X53" s="149"/>
      <c r="Y53" s="149"/>
      <c r="Z53" s="149"/>
      <c r="AA53" s="108">
        <f>Summary!CJ55</f>
        <v>0</v>
      </c>
      <c r="AB53" s="140">
        <f>Summary!CO55</f>
        <v>0</v>
      </c>
      <c r="AC53" s="141"/>
      <c r="AD53" s="109"/>
      <c r="AE53" s="109"/>
      <c r="AF53" s="109"/>
      <c r="AG53" s="109"/>
      <c r="AH53" s="109"/>
      <c r="AI53" s="109"/>
      <c r="AJ53" s="109"/>
      <c r="AK53" s="109"/>
      <c r="AL53" s="109"/>
      <c r="AP53" s="46"/>
      <c r="AQ53" s="47"/>
      <c r="AR53" s="47"/>
      <c r="AS53" s="47"/>
      <c r="AT53" s="47"/>
      <c r="AU53" s="47"/>
      <c r="AV53" s="47"/>
      <c r="AW53" s="47"/>
      <c r="AX53" s="47"/>
      <c r="AY53" s="47"/>
      <c r="AZ53" s="47"/>
      <c r="BA53" s="47"/>
      <c r="BB53" s="48"/>
      <c r="BD53" s="46"/>
      <c r="BE53" s="47"/>
      <c r="BF53" s="47"/>
      <c r="BG53" s="47"/>
      <c r="BH53" s="47"/>
      <c r="BI53" s="47"/>
      <c r="BJ53" s="47"/>
      <c r="BK53" s="47"/>
      <c r="BL53" s="47"/>
      <c r="BM53" s="47"/>
      <c r="BN53" s="47"/>
      <c r="BO53" s="47"/>
      <c r="BP53" s="48"/>
      <c r="BR53" s="105"/>
    </row>
    <row r="54" spans="1:70" ht="49.95" customHeight="1" x14ac:dyDescent="0.3">
      <c r="A54" s="109"/>
      <c r="B54" s="153">
        <f>Summary!BY56</f>
        <v>0</v>
      </c>
      <c r="C54" s="140"/>
      <c r="D54" s="140">
        <f>Summary!BZ56</f>
        <v>0</v>
      </c>
      <c r="E54" s="140"/>
      <c r="F54" s="140">
        <f>Summary!CA56</f>
        <v>0</v>
      </c>
      <c r="G54" s="140"/>
      <c r="H54" s="140">
        <f>Summary!CB56</f>
        <v>0</v>
      </c>
      <c r="I54" s="140"/>
      <c r="J54" s="140">
        <f>Summary!CC56</f>
        <v>0</v>
      </c>
      <c r="K54" s="140"/>
      <c r="L54" s="149">
        <f>Summary!CE56</f>
        <v>0</v>
      </c>
      <c r="M54" s="149"/>
      <c r="N54" s="149"/>
      <c r="O54" s="149"/>
      <c r="P54" s="149">
        <f>Summary!CG56</f>
        <v>0</v>
      </c>
      <c r="Q54" s="149"/>
      <c r="R54" s="149"/>
      <c r="S54" s="149"/>
      <c r="T54" s="149">
        <f>Summary!CH56</f>
        <v>0</v>
      </c>
      <c r="U54" s="149"/>
      <c r="V54" s="149"/>
      <c r="W54" s="149"/>
      <c r="X54" s="149"/>
      <c r="Y54" s="149"/>
      <c r="Z54" s="149"/>
      <c r="AA54" s="108">
        <f>Summary!CJ56</f>
        <v>0</v>
      </c>
      <c r="AB54" s="140">
        <f>Summary!CO56</f>
        <v>0</v>
      </c>
      <c r="AC54" s="141"/>
      <c r="AD54" s="109"/>
      <c r="AE54" s="109"/>
      <c r="AF54" s="109"/>
      <c r="AG54" s="109"/>
      <c r="AH54" s="109"/>
      <c r="AI54" s="109"/>
      <c r="AJ54" s="109"/>
      <c r="AK54" s="109"/>
      <c r="AL54" s="109"/>
      <c r="AP54" s="46"/>
      <c r="AQ54" s="47"/>
      <c r="AR54" s="47"/>
      <c r="AS54" s="47"/>
      <c r="AT54" s="47"/>
      <c r="AU54" s="47"/>
      <c r="AV54" s="47"/>
      <c r="AW54" s="47"/>
      <c r="AX54" s="47"/>
      <c r="AY54" s="47"/>
      <c r="AZ54" s="47"/>
      <c r="BA54" s="47"/>
      <c r="BB54" s="48"/>
      <c r="BD54" s="46"/>
      <c r="BE54" s="47"/>
      <c r="BF54" s="47"/>
      <c r="BG54" s="47"/>
      <c r="BH54" s="47"/>
      <c r="BI54" s="47"/>
      <c r="BJ54" s="47"/>
      <c r="BK54" s="47"/>
      <c r="BL54" s="47"/>
      <c r="BM54" s="47"/>
      <c r="BN54" s="47"/>
      <c r="BO54" s="47"/>
      <c r="BP54" s="48"/>
      <c r="BR54" s="105"/>
    </row>
    <row r="55" spans="1:70" ht="49.95" customHeight="1" x14ac:dyDescent="0.3">
      <c r="A55" s="109"/>
      <c r="B55" s="153">
        <f>Summary!BY57</f>
        <v>0</v>
      </c>
      <c r="C55" s="140"/>
      <c r="D55" s="140">
        <f>Summary!BZ57</f>
        <v>0</v>
      </c>
      <c r="E55" s="140"/>
      <c r="F55" s="140">
        <f>Summary!CA57</f>
        <v>0</v>
      </c>
      <c r="G55" s="140"/>
      <c r="H55" s="140">
        <f>Summary!CB57</f>
        <v>0</v>
      </c>
      <c r="I55" s="140"/>
      <c r="J55" s="140">
        <f>Summary!CC57</f>
        <v>0</v>
      </c>
      <c r="K55" s="140"/>
      <c r="L55" s="149">
        <f>Summary!CE57</f>
        <v>0</v>
      </c>
      <c r="M55" s="149"/>
      <c r="N55" s="149"/>
      <c r="O55" s="149"/>
      <c r="P55" s="149">
        <f>Summary!CG57</f>
        <v>0</v>
      </c>
      <c r="Q55" s="149"/>
      <c r="R55" s="149"/>
      <c r="S55" s="149"/>
      <c r="T55" s="149">
        <f>Summary!CH57</f>
        <v>0</v>
      </c>
      <c r="U55" s="149"/>
      <c r="V55" s="149"/>
      <c r="W55" s="149"/>
      <c r="X55" s="149"/>
      <c r="Y55" s="149"/>
      <c r="Z55" s="149"/>
      <c r="AA55" s="108">
        <f>Summary!CJ57</f>
        <v>0</v>
      </c>
      <c r="AB55" s="140">
        <f>Summary!CO57</f>
        <v>0</v>
      </c>
      <c r="AC55" s="141"/>
      <c r="AD55" s="109"/>
      <c r="AE55" s="109"/>
      <c r="AF55" s="109"/>
      <c r="AG55" s="109"/>
      <c r="AH55" s="109"/>
      <c r="AI55" s="109"/>
      <c r="AJ55" s="109"/>
      <c r="AK55" s="109"/>
      <c r="AL55" s="109"/>
      <c r="AP55" s="46"/>
      <c r="AQ55" s="47"/>
      <c r="AR55" s="47"/>
      <c r="AS55" s="47"/>
      <c r="AT55" s="47"/>
      <c r="AU55" s="47"/>
      <c r="AV55" s="47"/>
      <c r="AW55" s="47"/>
      <c r="AX55" s="47"/>
      <c r="AY55" s="47"/>
      <c r="AZ55" s="47"/>
      <c r="BA55" s="47"/>
      <c r="BB55" s="48"/>
      <c r="BD55" s="46"/>
      <c r="BE55" s="47"/>
      <c r="BF55" s="47"/>
      <c r="BG55" s="47"/>
      <c r="BH55" s="47"/>
      <c r="BI55" s="47"/>
      <c r="BJ55" s="47"/>
      <c r="BK55" s="47"/>
      <c r="BL55" s="47"/>
      <c r="BM55" s="47"/>
      <c r="BN55" s="47"/>
      <c r="BO55" s="47"/>
      <c r="BP55" s="48"/>
      <c r="BR55" s="105"/>
    </row>
    <row r="56" spans="1:70" ht="49.95" customHeight="1" x14ac:dyDescent="0.3">
      <c r="A56" s="109"/>
      <c r="B56" s="153">
        <f>Summary!BY58</f>
        <v>0</v>
      </c>
      <c r="C56" s="140"/>
      <c r="D56" s="140">
        <f>Summary!BZ58</f>
        <v>0</v>
      </c>
      <c r="E56" s="140"/>
      <c r="F56" s="140">
        <f>Summary!CA58</f>
        <v>0</v>
      </c>
      <c r="G56" s="140"/>
      <c r="H56" s="140">
        <f>Summary!CB58</f>
        <v>0</v>
      </c>
      <c r="I56" s="140"/>
      <c r="J56" s="140">
        <f>Summary!CC58</f>
        <v>0</v>
      </c>
      <c r="K56" s="140"/>
      <c r="L56" s="149">
        <f>Summary!CE58</f>
        <v>0</v>
      </c>
      <c r="M56" s="149"/>
      <c r="N56" s="149"/>
      <c r="O56" s="149"/>
      <c r="P56" s="149">
        <f>Summary!CG58</f>
        <v>0</v>
      </c>
      <c r="Q56" s="149"/>
      <c r="R56" s="149"/>
      <c r="S56" s="149"/>
      <c r="T56" s="149">
        <f>Summary!CH58</f>
        <v>0</v>
      </c>
      <c r="U56" s="149"/>
      <c r="V56" s="149"/>
      <c r="W56" s="149"/>
      <c r="X56" s="149"/>
      <c r="Y56" s="149"/>
      <c r="Z56" s="149"/>
      <c r="AA56" s="108">
        <f>Summary!CJ58</f>
        <v>0</v>
      </c>
      <c r="AB56" s="140">
        <f>Summary!CO58</f>
        <v>0</v>
      </c>
      <c r="AC56" s="141"/>
      <c r="AD56" s="109"/>
      <c r="AE56" s="109"/>
      <c r="AF56" s="109"/>
      <c r="AG56" s="109"/>
      <c r="AH56" s="109"/>
      <c r="AI56" s="109"/>
      <c r="AJ56" s="109"/>
      <c r="AK56" s="109"/>
      <c r="AL56" s="109"/>
      <c r="AP56" s="46"/>
      <c r="AQ56" s="47"/>
      <c r="AR56" s="47"/>
      <c r="AS56" s="47"/>
      <c r="AT56" s="47"/>
      <c r="AU56" s="47"/>
      <c r="AV56" s="47"/>
      <c r="AW56" s="47"/>
      <c r="AX56" s="47"/>
      <c r="AY56" s="47"/>
      <c r="AZ56" s="47"/>
      <c r="BA56" s="47"/>
      <c r="BB56" s="48"/>
      <c r="BD56" s="46"/>
      <c r="BE56" s="47"/>
      <c r="BF56" s="47"/>
      <c r="BG56" s="47"/>
      <c r="BH56" s="47"/>
      <c r="BI56" s="47"/>
      <c r="BJ56" s="47"/>
      <c r="BK56" s="47"/>
      <c r="BL56" s="47"/>
      <c r="BM56" s="47"/>
      <c r="BN56" s="47"/>
      <c r="BO56" s="47"/>
      <c r="BP56" s="48"/>
      <c r="BR56" s="105"/>
    </row>
    <row r="57" spans="1:70" ht="49.95" customHeight="1" x14ac:dyDescent="0.3">
      <c r="A57" s="109"/>
      <c r="B57" s="153">
        <f>Summary!BY59</f>
        <v>0</v>
      </c>
      <c r="C57" s="140"/>
      <c r="D57" s="140">
        <f>Summary!BZ59</f>
        <v>0</v>
      </c>
      <c r="E57" s="140"/>
      <c r="F57" s="140">
        <f>Summary!CA59</f>
        <v>0</v>
      </c>
      <c r="G57" s="140"/>
      <c r="H57" s="140">
        <f>Summary!CB59</f>
        <v>0</v>
      </c>
      <c r="I57" s="140"/>
      <c r="J57" s="140">
        <f>Summary!CC59</f>
        <v>0</v>
      </c>
      <c r="K57" s="140"/>
      <c r="L57" s="149">
        <f>Summary!CE59</f>
        <v>0</v>
      </c>
      <c r="M57" s="149"/>
      <c r="N57" s="149"/>
      <c r="O57" s="149"/>
      <c r="P57" s="149">
        <f>Summary!CG59</f>
        <v>0</v>
      </c>
      <c r="Q57" s="149"/>
      <c r="R57" s="149"/>
      <c r="S57" s="149"/>
      <c r="T57" s="149">
        <f>Summary!CH59</f>
        <v>0</v>
      </c>
      <c r="U57" s="149"/>
      <c r="V57" s="149"/>
      <c r="W57" s="149"/>
      <c r="X57" s="149"/>
      <c r="Y57" s="149"/>
      <c r="Z57" s="149"/>
      <c r="AA57" s="108">
        <f>Summary!CJ59</f>
        <v>0</v>
      </c>
      <c r="AB57" s="140">
        <f>Summary!CO59</f>
        <v>0</v>
      </c>
      <c r="AC57" s="141"/>
      <c r="AD57" s="109"/>
      <c r="AE57" s="109"/>
      <c r="AF57" s="109"/>
      <c r="AG57" s="109"/>
      <c r="AH57" s="109"/>
      <c r="AI57" s="109"/>
      <c r="AJ57" s="109"/>
      <c r="AK57" s="109"/>
      <c r="AL57" s="109"/>
      <c r="AP57" s="46"/>
      <c r="AQ57" s="47"/>
      <c r="AR57" s="47"/>
      <c r="AS57" s="47"/>
      <c r="AT57" s="47"/>
      <c r="AU57" s="47"/>
      <c r="AV57" s="47"/>
      <c r="AW57" s="47"/>
      <c r="AX57" s="47"/>
      <c r="AY57" s="47"/>
      <c r="AZ57" s="47"/>
      <c r="BA57" s="47"/>
      <c r="BB57" s="48"/>
      <c r="BD57" s="46"/>
      <c r="BE57" s="47"/>
      <c r="BF57" s="47"/>
      <c r="BG57" s="47"/>
      <c r="BH57" s="47"/>
      <c r="BI57" s="47"/>
      <c r="BJ57" s="47"/>
      <c r="BK57" s="47"/>
      <c r="BL57" s="47"/>
      <c r="BM57" s="47"/>
      <c r="BN57" s="47"/>
      <c r="BO57" s="47"/>
      <c r="BP57" s="48"/>
      <c r="BR57" s="105"/>
    </row>
    <row r="58" spans="1:70" ht="49.95" customHeight="1" x14ac:dyDescent="0.3">
      <c r="A58" s="109"/>
      <c r="B58" s="153">
        <f>Summary!BY60</f>
        <v>0</v>
      </c>
      <c r="C58" s="140"/>
      <c r="D58" s="140">
        <f>Summary!BZ60</f>
        <v>0</v>
      </c>
      <c r="E58" s="140"/>
      <c r="F58" s="140">
        <f>Summary!CA60</f>
        <v>0</v>
      </c>
      <c r="G58" s="140"/>
      <c r="H58" s="140">
        <f>Summary!CB60</f>
        <v>0</v>
      </c>
      <c r="I58" s="140"/>
      <c r="J58" s="140">
        <f>Summary!CC60</f>
        <v>0</v>
      </c>
      <c r="K58" s="140"/>
      <c r="L58" s="149">
        <f>Summary!CE60</f>
        <v>0</v>
      </c>
      <c r="M58" s="149"/>
      <c r="N58" s="149"/>
      <c r="O58" s="149"/>
      <c r="P58" s="149">
        <f>Summary!CG60</f>
        <v>0</v>
      </c>
      <c r="Q58" s="149"/>
      <c r="R58" s="149"/>
      <c r="S58" s="149"/>
      <c r="T58" s="149">
        <f>Summary!CH60</f>
        <v>0</v>
      </c>
      <c r="U58" s="149"/>
      <c r="V58" s="149"/>
      <c r="W58" s="149"/>
      <c r="X58" s="149"/>
      <c r="Y58" s="149"/>
      <c r="Z58" s="149"/>
      <c r="AA58" s="108">
        <f>Summary!CJ60</f>
        <v>0</v>
      </c>
      <c r="AB58" s="140">
        <f>Summary!CO60</f>
        <v>0</v>
      </c>
      <c r="AC58" s="141"/>
      <c r="AD58" s="109"/>
      <c r="AE58" s="109"/>
      <c r="AF58" s="109"/>
      <c r="AG58" s="109"/>
      <c r="AH58" s="109"/>
      <c r="AI58" s="109"/>
      <c r="AJ58" s="109"/>
      <c r="AK58" s="109"/>
      <c r="AL58" s="109"/>
      <c r="AP58" s="46"/>
      <c r="AQ58" s="47"/>
      <c r="AR58" s="47"/>
      <c r="AS58" s="47"/>
      <c r="AT58" s="47"/>
      <c r="AU58" s="47"/>
      <c r="AV58" s="47"/>
      <c r="AW58" s="47"/>
      <c r="AX58" s="47"/>
      <c r="AY58" s="47"/>
      <c r="AZ58" s="47"/>
      <c r="BA58" s="47"/>
      <c r="BB58" s="48"/>
      <c r="BD58" s="46"/>
      <c r="BE58" s="47"/>
      <c r="BF58" s="47"/>
      <c r="BG58" s="47"/>
      <c r="BH58" s="47"/>
      <c r="BI58" s="47"/>
      <c r="BJ58" s="47"/>
      <c r="BK58" s="47"/>
      <c r="BL58" s="47"/>
      <c r="BM58" s="47"/>
      <c r="BN58" s="47"/>
      <c r="BO58" s="47"/>
      <c r="BP58" s="48"/>
      <c r="BR58" s="105"/>
    </row>
    <row r="59" spans="1:70" ht="49.95" customHeight="1" x14ac:dyDescent="0.3">
      <c r="A59" s="109"/>
      <c r="B59" s="153">
        <f>Summary!BY61</f>
        <v>0</v>
      </c>
      <c r="C59" s="140"/>
      <c r="D59" s="140">
        <f>Summary!BZ61</f>
        <v>0</v>
      </c>
      <c r="E59" s="140"/>
      <c r="F59" s="140">
        <f>Summary!CA61</f>
        <v>0</v>
      </c>
      <c r="G59" s="140"/>
      <c r="H59" s="140">
        <f>Summary!CB61</f>
        <v>0</v>
      </c>
      <c r="I59" s="140"/>
      <c r="J59" s="140">
        <f>Summary!CC61</f>
        <v>0</v>
      </c>
      <c r="K59" s="140"/>
      <c r="L59" s="149">
        <f>Summary!CE61</f>
        <v>0</v>
      </c>
      <c r="M59" s="149"/>
      <c r="N59" s="149"/>
      <c r="O59" s="149"/>
      <c r="P59" s="149">
        <f>Summary!CG61</f>
        <v>0</v>
      </c>
      <c r="Q59" s="149"/>
      <c r="R59" s="149"/>
      <c r="S59" s="149"/>
      <c r="T59" s="149">
        <f>Summary!CH61</f>
        <v>0</v>
      </c>
      <c r="U59" s="149"/>
      <c r="V59" s="149"/>
      <c r="W59" s="149"/>
      <c r="X59" s="149"/>
      <c r="Y59" s="149"/>
      <c r="Z59" s="149"/>
      <c r="AA59" s="108">
        <f>Summary!CJ61</f>
        <v>0</v>
      </c>
      <c r="AB59" s="140">
        <f>Summary!CO61</f>
        <v>0</v>
      </c>
      <c r="AC59" s="141"/>
      <c r="AD59" s="109"/>
      <c r="AE59" s="109"/>
      <c r="AF59" s="109"/>
      <c r="AG59" s="109"/>
      <c r="AH59" s="109"/>
      <c r="AI59" s="109"/>
      <c r="AJ59" s="109"/>
      <c r="AK59" s="109"/>
      <c r="AL59" s="109"/>
      <c r="AP59" s="46"/>
      <c r="AQ59" s="47"/>
      <c r="AR59" s="47"/>
      <c r="AS59" s="47"/>
      <c r="AT59" s="47"/>
      <c r="AU59" s="47"/>
      <c r="AV59" s="47"/>
      <c r="AW59" s="47"/>
      <c r="AX59" s="47"/>
      <c r="AY59" s="47"/>
      <c r="AZ59" s="47"/>
      <c r="BA59" s="47"/>
      <c r="BB59" s="48"/>
      <c r="BD59" s="46"/>
      <c r="BE59" s="47"/>
      <c r="BF59" s="47"/>
      <c r="BG59" s="47"/>
      <c r="BH59" s="47"/>
      <c r="BI59" s="47"/>
      <c r="BJ59" s="47"/>
      <c r="BK59" s="47"/>
      <c r="BL59" s="47"/>
      <c r="BM59" s="47"/>
      <c r="BN59" s="47"/>
      <c r="BO59" s="47"/>
      <c r="BP59" s="48"/>
      <c r="BR59" s="105"/>
    </row>
    <row r="60" spans="1:70" ht="49.95" customHeight="1" x14ac:dyDescent="0.3">
      <c r="A60" s="109"/>
      <c r="B60" s="153">
        <f>Summary!BY62</f>
        <v>0</v>
      </c>
      <c r="C60" s="140"/>
      <c r="D60" s="140">
        <f>Summary!BZ62</f>
        <v>0</v>
      </c>
      <c r="E60" s="140"/>
      <c r="F60" s="140">
        <f>Summary!CA62</f>
        <v>0</v>
      </c>
      <c r="G60" s="140"/>
      <c r="H60" s="140">
        <f>Summary!CB62</f>
        <v>0</v>
      </c>
      <c r="I60" s="140"/>
      <c r="J60" s="140">
        <f>Summary!CC62</f>
        <v>0</v>
      </c>
      <c r="K60" s="140"/>
      <c r="L60" s="149">
        <f>Summary!CE62</f>
        <v>0</v>
      </c>
      <c r="M60" s="149"/>
      <c r="N60" s="149"/>
      <c r="O60" s="149"/>
      <c r="P60" s="149">
        <f>Summary!CG62</f>
        <v>0</v>
      </c>
      <c r="Q60" s="149"/>
      <c r="R60" s="149"/>
      <c r="S60" s="149"/>
      <c r="T60" s="149">
        <f>Summary!CH62</f>
        <v>0</v>
      </c>
      <c r="U60" s="149"/>
      <c r="V60" s="149"/>
      <c r="W60" s="149"/>
      <c r="X60" s="149"/>
      <c r="Y60" s="149"/>
      <c r="Z60" s="149"/>
      <c r="AA60" s="108">
        <f>Summary!CJ62</f>
        <v>0</v>
      </c>
      <c r="AB60" s="140">
        <f>Summary!CO62</f>
        <v>0</v>
      </c>
      <c r="AC60" s="141"/>
      <c r="AD60" s="109"/>
      <c r="AE60" s="109"/>
      <c r="AF60" s="109"/>
      <c r="AG60" s="109"/>
      <c r="AH60" s="109"/>
      <c r="AI60" s="109"/>
      <c r="AJ60" s="109"/>
      <c r="AK60" s="109"/>
      <c r="AL60" s="109"/>
      <c r="AP60" s="46"/>
      <c r="AQ60" s="47"/>
      <c r="AR60" s="47"/>
      <c r="AS60" s="47"/>
      <c r="AT60" s="47"/>
      <c r="AU60" s="47"/>
      <c r="AV60" s="47"/>
      <c r="AW60" s="47"/>
      <c r="AX60" s="47"/>
      <c r="AY60" s="47"/>
      <c r="AZ60" s="47"/>
      <c r="BA60" s="47"/>
      <c r="BB60" s="48"/>
      <c r="BD60" s="46"/>
      <c r="BE60" s="47"/>
      <c r="BF60" s="47"/>
      <c r="BG60" s="47"/>
      <c r="BH60" s="47"/>
      <c r="BI60" s="47"/>
      <c r="BJ60" s="47"/>
      <c r="BK60" s="47"/>
      <c r="BL60" s="47"/>
      <c r="BM60" s="47"/>
      <c r="BN60" s="47"/>
      <c r="BO60" s="47"/>
      <c r="BP60" s="48"/>
      <c r="BR60" s="105"/>
    </row>
    <row r="61" spans="1:70" ht="49.95" customHeight="1" x14ac:dyDescent="0.3">
      <c r="A61" s="109"/>
      <c r="B61" s="153">
        <f>Summary!BY63</f>
        <v>0</v>
      </c>
      <c r="C61" s="140"/>
      <c r="D61" s="140">
        <f>Summary!BZ63</f>
        <v>0</v>
      </c>
      <c r="E61" s="140"/>
      <c r="F61" s="140">
        <f>Summary!CA63</f>
        <v>0</v>
      </c>
      <c r="G61" s="140"/>
      <c r="H61" s="140">
        <f>Summary!CB63</f>
        <v>0</v>
      </c>
      <c r="I61" s="140"/>
      <c r="J61" s="140">
        <f>Summary!CC63</f>
        <v>0</v>
      </c>
      <c r="K61" s="140"/>
      <c r="L61" s="149">
        <f>Summary!CE63</f>
        <v>0</v>
      </c>
      <c r="M61" s="149"/>
      <c r="N61" s="149"/>
      <c r="O61" s="149"/>
      <c r="P61" s="149">
        <f>Summary!CG63</f>
        <v>0</v>
      </c>
      <c r="Q61" s="149"/>
      <c r="R61" s="149"/>
      <c r="S61" s="149"/>
      <c r="T61" s="149">
        <f>Summary!CH63</f>
        <v>0</v>
      </c>
      <c r="U61" s="149"/>
      <c r="V61" s="149"/>
      <c r="W61" s="149"/>
      <c r="X61" s="149"/>
      <c r="Y61" s="149"/>
      <c r="Z61" s="149"/>
      <c r="AA61" s="108">
        <f>Summary!CJ63</f>
        <v>0</v>
      </c>
      <c r="AB61" s="140">
        <f>Summary!CO63</f>
        <v>0</v>
      </c>
      <c r="AC61" s="141"/>
      <c r="AD61" s="109"/>
      <c r="AE61" s="109"/>
      <c r="AF61" s="109"/>
      <c r="AG61" s="109"/>
      <c r="AH61" s="109"/>
      <c r="AI61" s="109"/>
      <c r="AJ61" s="109"/>
      <c r="AK61" s="109"/>
      <c r="AL61" s="109"/>
      <c r="AP61" s="46"/>
      <c r="AQ61" s="47"/>
      <c r="AR61" s="47"/>
      <c r="AS61" s="47"/>
      <c r="AT61" s="47"/>
      <c r="AU61" s="47"/>
      <c r="AV61" s="47"/>
      <c r="AW61" s="47"/>
      <c r="AX61" s="47"/>
      <c r="AY61" s="47"/>
      <c r="AZ61" s="47"/>
      <c r="BA61" s="47"/>
      <c r="BB61" s="48"/>
      <c r="BD61" s="46"/>
      <c r="BE61" s="47"/>
      <c r="BF61" s="47"/>
      <c r="BG61" s="47"/>
      <c r="BH61" s="47"/>
      <c r="BI61" s="47"/>
      <c r="BJ61" s="47"/>
      <c r="BK61" s="47"/>
      <c r="BL61" s="47"/>
      <c r="BM61" s="47"/>
      <c r="BN61" s="47"/>
      <c r="BO61" s="47"/>
      <c r="BP61" s="48"/>
      <c r="BR61" s="105"/>
    </row>
    <row r="62" spans="1:70" ht="49.95" customHeight="1" x14ac:dyDescent="0.3">
      <c r="A62" s="109"/>
      <c r="B62" s="153">
        <f>Summary!BY64</f>
        <v>0</v>
      </c>
      <c r="C62" s="140"/>
      <c r="D62" s="140">
        <f>Summary!BZ64</f>
        <v>0</v>
      </c>
      <c r="E62" s="140"/>
      <c r="F62" s="140">
        <f>Summary!CA64</f>
        <v>0</v>
      </c>
      <c r="G62" s="140"/>
      <c r="H62" s="140">
        <f>Summary!CB64</f>
        <v>0</v>
      </c>
      <c r="I62" s="140"/>
      <c r="J62" s="140">
        <f>Summary!CC64</f>
        <v>0</v>
      </c>
      <c r="K62" s="140"/>
      <c r="L62" s="149">
        <f>Summary!CE64</f>
        <v>0</v>
      </c>
      <c r="M62" s="149"/>
      <c r="N62" s="149"/>
      <c r="O62" s="149"/>
      <c r="P62" s="149">
        <f>Summary!CG64</f>
        <v>0</v>
      </c>
      <c r="Q62" s="149"/>
      <c r="R62" s="149"/>
      <c r="S62" s="149"/>
      <c r="T62" s="149">
        <f>Summary!CH64</f>
        <v>0</v>
      </c>
      <c r="U62" s="149"/>
      <c r="V62" s="149"/>
      <c r="W62" s="149"/>
      <c r="X62" s="149"/>
      <c r="Y62" s="149"/>
      <c r="Z62" s="149"/>
      <c r="AA62" s="108">
        <f>Summary!CJ64</f>
        <v>0</v>
      </c>
      <c r="AB62" s="140">
        <f>Summary!CO64</f>
        <v>0</v>
      </c>
      <c r="AC62" s="141"/>
      <c r="AD62" s="109"/>
      <c r="AE62" s="109"/>
      <c r="AF62" s="109"/>
      <c r="AG62" s="109"/>
      <c r="AH62" s="109"/>
      <c r="AI62" s="109"/>
      <c r="AJ62" s="109"/>
      <c r="AK62" s="109"/>
      <c r="AL62" s="109"/>
      <c r="AP62" s="46"/>
      <c r="AQ62" s="47"/>
      <c r="AR62" s="47"/>
      <c r="AS62" s="47"/>
      <c r="AT62" s="47"/>
      <c r="AU62" s="47"/>
      <c r="AV62" s="47"/>
      <c r="AW62" s="47"/>
      <c r="AX62" s="47"/>
      <c r="AY62" s="47"/>
      <c r="AZ62" s="47"/>
      <c r="BA62" s="47"/>
      <c r="BB62" s="48"/>
      <c r="BD62" s="46"/>
      <c r="BE62" s="47"/>
      <c r="BF62" s="47"/>
      <c r="BG62" s="47"/>
      <c r="BH62" s="47"/>
      <c r="BI62" s="47"/>
      <c r="BJ62" s="47"/>
      <c r="BK62" s="47"/>
      <c r="BL62" s="47"/>
      <c r="BM62" s="47"/>
      <c r="BN62" s="47"/>
      <c r="BO62" s="47"/>
      <c r="BP62" s="48"/>
      <c r="BR62" s="105"/>
    </row>
    <row r="63" spans="1:70" ht="49.95" customHeight="1" x14ac:dyDescent="0.3">
      <c r="A63" s="109"/>
      <c r="B63" s="153">
        <f>Summary!BY65</f>
        <v>0</v>
      </c>
      <c r="C63" s="140"/>
      <c r="D63" s="140">
        <f>Summary!BZ65</f>
        <v>0</v>
      </c>
      <c r="E63" s="140"/>
      <c r="F63" s="140">
        <f>Summary!CA65</f>
        <v>0</v>
      </c>
      <c r="G63" s="140"/>
      <c r="H63" s="140">
        <f>Summary!CB65</f>
        <v>0</v>
      </c>
      <c r="I63" s="140"/>
      <c r="J63" s="140">
        <f>Summary!CC65</f>
        <v>0</v>
      </c>
      <c r="K63" s="140"/>
      <c r="L63" s="149">
        <f>Summary!CE65</f>
        <v>0</v>
      </c>
      <c r="M63" s="149"/>
      <c r="N63" s="149"/>
      <c r="O63" s="149"/>
      <c r="P63" s="149">
        <f>Summary!CG65</f>
        <v>0</v>
      </c>
      <c r="Q63" s="149"/>
      <c r="R63" s="149"/>
      <c r="S63" s="149"/>
      <c r="T63" s="149">
        <f>Summary!CH65</f>
        <v>0</v>
      </c>
      <c r="U63" s="149"/>
      <c r="V63" s="149"/>
      <c r="W63" s="149"/>
      <c r="X63" s="149"/>
      <c r="Y63" s="149"/>
      <c r="Z63" s="149"/>
      <c r="AA63" s="108">
        <f>Summary!CJ65</f>
        <v>0</v>
      </c>
      <c r="AB63" s="140">
        <f>Summary!CO65</f>
        <v>0</v>
      </c>
      <c r="AC63" s="141"/>
      <c r="AD63" s="109"/>
      <c r="AE63" s="109"/>
      <c r="AF63" s="109"/>
      <c r="AG63" s="109"/>
      <c r="AH63" s="109"/>
      <c r="AI63" s="109"/>
      <c r="AJ63" s="109"/>
      <c r="AK63" s="109"/>
      <c r="AL63" s="109"/>
      <c r="AP63" s="46"/>
      <c r="AQ63" s="47"/>
      <c r="AR63" s="47"/>
      <c r="AS63" s="47"/>
      <c r="AT63" s="47"/>
      <c r="AU63" s="47"/>
      <c r="AV63" s="47"/>
      <c r="AW63" s="47"/>
      <c r="AX63" s="47"/>
      <c r="AY63" s="47"/>
      <c r="AZ63" s="47"/>
      <c r="BA63" s="47"/>
      <c r="BB63" s="48"/>
      <c r="BD63" s="46"/>
      <c r="BE63" s="47"/>
      <c r="BF63" s="47"/>
      <c r="BG63" s="47"/>
      <c r="BH63" s="47"/>
      <c r="BI63" s="47"/>
      <c r="BJ63" s="47"/>
      <c r="BK63" s="47"/>
      <c r="BL63" s="47"/>
      <c r="BM63" s="47"/>
      <c r="BN63" s="47"/>
      <c r="BO63" s="47"/>
      <c r="BP63" s="48"/>
      <c r="BR63" s="105"/>
    </row>
    <row r="64" spans="1:70" ht="49.95" customHeight="1" x14ac:dyDescent="0.3">
      <c r="A64" s="109"/>
      <c r="B64" s="153">
        <f>Summary!BY66</f>
        <v>0</v>
      </c>
      <c r="C64" s="140"/>
      <c r="D64" s="140">
        <f>Summary!BZ66</f>
        <v>0</v>
      </c>
      <c r="E64" s="140"/>
      <c r="F64" s="140">
        <f>Summary!CA66</f>
        <v>0</v>
      </c>
      <c r="G64" s="140"/>
      <c r="H64" s="140">
        <f>Summary!CB66</f>
        <v>0</v>
      </c>
      <c r="I64" s="140"/>
      <c r="J64" s="140">
        <f>Summary!CC66</f>
        <v>0</v>
      </c>
      <c r="K64" s="140"/>
      <c r="L64" s="149">
        <f>Summary!CE66</f>
        <v>0</v>
      </c>
      <c r="M64" s="149"/>
      <c r="N64" s="149"/>
      <c r="O64" s="149"/>
      <c r="P64" s="149">
        <f>Summary!CG66</f>
        <v>0</v>
      </c>
      <c r="Q64" s="149"/>
      <c r="R64" s="149"/>
      <c r="S64" s="149"/>
      <c r="T64" s="149">
        <f>Summary!CH66</f>
        <v>0</v>
      </c>
      <c r="U64" s="149"/>
      <c r="V64" s="149"/>
      <c r="W64" s="149"/>
      <c r="X64" s="149"/>
      <c r="Y64" s="149"/>
      <c r="Z64" s="149"/>
      <c r="AA64" s="108">
        <f>Summary!CJ66</f>
        <v>0</v>
      </c>
      <c r="AB64" s="140">
        <f>Summary!CO66</f>
        <v>0</v>
      </c>
      <c r="AC64" s="141"/>
      <c r="AD64" s="109"/>
      <c r="AE64" s="109"/>
      <c r="AF64" s="109"/>
      <c r="AG64" s="109"/>
      <c r="AH64" s="109"/>
      <c r="AI64" s="109"/>
      <c r="AJ64" s="109"/>
      <c r="AK64" s="109"/>
      <c r="AL64" s="109"/>
      <c r="AP64" s="46"/>
      <c r="AQ64" s="47"/>
      <c r="AR64" s="47"/>
      <c r="AS64" s="47"/>
      <c r="AT64" s="47"/>
      <c r="AU64" s="47"/>
      <c r="AV64" s="47"/>
      <c r="AW64" s="47"/>
      <c r="AX64" s="47"/>
      <c r="AY64" s="47"/>
      <c r="AZ64" s="47"/>
      <c r="BA64" s="47"/>
      <c r="BB64" s="48"/>
      <c r="BD64" s="46"/>
      <c r="BE64" s="47"/>
      <c r="BF64" s="47"/>
      <c r="BG64" s="47"/>
      <c r="BH64" s="47"/>
      <c r="BI64" s="47"/>
      <c r="BJ64" s="47"/>
      <c r="BK64" s="47"/>
      <c r="BL64" s="47"/>
      <c r="BM64" s="47"/>
      <c r="BN64" s="47"/>
      <c r="BO64" s="47"/>
      <c r="BP64" s="48"/>
      <c r="BR64" s="105"/>
    </row>
    <row r="65" spans="1:70" ht="49.95" customHeight="1" x14ac:dyDescent="0.3">
      <c r="A65" s="109"/>
      <c r="B65" s="153">
        <f>Summary!BY67</f>
        <v>0</v>
      </c>
      <c r="C65" s="140"/>
      <c r="D65" s="140">
        <f>Summary!BZ67</f>
        <v>0</v>
      </c>
      <c r="E65" s="140"/>
      <c r="F65" s="140">
        <f>Summary!CA67</f>
        <v>0</v>
      </c>
      <c r="G65" s="140"/>
      <c r="H65" s="140">
        <f>Summary!CB67</f>
        <v>0</v>
      </c>
      <c r="I65" s="140"/>
      <c r="J65" s="140">
        <f>Summary!CC67</f>
        <v>0</v>
      </c>
      <c r="K65" s="140"/>
      <c r="L65" s="149">
        <f>Summary!CE67</f>
        <v>0</v>
      </c>
      <c r="M65" s="149"/>
      <c r="N65" s="149"/>
      <c r="O65" s="149"/>
      <c r="P65" s="149">
        <f>Summary!CG67</f>
        <v>0</v>
      </c>
      <c r="Q65" s="149"/>
      <c r="R65" s="149"/>
      <c r="S65" s="149"/>
      <c r="T65" s="149">
        <f>Summary!CH67</f>
        <v>0</v>
      </c>
      <c r="U65" s="149"/>
      <c r="V65" s="149"/>
      <c r="W65" s="149"/>
      <c r="X65" s="149"/>
      <c r="Y65" s="149"/>
      <c r="Z65" s="149"/>
      <c r="AA65" s="108">
        <f>Summary!CJ67</f>
        <v>0</v>
      </c>
      <c r="AB65" s="140">
        <f>Summary!CO67</f>
        <v>0</v>
      </c>
      <c r="AC65" s="141"/>
      <c r="AD65" s="109"/>
      <c r="AE65" s="109"/>
      <c r="AF65" s="109"/>
      <c r="AG65" s="109"/>
      <c r="AH65" s="109"/>
      <c r="AI65" s="109"/>
      <c r="AJ65" s="109"/>
      <c r="AK65" s="109"/>
      <c r="AL65" s="109"/>
      <c r="AP65" s="46"/>
      <c r="AQ65" s="47"/>
      <c r="AR65" s="47"/>
      <c r="AS65" s="47"/>
      <c r="AT65" s="47"/>
      <c r="AU65" s="47"/>
      <c r="AV65" s="47"/>
      <c r="AW65" s="47"/>
      <c r="AX65" s="47"/>
      <c r="AY65" s="47"/>
      <c r="AZ65" s="47"/>
      <c r="BA65" s="47"/>
      <c r="BB65" s="48"/>
      <c r="BD65" s="46"/>
      <c r="BE65" s="47"/>
      <c r="BF65" s="47"/>
      <c r="BG65" s="47"/>
      <c r="BH65" s="47"/>
      <c r="BI65" s="47"/>
      <c r="BJ65" s="47"/>
      <c r="BK65" s="47"/>
      <c r="BL65" s="47"/>
      <c r="BM65" s="47"/>
      <c r="BN65" s="47"/>
      <c r="BO65" s="47"/>
      <c r="BP65" s="48"/>
      <c r="BR65" s="105"/>
    </row>
    <row r="66" spans="1:70" ht="49.95" customHeight="1" x14ac:dyDescent="0.3">
      <c r="A66" s="109"/>
      <c r="B66" s="153">
        <f>Summary!BY68</f>
        <v>0</v>
      </c>
      <c r="C66" s="140"/>
      <c r="D66" s="140">
        <f>Summary!BZ68</f>
        <v>0</v>
      </c>
      <c r="E66" s="140"/>
      <c r="F66" s="140">
        <f>Summary!CA68</f>
        <v>0</v>
      </c>
      <c r="G66" s="140"/>
      <c r="H66" s="140">
        <f>Summary!CB68</f>
        <v>0</v>
      </c>
      <c r="I66" s="140"/>
      <c r="J66" s="140">
        <f>Summary!CC68</f>
        <v>0</v>
      </c>
      <c r="K66" s="140"/>
      <c r="L66" s="149">
        <f>Summary!CE68</f>
        <v>0</v>
      </c>
      <c r="M66" s="149"/>
      <c r="N66" s="149"/>
      <c r="O66" s="149"/>
      <c r="P66" s="149">
        <f>Summary!CG68</f>
        <v>0</v>
      </c>
      <c r="Q66" s="149"/>
      <c r="R66" s="149"/>
      <c r="S66" s="149"/>
      <c r="T66" s="149">
        <f>Summary!CH68</f>
        <v>0</v>
      </c>
      <c r="U66" s="149"/>
      <c r="V66" s="149"/>
      <c r="W66" s="149"/>
      <c r="X66" s="149"/>
      <c r="Y66" s="149"/>
      <c r="Z66" s="149"/>
      <c r="AA66" s="108">
        <f>Summary!CJ68</f>
        <v>0</v>
      </c>
      <c r="AB66" s="140">
        <f>Summary!CO68</f>
        <v>0</v>
      </c>
      <c r="AC66" s="141"/>
      <c r="AD66" s="109"/>
      <c r="AE66" s="109"/>
      <c r="AF66" s="109"/>
      <c r="AG66" s="109"/>
      <c r="AH66" s="109"/>
      <c r="AI66" s="109"/>
      <c r="AJ66" s="109"/>
      <c r="AK66" s="109"/>
      <c r="AL66" s="109"/>
      <c r="AP66" s="46"/>
      <c r="AQ66" s="47"/>
      <c r="AR66" s="47"/>
      <c r="AS66" s="47"/>
      <c r="AT66" s="47"/>
      <c r="AU66" s="47"/>
      <c r="AV66" s="47"/>
      <c r="AW66" s="47"/>
      <c r="AX66" s="47"/>
      <c r="AY66" s="47"/>
      <c r="AZ66" s="47"/>
      <c r="BA66" s="47"/>
      <c r="BB66" s="48"/>
      <c r="BD66" s="46"/>
      <c r="BE66" s="47"/>
      <c r="BF66" s="47"/>
      <c r="BG66" s="47"/>
      <c r="BH66" s="47"/>
      <c r="BI66" s="47"/>
      <c r="BJ66" s="47"/>
      <c r="BK66" s="47"/>
      <c r="BL66" s="47"/>
      <c r="BM66" s="47"/>
      <c r="BN66" s="47"/>
      <c r="BO66" s="47"/>
      <c r="BP66" s="48"/>
      <c r="BR66" s="105"/>
    </row>
    <row r="67" spans="1:70" ht="49.95" customHeight="1" x14ac:dyDescent="0.3">
      <c r="A67" s="109"/>
      <c r="B67" s="153">
        <f>Summary!BY69</f>
        <v>0</v>
      </c>
      <c r="C67" s="140"/>
      <c r="D67" s="140">
        <f>Summary!BZ69</f>
        <v>0</v>
      </c>
      <c r="E67" s="140"/>
      <c r="F67" s="140">
        <f>Summary!CA69</f>
        <v>0</v>
      </c>
      <c r="G67" s="140"/>
      <c r="H67" s="140">
        <f>Summary!CB69</f>
        <v>0</v>
      </c>
      <c r="I67" s="140"/>
      <c r="J67" s="140">
        <f>Summary!CC69</f>
        <v>0</v>
      </c>
      <c r="K67" s="140"/>
      <c r="L67" s="149">
        <f>Summary!CE69</f>
        <v>0</v>
      </c>
      <c r="M67" s="149"/>
      <c r="N67" s="149"/>
      <c r="O67" s="149"/>
      <c r="P67" s="149">
        <f>Summary!CG69</f>
        <v>0</v>
      </c>
      <c r="Q67" s="149"/>
      <c r="R67" s="149"/>
      <c r="S67" s="149"/>
      <c r="T67" s="149">
        <f>Summary!CH69</f>
        <v>0</v>
      </c>
      <c r="U67" s="149"/>
      <c r="V67" s="149"/>
      <c r="W67" s="149"/>
      <c r="X67" s="149"/>
      <c r="Y67" s="149"/>
      <c r="Z67" s="149"/>
      <c r="AA67" s="108">
        <f>Summary!CJ69</f>
        <v>0</v>
      </c>
      <c r="AB67" s="140">
        <f>Summary!CO69</f>
        <v>0</v>
      </c>
      <c r="AC67" s="141"/>
      <c r="AD67" s="109"/>
      <c r="AE67" s="109"/>
      <c r="AF67" s="109"/>
      <c r="AG67" s="109"/>
      <c r="AH67" s="109"/>
      <c r="AI67" s="109"/>
      <c r="AJ67" s="109"/>
      <c r="AK67" s="109"/>
      <c r="AL67" s="109"/>
      <c r="AP67" s="46"/>
      <c r="AQ67" s="47"/>
      <c r="AR67" s="47"/>
      <c r="AS67" s="47"/>
      <c r="AT67" s="47"/>
      <c r="AU67" s="47"/>
      <c r="AV67" s="47"/>
      <c r="AW67" s="47"/>
      <c r="AX67" s="47"/>
      <c r="AY67" s="47"/>
      <c r="AZ67" s="47"/>
      <c r="BA67" s="47"/>
      <c r="BB67" s="48"/>
      <c r="BD67" s="46"/>
      <c r="BE67" s="47"/>
      <c r="BF67" s="47"/>
      <c r="BG67" s="47"/>
      <c r="BH67" s="47"/>
      <c r="BI67" s="47"/>
      <c r="BJ67" s="47"/>
      <c r="BK67" s="47"/>
      <c r="BL67" s="47"/>
      <c r="BM67" s="47"/>
      <c r="BN67" s="47"/>
      <c r="BO67" s="47"/>
      <c r="BP67" s="48"/>
      <c r="BR67" s="105"/>
    </row>
    <row r="68" spans="1:70" ht="49.95" customHeight="1" x14ac:dyDescent="0.3">
      <c r="A68" s="109"/>
      <c r="B68" s="153">
        <f>Summary!BY70</f>
        <v>0</v>
      </c>
      <c r="C68" s="140"/>
      <c r="D68" s="140">
        <f>Summary!BZ70</f>
        <v>0</v>
      </c>
      <c r="E68" s="140"/>
      <c r="F68" s="140">
        <f>Summary!CA70</f>
        <v>0</v>
      </c>
      <c r="G68" s="140"/>
      <c r="H68" s="140">
        <f>Summary!CB70</f>
        <v>0</v>
      </c>
      <c r="I68" s="140"/>
      <c r="J68" s="140">
        <f>Summary!CC70</f>
        <v>0</v>
      </c>
      <c r="K68" s="140"/>
      <c r="L68" s="149">
        <f>Summary!CE70</f>
        <v>0</v>
      </c>
      <c r="M68" s="149"/>
      <c r="N68" s="149"/>
      <c r="O68" s="149"/>
      <c r="P68" s="149">
        <f>Summary!CG70</f>
        <v>0</v>
      </c>
      <c r="Q68" s="149"/>
      <c r="R68" s="149"/>
      <c r="S68" s="149"/>
      <c r="T68" s="149">
        <f>Summary!CH70</f>
        <v>0</v>
      </c>
      <c r="U68" s="149"/>
      <c r="V68" s="149"/>
      <c r="W68" s="149"/>
      <c r="X68" s="149"/>
      <c r="Y68" s="149"/>
      <c r="Z68" s="149"/>
      <c r="AA68" s="108">
        <f>Summary!CJ70</f>
        <v>0</v>
      </c>
      <c r="AB68" s="140">
        <f>Summary!CO70</f>
        <v>0</v>
      </c>
      <c r="AC68" s="141"/>
      <c r="AD68" s="109"/>
      <c r="AE68" s="109"/>
      <c r="AF68" s="109"/>
      <c r="AG68" s="109"/>
      <c r="AH68" s="109"/>
      <c r="AI68" s="109"/>
      <c r="AJ68" s="109"/>
      <c r="AK68" s="109"/>
      <c r="AL68" s="109"/>
      <c r="AP68" s="46"/>
      <c r="AQ68" s="47"/>
      <c r="AR68" s="47"/>
      <c r="AS68" s="47"/>
      <c r="AT68" s="47"/>
      <c r="AU68" s="47"/>
      <c r="AV68" s="47"/>
      <c r="AW68" s="47"/>
      <c r="AX68" s="47"/>
      <c r="AY68" s="47"/>
      <c r="AZ68" s="47"/>
      <c r="BA68" s="47"/>
      <c r="BB68" s="48"/>
      <c r="BD68" s="46"/>
      <c r="BE68" s="47"/>
      <c r="BF68" s="47"/>
      <c r="BG68" s="47"/>
      <c r="BH68" s="47"/>
      <c r="BI68" s="47"/>
      <c r="BJ68" s="47"/>
      <c r="BK68" s="47"/>
      <c r="BL68" s="47"/>
      <c r="BM68" s="47"/>
      <c r="BN68" s="47"/>
      <c r="BO68" s="47"/>
      <c r="BP68" s="48"/>
      <c r="BR68" s="105"/>
    </row>
    <row r="69" spans="1:70" ht="49.95" customHeight="1" thickBot="1" x14ac:dyDescent="0.35">
      <c r="A69" s="109"/>
      <c r="B69" s="155">
        <f>Summary!BY71</f>
        <v>0</v>
      </c>
      <c r="C69" s="156"/>
      <c r="D69" s="156">
        <f>Summary!BZ71</f>
        <v>0</v>
      </c>
      <c r="E69" s="156"/>
      <c r="F69" s="156">
        <f>Summary!CA71</f>
        <v>0</v>
      </c>
      <c r="G69" s="156"/>
      <c r="H69" s="156">
        <f>Summary!CB71</f>
        <v>0</v>
      </c>
      <c r="I69" s="156"/>
      <c r="J69" s="156">
        <f>Summary!CC71</f>
        <v>0</v>
      </c>
      <c r="K69" s="156"/>
      <c r="L69" s="158">
        <f>Summary!CE71</f>
        <v>0</v>
      </c>
      <c r="M69" s="158"/>
      <c r="N69" s="158"/>
      <c r="O69" s="158"/>
      <c r="P69" s="158">
        <f>Summary!CG71</f>
        <v>0</v>
      </c>
      <c r="Q69" s="158"/>
      <c r="R69" s="158"/>
      <c r="S69" s="158"/>
      <c r="T69" s="158">
        <f>Summary!CH71</f>
        <v>0</v>
      </c>
      <c r="U69" s="158"/>
      <c r="V69" s="158"/>
      <c r="W69" s="158"/>
      <c r="X69" s="158"/>
      <c r="Y69" s="158"/>
      <c r="Z69" s="158"/>
      <c r="AA69" s="111">
        <f>Summary!CJ71</f>
        <v>0</v>
      </c>
      <c r="AB69" s="156">
        <f>Summary!CO71</f>
        <v>0</v>
      </c>
      <c r="AC69" s="157"/>
      <c r="AD69" s="109"/>
      <c r="AE69" s="109"/>
      <c r="AF69" s="109"/>
      <c r="AG69" s="109"/>
      <c r="AH69" s="109"/>
      <c r="AI69" s="109"/>
      <c r="AJ69" s="109"/>
      <c r="AK69" s="109"/>
      <c r="AL69" s="109"/>
      <c r="AP69" s="46"/>
      <c r="AQ69" s="47"/>
      <c r="AR69" s="47"/>
      <c r="AS69" s="47"/>
      <c r="AT69" s="47"/>
      <c r="AU69" s="47"/>
      <c r="AV69" s="47"/>
      <c r="AW69" s="47"/>
      <c r="AX69" s="47"/>
      <c r="AY69" s="47"/>
      <c r="AZ69" s="47"/>
      <c r="BA69" s="47"/>
      <c r="BB69" s="48"/>
      <c r="BD69" s="46"/>
      <c r="BE69" s="47"/>
      <c r="BF69" s="47"/>
      <c r="BG69" s="47"/>
      <c r="BH69" s="47"/>
      <c r="BI69" s="47"/>
      <c r="BJ69" s="47"/>
      <c r="BK69" s="47"/>
      <c r="BL69" s="47"/>
      <c r="BM69" s="47"/>
      <c r="BN69" s="47"/>
      <c r="BO69" s="47"/>
      <c r="BP69" s="48"/>
    </row>
    <row r="70" spans="1:70"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P70" s="46"/>
      <c r="AQ70" s="47"/>
      <c r="AR70" s="47"/>
      <c r="AS70" s="47"/>
      <c r="AT70" s="47"/>
      <c r="AU70" s="47"/>
      <c r="AV70" s="47"/>
      <c r="AW70" s="47"/>
      <c r="AX70" s="47"/>
      <c r="AY70" s="47"/>
      <c r="AZ70" s="47"/>
      <c r="BA70" s="47"/>
      <c r="BB70" s="48"/>
      <c r="BD70" s="46"/>
      <c r="BE70" s="47"/>
      <c r="BF70" s="47"/>
      <c r="BG70" s="47"/>
      <c r="BH70" s="47"/>
      <c r="BI70" s="47"/>
      <c r="BJ70" s="47"/>
      <c r="BK70" s="47"/>
      <c r="BL70" s="47"/>
      <c r="BM70" s="47"/>
      <c r="BN70" s="47"/>
      <c r="BO70" s="47"/>
      <c r="BP70" s="48"/>
    </row>
    <row r="71" spans="1:70" ht="57.45" customHeight="1" x14ac:dyDescent="0.3"/>
  </sheetData>
  <mergeCells count="200">
    <mergeCell ref="AB69:AC69"/>
    <mergeCell ref="H69:I69"/>
    <mergeCell ref="J69:K69"/>
    <mergeCell ref="L69:O69"/>
    <mergeCell ref="P69:S69"/>
    <mergeCell ref="T69:Z69"/>
    <mergeCell ref="AB67:AC67"/>
    <mergeCell ref="D68:E68"/>
    <mergeCell ref="F68:G68"/>
    <mergeCell ref="H68:I68"/>
    <mergeCell ref="J68:K68"/>
    <mergeCell ref="L68:O68"/>
    <mergeCell ref="P68:S68"/>
    <mergeCell ref="T68:Z68"/>
    <mergeCell ref="AB68:AC68"/>
    <mergeCell ref="H67:I67"/>
    <mergeCell ref="J67:K67"/>
    <mergeCell ref="L67:O67"/>
    <mergeCell ref="P67:S67"/>
    <mergeCell ref="T67:Z67"/>
    <mergeCell ref="B67:C67"/>
    <mergeCell ref="B68:C68"/>
    <mergeCell ref="B69:C69"/>
    <mergeCell ref="D67:E67"/>
    <mergeCell ref="F67:G67"/>
    <mergeCell ref="D69:E69"/>
    <mergeCell ref="F69:G69"/>
    <mergeCell ref="L65:O65"/>
    <mergeCell ref="P65:S65"/>
    <mergeCell ref="T65:Z65"/>
    <mergeCell ref="AB65:AC65"/>
    <mergeCell ref="B66:C66"/>
    <mergeCell ref="D66:E66"/>
    <mergeCell ref="F66:G66"/>
    <mergeCell ref="H66:I66"/>
    <mergeCell ref="J66:K66"/>
    <mergeCell ref="L66:O66"/>
    <mergeCell ref="P66:S66"/>
    <mergeCell ref="T66:Z66"/>
    <mergeCell ref="AB66:AC66"/>
    <mergeCell ref="B65:C65"/>
    <mergeCell ref="D65:E65"/>
    <mergeCell ref="F65:G65"/>
    <mergeCell ref="H65:I65"/>
    <mergeCell ref="J65:K65"/>
    <mergeCell ref="AB63:AC63"/>
    <mergeCell ref="B64:C64"/>
    <mergeCell ref="D64:E64"/>
    <mergeCell ref="F64:G64"/>
    <mergeCell ref="H64:I64"/>
    <mergeCell ref="J64:K64"/>
    <mergeCell ref="L64:O64"/>
    <mergeCell ref="P64:S64"/>
    <mergeCell ref="T64:Z64"/>
    <mergeCell ref="AB64:AC64"/>
    <mergeCell ref="B63:C63"/>
    <mergeCell ref="D63:E63"/>
    <mergeCell ref="F63:G63"/>
    <mergeCell ref="H63:I63"/>
    <mergeCell ref="J63:K63"/>
    <mergeCell ref="L63:O63"/>
    <mergeCell ref="P63:S63"/>
    <mergeCell ref="T63:Z63"/>
    <mergeCell ref="X5:Y5"/>
    <mergeCell ref="B62:C62"/>
    <mergeCell ref="D62:E62"/>
    <mergeCell ref="F62:G62"/>
    <mergeCell ref="H62:I62"/>
    <mergeCell ref="J62:K62"/>
    <mergeCell ref="B61:C61"/>
    <mergeCell ref="D61:E61"/>
    <mergeCell ref="F61:G61"/>
    <mergeCell ref="H61:I61"/>
    <mergeCell ref="J61:K61"/>
    <mergeCell ref="B60:C60"/>
    <mergeCell ref="D60:E60"/>
    <mergeCell ref="F60:G60"/>
    <mergeCell ref="H60:I60"/>
    <mergeCell ref="J60:K60"/>
    <mergeCell ref="B59:C59"/>
    <mergeCell ref="D59:E59"/>
    <mergeCell ref="F59:G59"/>
    <mergeCell ref="H59:I59"/>
    <mergeCell ref="J59:K59"/>
    <mergeCell ref="B58:C58"/>
    <mergeCell ref="D58:E58"/>
    <mergeCell ref="F58:G58"/>
    <mergeCell ref="H58:I58"/>
    <mergeCell ref="J58:K58"/>
    <mergeCell ref="B57:C57"/>
    <mergeCell ref="D57:E57"/>
    <mergeCell ref="F57:G57"/>
    <mergeCell ref="H57:I57"/>
    <mergeCell ref="J57:K57"/>
    <mergeCell ref="B56:C56"/>
    <mergeCell ref="D56:E56"/>
    <mergeCell ref="F56:G56"/>
    <mergeCell ref="H56:I56"/>
    <mergeCell ref="J56:K56"/>
    <mergeCell ref="B55:C55"/>
    <mergeCell ref="D55:E55"/>
    <mergeCell ref="F55:G55"/>
    <mergeCell ref="H55:I55"/>
    <mergeCell ref="J55:K55"/>
    <mergeCell ref="B54:C54"/>
    <mergeCell ref="D54:E54"/>
    <mergeCell ref="F54:G54"/>
    <mergeCell ref="H54:I54"/>
    <mergeCell ref="J54:K54"/>
    <mergeCell ref="B53:C53"/>
    <mergeCell ref="D53:E53"/>
    <mergeCell ref="F53:G53"/>
    <mergeCell ref="H53:I53"/>
    <mergeCell ref="J53:K53"/>
    <mergeCell ref="B52:C52"/>
    <mergeCell ref="D52:E52"/>
    <mergeCell ref="F52:G52"/>
    <mergeCell ref="H52:I52"/>
    <mergeCell ref="J52:K52"/>
    <mergeCell ref="B51:C51"/>
    <mergeCell ref="D51:E51"/>
    <mergeCell ref="F51:G51"/>
    <mergeCell ref="H51:I51"/>
    <mergeCell ref="J51:K51"/>
    <mergeCell ref="B50:C50"/>
    <mergeCell ref="D50:E50"/>
    <mergeCell ref="F50:G50"/>
    <mergeCell ref="H50:I50"/>
    <mergeCell ref="J50:K50"/>
    <mergeCell ref="P61:S61"/>
    <mergeCell ref="P62:S62"/>
    <mergeCell ref="T50:Z50"/>
    <mergeCell ref="T51:Z51"/>
    <mergeCell ref="T52:Z52"/>
    <mergeCell ref="T53:Z53"/>
    <mergeCell ref="T54:Z54"/>
    <mergeCell ref="T55:Z55"/>
    <mergeCell ref="T56:Z56"/>
    <mergeCell ref="T57:Z57"/>
    <mergeCell ref="T58:Z58"/>
    <mergeCell ref="T59:Z59"/>
    <mergeCell ref="T60:Z60"/>
    <mergeCell ref="T61:Z61"/>
    <mergeCell ref="T62:Z62"/>
    <mergeCell ref="P51:S51"/>
    <mergeCell ref="P52:S52"/>
    <mergeCell ref="P53:S53"/>
    <mergeCell ref="P54:S54"/>
    <mergeCell ref="P55:S55"/>
    <mergeCell ref="P56:S56"/>
    <mergeCell ref="P57:S57"/>
    <mergeCell ref="P58:S58"/>
    <mergeCell ref="P59:S59"/>
    <mergeCell ref="P60:S60"/>
    <mergeCell ref="L49:O49"/>
    <mergeCell ref="L50:O50"/>
    <mergeCell ref="L51:O51"/>
    <mergeCell ref="L52:O52"/>
    <mergeCell ref="L53:O53"/>
    <mergeCell ref="L54:O54"/>
    <mergeCell ref="L55:O55"/>
    <mergeCell ref="L56:O56"/>
    <mergeCell ref="L57:O57"/>
    <mergeCell ref="AB61:AC61"/>
    <mergeCell ref="AB62:AC62"/>
    <mergeCell ref="A1:AL4"/>
    <mergeCell ref="AE9:AF9"/>
    <mergeCell ref="O8:Q8"/>
    <mergeCell ref="AB49:AC49"/>
    <mergeCell ref="AB50:AC50"/>
    <mergeCell ref="P49:S49"/>
    <mergeCell ref="P50:S50"/>
    <mergeCell ref="T49:Z49"/>
    <mergeCell ref="B49:C49"/>
    <mergeCell ref="D49:E49"/>
    <mergeCell ref="F49:G49"/>
    <mergeCell ref="H49:I49"/>
    <mergeCell ref="J49:K49"/>
    <mergeCell ref="AB59:AC59"/>
    <mergeCell ref="AB60:AC60"/>
    <mergeCell ref="F5:G5"/>
    <mergeCell ref="O5:P5"/>
    <mergeCell ref="L58:O58"/>
    <mergeCell ref="L59:O59"/>
    <mergeCell ref="L60:O60"/>
    <mergeCell ref="L61:O61"/>
    <mergeCell ref="L62:O62"/>
    <mergeCell ref="BR4:CD4"/>
    <mergeCell ref="AB51:AC51"/>
    <mergeCell ref="AB52:AC52"/>
    <mergeCell ref="AB53:AC53"/>
    <mergeCell ref="AB54:AC54"/>
    <mergeCell ref="AB55:AC55"/>
    <mergeCell ref="AB56:AC56"/>
    <mergeCell ref="AB57:AC57"/>
    <mergeCell ref="AB58:AC58"/>
    <mergeCell ref="AP4:BB4"/>
    <mergeCell ref="BD47:BP47"/>
    <mergeCell ref="AA8:AB8"/>
    <mergeCell ref="BD4:BP4"/>
  </mergeCells>
  <conditionalFormatting sqref="X5:Y5">
    <cfRule type="cellIs" dxfId="46" priority="6" operator="lessThanOrEqual">
      <formula>0.04</formula>
    </cfRule>
    <cfRule type="cellIs" dxfId="45" priority="5" operator="greaterThan">
      <formula>0.04</formula>
    </cfRule>
  </conditionalFormatting>
  <conditionalFormatting sqref="F5:I5">
    <cfRule type="cellIs" dxfId="44" priority="3" operator="lessThan">
      <formula>8</formula>
    </cfRule>
    <cfRule type="cellIs" dxfId="43" priority="4" operator="greaterThanOrEqual">
      <formula>8</formula>
    </cfRule>
  </conditionalFormatting>
  <conditionalFormatting sqref="O5:R5">
    <cfRule type="cellIs" dxfId="42" priority="1" operator="greaterThan">
      <formula>5</formula>
    </cfRule>
    <cfRule type="cellIs" dxfId="41" priority="2" operator="lessThanOrEqual">
      <formula>5</formula>
    </cfRule>
  </conditionalFormatting>
  <dataValidations count="3">
    <dataValidation type="list" allowBlank="1" showInputMessage="1" showErrorMessage="1" sqref="AA8" xr:uid="{C96CC354-C0CF-4B5D-9313-69DC28FBFC1B}">
      <formula1>"01-Jan,01-Feb,01-Mar,01-Apr,01-May,01-Jun,01-Jul,01-Aug,01-Sep,01-Oct,01-Nov,01-Dec"</formula1>
    </dataValidation>
    <dataValidation type="list" allowBlank="1" showInputMessage="1" showErrorMessage="1" sqref="O8" xr:uid="{B180ED2E-0002-428D-87BB-6D10F2FD768A}">
      <formula1>"GEAR CELL, GRINDING CELL, HMC, INTEGREX, PINION"</formula1>
    </dataValidation>
    <dataValidation type="list" allowBlank="1" showInputMessage="1" showErrorMessage="1" sqref="BS2 AE9:AF9" xr:uid="{F63C492B-1ACD-4E30-B8B3-534118405C15}">
      <formula1>$BQ$4:$BQ$26</formula1>
    </dataValidation>
  </dataValidations>
  <pageMargins left="0.7" right="0.7" top="0.75" bottom="0.75" header="0.3" footer="0.3"/>
  <pageSetup paperSize="8"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Scroll Bar 1">
              <controlPr defaultSize="0" autoPict="0">
                <anchor moveWithCells="1">
                  <from>
                    <xdr:col>7</xdr:col>
                    <xdr:colOff>60960</xdr:colOff>
                    <xdr:row>45</xdr:row>
                    <xdr:rowOff>76200</xdr:rowOff>
                  </from>
                  <to>
                    <xdr:col>13</xdr:col>
                    <xdr:colOff>182880</xdr:colOff>
                    <xdr:row>46</xdr:row>
                    <xdr:rowOff>121920</xdr:rowOff>
                  </to>
                </anchor>
              </controlPr>
            </control>
          </mc:Choice>
        </mc:AlternateContent>
        <mc:AlternateContent xmlns:mc="http://schemas.openxmlformats.org/markup-compatibility/2006">
          <mc:Choice Requires="x14">
            <control shapeId="7170" r:id="rId5" name="Scroll Bar 2">
              <controlPr defaultSize="0" autoPict="0">
                <anchor moveWithCells="1">
                  <from>
                    <xdr:col>22</xdr:col>
                    <xdr:colOff>152400</xdr:colOff>
                    <xdr:row>45</xdr:row>
                    <xdr:rowOff>99060</xdr:rowOff>
                  </from>
                  <to>
                    <xdr:col>28</xdr:col>
                    <xdr:colOff>281940</xdr:colOff>
                    <xdr:row>46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Q137"/>
  <sheetViews>
    <sheetView topLeftCell="AC117" zoomScale="115" zoomScaleNormal="115" workbookViewId="0">
      <selection sqref="A1:AB1048576"/>
    </sheetView>
  </sheetViews>
  <sheetFormatPr defaultRowHeight="14.4" x14ac:dyDescent="0.3"/>
  <cols>
    <col min="1" max="1" width="2.77734375" hidden="1" customWidth="1"/>
    <col min="2" max="2" width="22.5546875" hidden="1" customWidth="1"/>
    <col min="3" max="8" width="0" hidden="1" customWidth="1"/>
    <col min="9" max="9" width="11.33203125" hidden="1" customWidth="1"/>
    <col min="10" max="13" width="0" hidden="1" customWidth="1"/>
    <col min="14" max="14" width="9.21875" hidden="1" customWidth="1"/>
    <col min="15" max="15" width="0" hidden="1" customWidth="1"/>
    <col min="16" max="16" width="22.5546875" hidden="1" customWidth="1"/>
    <col min="17" max="22" width="0" hidden="1" customWidth="1"/>
    <col min="23" max="23" width="10.77734375" hidden="1" customWidth="1"/>
    <col min="24" max="25" width="0" hidden="1" customWidth="1"/>
    <col min="26" max="26" width="10.33203125" hidden="1" customWidth="1"/>
    <col min="27" max="27" width="0" hidden="1" customWidth="1"/>
    <col min="28" max="28" width="10.5546875" hidden="1" customWidth="1"/>
    <col min="29" max="29" width="11.77734375" customWidth="1"/>
    <col min="36" max="36" width="17.6640625" customWidth="1"/>
    <col min="37" max="37" width="22.77734375" bestFit="1" customWidth="1"/>
    <col min="38" max="38" width="10" bestFit="1" customWidth="1"/>
    <col min="47" max="47" width="10.88671875" customWidth="1"/>
    <col min="53" max="53" width="13.21875" customWidth="1"/>
    <col min="54" max="54" width="13.6640625" bestFit="1" customWidth="1"/>
    <col min="55" max="55" width="45.77734375" bestFit="1" customWidth="1"/>
    <col min="56" max="56" width="20.77734375" bestFit="1" customWidth="1"/>
    <col min="61" max="62" width="8.77734375" style="8"/>
    <col min="64" max="64" width="8.77734375" style="17"/>
    <col min="65" max="65" width="8.77734375" style="8"/>
    <col min="66" max="66" width="8.77734375" style="17"/>
    <col min="70" max="70" width="13.109375" customWidth="1"/>
    <col min="72" max="72" width="40.44140625" bestFit="1" customWidth="1"/>
    <col min="73" max="73" width="20.77734375" bestFit="1" customWidth="1"/>
    <col min="74" max="74" width="8.6640625" customWidth="1"/>
  </cols>
  <sheetData>
    <row r="1" spans="2:83" ht="15" thickBot="1" x14ac:dyDescent="0.35">
      <c r="BL1" s="64"/>
      <c r="BN1" s="64"/>
      <c r="BR1" s="6"/>
      <c r="BZ1" s="8"/>
      <c r="CA1" s="8"/>
      <c r="CC1" s="64"/>
      <c r="CD1" s="8"/>
      <c r="CE1" s="64"/>
    </row>
    <row r="2" spans="2:83" ht="29.55" customHeight="1" thickBot="1" x14ac:dyDescent="0.35">
      <c r="B2" s="142" t="s">
        <v>3936</v>
      </c>
      <c r="C2" s="143"/>
      <c r="D2" s="143"/>
      <c r="E2" s="143"/>
      <c r="F2" s="143"/>
      <c r="G2" s="143"/>
      <c r="H2" s="143"/>
      <c r="I2" s="143"/>
      <c r="J2" s="143"/>
      <c r="K2" s="143"/>
      <c r="L2" s="143"/>
      <c r="M2" s="143"/>
      <c r="N2" s="144"/>
      <c r="P2" s="137" t="str">
        <f>"MAINTENANCE DASHBOARD - "&amp;AA2</f>
        <v>MAINTENANCE DASHBOARD - GRINDING CELL</v>
      </c>
      <c r="Q2" s="138"/>
      <c r="R2" s="138"/>
      <c r="S2" s="138"/>
      <c r="T2" s="138"/>
      <c r="U2" s="138"/>
      <c r="V2" s="138"/>
      <c r="W2" s="138"/>
      <c r="X2" s="138"/>
      <c r="Y2" s="165"/>
      <c r="Z2" s="91">
        <v>45352</v>
      </c>
      <c r="AA2" s="91" t="s">
        <v>34</v>
      </c>
      <c r="AB2" s="90"/>
      <c r="BL2" s="64"/>
      <c r="BN2" s="64"/>
      <c r="BR2" s="6"/>
      <c r="BZ2" s="8"/>
      <c r="CA2" s="8"/>
      <c r="CC2" s="64"/>
      <c r="CD2" s="8"/>
      <c r="CE2" s="64"/>
    </row>
    <row r="3" spans="2:83" ht="15" thickBot="1" x14ac:dyDescent="0.35">
      <c r="B3" s="25"/>
      <c r="C3" s="26"/>
      <c r="D3" s="26"/>
      <c r="E3" s="26"/>
      <c r="F3" s="26"/>
      <c r="G3" s="26"/>
      <c r="H3" s="26"/>
      <c r="I3" s="26"/>
      <c r="J3" s="26"/>
      <c r="K3" s="26"/>
      <c r="L3" s="26"/>
      <c r="M3" s="26"/>
      <c r="N3" s="27"/>
      <c r="P3" s="25"/>
      <c r="Q3" s="26"/>
      <c r="R3" s="26"/>
      <c r="S3" s="26"/>
      <c r="T3" s="26"/>
      <c r="U3" s="26"/>
      <c r="V3" s="26"/>
      <c r="W3" s="26"/>
      <c r="X3" s="26"/>
      <c r="Y3" s="26"/>
      <c r="Z3" s="26"/>
      <c r="AA3" s="26"/>
      <c r="AB3" s="27"/>
      <c r="BL3" s="64"/>
      <c r="BN3" s="64"/>
      <c r="BR3" s="6"/>
      <c r="BZ3" s="8"/>
      <c r="CA3" s="8"/>
      <c r="CC3" s="64"/>
      <c r="CD3" s="8"/>
      <c r="CE3" s="64"/>
    </row>
    <row r="4" spans="2:83" ht="15" thickBot="1" x14ac:dyDescent="0.35">
      <c r="B4" s="28"/>
      <c r="C4" s="29"/>
      <c r="D4" s="29"/>
      <c r="E4" s="29"/>
      <c r="F4" s="29"/>
      <c r="G4" s="29"/>
      <c r="H4" s="29"/>
      <c r="I4" s="29"/>
      <c r="J4" s="29"/>
      <c r="K4" s="29"/>
      <c r="L4" s="29"/>
      <c r="M4" s="29"/>
      <c r="N4" s="30"/>
      <c r="P4" s="28"/>
      <c r="Q4" s="29"/>
      <c r="R4" s="29"/>
      <c r="S4" s="29"/>
      <c r="T4" s="29"/>
      <c r="U4" s="29"/>
      <c r="V4" s="29"/>
      <c r="W4" s="29"/>
      <c r="X4" s="29"/>
      <c r="Y4" s="29"/>
      <c r="Z4" s="29"/>
      <c r="AA4" s="29"/>
      <c r="AB4" s="30"/>
      <c r="AK4" s="86" t="s">
        <v>1571</v>
      </c>
      <c r="AL4" s="87" t="s">
        <v>3965</v>
      </c>
      <c r="AM4" s="87" t="s">
        <v>33</v>
      </c>
      <c r="AN4" s="87" t="s">
        <v>34</v>
      </c>
      <c r="AO4" s="87" t="s">
        <v>35</v>
      </c>
      <c r="AP4" s="87" t="s">
        <v>55</v>
      </c>
      <c r="AQ4" s="88" t="s">
        <v>80</v>
      </c>
      <c r="BL4" s="64"/>
      <c r="BN4" s="64"/>
      <c r="BR4" s="6"/>
      <c r="BZ4" s="8"/>
      <c r="CA4" s="8"/>
      <c r="CC4" s="64"/>
      <c r="CD4" s="8"/>
      <c r="CE4" s="64"/>
    </row>
    <row r="5" spans="2:83" x14ac:dyDescent="0.3">
      <c r="B5" s="28"/>
      <c r="C5" s="29"/>
      <c r="D5" s="29"/>
      <c r="E5" s="29"/>
      <c r="F5" s="29"/>
      <c r="G5" s="29"/>
      <c r="H5" s="29"/>
      <c r="I5" s="29"/>
      <c r="J5" s="29"/>
      <c r="K5" s="29"/>
      <c r="L5" s="29"/>
      <c r="M5" s="29"/>
      <c r="N5" s="30"/>
      <c r="P5" s="28"/>
      <c r="Q5" s="29"/>
      <c r="R5" s="29"/>
      <c r="S5" s="29"/>
      <c r="T5" s="29"/>
      <c r="U5" s="29"/>
      <c r="V5" s="29"/>
      <c r="W5" s="29"/>
      <c r="X5" s="29"/>
      <c r="Y5" s="29"/>
      <c r="Z5" s="29"/>
      <c r="AA5" s="29"/>
      <c r="AB5" s="30"/>
      <c r="AK5" s="85" t="s">
        <v>3940</v>
      </c>
      <c r="AL5" s="34">
        <v>300</v>
      </c>
      <c r="AM5" s="34"/>
      <c r="AN5" s="34"/>
      <c r="AO5" s="34"/>
      <c r="AP5" s="34"/>
      <c r="AQ5" s="72"/>
      <c r="BL5" s="64"/>
      <c r="BN5" s="64"/>
      <c r="BR5" s="6"/>
      <c r="BZ5" s="8"/>
      <c r="CA5" s="8"/>
      <c r="CC5" s="64"/>
      <c r="CD5" s="8"/>
      <c r="CE5" s="64"/>
    </row>
    <row r="6" spans="2:83" x14ac:dyDescent="0.3">
      <c r="B6" s="28"/>
      <c r="C6" s="29"/>
      <c r="D6" s="29"/>
      <c r="E6" s="29"/>
      <c r="F6" s="29"/>
      <c r="G6" s="29"/>
      <c r="H6" s="29"/>
      <c r="I6" s="29"/>
      <c r="J6" s="29"/>
      <c r="K6" s="29"/>
      <c r="L6" s="29"/>
      <c r="M6" s="29"/>
      <c r="N6" s="30"/>
      <c r="P6" s="28"/>
      <c r="Q6" s="29"/>
      <c r="R6" s="29"/>
      <c r="S6" s="29"/>
      <c r="T6" s="29"/>
      <c r="U6" s="29"/>
      <c r="V6" s="29"/>
      <c r="W6" s="29"/>
      <c r="X6" s="29"/>
      <c r="Y6" s="29"/>
      <c r="Z6" s="29"/>
      <c r="AA6" s="29"/>
      <c r="AB6" s="30"/>
      <c r="AK6" s="73" t="s">
        <v>1577</v>
      </c>
      <c r="AL6" s="38">
        <f>SUM(AM69:AP69)/4</f>
        <v>223.75</v>
      </c>
      <c r="AM6" s="38">
        <f>SUM(AQ69:AT69)</f>
        <v>147</v>
      </c>
      <c r="AN6" s="38">
        <f>SUM(AU69:AX69)</f>
        <v>151</v>
      </c>
      <c r="AO6" s="38">
        <f>SUM(AM88:AP88)</f>
        <v>126</v>
      </c>
      <c r="AP6" s="38">
        <f>SUM(AQ88:AT88)</f>
        <v>359</v>
      </c>
      <c r="AQ6" s="74">
        <f>SUM(AU88:AX88)</f>
        <v>112</v>
      </c>
      <c r="BL6" s="64"/>
      <c r="BN6" s="64"/>
      <c r="BR6" s="6"/>
      <c r="BZ6" s="8"/>
      <c r="CA6" s="8"/>
      <c r="CC6" s="64"/>
      <c r="CD6" s="8"/>
      <c r="CE6" s="64"/>
    </row>
    <row r="7" spans="2:83" x14ac:dyDescent="0.3">
      <c r="B7" s="28"/>
      <c r="C7" s="29"/>
      <c r="D7" s="29"/>
      <c r="E7" s="29"/>
      <c r="F7" s="29"/>
      <c r="G7" s="29"/>
      <c r="H7" s="29"/>
      <c r="I7" s="29"/>
      <c r="J7" s="29"/>
      <c r="K7" s="29"/>
      <c r="L7" s="29"/>
      <c r="M7" s="29"/>
      <c r="N7" s="30"/>
      <c r="P7" s="28"/>
      <c r="Q7" s="29"/>
      <c r="R7" s="29"/>
      <c r="S7" s="29"/>
      <c r="T7" s="29"/>
      <c r="U7" s="29"/>
      <c r="V7" s="29"/>
      <c r="W7" s="29"/>
      <c r="X7" s="29"/>
      <c r="Y7" s="29"/>
      <c r="Z7" s="29"/>
      <c r="AA7" s="29"/>
      <c r="AB7" s="30"/>
      <c r="AK7" s="73" t="s">
        <v>3960</v>
      </c>
      <c r="AL7" s="43" t="str">
        <f>IF(AL6&gt;AL5,AL6,"")</f>
        <v/>
      </c>
      <c r="AM7" s="43">
        <f t="shared" ref="AM7:AQ7" si="0">IF(AM6&gt;AM5,AM6,"")</f>
        <v>147</v>
      </c>
      <c r="AN7" s="43">
        <f t="shared" si="0"/>
        <v>151</v>
      </c>
      <c r="AO7" s="43">
        <f t="shared" si="0"/>
        <v>126</v>
      </c>
      <c r="AP7" s="43">
        <f t="shared" si="0"/>
        <v>359</v>
      </c>
      <c r="AQ7" s="43">
        <f t="shared" si="0"/>
        <v>112</v>
      </c>
      <c r="BL7" s="64"/>
      <c r="BN7" s="64"/>
      <c r="BR7" s="6"/>
      <c r="BZ7" s="8"/>
      <c r="CA7" s="8"/>
      <c r="CC7" s="64"/>
      <c r="CD7" s="8"/>
      <c r="CE7" s="64"/>
    </row>
    <row r="8" spans="2:83" x14ac:dyDescent="0.3">
      <c r="B8" s="28"/>
      <c r="C8" s="29"/>
      <c r="D8" s="29"/>
      <c r="E8" s="29"/>
      <c r="F8" s="29"/>
      <c r="G8" s="29"/>
      <c r="H8" s="29"/>
      <c r="I8" s="29"/>
      <c r="J8" s="29"/>
      <c r="K8" s="29"/>
      <c r="L8" s="29"/>
      <c r="M8" s="29"/>
      <c r="N8" s="30"/>
      <c r="P8" s="28"/>
      <c r="Q8" s="29"/>
      <c r="R8" s="29"/>
      <c r="S8" s="29"/>
      <c r="T8" s="29"/>
      <c r="U8" s="29"/>
      <c r="V8" s="29"/>
      <c r="W8" s="29"/>
      <c r="X8" s="29"/>
      <c r="Y8" s="29"/>
      <c r="Z8" s="29"/>
      <c r="AA8" s="29"/>
      <c r="AB8" s="30"/>
      <c r="AK8" s="71" t="s">
        <v>3938</v>
      </c>
      <c r="AL8" s="41"/>
      <c r="AM8" s="41">
        <f t="shared" ref="AM8:AM19" si="1">AVERAGE(AQ71:AT71)</f>
        <v>5</v>
      </c>
      <c r="AN8" s="41">
        <f t="shared" ref="AN8:AN19" si="2">AVERAGE(AU71:AX71)</f>
        <v>5</v>
      </c>
      <c r="AO8" s="41">
        <f t="shared" ref="AO8:AO19" si="3">AVERAGE(AM90:AP90)</f>
        <v>5</v>
      </c>
      <c r="AP8" s="41">
        <f t="shared" ref="AP8:AP19" si="4">AVERAGE(AQ90:AT90)</f>
        <v>5</v>
      </c>
      <c r="AQ8" s="75">
        <f t="shared" ref="AQ8:AQ19" si="5">AVERAGE(AU90:AX90)</f>
        <v>5</v>
      </c>
      <c r="BL8" s="64"/>
      <c r="BN8" s="64"/>
      <c r="BR8" s="6"/>
      <c r="BZ8" s="8"/>
      <c r="CA8" s="8"/>
      <c r="CC8" s="64"/>
      <c r="CD8" s="8"/>
      <c r="CE8" s="64"/>
    </row>
    <row r="9" spans="2:83" x14ac:dyDescent="0.3">
      <c r="B9" s="28"/>
      <c r="C9" s="29"/>
      <c r="D9" s="29"/>
      <c r="E9" s="29"/>
      <c r="F9" s="29"/>
      <c r="G9" s="29"/>
      <c r="H9" s="29"/>
      <c r="I9" s="29"/>
      <c r="J9" s="29"/>
      <c r="K9" s="29"/>
      <c r="L9" s="29"/>
      <c r="M9" s="29"/>
      <c r="N9" s="30"/>
      <c r="P9" s="28"/>
      <c r="Q9" s="29"/>
      <c r="R9" s="29"/>
      <c r="S9" s="29"/>
      <c r="T9" s="29"/>
      <c r="U9" s="29"/>
      <c r="V9" s="29"/>
      <c r="W9" s="29"/>
      <c r="X9" s="29"/>
      <c r="Y9" s="29"/>
      <c r="Z9" s="29"/>
      <c r="AA9" s="29"/>
      <c r="AB9" s="30"/>
      <c r="AK9" s="73" t="s">
        <v>1578</v>
      </c>
      <c r="AL9" s="42">
        <f t="shared" ref="AL9:AL19" si="6">AVERAGE(AM72:AP72)</f>
        <v>12.535234447277647</v>
      </c>
      <c r="AM9" s="42">
        <f t="shared" si="1"/>
        <v>7.3637668493323263</v>
      </c>
      <c r="AN9" s="42">
        <f t="shared" si="2"/>
        <v>12.745256696428569</v>
      </c>
      <c r="AO9" s="42">
        <f t="shared" si="3"/>
        <v>4.9495350355054297</v>
      </c>
      <c r="AP9" s="42">
        <f t="shared" si="4"/>
        <v>33.860024686568153</v>
      </c>
      <c r="AQ9" s="76">
        <f t="shared" si="5"/>
        <v>13.770326236263735</v>
      </c>
      <c r="BL9" s="64"/>
      <c r="BN9" s="64"/>
      <c r="BR9" s="6"/>
      <c r="BZ9" s="8"/>
      <c r="CA9" s="8"/>
      <c r="CC9" s="64"/>
      <c r="CD9" s="8"/>
      <c r="CE9" s="64"/>
    </row>
    <row r="10" spans="2:83" x14ac:dyDescent="0.3">
      <c r="B10" s="28"/>
      <c r="C10" s="29"/>
      <c r="D10" s="29"/>
      <c r="E10" s="29"/>
      <c r="F10" s="29"/>
      <c r="G10" s="29"/>
      <c r="H10" s="29"/>
      <c r="I10" s="29"/>
      <c r="J10" s="29"/>
      <c r="K10" s="29"/>
      <c r="L10" s="29"/>
      <c r="M10" s="29"/>
      <c r="N10" s="30"/>
      <c r="P10" s="28"/>
      <c r="Q10" s="29"/>
      <c r="R10" s="29"/>
      <c r="S10" s="29"/>
      <c r="T10" s="29"/>
      <c r="U10" s="29"/>
      <c r="V10" s="29"/>
      <c r="W10" s="29"/>
      <c r="X10" s="29"/>
      <c r="Y10" s="29"/>
      <c r="Z10" s="29"/>
      <c r="AA10" s="29"/>
      <c r="AB10" s="30"/>
      <c r="AK10" s="73" t="s">
        <v>3961</v>
      </c>
      <c r="AL10" s="42">
        <f>IF(AL9&gt;AL8,AL9,"")</f>
        <v>12.535234447277647</v>
      </c>
      <c r="AM10" s="42">
        <f t="shared" ref="AM10:AQ10" si="7">IF(AM9&gt;AM8,AM9,"")</f>
        <v>7.3637668493323263</v>
      </c>
      <c r="AN10" s="42">
        <f t="shared" si="7"/>
        <v>12.745256696428569</v>
      </c>
      <c r="AO10" s="42" t="str">
        <f t="shared" si="7"/>
        <v/>
      </c>
      <c r="AP10" s="42">
        <f t="shared" si="7"/>
        <v>33.860024686568153</v>
      </c>
      <c r="AQ10" s="42">
        <f t="shared" si="7"/>
        <v>13.770326236263735</v>
      </c>
      <c r="BL10" s="64"/>
      <c r="BN10" s="64"/>
      <c r="BR10" s="6"/>
      <c r="BZ10" s="8"/>
      <c r="CA10" s="8"/>
      <c r="CC10" s="64"/>
      <c r="CD10" s="8"/>
      <c r="CE10" s="64"/>
    </row>
    <row r="11" spans="2:83" x14ac:dyDescent="0.3">
      <c r="B11" s="28"/>
      <c r="C11" s="29"/>
      <c r="D11" s="29"/>
      <c r="E11" s="29"/>
      <c r="F11" s="29"/>
      <c r="G11" s="29"/>
      <c r="H11" s="29"/>
      <c r="I11" s="29"/>
      <c r="J11" s="29"/>
      <c r="K11" s="29"/>
      <c r="L11" s="29"/>
      <c r="M11" s="29"/>
      <c r="N11" s="30"/>
      <c r="P11" s="28"/>
      <c r="Q11" s="29"/>
      <c r="R11" s="29"/>
      <c r="S11" s="29"/>
      <c r="T11" s="29"/>
      <c r="U11" s="29"/>
      <c r="V11" s="29"/>
      <c r="W11" s="29"/>
      <c r="X11" s="29"/>
      <c r="Y11" s="29"/>
      <c r="Z11" s="29"/>
      <c r="AA11" s="29"/>
      <c r="AB11" s="30"/>
      <c r="AK11" s="71" t="s">
        <v>3939</v>
      </c>
      <c r="AL11" s="41">
        <v>8</v>
      </c>
      <c r="AM11" s="41">
        <f t="shared" si="1"/>
        <v>8</v>
      </c>
      <c r="AN11" s="41">
        <f t="shared" si="2"/>
        <v>8</v>
      </c>
      <c r="AO11" s="41">
        <f t="shared" si="3"/>
        <v>8</v>
      </c>
      <c r="AP11" s="41">
        <f t="shared" si="4"/>
        <v>8</v>
      </c>
      <c r="AQ11" s="75">
        <f t="shared" si="5"/>
        <v>8</v>
      </c>
      <c r="BL11" s="64"/>
      <c r="BN11" s="64"/>
      <c r="BR11" s="6"/>
      <c r="BZ11" s="8"/>
      <c r="CA11" s="8"/>
      <c r="CC11" s="64"/>
      <c r="CD11" s="8"/>
      <c r="CE11" s="64"/>
    </row>
    <row r="12" spans="2:83" x14ac:dyDescent="0.3">
      <c r="B12" s="28"/>
      <c r="C12" s="29"/>
      <c r="D12" s="29"/>
      <c r="E12" s="29"/>
      <c r="F12" s="29"/>
      <c r="G12" s="29"/>
      <c r="H12" s="29"/>
      <c r="I12" s="29"/>
      <c r="J12" s="29"/>
      <c r="K12" s="29"/>
      <c r="L12" s="29"/>
      <c r="M12" s="29"/>
      <c r="N12" s="30"/>
      <c r="P12" s="28"/>
      <c r="Q12" s="29"/>
      <c r="R12" s="29"/>
      <c r="S12" s="29"/>
      <c r="T12" s="29"/>
      <c r="U12" s="29"/>
      <c r="V12" s="29"/>
      <c r="W12" s="29"/>
      <c r="X12" s="29"/>
      <c r="Y12" s="29"/>
      <c r="Z12" s="29"/>
      <c r="AA12" s="29"/>
      <c r="AB12" s="30"/>
      <c r="AK12" s="73" t="s">
        <v>1579</v>
      </c>
      <c r="AL12" s="42">
        <f t="shared" ca="1" si="6"/>
        <v>15.374173599568355</v>
      </c>
      <c r="AM12" s="42">
        <f t="shared" ca="1" si="1"/>
        <v>17.342492405035806</v>
      </c>
      <c r="AN12" s="42">
        <f t="shared" ca="1" si="2"/>
        <v>11.807967016707249</v>
      </c>
      <c r="AO12" s="42">
        <f t="shared" ca="1" si="3"/>
        <v>17.82989484344542</v>
      </c>
      <c r="AP12" s="42">
        <f t="shared" ca="1" si="4"/>
        <v>9.5758982651631328</v>
      </c>
      <c r="AQ12" s="76">
        <f t="shared" ca="1" si="5"/>
        <v>16.254919442536632</v>
      </c>
      <c r="BL12" s="64"/>
      <c r="BN12" s="64"/>
      <c r="BR12" s="6"/>
      <c r="BZ12" s="8"/>
      <c r="CA12" s="8"/>
      <c r="CC12" s="64"/>
      <c r="CD12" s="8"/>
      <c r="CE12" s="64"/>
    </row>
    <row r="13" spans="2:83" x14ac:dyDescent="0.3">
      <c r="B13" s="28"/>
      <c r="C13" s="29"/>
      <c r="D13" s="29"/>
      <c r="E13" s="29"/>
      <c r="F13" s="29"/>
      <c r="G13" s="29"/>
      <c r="H13" s="29"/>
      <c r="I13" s="29"/>
      <c r="J13" s="29"/>
      <c r="K13" s="29"/>
      <c r="L13" s="29"/>
      <c r="M13" s="29"/>
      <c r="N13" s="30"/>
      <c r="P13" s="28"/>
      <c r="Q13" s="29"/>
      <c r="R13" s="29"/>
      <c r="S13" s="29"/>
      <c r="T13" s="29"/>
      <c r="U13" s="29"/>
      <c r="V13" s="29"/>
      <c r="W13" s="29"/>
      <c r="X13" s="29"/>
      <c r="Y13" s="29"/>
      <c r="Z13" s="29"/>
      <c r="AA13" s="29"/>
      <c r="AB13" s="30"/>
      <c r="AK13" s="73" t="s">
        <v>3962</v>
      </c>
      <c r="AL13" s="42">
        <f ca="1">IF(AL12&gt;AL11,AL12,"")</f>
        <v>15.374173599568355</v>
      </c>
      <c r="AM13" s="42">
        <f t="shared" ref="AM13:AQ13" ca="1" si="8">IF(AM12&gt;AM11,AM12,"")</f>
        <v>17.342492405035806</v>
      </c>
      <c r="AN13" s="42">
        <f t="shared" ca="1" si="8"/>
        <v>11.807967016707249</v>
      </c>
      <c r="AO13" s="42">
        <f t="shared" ca="1" si="8"/>
        <v>17.82989484344542</v>
      </c>
      <c r="AP13" s="42">
        <f t="shared" ca="1" si="8"/>
        <v>9.5758982651631328</v>
      </c>
      <c r="AQ13" s="42">
        <f t="shared" ca="1" si="8"/>
        <v>16.254919442536632</v>
      </c>
      <c r="BL13" s="64"/>
      <c r="BN13" s="64"/>
      <c r="BR13" s="6"/>
      <c r="BZ13" s="8"/>
      <c r="CA13" s="8"/>
      <c r="CC13" s="64"/>
      <c r="CD13" s="8"/>
      <c r="CE13" s="64"/>
    </row>
    <row r="14" spans="2:83" x14ac:dyDescent="0.3">
      <c r="B14" s="28"/>
      <c r="C14" s="29"/>
      <c r="D14" s="29"/>
      <c r="E14" s="29"/>
      <c r="F14" s="29"/>
      <c r="G14" s="29"/>
      <c r="H14" s="29"/>
      <c r="I14" s="29"/>
      <c r="J14" s="29"/>
      <c r="K14" s="29"/>
      <c r="L14" s="29"/>
      <c r="M14" s="29"/>
      <c r="N14" s="30"/>
      <c r="P14" s="28"/>
      <c r="Q14" s="29"/>
      <c r="R14" s="29"/>
      <c r="S14" s="29"/>
      <c r="T14" s="29"/>
      <c r="U14" s="29"/>
      <c r="V14" s="29"/>
      <c r="W14" s="29"/>
      <c r="X14" s="29"/>
      <c r="Y14" s="29"/>
      <c r="Z14" s="29"/>
      <c r="AA14" s="29"/>
      <c r="AB14" s="30"/>
      <c r="AK14" s="71" t="s">
        <v>3941</v>
      </c>
      <c r="AL14" s="36">
        <v>800</v>
      </c>
      <c r="AM14" s="36">
        <f t="shared" si="1"/>
        <v>800</v>
      </c>
      <c r="AN14" s="36">
        <f t="shared" si="2"/>
        <v>800</v>
      </c>
      <c r="AO14" s="36">
        <f t="shared" si="3"/>
        <v>800</v>
      </c>
      <c r="AP14" s="36">
        <f t="shared" si="4"/>
        <v>800</v>
      </c>
      <c r="AQ14" s="77">
        <f t="shared" si="5"/>
        <v>800</v>
      </c>
      <c r="BL14" s="64"/>
      <c r="BN14" s="64"/>
      <c r="BZ14" s="8"/>
      <c r="CA14" s="8"/>
      <c r="CC14" s="64"/>
      <c r="CD14" s="8"/>
      <c r="CE14" s="64"/>
    </row>
    <row r="15" spans="2:83" x14ac:dyDescent="0.3">
      <c r="B15" s="28"/>
      <c r="C15" s="29"/>
      <c r="D15" s="29"/>
      <c r="E15" s="29"/>
      <c r="F15" s="29"/>
      <c r="G15" s="29"/>
      <c r="H15" s="29"/>
      <c r="I15" s="29"/>
      <c r="J15" s="29"/>
      <c r="K15" s="29"/>
      <c r="L15" s="29"/>
      <c r="M15" s="29"/>
      <c r="N15" s="30"/>
      <c r="P15" s="28"/>
      <c r="Q15" s="29"/>
      <c r="R15" s="29"/>
      <c r="S15" s="29"/>
      <c r="T15" s="29"/>
      <c r="U15" s="29"/>
      <c r="V15" s="29"/>
      <c r="W15" s="29"/>
      <c r="X15" s="29"/>
      <c r="Y15" s="29"/>
      <c r="Z15" s="29"/>
      <c r="AA15" s="29"/>
      <c r="AB15" s="30"/>
      <c r="AK15" s="73" t="s">
        <v>3933</v>
      </c>
      <c r="AL15" s="43">
        <f t="shared" si="6"/>
        <v>2059.5209166666668</v>
      </c>
      <c r="AM15" s="43">
        <f t="shared" si="1"/>
        <v>332.96250000000003</v>
      </c>
      <c r="AN15" s="43">
        <f t="shared" si="2"/>
        <v>369.98750000000001</v>
      </c>
      <c r="AO15" s="43">
        <f t="shared" si="3"/>
        <v>183.40416666666667</v>
      </c>
      <c r="AP15" s="43">
        <f t="shared" si="4"/>
        <v>797.38341666666679</v>
      </c>
      <c r="AQ15" s="78">
        <f t="shared" si="5"/>
        <v>375.78333333333336</v>
      </c>
      <c r="BL15" s="64"/>
      <c r="BN15" s="64"/>
      <c r="BZ15" s="8"/>
      <c r="CA15" s="8"/>
      <c r="CC15" s="64"/>
      <c r="CD15" s="8"/>
      <c r="CE15" s="64"/>
    </row>
    <row r="16" spans="2:83" x14ac:dyDescent="0.3">
      <c r="B16" s="28"/>
      <c r="C16" s="29"/>
      <c r="D16" s="29"/>
      <c r="E16" s="29"/>
      <c r="F16" s="29"/>
      <c r="G16" s="29"/>
      <c r="H16" s="29"/>
      <c r="I16" s="29"/>
      <c r="J16" s="29"/>
      <c r="K16" s="29"/>
      <c r="L16" s="29"/>
      <c r="M16" s="29"/>
      <c r="N16" s="30"/>
      <c r="P16" s="28"/>
      <c r="Q16" s="29"/>
      <c r="R16" s="29"/>
      <c r="S16" s="29"/>
      <c r="T16" s="29"/>
      <c r="U16" s="29"/>
      <c r="V16" s="29"/>
      <c r="W16" s="29"/>
      <c r="X16" s="29"/>
      <c r="Y16" s="29"/>
      <c r="Z16" s="29"/>
      <c r="AA16" s="29"/>
      <c r="AB16" s="30"/>
      <c r="AK16" s="73" t="s">
        <v>3934</v>
      </c>
      <c r="AL16" s="43">
        <f t="shared" si="6"/>
        <v>683.47916666666663</v>
      </c>
      <c r="AM16" s="43">
        <f t="shared" si="1"/>
        <v>683.47916666666663</v>
      </c>
      <c r="AN16" s="43">
        <f t="shared" si="2"/>
        <v>683.47916666666663</v>
      </c>
      <c r="AO16" s="43">
        <f t="shared" si="3"/>
        <v>683.47916666666663</v>
      </c>
      <c r="AP16" s="43">
        <f t="shared" si="4"/>
        <v>683.47916666666663</v>
      </c>
      <c r="AQ16" s="78">
        <f t="shared" si="5"/>
        <v>683.47916666666663</v>
      </c>
      <c r="BL16" s="64"/>
      <c r="BN16" s="64"/>
      <c r="BZ16" s="8"/>
      <c r="CA16" s="8"/>
      <c r="CC16" s="64"/>
      <c r="CD16" s="8"/>
      <c r="CE16" s="64"/>
    </row>
    <row r="17" spans="2:83" x14ac:dyDescent="0.3">
      <c r="B17" s="28"/>
      <c r="C17" s="29"/>
      <c r="D17" s="29"/>
      <c r="E17" s="29"/>
      <c r="F17" s="29"/>
      <c r="G17" s="29"/>
      <c r="H17" s="29"/>
      <c r="I17" s="29"/>
      <c r="J17" s="29"/>
      <c r="K17" s="29"/>
      <c r="L17" s="29"/>
      <c r="M17" s="29"/>
      <c r="N17" s="30"/>
      <c r="P17" s="28"/>
      <c r="Q17" s="29"/>
      <c r="R17" s="29"/>
      <c r="S17" s="29"/>
      <c r="T17" s="29"/>
      <c r="U17" s="29"/>
      <c r="V17" s="29"/>
      <c r="W17" s="29"/>
      <c r="X17" s="29"/>
      <c r="Y17" s="29"/>
      <c r="Z17" s="29"/>
      <c r="AA17" s="29"/>
      <c r="AB17" s="30"/>
      <c r="AK17" s="73" t="s">
        <v>3963</v>
      </c>
      <c r="AL17" s="43">
        <f t="shared" ref="AL17:AQ17" si="9">IF(AL15&gt;AL14,AL15,"")</f>
        <v>2059.5209166666668</v>
      </c>
      <c r="AM17" s="43" t="str">
        <f t="shared" si="9"/>
        <v/>
      </c>
      <c r="AN17" s="43" t="str">
        <f t="shared" si="9"/>
        <v/>
      </c>
      <c r="AO17" s="43" t="str">
        <f t="shared" si="9"/>
        <v/>
      </c>
      <c r="AP17" s="43" t="str">
        <f t="shared" si="9"/>
        <v/>
      </c>
      <c r="AQ17" s="43" t="str">
        <f t="shared" si="9"/>
        <v/>
      </c>
      <c r="BL17" s="64"/>
      <c r="BN17" s="64"/>
      <c r="BZ17" s="8"/>
      <c r="CA17" s="8"/>
      <c r="CC17" s="64"/>
      <c r="CD17" s="8"/>
      <c r="CE17" s="64"/>
    </row>
    <row r="18" spans="2:83" x14ac:dyDescent="0.3">
      <c r="B18" s="28"/>
      <c r="C18" s="29"/>
      <c r="D18" s="29"/>
      <c r="E18" s="29"/>
      <c r="F18" s="29"/>
      <c r="G18" s="29"/>
      <c r="H18" s="29"/>
      <c r="I18" s="29"/>
      <c r="J18" s="29"/>
      <c r="K18" s="29"/>
      <c r="L18" s="29"/>
      <c r="M18" s="29"/>
      <c r="N18" s="30"/>
      <c r="P18" s="28"/>
      <c r="Q18" s="29"/>
      <c r="R18" s="29"/>
      <c r="S18" s="29"/>
      <c r="T18" s="29"/>
      <c r="U18" s="29"/>
      <c r="V18" s="29"/>
      <c r="W18" s="29"/>
      <c r="X18" s="29"/>
      <c r="Y18" s="29"/>
      <c r="Z18" s="29"/>
      <c r="AA18" s="29"/>
      <c r="AB18" s="30"/>
      <c r="AK18" s="71" t="s">
        <v>3942</v>
      </c>
      <c r="AL18" s="37">
        <v>0.04</v>
      </c>
      <c r="AM18" s="37">
        <v>0.04</v>
      </c>
      <c r="AN18" s="37">
        <v>0.04</v>
      </c>
      <c r="AO18" s="37">
        <v>0.04</v>
      </c>
      <c r="AP18" s="37">
        <v>0.04</v>
      </c>
      <c r="AQ18" s="79">
        <v>0.04</v>
      </c>
      <c r="BL18" s="64"/>
      <c r="BN18" s="64"/>
      <c r="BZ18" s="8"/>
      <c r="CA18" s="8"/>
      <c r="CC18" s="64"/>
      <c r="CD18" s="8"/>
      <c r="CE18" s="64"/>
    </row>
    <row r="19" spans="2:83" x14ac:dyDescent="0.3">
      <c r="B19" s="28"/>
      <c r="C19" s="29"/>
      <c r="D19" s="29"/>
      <c r="E19" s="29"/>
      <c r="F19" s="29"/>
      <c r="G19" s="29"/>
      <c r="H19" s="29"/>
      <c r="I19" s="29"/>
      <c r="J19" s="29"/>
      <c r="K19" s="29"/>
      <c r="L19" s="29"/>
      <c r="M19" s="29"/>
      <c r="N19" s="30"/>
      <c r="P19" s="28"/>
      <c r="Q19" s="29"/>
      <c r="R19" s="29"/>
      <c r="S19" s="29"/>
      <c r="T19" s="29"/>
      <c r="U19" s="29"/>
      <c r="V19" s="29"/>
      <c r="W19" s="29"/>
      <c r="X19" s="29"/>
      <c r="Y19" s="29"/>
      <c r="Z19" s="29"/>
      <c r="AA19" s="29"/>
      <c r="AB19" s="30"/>
      <c r="AK19" s="73" t="s">
        <v>3943</v>
      </c>
      <c r="AL19" s="44">
        <f t="shared" si="6"/>
        <v>4.7574980749980754E-2</v>
      </c>
      <c r="AM19" s="44">
        <f t="shared" si="1"/>
        <v>2.7103174603174601E-2</v>
      </c>
      <c r="AN19" s="44">
        <f t="shared" si="2"/>
        <v>6.324572649572649E-2</v>
      </c>
      <c r="AO19" s="44">
        <f t="shared" si="3"/>
        <v>1.6500599790073477E-2</v>
      </c>
      <c r="AP19" s="44">
        <f t="shared" si="4"/>
        <v>0.12391350686350687</v>
      </c>
      <c r="AQ19" s="80">
        <f t="shared" si="5"/>
        <v>4.9412667104974793E-2</v>
      </c>
      <c r="BL19" s="64"/>
      <c r="BN19" s="64"/>
      <c r="BZ19" s="8"/>
      <c r="CA19" s="8"/>
      <c r="CC19" s="64"/>
      <c r="CD19" s="8"/>
      <c r="CE19" s="64"/>
    </row>
    <row r="20" spans="2:83" ht="15" thickBot="1" x14ac:dyDescent="0.35">
      <c r="B20" s="28"/>
      <c r="C20" s="29"/>
      <c r="D20" s="29"/>
      <c r="E20" s="29"/>
      <c r="F20" s="29"/>
      <c r="G20" s="29"/>
      <c r="H20" s="29"/>
      <c r="I20" s="29"/>
      <c r="J20" s="29"/>
      <c r="K20" s="29"/>
      <c r="L20" s="29"/>
      <c r="M20" s="29"/>
      <c r="N20" s="30"/>
      <c r="P20" s="28"/>
      <c r="Q20" s="29"/>
      <c r="R20" s="29"/>
      <c r="S20" s="29"/>
      <c r="T20" s="29"/>
      <c r="U20" s="29"/>
      <c r="V20" s="29"/>
      <c r="W20" s="29"/>
      <c r="X20" s="29"/>
      <c r="Y20" s="29"/>
      <c r="Z20" s="29"/>
      <c r="AA20" s="29"/>
      <c r="AB20" s="30"/>
      <c r="AK20" s="81" t="s">
        <v>3964</v>
      </c>
      <c r="AL20" s="44">
        <f>IF(AL19&gt;AL18,AL19,"")</f>
        <v>4.7574980749980754E-2</v>
      </c>
      <c r="AM20" s="44" t="str">
        <f t="shared" ref="AM20:AQ20" si="10">IF(AM19&gt;AM18,AM19,"")</f>
        <v/>
      </c>
      <c r="AN20" s="44">
        <f t="shared" si="10"/>
        <v>6.324572649572649E-2</v>
      </c>
      <c r="AO20" s="44" t="str">
        <f t="shared" si="10"/>
        <v/>
      </c>
      <c r="AP20" s="44">
        <f t="shared" si="10"/>
        <v>0.12391350686350687</v>
      </c>
      <c r="AQ20" s="44">
        <f t="shared" si="10"/>
        <v>4.9412667104974793E-2</v>
      </c>
      <c r="BL20" s="64"/>
      <c r="BN20" s="64"/>
      <c r="BZ20" s="8"/>
      <c r="CA20" s="8"/>
      <c r="CC20" s="64"/>
      <c r="CD20" s="8"/>
      <c r="CE20" s="64"/>
    </row>
    <row r="21" spans="2:83" x14ac:dyDescent="0.3">
      <c r="B21" s="28"/>
      <c r="C21" s="29"/>
      <c r="D21" s="29"/>
      <c r="E21" s="29"/>
      <c r="F21" s="29"/>
      <c r="G21" s="29"/>
      <c r="H21" s="29"/>
      <c r="I21" s="29"/>
      <c r="J21" s="29"/>
      <c r="K21" s="29"/>
      <c r="L21" s="29"/>
      <c r="M21" s="29"/>
      <c r="N21" s="30"/>
      <c r="P21" s="28"/>
      <c r="Q21" s="29"/>
      <c r="R21" s="29"/>
      <c r="S21" s="29"/>
      <c r="T21" s="29"/>
      <c r="U21" s="29"/>
      <c r="V21" s="29"/>
      <c r="W21" s="29"/>
      <c r="X21" s="29"/>
      <c r="Y21" s="29"/>
      <c r="Z21" s="29"/>
      <c r="AA21" s="29"/>
      <c r="AB21" s="30"/>
      <c r="BL21" s="64"/>
      <c r="BN21" s="64"/>
      <c r="BZ21" s="8"/>
      <c r="CA21" s="8"/>
      <c r="CC21" s="64"/>
      <c r="CD21" s="8"/>
      <c r="CE21" s="64"/>
    </row>
    <row r="22" spans="2:83" x14ac:dyDescent="0.3">
      <c r="B22" s="28"/>
      <c r="C22" s="29"/>
      <c r="D22" s="29"/>
      <c r="E22" s="29"/>
      <c r="F22" s="29"/>
      <c r="G22" s="29"/>
      <c r="H22" s="29"/>
      <c r="I22" s="29"/>
      <c r="J22" s="29"/>
      <c r="K22" s="29"/>
      <c r="L22" s="29"/>
      <c r="M22" s="29"/>
      <c r="N22" s="30"/>
      <c r="P22" s="28"/>
      <c r="Q22" s="29"/>
      <c r="R22" s="29"/>
      <c r="S22" s="29"/>
      <c r="T22" s="29"/>
      <c r="U22" s="29"/>
      <c r="V22" s="29"/>
      <c r="W22" s="29"/>
      <c r="X22" s="29"/>
      <c r="Y22" s="29"/>
      <c r="Z22" s="29"/>
      <c r="AA22" s="29"/>
      <c r="AB22" s="30"/>
      <c r="BL22" s="64"/>
      <c r="BN22" s="64"/>
      <c r="BZ22" s="8"/>
      <c r="CA22" s="8"/>
      <c r="CC22" s="64"/>
      <c r="CD22" s="8"/>
      <c r="CE22" s="64"/>
    </row>
    <row r="23" spans="2:83" x14ac:dyDescent="0.3">
      <c r="B23" s="28"/>
      <c r="C23" s="29"/>
      <c r="D23" s="29"/>
      <c r="E23" s="29"/>
      <c r="F23" s="29"/>
      <c r="G23" s="29"/>
      <c r="H23" s="29"/>
      <c r="I23" s="29"/>
      <c r="J23" s="29"/>
      <c r="K23" s="29"/>
      <c r="L23" s="29"/>
      <c r="M23" s="29"/>
      <c r="N23" s="30"/>
      <c r="P23" s="28"/>
      <c r="Q23" s="29"/>
      <c r="R23" s="29"/>
      <c r="S23" s="29"/>
      <c r="T23" s="29"/>
      <c r="U23" s="29"/>
      <c r="V23" s="29"/>
      <c r="W23" s="29"/>
      <c r="X23" s="29"/>
      <c r="Y23" s="29"/>
      <c r="Z23" s="29"/>
      <c r="AA23" s="29"/>
      <c r="AB23" s="30"/>
      <c r="BL23" s="64"/>
      <c r="BN23" s="64"/>
    </row>
    <row r="24" spans="2:83" x14ac:dyDescent="0.3">
      <c r="B24" s="28"/>
      <c r="C24" s="29"/>
      <c r="D24" s="29"/>
      <c r="E24" s="29"/>
      <c r="F24" s="29"/>
      <c r="G24" s="29"/>
      <c r="H24" s="29"/>
      <c r="I24" s="29"/>
      <c r="J24" s="29"/>
      <c r="K24" s="29"/>
      <c r="L24" s="29"/>
      <c r="M24" s="29"/>
      <c r="N24" s="30"/>
      <c r="P24" s="28"/>
      <c r="Q24" s="29"/>
      <c r="R24" s="29"/>
      <c r="S24" s="29"/>
      <c r="T24" s="29"/>
      <c r="U24" s="29"/>
      <c r="V24" s="29"/>
      <c r="W24" s="29"/>
      <c r="X24" s="29"/>
      <c r="Y24" s="29"/>
      <c r="Z24" s="29"/>
      <c r="AA24" s="29"/>
      <c r="AB24" s="30"/>
      <c r="BA24" s="6"/>
      <c r="BL24" s="64"/>
      <c r="BN24" s="64"/>
    </row>
    <row r="25" spans="2:83" x14ac:dyDescent="0.3">
      <c r="B25" s="28"/>
      <c r="C25" s="29"/>
      <c r="D25" s="29"/>
      <c r="E25" s="29"/>
      <c r="F25" s="29"/>
      <c r="G25" s="29"/>
      <c r="H25" s="29"/>
      <c r="I25" s="29"/>
      <c r="J25" s="29"/>
      <c r="K25" s="29"/>
      <c r="L25" s="29"/>
      <c r="M25" s="29"/>
      <c r="N25" s="30"/>
      <c r="P25" s="28"/>
      <c r="Q25" s="29"/>
      <c r="R25" s="29"/>
      <c r="S25" s="29"/>
      <c r="T25" s="29"/>
      <c r="U25" s="29"/>
      <c r="V25" s="29"/>
      <c r="W25" s="29"/>
      <c r="X25" s="29"/>
      <c r="Y25" s="29"/>
      <c r="Z25" s="29"/>
      <c r="AA25" s="29"/>
      <c r="AB25" s="30"/>
      <c r="AK25" s="162" t="s">
        <v>3959</v>
      </c>
      <c r="AL25" s="162"/>
      <c r="AM25" s="162"/>
      <c r="AN25" s="162"/>
      <c r="AO25" s="162"/>
      <c r="AP25" s="162"/>
      <c r="AQ25" s="162"/>
      <c r="AR25" s="162"/>
      <c r="AS25" s="162"/>
      <c r="AT25" s="162"/>
      <c r="AU25" s="162"/>
      <c r="AV25" s="162"/>
      <c r="AW25" s="162"/>
      <c r="AX25" s="162"/>
      <c r="AY25" s="118"/>
      <c r="BA25" s="60" t="s">
        <v>1573</v>
      </c>
      <c r="BB25" s="60" t="s">
        <v>32</v>
      </c>
      <c r="BC25" s="60" t="s">
        <v>1546</v>
      </c>
      <c r="BD25" s="61" t="s">
        <v>1547</v>
      </c>
      <c r="BE25" s="61" t="s">
        <v>1572</v>
      </c>
      <c r="BF25" s="61" t="s">
        <v>3944</v>
      </c>
      <c r="BG25" s="60" t="s">
        <v>21</v>
      </c>
      <c r="BH25" s="60" t="s">
        <v>1574</v>
      </c>
      <c r="BI25" s="62" t="s">
        <v>1575</v>
      </c>
      <c r="BJ25" s="62" t="s">
        <v>1576</v>
      </c>
      <c r="BK25" s="60" t="s">
        <v>3935</v>
      </c>
      <c r="BL25" s="63" t="s">
        <v>3937</v>
      </c>
      <c r="BM25" s="62" t="s">
        <v>3957</v>
      </c>
      <c r="BN25" s="63" t="s">
        <v>3958</v>
      </c>
      <c r="BR25" s="60" t="s">
        <v>1573</v>
      </c>
      <c r="BS25" s="60" t="s">
        <v>32</v>
      </c>
      <c r="BT25" s="60" t="s">
        <v>1546</v>
      </c>
      <c r="BU25" s="61" t="s">
        <v>1547</v>
      </c>
      <c r="BV25" s="61" t="s">
        <v>1572</v>
      </c>
      <c r="BW25" s="61" t="s">
        <v>3944</v>
      </c>
      <c r="BX25" s="60" t="s">
        <v>21</v>
      </c>
      <c r="BY25" s="60" t="s">
        <v>1574</v>
      </c>
      <c r="BZ25" s="62" t="s">
        <v>1575</v>
      </c>
      <c r="CA25" s="62" t="s">
        <v>1576</v>
      </c>
      <c r="CB25" s="60" t="s">
        <v>3935</v>
      </c>
      <c r="CC25" s="63" t="s">
        <v>3937</v>
      </c>
      <c r="CD25" s="62" t="s">
        <v>3957</v>
      </c>
      <c r="CE25" s="63" t="s">
        <v>3958</v>
      </c>
    </row>
    <row r="26" spans="2:83" x14ac:dyDescent="0.3">
      <c r="B26" s="28"/>
      <c r="C26" s="29"/>
      <c r="D26" s="29"/>
      <c r="E26" s="29"/>
      <c r="F26" s="29"/>
      <c r="G26" s="29"/>
      <c r="H26" s="29"/>
      <c r="I26" s="29"/>
      <c r="J26" s="29"/>
      <c r="K26" s="29"/>
      <c r="L26" s="29"/>
      <c r="M26" s="29"/>
      <c r="N26" s="30"/>
      <c r="P26" s="28"/>
      <c r="Q26" s="29"/>
      <c r="R26" s="29"/>
      <c r="S26" s="29"/>
      <c r="T26" s="29"/>
      <c r="U26" s="29"/>
      <c r="V26" s="29"/>
      <c r="W26" s="29"/>
      <c r="X26" s="29"/>
      <c r="Y26" s="29"/>
      <c r="Z26" s="29"/>
      <c r="AA26" s="29"/>
      <c r="AB26" s="30"/>
      <c r="AK26" s="38" t="s">
        <v>1571</v>
      </c>
      <c r="AL26" s="66" t="s">
        <v>3965</v>
      </c>
      <c r="AM26" s="39">
        <v>45292</v>
      </c>
      <c r="AN26" s="39">
        <v>45323</v>
      </c>
      <c r="AO26" s="39">
        <v>45352</v>
      </c>
      <c r="AP26" s="39">
        <v>45383</v>
      </c>
      <c r="AQ26" s="39">
        <v>45413</v>
      </c>
      <c r="AR26" s="39">
        <v>45444</v>
      </c>
      <c r="AS26" s="39">
        <v>45474</v>
      </c>
      <c r="AT26" s="39">
        <v>45505</v>
      </c>
      <c r="AU26" s="39">
        <v>45536</v>
      </c>
      <c r="AV26" s="39">
        <v>45566</v>
      </c>
      <c r="AW26" s="39">
        <v>45597</v>
      </c>
      <c r="AX26" s="39">
        <v>45627</v>
      </c>
      <c r="AY26" s="119"/>
      <c r="BA26" s="57" cm="1">
        <f t="array" aca="1" ref="BA26:BN99" ca="1">_xlfn._xlws.SORT(_xlfn._xlws.FILTER(Table2[],Table2[MONTH]=Dashboard!$AA$8),5,-1,0)</f>
        <v>45352</v>
      </c>
      <c r="BB26" s="22" t="str">
        <f ca="1"/>
        <v>GEAR CELL</v>
      </c>
      <c r="BC26" s="22" t="str">
        <f ca="1"/>
        <v>SICMAT-1 SHAVING NRSU310 I9001</v>
      </c>
      <c r="BD26" s="22" t="str">
        <f ca="1"/>
        <v>Sicmat-1</v>
      </c>
      <c r="BE26" s="22">
        <f ca="1"/>
        <v>16765</v>
      </c>
      <c r="BF26" s="22">
        <f ca="1"/>
        <v>35100</v>
      </c>
      <c r="BG26" s="22">
        <f ca="1"/>
        <v>21150</v>
      </c>
      <c r="BH26" s="22">
        <f ca="1"/>
        <v>7</v>
      </c>
      <c r="BI26" s="58">
        <f ca="1"/>
        <v>39.916666666666664</v>
      </c>
      <c r="BJ26" s="58">
        <f ca="1"/>
        <v>0.43501984126984128</v>
      </c>
      <c r="BK26" s="22">
        <f ca="1"/>
        <v>1165</v>
      </c>
      <c r="BL26" s="59">
        <f ca="1"/>
        <v>0.79267139479905435</v>
      </c>
      <c r="BM26" s="58">
        <f ca="1"/>
        <v>1.8189484126984126</v>
      </c>
      <c r="BN26" s="59">
        <f ca="1"/>
        <v>0.47763532763532762</v>
      </c>
      <c r="BR26" s="57" cm="1">
        <f t="array" aca="1" ref="BR26:CE44" ca="1">_xlfn._xlws.SORT(_xlfn._xlws.FILTER(Table2[],(Table2[MONTH]=Dashboard!$AA$8)*(Table2[CELL]=Dashboard!$O$8)),5,-1,0)</f>
        <v>45352</v>
      </c>
      <c r="BS26" s="22" t="str">
        <f ca="1"/>
        <v>HMC</v>
      </c>
      <c r="BT26" s="22" t="str">
        <f ca="1"/>
        <v>MAZAK HMC HCN6000 I21005</v>
      </c>
      <c r="BU26" s="22" t="str">
        <f ca="1"/>
        <v>HCN6000</v>
      </c>
      <c r="BV26" s="22">
        <f ca="1"/>
        <v>2990</v>
      </c>
      <c r="BW26" s="22">
        <f ca="1"/>
        <v>35100</v>
      </c>
      <c r="BX26" s="22">
        <f ca="1"/>
        <v>31500</v>
      </c>
      <c r="BY26" s="22">
        <f ca="1"/>
        <v>10</v>
      </c>
      <c r="BZ26" s="58">
        <f ca="1"/>
        <v>4.9833333333333334</v>
      </c>
      <c r="CA26" s="58">
        <f ca="1"/>
        <v>1.9798611111111111</v>
      </c>
      <c r="CB26" s="22">
        <f ca="1"/>
        <v>1355</v>
      </c>
      <c r="CC26" s="59">
        <f ca="1"/>
        <v>9.4920634920634919E-2</v>
      </c>
      <c r="CD26" s="58">
        <f ca="1"/>
        <v>2.2298611111111111</v>
      </c>
      <c r="CE26" s="59">
        <f ca="1"/>
        <v>8.5185185185185183E-2</v>
      </c>
    </row>
    <row r="27" spans="2:83" x14ac:dyDescent="0.3">
      <c r="B27" s="28"/>
      <c r="C27" s="29"/>
      <c r="D27" s="29"/>
      <c r="E27" s="29"/>
      <c r="F27" s="29"/>
      <c r="G27" s="29"/>
      <c r="H27" s="29"/>
      <c r="I27" s="29"/>
      <c r="J27" s="29"/>
      <c r="K27" s="29"/>
      <c r="L27" s="29"/>
      <c r="M27" s="29"/>
      <c r="N27" s="30"/>
      <c r="P27" s="28"/>
      <c r="Q27" s="29"/>
      <c r="R27" s="29"/>
      <c r="S27" s="29"/>
      <c r="T27" s="29"/>
      <c r="U27" s="29"/>
      <c r="V27" s="29"/>
      <c r="W27" s="29"/>
      <c r="X27" s="29"/>
      <c r="Y27" s="29"/>
      <c r="Z27" s="29"/>
      <c r="AA27" s="29"/>
      <c r="AB27" s="30"/>
      <c r="AK27" s="40" t="s">
        <v>3940</v>
      </c>
      <c r="AL27" s="34">
        <f>AL5</f>
        <v>300</v>
      </c>
      <c r="AM27" s="34">
        <v>200</v>
      </c>
      <c r="AN27" s="34">
        <v>200</v>
      </c>
      <c r="AO27" s="34">
        <v>200</v>
      </c>
      <c r="AP27" s="34">
        <v>200</v>
      </c>
      <c r="AQ27" s="34">
        <v>200</v>
      </c>
      <c r="AR27" s="34">
        <v>200</v>
      </c>
      <c r="AS27" s="34">
        <v>200</v>
      </c>
      <c r="AT27" s="34">
        <v>200</v>
      </c>
      <c r="AU27" s="34">
        <v>200</v>
      </c>
      <c r="AV27" s="34">
        <v>200</v>
      </c>
      <c r="AW27" s="34">
        <v>200</v>
      </c>
      <c r="AX27" s="34">
        <v>200</v>
      </c>
      <c r="AY27" s="120"/>
      <c r="BA27" s="57">
        <f ca="1"/>
        <v>45352</v>
      </c>
      <c r="BB27" s="22" t="str">
        <f ca="1"/>
        <v>GRINDING CELL</v>
      </c>
      <c r="BC27" s="22" t="str">
        <f ca="1"/>
        <v>REISHAUER GEAR GRINDING RZ362A I15004</v>
      </c>
      <c r="BD27" s="22" t="str">
        <f ca="1"/>
        <v>RZ362A</v>
      </c>
      <c r="BE27" s="22">
        <f ca="1"/>
        <v>5965</v>
      </c>
      <c r="BF27" s="22">
        <f ca="1"/>
        <v>35100</v>
      </c>
      <c r="BG27" s="22">
        <f ca="1"/>
        <v>29700</v>
      </c>
      <c r="BH27" s="22">
        <f ca="1"/>
        <v>5</v>
      </c>
      <c r="BI27" s="58">
        <f ca="1"/>
        <v>19.883333333333333</v>
      </c>
      <c r="BJ27" s="58">
        <f ca="1"/>
        <v>3.2965277777777779</v>
      </c>
      <c r="BK27" s="22">
        <f ca="1"/>
        <v>150</v>
      </c>
      <c r="BL27" s="59">
        <f ca="1"/>
        <v>0.20084175084175085</v>
      </c>
      <c r="BM27" s="58">
        <f ca="1"/>
        <v>4.0465277777777775</v>
      </c>
      <c r="BN27" s="59">
        <f ca="1"/>
        <v>0.16994301994301994</v>
      </c>
      <c r="BR27" s="57">
        <f ca="1"/>
        <v>45352</v>
      </c>
      <c r="BS27" s="22" t="str">
        <f ca="1"/>
        <v>HMC</v>
      </c>
      <c r="BT27" s="22" t="str">
        <f ca="1"/>
        <v>MAZAK HMC FH6800 2PC-1 I21003</v>
      </c>
      <c r="BU27" s="22" t="str">
        <f ca="1"/>
        <v>HMC2P</v>
      </c>
      <c r="BV27" s="22">
        <f ca="1"/>
        <v>1915</v>
      </c>
      <c r="BW27" s="22">
        <f ca="1"/>
        <v>35100</v>
      </c>
      <c r="BX27" s="22">
        <f ca="1"/>
        <v>34650</v>
      </c>
      <c r="BY27" s="22">
        <f ca="1"/>
        <v>16</v>
      </c>
      <c r="BZ27" s="22">
        <f ca="1"/>
        <v>1.9947916666666667</v>
      </c>
      <c r="CA27" s="22">
        <f ca="1"/>
        <v>1.4207899305555556</v>
      </c>
      <c r="CB27" s="22">
        <f ca="1"/>
        <v>1160</v>
      </c>
      <c r="CC27" s="22">
        <f ca="1"/>
        <v>5.526695526695527E-2</v>
      </c>
      <c r="CD27" s="22">
        <f ca="1"/>
        <v>1.4403211805555556</v>
      </c>
      <c r="CE27" s="22">
        <f ca="1"/>
        <v>5.4558404558404557E-2</v>
      </c>
    </row>
    <row r="28" spans="2:83" x14ac:dyDescent="0.3">
      <c r="B28" s="28"/>
      <c r="C28" s="29"/>
      <c r="D28" s="29"/>
      <c r="E28" s="29"/>
      <c r="F28" s="29"/>
      <c r="G28" s="29"/>
      <c r="H28" s="29"/>
      <c r="I28" s="29"/>
      <c r="J28" s="29"/>
      <c r="K28" s="29"/>
      <c r="L28" s="29"/>
      <c r="M28" s="29"/>
      <c r="N28" s="30"/>
      <c r="P28" s="28"/>
      <c r="Q28" s="29"/>
      <c r="R28" s="29"/>
      <c r="S28" s="29"/>
      <c r="T28" s="29"/>
      <c r="U28" s="29"/>
      <c r="V28" s="29"/>
      <c r="W28" s="29"/>
      <c r="X28" s="29"/>
      <c r="Y28" s="29"/>
      <c r="Z28" s="29"/>
      <c r="AA28" s="29"/>
      <c r="AB28" s="30"/>
      <c r="AK28" s="38" t="s">
        <v>1577</v>
      </c>
      <c r="AL28" s="38">
        <f t="shared" ref="AL28:AL42" si="11">AL6</f>
        <v>223.75</v>
      </c>
      <c r="AM28" s="38">
        <f>SUMIFS('Workout sheet'!$H:$H,'Workout sheet'!$A:$A,Summary!AM26)</f>
        <v>266</v>
      </c>
      <c r="AN28" s="38">
        <f>SUMIFS('Workout sheet'!$H:$H,'Workout sheet'!$A:$A,Summary!AN26)</f>
        <v>334</v>
      </c>
      <c r="AO28" s="38">
        <f>SUMIFS('Workout sheet'!$H:$H,'Workout sheet'!$A:$A,Summary!AO26)</f>
        <v>374</v>
      </c>
      <c r="AP28" s="38">
        <f>SUMIFS('Workout sheet'!$H:$H,'Workout sheet'!$A:$A,Summary!AP26)</f>
        <v>0</v>
      </c>
      <c r="AQ28" s="38">
        <f>SUMIFS('Workout sheet'!$H:$H,'Workout sheet'!$A:$A,Summary!AQ26)</f>
        <v>0</v>
      </c>
      <c r="AR28" s="38">
        <f>SUMIFS('Workout sheet'!$H:$H,'Workout sheet'!$A:$A,Summary!AR26)</f>
        <v>0</v>
      </c>
      <c r="AS28" s="38">
        <f>SUMIFS('Workout sheet'!$H:$H,'Workout sheet'!$A:$A,Summary!AS26)</f>
        <v>0</v>
      </c>
      <c r="AT28" s="38">
        <f>SUMIFS('Workout sheet'!$H:$H,'Workout sheet'!$A:$A,Summary!AT26)</f>
        <v>0</v>
      </c>
      <c r="AU28" s="38">
        <f>SUMIFS('Workout sheet'!$H:$H,'Workout sheet'!$A:$A,Summary!AU26)</f>
        <v>0</v>
      </c>
      <c r="AV28" s="38">
        <f>SUMIFS('Workout sheet'!$H:$H,'Workout sheet'!$A:$A,Summary!AV26)</f>
        <v>0</v>
      </c>
      <c r="AW28" s="38">
        <f>SUMIFS('Workout sheet'!$H:$H,'Workout sheet'!$A:$A,Summary!AW26)</f>
        <v>0</v>
      </c>
      <c r="AX28" s="38">
        <f>SUMIFS('Workout sheet'!$H:$H,'Workout sheet'!$A:$A,Summary!AX26)</f>
        <v>0</v>
      </c>
      <c r="AY28" s="121"/>
      <c r="BA28" s="57">
        <f ca="1"/>
        <v>45352</v>
      </c>
      <c r="BB28" s="22" t="str">
        <f ca="1"/>
        <v>GRINDING CELL</v>
      </c>
      <c r="BC28" s="22" t="str">
        <f ca="1"/>
        <v>BURRI GEAR GRINDING BZ331 I15007</v>
      </c>
      <c r="BD28" s="22" t="str">
        <f ca="1"/>
        <v>Burri</v>
      </c>
      <c r="BE28" s="22">
        <f ca="1"/>
        <v>5175</v>
      </c>
      <c r="BF28" s="22">
        <f ca="1"/>
        <v>35100</v>
      </c>
      <c r="BG28" s="22">
        <f ca="1"/>
        <v>33300</v>
      </c>
      <c r="BH28" s="22">
        <f ca="1"/>
        <v>4</v>
      </c>
      <c r="BI28" s="58">
        <f ca="1"/>
        <v>21.5625</v>
      </c>
      <c r="BJ28" s="58">
        <f ca="1"/>
        <v>4.8828125</v>
      </c>
      <c r="BK28" s="22">
        <f ca="1"/>
        <v>620</v>
      </c>
      <c r="BL28" s="59">
        <f ca="1"/>
        <v>0.1554054054054054</v>
      </c>
      <c r="BM28" s="58">
        <f ca="1"/>
        <v>5.1953125</v>
      </c>
      <c r="BN28" s="59">
        <f ca="1"/>
        <v>0.14743589743589744</v>
      </c>
      <c r="BR28" s="57">
        <f ca="1"/>
        <v>45352</v>
      </c>
      <c r="BS28" s="22" t="str">
        <f ca="1"/>
        <v>HMC</v>
      </c>
      <c r="BT28" s="22" t="str">
        <f ca="1"/>
        <v>HWACHEON VERTICAL TURNING LATHE VT550R I3105</v>
      </c>
      <c r="BU28" s="22" t="str">
        <f ca="1"/>
        <v>VTL550</v>
      </c>
      <c r="BV28" s="22">
        <f ca="1"/>
        <v>1865</v>
      </c>
      <c r="BW28" s="22">
        <f ca="1"/>
        <v>35100</v>
      </c>
      <c r="BX28" s="22">
        <f ca="1"/>
        <v>33300</v>
      </c>
      <c r="BY28" s="22">
        <f ca="1"/>
        <v>3</v>
      </c>
      <c r="BZ28" s="22">
        <f ca="1"/>
        <v>10.361111111111111</v>
      </c>
      <c r="CA28" s="22">
        <f ca="1"/>
        <v>7.2766203703703711</v>
      </c>
      <c r="CB28" s="22">
        <f ca="1"/>
        <v>100</v>
      </c>
      <c r="CC28" s="22">
        <f ca="1"/>
        <v>5.6006006006006005E-2</v>
      </c>
      <c r="CD28" s="22">
        <f ca="1"/>
        <v>7.6932870370370372</v>
      </c>
      <c r="CE28" s="22">
        <f ca="1"/>
        <v>5.3133903133903135E-2</v>
      </c>
    </row>
    <row r="29" spans="2:83" x14ac:dyDescent="0.3">
      <c r="B29" s="28"/>
      <c r="C29" s="29"/>
      <c r="D29" s="29"/>
      <c r="E29" s="29"/>
      <c r="F29" s="29"/>
      <c r="G29" s="29"/>
      <c r="H29" s="29"/>
      <c r="I29" s="29"/>
      <c r="J29" s="29"/>
      <c r="K29" s="29"/>
      <c r="L29" s="29"/>
      <c r="M29" s="29"/>
      <c r="N29" s="30"/>
      <c r="P29" s="28"/>
      <c r="Q29" s="29"/>
      <c r="R29" s="29"/>
      <c r="S29" s="29"/>
      <c r="T29" s="29"/>
      <c r="U29" s="29"/>
      <c r="V29" s="29"/>
      <c r="W29" s="29"/>
      <c r="X29" s="29"/>
      <c r="Y29" s="29"/>
      <c r="Z29" s="29"/>
      <c r="AA29" s="29"/>
      <c r="AB29" s="30"/>
      <c r="AK29" s="38" t="s">
        <v>3960</v>
      </c>
      <c r="AL29" s="38" t="str">
        <f t="shared" si="11"/>
        <v/>
      </c>
      <c r="AM29" s="38">
        <f>IF(AM28&gt;AM27,AM28,"")</f>
        <v>266</v>
      </c>
      <c r="AN29" s="38">
        <f t="shared" ref="AN29:AX29" si="12">IF(AN28&gt;AN27,AN28,"")</f>
        <v>334</v>
      </c>
      <c r="AO29" s="38">
        <f t="shared" si="12"/>
        <v>374</v>
      </c>
      <c r="AP29" s="38" t="str">
        <f t="shared" si="12"/>
        <v/>
      </c>
      <c r="AQ29" s="38" t="str">
        <f t="shared" si="12"/>
        <v/>
      </c>
      <c r="AR29" s="38" t="str">
        <f t="shared" si="12"/>
        <v/>
      </c>
      <c r="AS29" s="38" t="str">
        <f t="shared" si="12"/>
        <v/>
      </c>
      <c r="AT29" s="38" t="str">
        <f t="shared" si="12"/>
        <v/>
      </c>
      <c r="AU29" s="38" t="str">
        <f t="shared" si="12"/>
        <v/>
      </c>
      <c r="AV29" s="38" t="str">
        <f t="shared" si="12"/>
        <v/>
      </c>
      <c r="AW29" s="38" t="str">
        <f t="shared" si="12"/>
        <v/>
      </c>
      <c r="AX29" s="38" t="str">
        <f t="shared" si="12"/>
        <v/>
      </c>
      <c r="AY29" s="121"/>
      <c r="BA29" s="57">
        <f ca="1"/>
        <v>45352</v>
      </c>
      <c r="BB29" s="22" t="str">
        <f ca="1"/>
        <v>INTEGREX</v>
      </c>
      <c r="BC29" s="22" t="str">
        <f ca="1"/>
        <v>MAZAK INTEGRES E800-2 I23002</v>
      </c>
      <c r="BD29" s="22" t="str">
        <f ca="1"/>
        <v>E800-2</v>
      </c>
      <c r="BE29" s="22">
        <f ca="1"/>
        <v>4858</v>
      </c>
      <c r="BF29" s="22">
        <f ca="1"/>
        <v>35100</v>
      </c>
      <c r="BG29" s="22">
        <f ca="1"/>
        <v>35100</v>
      </c>
      <c r="BH29" s="22">
        <f ca="1"/>
        <v>15</v>
      </c>
      <c r="BI29" s="58">
        <f ca="1"/>
        <v>5.3977777777777778</v>
      </c>
      <c r="BJ29" s="58">
        <f ca="1"/>
        <v>1.4000925925925927</v>
      </c>
      <c r="BK29" s="22">
        <f ca="1"/>
        <v>1185</v>
      </c>
      <c r="BL29" s="59">
        <f ca="1"/>
        <v>0.1384045584045584</v>
      </c>
      <c r="BM29" s="58">
        <f ca="1"/>
        <v>1.4000925925925927</v>
      </c>
      <c r="BN29" s="59">
        <f ca="1"/>
        <v>0.1384045584045584</v>
      </c>
      <c r="BR29" s="57">
        <f ca="1"/>
        <v>45352</v>
      </c>
      <c r="BS29" s="22" t="str">
        <f ca="1"/>
        <v>HMC</v>
      </c>
      <c r="BT29" s="22" t="str">
        <f ca="1"/>
        <v>HWACHEON VERTICAL TURNING LATHE VT650R I3107</v>
      </c>
      <c r="BU29" s="22" t="str">
        <f ca="1"/>
        <v>VTL650</v>
      </c>
      <c r="BV29" s="22">
        <f ca="1"/>
        <v>1451</v>
      </c>
      <c r="BW29" s="22">
        <f ca="1"/>
        <v>35100</v>
      </c>
      <c r="BX29" s="22">
        <f ca="1"/>
        <v>30600</v>
      </c>
      <c r="BY29" s="22">
        <f ca="1"/>
        <v>5</v>
      </c>
      <c r="BZ29" s="22">
        <f ca="1"/>
        <v>4.8366666666666669</v>
      </c>
      <c r="CA29" s="22">
        <f ca="1"/>
        <v>4.0484722222222222</v>
      </c>
      <c r="CB29" s="22">
        <f ca="1"/>
        <v>717</v>
      </c>
      <c r="CC29" s="22">
        <f ca="1"/>
        <v>4.7418300653594772E-2</v>
      </c>
      <c r="CD29" s="22">
        <f ca="1"/>
        <v>4.6734722222222222</v>
      </c>
      <c r="CE29" s="22">
        <f ca="1"/>
        <v>4.1339031339031336E-2</v>
      </c>
    </row>
    <row r="30" spans="2:83" x14ac:dyDescent="0.3">
      <c r="B30" s="28"/>
      <c r="C30" s="29"/>
      <c r="D30" s="29"/>
      <c r="E30" s="29"/>
      <c r="F30" s="29"/>
      <c r="G30" s="29"/>
      <c r="H30" s="29"/>
      <c r="I30" s="29"/>
      <c r="J30" s="29"/>
      <c r="K30" s="29"/>
      <c r="L30" s="29"/>
      <c r="M30" s="29"/>
      <c r="N30" s="30"/>
      <c r="P30" s="28"/>
      <c r="Q30" s="29"/>
      <c r="R30" s="29"/>
      <c r="S30" s="29"/>
      <c r="T30" s="29"/>
      <c r="U30" s="29"/>
      <c r="V30" s="29"/>
      <c r="W30" s="29"/>
      <c r="X30" s="29"/>
      <c r="Y30" s="29"/>
      <c r="Z30" s="29"/>
      <c r="AA30" s="29"/>
      <c r="AB30" s="30"/>
      <c r="AK30" s="40" t="s">
        <v>3938</v>
      </c>
      <c r="AL30" s="41">
        <f t="shared" si="11"/>
        <v>0</v>
      </c>
      <c r="AM30" s="41">
        <v>5</v>
      </c>
      <c r="AN30" s="41">
        <v>5</v>
      </c>
      <c r="AO30" s="41">
        <v>5</v>
      </c>
      <c r="AP30" s="41">
        <v>5</v>
      </c>
      <c r="AQ30" s="41">
        <v>5</v>
      </c>
      <c r="AR30" s="41">
        <v>5</v>
      </c>
      <c r="AS30" s="41">
        <v>5</v>
      </c>
      <c r="AT30" s="41">
        <v>5</v>
      </c>
      <c r="AU30" s="41">
        <v>5</v>
      </c>
      <c r="AV30" s="41">
        <v>5</v>
      </c>
      <c r="AW30" s="41">
        <v>5</v>
      </c>
      <c r="AX30" s="41">
        <v>5</v>
      </c>
      <c r="AY30" s="122"/>
      <c r="BA30" s="57">
        <f ca="1"/>
        <v>45352</v>
      </c>
      <c r="BB30" s="22" t="str">
        <f ca="1"/>
        <v>GEAR CELL</v>
      </c>
      <c r="BC30" s="22" t="str">
        <f ca="1"/>
        <v>GLEASON SHAVING 200SV I9006</v>
      </c>
      <c r="BD30" s="22" t="str">
        <f ca="1"/>
        <v>200 SVP</v>
      </c>
      <c r="BE30" s="22">
        <f ca="1"/>
        <v>4730</v>
      </c>
      <c r="BF30" s="22">
        <f ca="1"/>
        <v>35100</v>
      </c>
      <c r="BG30" s="22">
        <f ca="1"/>
        <v>30150</v>
      </c>
      <c r="BH30" s="22">
        <f ca="1"/>
        <v>4</v>
      </c>
      <c r="BI30" s="58">
        <f ca="1"/>
        <v>19.708333333333332</v>
      </c>
      <c r="BJ30" s="58">
        <f ca="1"/>
        <v>4.4131944444444446</v>
      </c>
      <c r="BK30" s="22">
        <f ca="1"/>
        <v>570</v>
      </c>
      <c r="BL30" s="59">
        <f ca="1"/>
        <v>0.15688225538971809</v>
      </c>
      <c r="BM30" s="58">
        <f ca="1"/>
        <v>5.2725694444444446</v>
      </c>
      <c r="BN30" s="59">
        <f ca="1"/>
        <v>0.13475783475783476</v>
      </c>
      <c r="BR30" s="57">
        <f ca="1"/>
        <v>45352</v>
      </c>
      <c r="BS30" s="22" t="str">
        <f ca="1"/>
        <v>HMC</v>
      </c>
      <c r="BT30" s="22" t="str">
        <f ca="1"/>
        <v>DOOSAN HMC HP6300 7PC I21008</v>
      </c>
      <c r="BU30" s="22" t="str">
        <f ca="1"/>
        <v>DOOSAN HMC</v>
      </c>
      <c r="BV30" s="22">
        <f ca="1"/>
        <v>1445</v>
      </c>
      <c r="BW30" s="22">
        <f ca="1"/>
        <v>35100</v>
      </c>
      <c r="BX30" s="22">
        <f ca="1"/>
        <v>35100</v>
      </c>
      <c r="BY30" s="22">
        <f ca="1"/>
        <v>8</v>
      </c>
      <c r="BZ30" s="22">
        <f ca="1"/>
        <v>3.0104166666666665</v>
      </c>
      <c r="CA30" s="22">
        <f ca="1"/>
        <v>2.9214409722222223</v>
      </c>
      <c r="CB30" s="22">
        <f ca="1"/>
        <v>1060</v>
      </c>
      <c r="CC30" s="22">
        <f ca="1"/>
        <v>4.116809116809117E-2</v>
      </c>
      <c r="CD30" s="22">
        <f ca="1"/>
        <v>2.9214409722222223</v>
      </c>
      <c r="CE30" s="22">
        <f ca="1"/>
        <v>4.116809116809117E-2</v>
      </c>
    </row>
    <row r="31" spans="2:83" x14ac:dyDescent="0.3">
      <c r="B31" s="28"/>
      <c r="C31" s="29"/>
      <c r="D31" s="29"/>
      <c r="E31" s="29"/>
      <c r="F31" s="29"/>
      <c r="G31" s="29"/>
      <c r="H31" s="29"/>
      <c r="I31" s="29"/>
      <c r="J31" s="29"/>
      <c r="K31" s="29"/>
      <c r="L31" s="29"/>
      <c r="M31" s="29"/>
      <c r="N31" s="30"/>
      <c r="P31" s="28"/>
      <c r="Q31" s="29"/>
      <c r="R31" s="29"/>
      <c r="S31" s="29"/>
      <c r="T31" s="29"/>
      <c r="U31" s="29"/>
      <c r="V31" s="29"/>
      <c r="W31" s="65" t="str">
        <f>"MTBF - "&amp;$AA$2</f>
        <v>MTBF - GRINDING CELL</v>
      </c>
      <c r="X31" s="29"/>
      <c r="Y31" s="29"/>
      <c r="Z31" s="29"/>
      <c r="AA31" s="29"/>
      <c r="AB31" s="30"/>
      <c r="AK31" s="38" t="s">
        <v>1578</v>
      </c>
      <c r="AL31" s="42">
        <f t="shared" si="11"/>
        <v>12.535234447277647</v>
      </c>
      <c r="AM31" s="42">
        <f>IFERROR(AVERAGEIFS('Workout sheet'!$I:$I,'Workout sheet'!$A:$A,Summary!AM26),"")</f>
        <v>7.4015248547233865</v>
      </c>
      <c r="AN31" s="42">
        <f>IFERROR(AVERAGEIFS('Workout sheet'!$I:$I,'Workout sheet'!$A:$A,Summary!AN26),"")</f>
        <v>5.9384481734481716</v>
      </c>
      <c r="AO31" s="42">
        <f>IFERROR(AVERAGEIFS('Workout sheet'!$I:$I,'Workout sheet'!$A:$A,Summary!AO26),"")</f>
        <v>5.7829490788865794</v>
      </c>
      <c r="AP31" s="42">
        <f>IFERROR(AVERAGEIFS('Workout sheet'!$I:$I,'Workout sheet'!$A:$A,Summary!AP26),"")</f>
        <v>0</v>
      </c>
      <c r="AQ31" s="42">
        <f>IFERROR(AVERAGEIFS('Workout sheet'!$I:$I,'Workout sheet'!$A:$A,Summary!AQ26),"")</f>
        <v>0</v>
      </c>
      <c r="AR31" s="42">
        <f>IFERROR(AVERAGEIFS('Workout sheet'!$I:$I,'Workout sheet'!$A:$A,Summary!AR26),"")</f>
        <v>0</v>
      </c>
      <c r="AS31" s="42">
        <f>IFERROR(AVERAGEIFS('Workout sheet'!$I:$I,'Workout sheet'!$A:$A,Summary!AS26),"")</f>
        <v>0</v>
      </c>
      <c r="AT31" s="42">
        <f>IFERROR(AVERAGEIFS('Workout sheet'!$I:$I,'Workout sheet'!$A:$A,Summary!AT26),"")</f>
        <v>0</v>
      </c>
      <c r="AU31" s="42">
        <f>IFERROR(AVERAGEIFS('Workout sheet'!$I:$I,'Workout sheet'!$A:$A,Summary!AU26),"")</f>
        <v>0</v>
      </c>
      <c r="AV31" s="42">
        <f>IFERROR(AVERAGEIFS('Workout sheet'!$I:$I,'Workout sheet'!$A:$A,Summary!AV26),"")</f>
        <v>0</v>
      </c>
      <c r="AW31" s="42">
        <f>IFERROR(AVERAGEIFS('Workout sheet'!$I:$I,'Workout sheet'!$A:$A,Summary!AW26),"")</f>
        <v>0</v>
      </c>
      <c r="AX31" s="42">
        <f>IFERROR(AVERAGEIFS('Workout sheet'!$I:$I,'Workout sheet'!$A:$A,Summary!AX26),"")</f>
        <v>0</v>
      </c>
      <c r="AY31" s="123">
        <f ca="1">SUM(AM31:AX31)/(MONTH(TODAY())-1)</f>
        <v>3.1871536845096897</v>
      </c>
      <c r="BA31" s="57">
        <f ca="1"/>
        <v>45352</v>
      </c>
      <c r="BB31" s="22" t="str">
        <f ca="1"/>
        <v>PINION</v>
      </c>
      <c r="BC31" s="22" t="str">
        <f ca="1"/>
        <v>STUDER EXT GRINDING S36-2 I13006</v>
      </c>
      <c r="BD31" s="22" t="str">
        <f ca="1"/>
        <v>S36-2</v>
      </c>
      <c r="BE31" s="22">
        <f ca="1"/>
        <v>4230</v>
      </c>
      <c r="BF31" s="22">
        <f ca="1"/>
        <v>35100</v>
      </c>
      <c r="BG31" s="22">
        <f ca="1"/>
        <v>40050</v>
      </c>
      <c r="BH31" s="22">
        <f ca="1"/>
        <v>10</v>
      </c>
      <c r="BI31" s="58">
        <f ca="1"/>
        <v>7.05</v>
      </c>
      <c r="BJ31" s="58">
        <f ca="1"/>
        <v>2.4874999999999998</v>
      </c>
      <c r="BK31" s="22">
        <f ca="1"/>
        <v>1320</v>
      </c>
      <c r="BL31" s="59">
        <f ca="1"/>
        <v>0.10561797752808989</v>
      </c>
      <c r="BM31" s="58">
        <f ca="1"/>
        <v>2.1437499999999998</v>
      </c>
      <c r="BN31" s="59">
        <f ca="1"/>
        <v>0.12051282051282051</v>
      </c>
      <c r="BR31" s="57">
        <f ca="1"/>
        <v>45352</v>
      </c>
      <c r="BS31" s="22" t="str">
        <f ca="1"/>
        <v>HMC</v>
      </c>
      <c r="BT31" s="22" t="str">
        <f ca="1"/>
        <v>MAZAK HMC FH6800 6PC I21004</v>
      </c>
      <c r="BU31" s="22" t="str">
        <f ca="1"/>
        <v>HMC6P</v>
      </c>
      <c r="BV31" s="22">
        <f ca="1"/>
        <v>1349</v>
      </c>
      <c r="BW31" s="22">
        <f ca="1"/>
        <v>35100</v>
      </c>
      <c r="BX31" s="22">
        <f ca="1"/>
        <v>35100</v>
      </c>
      <c r="BY31" s="22">
        <f ca="1"/>
        <v>3</v>
      </c>
      <c r="BZ31" s="22">
        <f ca="1"/>
        <v>7.4944444444444445</v>
      </c>
      <c r="CA31" s="22">
        <f ca="1"/>
        <v>7.8127314814814817</v>
      </c>
      <c r="CB31" s="22">
        <f ca="1"/>
        <v>70</v>
      </c>
      <c r="CC31" s="22">
        <f ca="1"/>
        <v>3.8433048433048435E-2</v>
      </c>
      <c r="CD31" s="22">
        <f ca="1"/>
        <v>7.8127314814814817</v>
      </c>
      <c r="CE31" s="22">
        <f ca="1"/>
        <v>3.8433048433048435E-2</v>
      </c>
    </row>
    <row r="32" spans="2:83" x14ac:dyDescent="0.3">
      <c r="B32" s="28"/>
      <c r="C32" s="29"/>
      <c r="D32" s="29"/>
      <c r="E32" s="29"/>
      <c r="F32" s="29"/>
      <c r="G32" s="29"/>
      <c r="H32" s="29"/>
      <c r="I32" s="29"/>
      <c r="J32" s="29"/>
      <c r="K32" s="29"/>
      <c r="L32" s="29"/>
      <c r="M32" s="29"/>
      <c r="N32" s="30"/>
      <c r="P32" s="28"/>
      <c r="Q32" s="29"/>
      <c r="R32" s="29"/>
      <c r="S32" s="29"/>
      <c r="T32" s="29"/>
      <c r="U32" s="29"/>
      <c r="V32" s="29"/>
      <c r="W32" s="65" t="str">
        <f>"MTTR - "&amp;$AA$2</f>
        <v>MTTR - GRINDING CELL</v>
      </c>
      <c r="X32" s="29"/>
      <c r="Y32" s="29"/>
      <c r="Z32" s="29"/>
      <c r="AA32" s="29"/>
      <c r="AB32" s="30"/>
      <c r="AK32" s="38" t="s">
        <v>3961</v>
      </c>
      <c r="AL32" s="42">
        <f t="shared" si="11"/>
        <v>12.535234447277647</v>
      </c>
      <c r="AM32" s="42">
        <f>IF(AM31&gt;AM30,AM31,"")</f>
        <v>7.4015248547233865</v>
      </c>
      <c r="AN32" s="42">
        <f t="shared" ref="AN32" si="13">IF(AN31&gt;AN30,AN31,"")</f>
        <v>5.9384481734481716</v>
      </c>
      <c r="AO32" s="42">
        <f t="shared" ref="AO32" si="14">IF(AO31&gt;AO30,AO31,"")</f>
        <v>5.7829490788865794</v>
      </c>
      <c r="AP32" s="42" t="str">
        <f t="shared" ref="AP32" si="15">IF(AP31&gt;AP30,AP31,"")</f>
        <v/>
      </c>
      <c r="AQ32" s="42" t="str">
        <f t="shared" ref="AQ32" si="16">IF(AQ31&gt;AQ30,AQ31,"")</f>
        <v/>
      </c>
      <c r="AR32" s="42" t="str">
        <f t="shared" ref="AR32" si="17">IF(AR31&gt;AR30,AR31,"")</f>
        <v/>
      </c>
      <c r="AS32" s="42" t="str">
        <f t="shared" ref="AS32" si="18">IF(AS31&gt;AS30,AS31,"")</f>
        <v/>
      </c>
      <c r="AT32" s="42" t="str">
        <f t="shared" ref="AT32" si="19">IF(AT31&gt;AT30,AT31,"")</f>
        <v/>
      </c>
      <c r="AU32" s="42" t="str">
        <f t="shared" ref="AU32" si="20">IF(AU31&gt;AU30,AU31,"")</f>
        <v/>
      </c>
      <c r="AV32" s="42" t="str">
        <f t="shared" ref="AV32" si="21">IF(AV31&gt;AV30,AV31,"")</f>
        <v/>
      </c>
      <c r="AW32" s="42" t="str">
        <f t="shared" ref="AW32" si="22">IF(AW31&gt;AW30,AW31,"")</f>
        <v/>
      </c>
      <c r="AX32" s="42" t="str">
        <f t="shared" ref="AX32" si="23">IF(AX31&gt;AX30,AX31,"")</f>
        <v/>
      </c>
      <c r="AY32" s="123"/>
      <c r="BA32" s="57">
        <f ca="1"/>
        <v>45352</v>
      </c>
      <c r="BB32" s="22" t="str">
        <f ca="1"/>
        <v>GRINDING CELL</v>
      </c>
      <c r="BC32" s="22" t="str">
        <f ca="1"/>
        <v>MORARA CNC ID GRINDING I14002</v>
      </c>
      <c r="BD32" s="22" t="str">
        <f ca="1"/>
        <v>Morara CNC</v>
      </c>
      <c r="BE32" s="22">
        <f ca="1"/>
        <v>4210</v>
      </c>
      <c r="BF32" s="22">
        <f ca="1"/>
        <v>35100</v>
      </c>
      <c r="BG32" s="22">
        <f ca="1"/>
        <v>68400</v>
      </c>
      <c r="BH32" s="22">
        <f ca="1"/>
        <v>3</v>
      </c>
      <c r="BI32" s="58">
        <f ca="1"/>
        <v>23.388888888888889</v>
      </c>
      <c r="BJ32" s="58">
        <f ca="1"/>
        <v>14.858796296296298</v>
      </c>
      <c r="BK32" s="22">
        <f ca="1"/>
        <v>163</v>
      </c>
      <c r="BL32" s="59">
        <f ca="1"/>
        <v>6.1549707602339181E-2</v>
      </c>
      <c r="BM32" s="58">
        <f ca="1"/>
        <v>7.1504629629629628</v>
      </c>
      <c r="BN32" s="59">
        <f ca="1"/>
        <v>0.11994301994301994</v>
      </c>
      <c r="BR32" s="57">
        <f ca="1"/>
        <v>45352</v>
      </c>
      <c r="BS32" s="22" t="str">
        <f ca="1"/>
        <v>HMC</v>
      </c>
      <c r="BT32" s="22" t="str">
        <f ca="1"/>
        <v>MAZAK HMC FH 4000- 21001</v>
      </c>
      <c r="BU32" s="22" t="str">
        <f ca="1"/>
        <v>HMC4000</v>
      </c>
      <c r="BV32" s="22">
        <f ca="1"/>
        <v>952</v>
      </c>
      <c r="BW32" s="22">
        <f ca="1"/>
        <v>35100</v>
      </c>
      <c r="BX32" s="22">
        <f ca="1"/>
        <v>34650</v>
      </c>
      <c r="BY32" s="22">
        <f ca="1"/>
        <v>5</v>
      </c>
      <c r="BZ32" s="22">
        <f ca="1"/>
        <v>3.1733333333333333</v>
      </c>
      <c r="CA32" s="22">
        <f ca="1"/>
        <v>4.6802777777777784</v>
      </c>
      <c r="CB32" s="22">
        <f ca="1"/>
        <v>210</v>
      </c>
      <c r="CC32" s="22">
        <f ca="1"/>
        <v>2.7474747474747475E-2</v>
      </c>
      <c r="CD32" s="22">
        <f ca="1"/>
        <v>4.7427777777777784</v>
      </c>
      <c r="CE32" s="22">
        <f ca="1"/>
        <v>2.7122507122507123E-2</v>
      </c>
    </row>
    <row r="33" spans="2:83" x14ac:dyDescent="0.3">
      <c r="B33" s="28"/>
      <c r="C33" s="29"/>
      <c r="D33" s="29"/>
      <c r="E33" s="29"/>
      <c r="F33" s="29"/>
      <c r="G33" s="29"/>
      <c r="H33" s="29"/>
      <c r="I33" s="29"/>
      <c r="J33" s="29"/>
      <c r="K33" s="29"/>
      <c r="L33" s="29"/>
      <c r="M33" s="29"/>
      <c r="N33" s="30"/>
      <c r="P33" s="28"/>
      <c r="Q33" s="29"/>
      <c r="R33" s="29"/>
      <c r="S33" s="29"/>
      <c r="T33" s="29"/>
      <c r="U33" s="29"/>
      <c r="V33" s="29"/>
      <c r="W33" s="65" t="str">
        <f>"Breakdown % - "&amp;$AA$2</f>
        <v>Breakdown % - GRINDING CELL</v>
      </c>
      <c r="X33" s="29"/>
      <c r="Y33" s="29"/>
      <c r="Z33" s="29"/>
      <c r="AA33" s="29"/>
      <c r="AB33" s="30"/>
      <c r="AK33" s="40" t="s">
        <v>3939</v>
      </c>
      <c r="AL33" s="41">
        <f t="shared" si="11"/>
        <v>8</v>
      </c>
      <c r="AM33" s="41">
        <v>8</v>
      </c>
      <c r="AN33" s="41">
        <v>8</v>
      </c>
      <c r="AO33" s="41">
        <v>8</v>
      </c>
      <c r="AP33" s="41">
        <v>8</v>
      </c>
      <c r="AQ33" s="41">
        <v>8</v>
      </c>
      <c r="AR33" s="41">
        <v>8</v>
      </c>
      <c r="AS33" s="41">
        <v>8</v>
      </c>
      <c r="AT33" s="41">
        <v>8</v>
      </c>
      <c r="AU33" s="41">
        <v>8</v>
      </c>
      <c r="AV33" s="41">
        <v>8</v>
      </c>
      <c r="AW33" s="41">
        <v>8</v>
      </c>
      <c r="AX33" s="41">
        <v>8</v>
      </c>
      <c r="AY33" s="122"/>
      <c r="BA33" s="57">
        <f ca="1"/>
        <v>45352</v>
      </c>
      <c r="BB33" s="22" t="str">
        <f ca="1"/>
        <v>INTEGREX</v>
      </c>
      <c r="BC33" s="22" t="str">
        <f ca="1"/>
        <v>MAZAK INTEGREX E500-1 I3201</v>
      </c>
      <c r="BD33" s="22" t="str">
        <f ca="1"/>
        <v>E500-1</v>
      </c>
      <c r="BE33" s="22">
        <f ca="1"/>
        <v>3867</v>
      </c>
      <c r="BF33" s="22">
        <f ca="1"/>
        <v>35100</v>
      </c>
      <c r="BG33" s="22">
        <f ca="1"/>
        <v>35100</v>
      </c>
      <c r="BH33" s="22">
        <f ca="1"/>
        <v>13</v>
      </c>
      <c r="BI33" s="58">
        <f ca="1"/>
        <v>4.9576923076923078</v>
      </c>
      <c r="BJ33" s="58">
        <f ca="1"/>
        <v>1.6684294871794871</v>
      </c>
      <c r="BK33" s="22">
        <f ca="1"/>
        <v>1245</v>
      </c>
      <c r="BL33" s="59">
        <f ca="1"/>
        <v>0.11017094017094017</v>
      </c>
      <c r="BM33" s="58">
        <f ca="1"/>
        <v>1.6684294871794871</v>
      </c>
      <c r="BN33" s="59">
        <f ca="1"/>
        <v>0.11017094017094017</v>
      </c>
      <c r="BR33" s="57">
        <f ca="1"/>
        <v>45352</v>
      </c>
      <c r="BS33" s="22" t="str">
        <f ca="1"/>
        <v>HMC</v>
      </c>
      <c r="BT33" s="22" t="str">
        <f ca="1"/>
        <v>MAZAK HMC FH6800 2PC-2 I21006</v>
      </c>
      <c r="BU33" s="22" t="str">
        <f ca="1"/>
        <v>HMC2P2</v>
      </c>
      <c r="BV33" s="22">
        <f ca="1"/>
        <v>894</v>
      </c>
      <c r="BW33" s="22">
        <f ca="1"/>
        <v>35100</v>
      </c>
      <c r="BX33" s="22">
        <f ca="1"/>
        <v>34650</v>
      </c>
      <c r="BY33" s="22">
        <f ca="1"/>
        <v>4</v>
      </c>
      <c r="BZ33" s="22">
        <f ca="1"/>
        <v>3.7250000000000001</v>
      </c>
      <c r="CA33" s="22">
        <f ca="1"/>
        <v>5.8604166666666666</v>
      </c>
      <c r="CB33" s="22">
        <f ca="1"/>
        <v>160</v>
      </c>
      <c r="CC33" s="22">
        <f ca="1"/>
        <v>2.58008658008658E-2</v>
      </c>
      <c r="CD33" s="22">
        <f ca="1"/>
        <v>5.9385416666666666</v>
      </c>
      <c r="CE33" s="22">
        <f ca="1"/>
        <v>2.547008547008547E-2</v>
      </c>
    </row>
    <row r="34" spans="2:83" x14ac:dyDescent="0.3">
      <c r="B34" s="28"/>
      <c r="C34" s="29"/>
      <c r="D34" s="29"/>
      <c r="E34" s="29"/>
      <c r="F34" s="29"/>
      <c r="G34" s="29"/>
      <c r="H34" s="29"/>
      <c r="I34" s="29"/>
      <c r="J34" s="29"/>
      <c r="K34" s="29"/>
      <c r="L34" s="29"/>
      <c r="M34" s="29"/>
      <c r="N34" s="30"/>
      <c r="P34" s="28"/>
      <c r="Q34" s="29"/>
      <c r="R34" s="29"/>
      <c r="S34" s="29"/>
      <c r="T34" s="29"/>
      <c r="U34" s="29"/>
      <c r="V34" s="29"/>
      <c r="W34" s="65" t="str">
        <f>"Breakdown Hours - "&amp;$AA$2</f>
        <v>Breakdown Hours - GRINDING CELL</v>
      </c>
      <c r="X34" s="29"/>
      <c r="Y34" s="29"/>
      <c r="Z34" s="29"/>
      <c r="AA34" s="29"/>
      <c r="AB34" s="30"/>
      <c r="AK34" s="38" t="s">
        <v>1579</v>
      </c>
      <c r="AL34" s="42">
        <f t="shared" ca="1" si="11"/>
        <v>15.374173599568355</v>
      </c>
      <c r="AM34" s="42">
        <f ca="1">IFERROR(AVERAGEIFS('Workout sheet'!$M:$M,'Workout sheet'!$A:$A,Summary!AM26),"")</f>
        <v>11.84929564720159</v>
      </c>
      <c r="AN34" s="42">
        <f ca="1">IFERROR(AVERAGEIFS('Workout sheet'!$M:$M,'Workout sheet'!$A:$A,Summary!AN26),"")</f>
        <v>9.994975683100682</v>
      </c>
      <c r="AO34" s="42">
        <f ca="1">IFERROR(AVERAGEIFS('Workout sheet'!$M:$M,'Workout sheet'!$A:$A,Summary!AO26),"")</f>
        <v>9.9187091863263781</v>
      </c>
      <c r="AP34" s="42">
        <f ca="1">IFERROR(AVERAGEIFS('Workout sheet'!$M:$M,'Workout sheet'!$A:$A,Summary!AP26),"")</f>
        <v>23.4375</v>
      </c>
      <c r="AQ34" s="42">
        <f ca="1">IFERROR(AVERAGEIFS('Workout sheet'!$M:$M,'Workout sheet'!$A:$A,Summary!AQ26),"")</f>
        <v>24.375</v>
      </c>
      <c r="AR34" s="42">
        <f ca="1">IFERROR(AVERAGEIFS('Workout sheet'!$M:$M,'Workout sheet'!$A:$A,Summary!AR26),"")</f>
        <v>23.4375</v>
      </c>
      <c r="AS34" s="42">
        <f ca="1">IFERROR(AVERAGEIFS('Workout sheet'!$M:$M,'Workout sheet'!$A:$A,Summary!AS26),"")</f>
        <v>0</v>
      </c>
      <c r="AT34" s="42">
        <f ca="1">IFERROR(AVERAGEIFS('Workout sheet'!$M:$M,'Workout sheet'!$A:$A,Summary!AT26),"")</f>
        <v>0</v>
      </c>
      <c r="AU34" s="42">
        <f ca="1">IFERROR(AVERAGEIFS('Workout sheet'!$M:$M,'Workout sheet'!$A:$A,Summary!AU26),"")</f>
        <v>0</v>
      </c>
      <c r="AV34" s="42">
        <f ca="1">IFERROR(AVERAGEIFS('Workout sheet'!$M:$M,'Workout sheet'!$A:$A,Summary!AV26),"")</f>
        <v>0</v>
      </c>
      <c r="AW34" s="42">
        <f ca="1">IFERROR(AVERAGEIFS('Workout sheet'!$M:$M,'Workout sheet'!$A:$A,Summary!AW26),"")</f>
        <v>0</v>
      </c>
      <c r="AX34" s="42">
        <f ca="1">IFERROR(AVERAGEIFS('Workout sheet'!$M:$M,'Workout sheet'!$A:$A,Summary!AX26),"")</f>
        <v>0</v>
      </c>
      <c r="AY34" s="123">
        <f ca="1">SUM(AM34:AX34)/(MONTH(TODAY())-1)</f>
        <v>17.168830086104773</v>
      </c>
      <c r="BA34" s="57">
        <f ca="1"/>
        <v>45352</v>
      </c>
      <c r="BB34" s="22" t="str">
        <f ca="1"/>
        <v>INTEGREX</v>
      </c>
      <c r="BC34" s="22" t="str">
        <f ca="1"/>
        <v>MAZAK INTEGRES E800-1 I23001</v>
      </c>
      <c r="BD34" s="22" t="str">
        <f ca="1"/>
        <v>E800-1</v>
      </c>
      <c r="BE34" s="22">
        <f ca="1"/>
        <v>3178</v>
      </c>
      <c r="BF34" s="22">
        <f ca="1"/>
        <v>35100</v>
      </c>
      <c r="BG34" s="22">
        <f ca="1"/>
        <v>33750</v>
      </c>
      <c r="BH34" s="22">
        <f ca="1"/>
        <v>9</v>
      </c>
      <c r="BI34" s="58">
        <f ca="1"/>
        <v>5.8851851851851844</v>
      </c>
      <c r="BJ34" s="58">
        <f ca="1"/>
        <v>2.3589506172839503</v>
      </c>
      <c r="BK34" s="22">
        <f ca="1"/>
        <v>1240</v>
      </c>
      <c r="BL34" s="59">
        <f ca="1"/>
        <v>9.4162962962962962E-2</v>
      </c>
      <c r="BM34" s="58">
        <f ca="1"/>
        <v>2.4631172839506172</v>
      </c>
      <c r="BN34" s="59">
        <f ca="1"/>
        <v>9.0541310541310538E-2</v>
      </c>
      <c r="BR34" s="57">
        <f ca="1"/>
        <v>45352</v>
      </c>
      <c r="BS34" s="22" t="str">
        <f ca="1"/>
        <v>HMC</v>
      </c>
      <c r="BT34" s="22" t="str">
        <f ca="1"/>
        <v>DOOSAN VERTICAL TURNING LATHE VTL850 I3101</v>
      </c>
      <c r="BU34" s="22" t="str">
        <f ca="1"/>
        <v>VTL850</v>
      </c>
      <c r="BV34" s="22">
        <f ca="1"/>
        <v>415</v>
      </c>
      <c r="BW34" s="22">
        <f ca="1"/>
        <v>35100</v>
      </c>
      <c r="BX34" s="22">
        <f ca="1"/>
        <v>26100</v>
      </c>
      <c r="BY34" s="22">
        <f ca="1"/>
        <v>1</v>
      </c>
      <c r="BZ34" s="22">
        <f ca="1"/>
        <v>6.916666666666667</v>
      </c>
      <c r="CA34" s="22">
        <f ca="1"/>
        <v>17.836805555555557</v>
      </c>
      <c r="CB34" s="22">
        <f ca="1"/>
        <v>60</v>
      </c>
      <c r="CC34" s="22">
        <f ca="1"/>
        <v>1.5900383141762453E-2</v>
      </c>
      <c r="CD34" s="22">
        <f ca="1"/>
        <v>24.086805555555557</v>
      </c>
      <c r="CE34" s="22">
        <f ca="1"/>
        <v>1.1823361823361824E-2</v>
      </c>
    </row>
    <row r="35" spans="2:83" x14ac:dyDescent="0.3">
      <c r="B35" s="28"/>
      <c r="C35" s="29"/>
      <c r="D35" s="29"/>
      <c r="E35" s="29"/>
      <c r="F35" s="29"/>
      <c r="G35" s="29"/>
      <c r="H35" s="29"/>
      <c r="I35" s="29"/>
      <c r="J35" s="29"/>
      <c r="K35" s="29"/>
      <c r="L35" s="29"/>
      <c r="M35" s="29"/>
      <c r="N35" s="30"/>
      <c r="P35" s="28"/>
      <c r="Q35" s="29"/>
      <c r="R35" s="29"/>
      <c r="S35" s="29"/>
      <c r="T35" s="29"/>
      <c r="U35" s="29"/>
      <c r="V35" s="29"/>
      <c r="W35" s="65" t="str">
        <f>"Breakdown Occurrence - "&amp;$AA$2</f>
        <v>Breakdown Occurrence - GRINDING CELL</v>
      </c>
      <c r="X35" s="29"/>
      <c r="Y35" s="29"/>
      <c r="Z35" s="29"/>
      <c r="AA35" s="29"/>
      <c r="AB35" s="30"/>
      <c r="AK35" s="38" t="s">
        <v>3962</v>
      </c>
      <c r="AL35" s="42">
        <f t="shared" ca="1" si="11"/>
        <v>15.374173599568355</v>
      </c>
      <c r="AM35" s="42" t="str">
        <f ca="1">IF(AM34&lt;AM33,AM34,"")</f>
        <v/>
      </c>
      <c r="AN35" s="42" t="str">
        <f t="shared" ref="AN35:AX35" ca="1" si="24">IF(AN34&lt;AN33,AN34,"")</f>
        <v/>
      </c>
      <c r="AO35" s="42" t="str">
        <f t="shared" ca="1" si="24"/>
        <v/>
      </c>
      <c r="AP35" s="42" t="str">
        <f t="shared" ca="1" si="24"/>
        <v/>
      </c>
      <c r="AQ35" s="42" t="str">
        <f t="shared" ca="1" si="24"/>
        <v/>
      </c>
      <c r="AR35" s="42" t="str">
        <f t="shared" ca="1" si="24"/>
        <v/>
      </c>
      <c r="AS35" s="42">
        <f t="shared" ca="1" si="24"/>
        <v>0</v>
      </c>
      <c r="AT35" s="42">
        <f t="shared" ca="1" si="24"/>
        <v>0</v>
      </c>
      <c r="AU35" s="42">
        <f t="shared" ca="1" si="24"/>
        <v>0</v>
      </c>
      <c r="AV35" s="42">
        <f t="shared" ca="1" si="24"/>
        <v>0</v>
      </c>
      <c r="AW35" s="42">
        <f t="shared" ca="1" si="24"/>
        <v>0</v>
      </c>
      <c r="AX35" s="42">
        <f t="shared" ca="1" si="24"/>
        <v>0</v>
      </c>
      <c r="AY35" s="123"/>
      <c r="BA35" s="57">
        <f ca="1"/>
        <v>45352</v>
      </c>
      <c r="BB35" s="22" t="str">
        <f ca="1"/>
        <v>PINION</v>
      </c>
      <c r="BC35" s="22" t="str">
        <f ca="1"/>
        <v>GLEASON HOBBING PE800-1 I7007</v>
      </c>
      <c r="BD35" s="22" t="str">
        <f ca="1"/>
        <v>PE800</v>
      </c>
      <c r="BE35" s="22">
        <f ca="1"/>
        <v>3026</v>
      </c>
      <c r="BF35" s="22">
        <f ca="1"/>
        <v>35100</v>
      </c>
      <c r="BG35" s="22">
        <f ca="1"/>
        <v>38700</v>
      </c>
      <c r="BH35" s="22">
        <f ca="1"/>
        <v>15</v>
      </c>
      <c r="BI35" s="58">
        <f ca="1"/>
        <v>3.362222222222222</v>
      </c>
      <c r="BJ35" s="58">
        <f ca="1"/>
        <v>1.6515740740740743</v>
      </c>
      <c r="BK35" s="22">
        <f ca="1"/>
        <v>1330</v>
      </c>
      <c r="BL35" s="59">
        <f ca="1"/>
        <v>7.8191214470284237E-2</v>
      </c>
      <c r="BM35" s="58">
        <f ca="1"/>
        <v>1.4849074074074076</v>
      </c>
      <c r="BN35" s="59">
        <f ca="1"/>
        <v>8.6210826210826208E-2</v>
      </c>
      <c r="BR35" s="57">
        <f ca="1"/>
        <v>45352</v>
      </c>
      <c r="BS35" s="22" t="str">
        <f ca="1"/>
        <v>HMC</v>
      </c>
      <c r="BT35" s="22" t="str">
        <f ca="1"/>
        <v>WIDMA VERTICAL TURNING LATHE VT600H I3108</v>
      </c>
      <c r="BU35" s="22" t="str">
        <f ca="1"/>
        <v>WIDMA</v>
      </c>
      <c r="BV35" s="22">
        <f ca="1"/>
        <v>180</v>
      </c>
      <c r="BW35" s="22">
        <f ca="1"/>
        <v>35100</v>
      </c>
      <c r="BX35" s="22">
        <f ca="1"/>
        <v>23400</v>
      </c>
      <c r="BY35" s="22">
        <f ca="1"/>
        <v>3</v>
      </c>
      <c r="BZ35" s="22">
        <f ca="1"/>
        <v>1</v>
      </c>
      <c r="CA35" s="22">
        <f ca="1"/>
        <v>5.375</v>
      </c>
      <c r="CB35" s="22">
        <f ca="1"/>
        <v>105</v>
      </c>
      <c r="CC35" s="22">
        <f ca="1"/>
        <v>7.6923076923076927E-3</v>
      </c>
      <c r="CD35" s="22">
        <f ca="1"/>
        <v>8.0833333333333339</v>
      </c>
      <c r="CE35" s="22">
        <f ca="1"/>
        <v>5.1282051282051282E-3</v>
      </c>
    </row>
    <row r="36" spans="2:83" x14ac:dyDescent="0.3">
      <c r="B36" s="28"/>
      <c r="C36" s="29"/>
      <c r="D36" s="29"/>
      <c r="E36" s="29"/>
      <c r="F36" s="29"/>
      <c r="G36" s="29"/>
      <c r="H36" s="29"/>
      <c r="I36" s="29"/>
      <c r="J36" s="29"/>
      <c r="K36" s="29"/>
      <c r="L36" s="29"/>
      <c r="M36" s="29"/>
      <c r="N36" s="30"/>
      <c r="P36" s="28"/>
      <c r="Q36" s="29"/>
      <c r="R36" s="29"/>
      <c r="S36" s="29"/>
      <c r="T36" s="29"/>
      <c r="U36" s="29"/>
      <c r="V36" s="29"/>
      <c r="W36" s="65"/>
      <c r="X36" s="29"/>
      <c r="Y36" s="29"/>
      <c r="Z36" s="29"/>
      <c r="AA36" s="29"/>
      <c r="AB36" s="30"/>
      <c r="AK36" s="40" t="s">
        <v>3941</v>
      </c>
      <c r="AL36" s="36">
        <f t="shared" si="11"/>
        <v>800</v>
      </c>
      <c r="AM36" s="36">
        <v>800</v>
      </c>
      <c r="AN36" s="36">
        <v>800</v>
      </c>
      <c r="AO36" s="36">
        <v>800</v>
      </c>
      <c r="AP36" s="36">
        <v>800</v>
      </c>
      <c r="AQ36" s="36">
        <v>800</v>
      </c>
      <c r="AR36" s="36">
        <v>800</v>
      </c>
      <c r="AS36" s="36">
        <v>800</v>
      </c>
      <c r="AT36" s="36">
        <v>800</v>
      </c>
      <c r="AU36" s="36">
        <v>800</v>
      </c>
      <c r="AV36" s="36">
        <v>800</v>
      </c>
      <c r="AW36" s="36">
        <v>800</v>
      </c>
      <c r="AX36" s="36">
        <v>800</v>
      </c>
      <c r="AY36" s="124"/>
      <c r="BA36" s="57">
        <f ca="1"/>
        <v>45352</v>
      </c>
      <c r="BB36" s="22" t="str">
        <f ca="1"/>
        <v>HMC</v>
      </c>
      <c r="BC36" s="22" t="str">
        <f ca="1"/>
        <v>MAZAK HMC HCN6000 I21005</v>
      </c>
      <c r="BD36" s="22" t="str">
        <f ca="1"/>
        <v>HCN6000</v>
      </c>
      <c r="BE36" s="22">
        <f ca="1"/>
        <v>2990</v>
      </c>
      <c r="BF36" s="22">
        <f ca="1"/>
        <v>35100</v>
      </c>
      <c r="BG36" s="22">
        <f ca="1"/>
        <v>31500</v>
      </c>
      <c r="BH36" s="22">
        <f ca="1"/>
        <v>10</v>
      </c>
      <c r="BI36" s="58">
        <f ca="1"/>
        <v>4.9833333333333334</v>
      </c>
      <c r="BJ36" s="58">
        <f ca="1"/>
        <v>1.9798611111111111</v>
      </c>
      <c r="BK36" s="22">
        <f ca="1"/>
        <v>1355</v>
      </c>
      <c r="BL36" s="59">
        <f ca="1"/>
        <v>9.4920634920634919E-2</v>
      </c>
      <c r="BM36" s="58">
        <f ca="1"/>
        <v>2.2298611111111111</v>
      </c>
      <c r="BN36" s="59">
        <f ca="1"/>
        <v>8.5185185185185183E-2</v>
      </c>
      <c r="BR36" s="57">
        <f ca="1"/>
        <v>45352</v>
      </c>
      <c r="BS36" s="22" t="str">
        <f ca="1"/>
        <v>HMC</v>
      </c>
      <c r="BT36" s="22" t="str">
        <f ca="1"/>
        <v>TAL VERTICAL TURNING LATHE VTL800 I3106</v>
      </c>
      <c r="BU36" s="22" t="str">
        <f ca="1"/>
        <v>TAL</v>
      </c>
      <c r="BV36" s="22">
        <f ca="1"/>
        <v>135</v>
      </c>
      <c r="BW36" s="22">
        <f ca="1"/>
        <v>35100</v>
      </c>
      <c r="BX36" s="22">
        <f ca="1"/>
        <v>22500</v>
      </c>
      <c r="BY36" s="22">
        <f ca="1"/>
        <v>2</v>
      </c>
      <c r="BZ36" s="22">
        <f ca="1"/>
        <v>1.125</v>
      </c>
      <c r="CA36" s="22">
        <f ca="1"/>
        <v>7.765625</v>
      </c>
      <c r="CB36" s="22">
        <f ca="1"/>
        <v>360</v>
      </c>
      <c r="CC36" s="22">
        <f ca="1"/>
        <v>6.0000000000000001E-3</v>
      </c>
      <c r="CD36" s="22">
        <f ca="1"/>
        <v>12.140625</v>
      </c>
      <c r="CE36" s="22">
        <f ca="1"/>
        <v>3.8461538461538464E-3</v>
      </c>
    </row>
    <row r="37" spans="2:83" x14ac:dyDescent="0.3">
      <c r="B37" s="28"/>
      <c r="C37" s="29"/>
      <c r="D37" s="29"/>
      <c r="E37" s="29"/>
      <c r="F37" s="29"/>
      <c r="G37" s="29"/>
      <c r="H37" s="29"/>
      <c r="I37" s="29"/>
      <c r="J37" s="29"/>
      <c r="K37" s="29"/>
      <c r="L37" s="29"/>
      <c r="M37" s="29"/>
      <c r="N37" s="30"/>
      <c r="P37" s="28"/>
      <c r="Q37" s="29"/>
      <c r="R37" s="29"/>
      <c r="S37" s="29"/>
      <c r="T37" s="29"/>
      <c r="U37" s="29"/>
      <c r="V37" s="29"/>
      <c r="W37" s="29"/>
      <c r="X37" s="29"/>
      <c r="Y37" s="29"/>
      <c r="Z37" s="29"/>
      <c r="AA37" s="29"/>
      <c r="AB37" s="30"/>
      <c r="AK37" s="38" t="s">
        <v>3933</v>
      </c>
      <c r="AL37" s="43">
        <f t="shared" si="11"/>
        <v>2059.5209166666668</v>
      </c>
      <c r="AM37" s="43">
        <f>(SUMIFS('Workout sheet'!$E:$E,'Workout sheet'!$A:$A,Summary!AM26)/60)</f>
        <v>2031.3433333333332</v>
      </c>
      <c r="AN37" s="43">
        <f>(SUMIFS('Workout sheet'!$E:$E,'Workout sheet'!$A:$A,Summary!AN26)/60)</f>
        <v>1909.7149999999999</v>
      </c>
      <c r="AO37" s="43">
        <f>(SUMIFS('Workout sheet'!$E:$E,'Workout sheet'!$A:$A,Summary!AO26)/60)</f>
        <v>1856.3166666666666</v>
      </c>
      <c r="AP37" s="43">
        <f>(SUMIFS('Workout sheet'!$E:$E,'Workout sheet'!$A:$A,Summary!AP26)/60)</f>
        <v>0</v>
      </c>
      <c r="AQ37" s="43">
        <f>(SUMIFS('Workout sheet'!$E:$E,'Workout sheet'!$A:$A,Summary!AQ26)/60)</f>
        <v>0</v>
      </c>
      <c r="AR37" s="43">
        <f>(SUMIFS('Workout sheet'!$E:$E,'Workout sheet'!$A:$A,Summary!AR26)/60)</f>
        <v>0</v>
      </c>
      <c r="AS37" s="43">
        <f>(SUMIFS('Workout sheet'!$E:$E,'Workout sheet'!$A:$A,Summary!AS26)/60)</f>
        <v>0</v>
      </c>
      <c r="AT37" s="43">
        <f>(SUMIFS('Workout sheet'!$E:$E,'Workout sheet'!$A:$A,Summary!AT26)/60)</f>
        <v>0</v>
      </c>
      <c r="AU37" s="43">
        <f>(SUMIFS('Workout sheet'!$E:$E,'Workout sheet'!$A:$A,Summary!AU26)/60)</f>
        <v>0</v>
      </c>
      <c r="AV37" s="43">
        <f>(SUMIFS('Workout sheet'!$E:$E,'Workout sheet'!$A:$A,Summary!AV26)/60)</f>
        <v>0</v>
      </c>
      <c r="AW37" s="43">
        <f>(SUMIFS('Workout sheet'!$E:$E,'Workout sheet'!$A:$A,Summary!AW26)/60)</f>
        <v>0</v>
      </c>
      <c r="AX37" s="43">
        <f>(SUMIFS('Workout sheet'!$E:$E,'Workout sheet'!$A:$A,Summary!AX26)/60)</f>
        <v>0</v>
      </c>
      <c r="AY37" s="123">
        <f ca="1">SUM(AM37:AX37)/(MONTH(TODAY())-1)</f>
        <v>966.22916666666663</v>
      </c>
      <c r="BA37" s="57">
        <f ca="1"/>
        <v>45352</v>
      </c>
      <c r="BB37" s="22" t="str">
        <f ca="1"/>
        <v>PINION</v>
      </c>
      <c r="BC37" s="22" t="str">
        <f ca="1"/>
        <v>GLEASON GEAR GRINDING P600/800G-2 I15008</v>
      </c>
      <c r="BD37" s="22" t="str">
        <f ca="1"/>
        <v>P600G-2</v>
      </c>
      <c r="BE37" s="22">
        <f ca="1"/>
        <v>2830</v>
      </c>
      <c r="BF37" s="22">
        <f ca="1"/>
        <v>35100</v>
      </c>
      <c r="BG37" s="22">
        <f ca="1"/>
        <v>37350</v>
      </c>
      <c r="BH37" s="22">
        <f ca="1"/>
        <v>13</v>
      </c>
      <c r="BI37" s="58">
        <f ca="1"/>
        <v>3.6282051282051282</v>
      </c>
      <c r="BJ37" s="58">
        <f ca="1"/>
        <v>1.8440170940170939</v>
      </c>
      <c r="BK37" s="22">
        <f ca="1"/>
        <v>850</v>
      </c>
      <c r="BL37" s="59">
        <f ca="1"/>
        <v>7.5769745649263726E-2</v>
      </c>
      <c r="BM37" s="58">
        <f ca="1"/>
        <v>1.7238247863247864</v>
      </c>
      <c r="BN37" s="59">
        <f ca="1"/>
        <v>8.0626780626780623E-2</v>
      </c>
      <c r="BR37" s="57">
        <f ca="1"/>
        <v>45352</v>
      </c>
      <c r="BS37" s="22" t="str">
        <f ca="1"/>
        <v>HMC</v>
      </c>
      <c r="BT37" s="22" t="str">
        <f ca="1"/>
        <v>MAG FEELER VMC VMP45A I22003</v>
      </c>
      <c r="BU37" s="22" t="str">
        <f ca="1"/>
        <v>VMP45</v>
      </c>
      <c r="BV37" s="22">
        <f ca="1"/>
        <v>100</v>
      </c>
      <c r="BW37" s="22">
        <f ca="1"/>
        <v>35100</v>
      </c>
      <c r="BX37" s="22">
        <f ca="1"/>
        <v>27000</v>
      </c>
      <c r="BY37" s="22">
        <f ca="1"/>
        <v>2</v>
      </c>
      <c r="BZ37" s="22">
        <f ca="1"/>
        <v>0.83333333333333337</v>
      </c>
      <c r="CA37" s="22">
        <f ca="1"/>
        <v>9.3402777777777786</v>
      </c>
      <c r="CB37" s="22">
        <f ca="1"/>
        <v>465</v>
      </c>
      <c r="CC37" s="22">
        <f ca="1"/>
        <v>3.7037037037037038E-3</v>
      </c>
      <c r="CD37" s="22">
        <f ca="1"/>
        <v>12.152777777777779</v>
      </c>
      <c r="CE37" s="22">
        <f ca="1"/>
        <v>2.8490028490028491E-3</v>
      </c>
    </row>
    <row r="38" spans="2:83" x14ac:dyDescent="0.3">
      <c r="B38" s="28"/>
      <c r="C38" s="29"/>
      <c r="D38" s="29"/>
      <c r="E38" s="29"/>
      <c r="F38" s="29"/>
      <c r="G38" s="29"/>
      <c r="H38" s="29"/>
      <c r="I38" s="29"/>
      <c r="J38" s="29"/>
      <c r="K38" s="29"/>
      <c r="L38" s="29"/>
      <c r="M38" s="29"/>
      <c r="N38" s="30"/>
      <c r="P38" s="28"/>
      <c r="Q38" s="29"/>
      <c r="R38" s="29"/>
      <c r="S38" s="29"/>
      <c r="T38" s="29"/>
      <c r="U38" s="29"/>
      <c r="V38" s="29"/>
      <c r="W38" s="29"/>
      <c r="X38" s="29"/>
      <c r="Y38" s="29"/>
      <c r="Z38" s="29"/>
      <c r="AA38" s="29"/>
      <c r="AB38" s="30"/>
      <c r="AK38" s="38" t="s">
        <v>3934</v>
      </c>
      <c r="AL38" s="43">
        <f t="shared" si="11"/>
        <v>683.47916666666663</v>
      </c>
      <c r="AM38" s="43">
        <f>(SUMIFS('Workout sheet'!$K:$K,'Workout sheet'!$A:$A,Summary!AM26)/60)</f>
        <v>4974.9833333333336</v>
      </c>
      <c r="AN38" s="43">
        <f>(SUMIFS('Workout sheet'!$K:$K,'Workout sheet'!$A:$A,Summary!AN26)/60)</f>
        <v>645.0333333333333</v>
      </c>
      <c r="AO38" s="43">
        <f>(SUMIFS('Workout sheet'!$K:$K,'Workout sheet'!$A:$A,Summary!AO26)/60)</f>
        <v>673.45</v>
      </c>
      <c r="AP38" s="43">
        <f>(SUMIFS('Workout sheet'!$K:$K,'Workout sheet'!$A:$A,Summary!AP26)/60)</f>
        <v>0</v>
      </c>
      <c r="AQ38" s="43">
        <f>(SUMIFS('Workout sheet'!$K:$K,'Workout sheet'!$A:$A,Summary!AQ26)/60)</f>
        <v>0</v>
      </c>
      <c r="AR38" s="43">
        <f>(SUMIFS('Workout sheet'!$K:$K,'Workout sheet'!$A:$A,Summary!AR26)/60)</f>
        <v>0</v>
      </c>
      <c r="AS38" s="43">
        <f>(SUMIFS('Workout sheet'!$K:$K,'Workout sheet'!$A:$A,Summary!AS26)/60)</f>
        <v>0</v>
      </c>
      <c r="AT38" s="43">
        <f>(SUMIFS('Workout sheet'!$K:$K,'Workout sheet'!$A:$A,Summary!AT26)/60)</f>
        <v>0</v>
      </c>
      <c r="AU38" s="43">
        <f>(SUMIFS('Workout sheet'!$K:$K,'Workout sheet'!$A:$A,Summary!AU26)/60)</f>
        <v>0</v>
      </c>
      <c r="AV38" s="43">
        <f>(SUMIFS('Workout sheet'!$K:$K,'Workout sheet'!$A:$A,Summary!AV26)/60)</f>
        <v>0</v>
      </c>
      <c r="AW38" s="43">
        <f>(SUMIFS('Workout sheet'!$K:$K,'Workout sheet'!$A:$A,Summary!AW26)/60)</f>
        <v>0</v>
      </c>
      <c r="AX38" s="43">
        <f>(SUMIFS('Workout sheet'!$K:$K,'Workout sheet'!$A:$A,Summary!AX26)/60)</f>
        <v>0</v>
      </c>
      <c r="AY38" s="125"/>
      <c r="BA38" s="57">
        <f ca="1"/>
        <v>45352</v>
      </c>
      <c r="BB38" s="22" t="str">
        <f ca="1"/>
        <v>INTEGREX</v>
      </c>
      <c r="BC38" s="22" t="str">
        <f ca="1"/>
        <v>ARTHUR KLINK BROACHING 120T I5004</v>
      </c>
      <c r="BD38" s="22" t="str">
        <f ca="1"/>
        <v>120T</v>
      </c>
      <c r="BE38" s="22">
        <f ca="1"/>
        <v>2599</v>
      </c>
      <c r="BF38" s="22">
        <f ca="1"/>
        <v>35100</v>
      </c>
      <c r="BG38" s="22">
        <f ca="1"/>
        <v>28518</v>
      </c>
      <c r="BH38" s="22">
        <f ca="1"/>
        <v>16</v>
      </c>
      <c r="BI38" s="58">
        <f ca="1"/>
        <v>2.7072916666666669</v>
      </c>
      <c r="BJ38" s="58">
        <f ca="1"/>
        <v>1.1249565972222222</v>
      </c>
      <c r="BK38" s="22">
        <f ca="1"/>
        <v>950</v>
      </c>
      <c r="BL38" s="59">
        <f ca="1"/>
        <v>9.1135423241461538E-2</v>
      </c>
      <c r="BM38" s="58">
        <f ca="1"/>
        <v>1.4106336805555555</v>
      </c>
      <c r="BN38" s="59">
        <f ca="1"/>
        <v>7.4045584045584048E-2</v>
      </c>
      <c r="BR38" s="57">
        <f ca="1"/>
        <v>45352</v>
      </c>
      <c r="BS38" s="22" t="str">
        <f ca="1"/>
        <v>HMC</v>
      </c>
      <c r="BT38" s="22" t="str">
        <f ca="1"/>
        <v>MAZAK TURNING CENTER SQT250-2 I3003</v>
      </c>
      <c r="BU38" s="22" t="str">
        <f ca="1"/>
        <v>SQT 250-2</v>
      </c>
      <c r="BV38" s="22">
        <f ca="1"/>
        <v>95</v>
      </c>
      <c r="BW38" s="22">
        <f ca="1"/>
        <v>35100</v>
      </c>
      <c r="BX38" s="22">
        <f ca="1"/>
        <v>31950</v>
      </c>
      <c r="BY38" s="22">
        <f ca="1"/>
        <v>1</v>
      </c>
      <c r="BZ38" s="22">
        <f ca="1"/>
        <v>1.5833333333333333</v>
      </c>
      <c r="CA38" s="22">
        <f ca="1"/>
        <v>22.121527777777779</v>
      </c>
      <c r="CB38" s="22">
        <f ca="1"/>
        <v>30</v>
      </c>
      <c r="CC38" s="22">
        <f ca="1"/>
        <v>2.9733959311424099E-3</v>
      </c>
      <c r="CD38" s="22">
        <f ca="1"/>
        <v>24.309027777777779</v>
      </c>
      <c r="CE38" s="22">
        <f ca="1"/>
        <v>2.7065527065527066E-3</v>
      </c>
    </row>
    <row r="39" spans="2:83" x14ac:dyDescent="0.3">
      <c r="B39" s="28"/>
      <c r="C39" s="29"/>
      <c r="D39" s="29"/>
      <c r="E39" s="29"/>
      <c r="F39" s="29"/>
      <c r="G39" s="29"/>
      <c r="H39" s="29"/>
      <c r="I39" s="29"/>
      <c r="J39" s="29"/>
      <c r="K39" s="29"/>
      <c r="L39" s="29"/>
      <c r="M39" s="29"/>
      <c r="N39" s="30"/>
      <c r="P39" s="28"/>
      <c r="Q39" s="29"/>
      <c r="R39" s="29"/>
      <c r="S39" s="29"/>
      <c r="T39" s="29"/>
      <c r="U39" s="29"/>
      <c r="V39" s="29"/>
      <c r="W39" s="29"/>
      <c r="X39" s="29"/>
      <c r="Y39" s="29"/>
      <c r="Z39" s="29"/>
      <c r="AA39" s="29"/>
      <c r="AB39" s="30"/>
      <c r="AK39" s="38" t="s">
        <v>3963</v>
      </c>
      <c r="AL39" s="43">
        <f t="shared" si="11"/>
        <v>2059.5209166666668</v>
      </c>
      <c r="AM39" s="43">
        <f>IF(AM37&gt;AM36,AM37,"")</f>
        <v>2031.3433333333332</v>
      </c>
      <c r="AN39" s="43">
        <f t="shared" ref="AN39:AX39" si="25">IF(AN37&gt;AN36,AN37,"")</f>
        <v>1909.7149999999999</v>
      </c>
      <c r="AO39" s="43">
        <f t="shared" si="25"/>
        <v>1856.3166666666666</v>
      </c>
      <c r="AP39" s="43" t="str">
        <f t="shared" si="25"/>
        <v/>
      </c>
      <c r="AQ39" s="43" t="str">
        <f t="shared" si="25"/>
        <v/>
      </c>
      <c r="AR39" s="43" t="str">
        <f t="shared" si="25"/>
        <v/>
      </c>
      <c r="AS39" s="43" t="str">
        <f t="shared" si="25"/>
        <v/>
      </c>
      <c r="AT39" s="43" t="str">
        <f t="shared" si="25"/>
        <v/>
      </c>
      <c r="AU39" s="43" t="str">
        <f t="shared" si="25"/>
        <v/>
      </c>
      <c r="AV39" s="43" t="str">
        <f t="shared" si="25"/>
        <v/>
      </c>
      <c r="AW39" s="43" t="str">
        <f t="shared" si="25"/>
        <v/>
      </c>
      <c r="AX39" s="43" t="str">
        <f t="shared" si="25"/>
        <v/>
      </c>
      <c r="AY39" s="125"/>
      <c r="BA39" s="57">
        <f ca="1"/>
        <v>45352</v>
      </c>
      <c r="BB39" s="22" t="str">
        <f ca="1"/>
        <v>GRINDING CELL</v>
      </c>
      <c r="BC39" s="22" t="str">
        <f ca="1"/>
        <v>STUDER EXT GRINDING S36-1 I13005</v>
      </c>
      <c r="BD39" s="22" t="str">
        <f ca="1"/>
        <v>S36-1</v>
      </c>
      <c r="BE39" s="22">
        <f ca="1"/>
        <v>2315</v>
      </c>
      <c r="BF39" s="22">
        <f ca="1"/>
        <v>35100</v>
      </c>
      <c r="BG39" s="22">
        <f ca="1"/>
        <v>40950</v>
      </c>
      <c r="BH39" s="22">
        <f ca="1"/>
        <v>2</v>
      </c>
      <c r="BI39" s="58">
        <f ca="1"/>
        <v>19.291666666666668</v>
      </c>
      <c r="BJ39" s="58">
        <f ca="1"/>
        <v>13.414930555555555</v>
      </c>
      <c r="BK39" s="22">
        <f ca="1"/>
        <v>60</v>
      </c>
      <c r="BL39" s="59">
        <f ca="1"/>
        <v>5.6532356532356533E-2</v>
      </c>
      <c r="BM39" s="58">
        <f ca="1"/>
        <v>11.383680555555555</v>
      </c>
      <c r="BN39" s="59">
        <f ca="1"/>
        <v>6.5954415954415951E-2</v>
      </c>
      <c r="BR39" s="57">
        <f ca="1"/>
        <v>45352</v>
      </c>
      <c r="BS39" s="22" t="str">
        <f ca="1"/>
        <v>HMC</v>
      </c>
      <c r="BT39" s="22" t="str">
        <f ca="1"/>
        <v>AMS VMC MCV400 XL I22002</v>
      </c>
      <c r="BU39" s="22" t="str">
        <f ca="1"/>
        <v>AMS</v>
      </c>
      <c r="BV39" s="22">
        <f ca="1"/>
        <v>40</v>
      </c>
      <c r="BW39" s="22">
        <f ca="1"/>
        <v>35100</v>
      </c>
      <c r="BX39" s="22">
        <f ca="1"/>
        <v>21600</v>
      </c>
      <c r="BY39" s="22">
        <f ca="1"/>
        <v>2</v>
      </c>
      <c r="BZ39" s="22">
        <f ca="1"/>
        <v>0.33333333333333331</v>
      </c>
      <c r="CA39" s="22">
        <f ca="1"/>
        <v>7.4861111111111107</v>
      </c>
      <c r="CB39" s="22">
        <f ca="1"/>
        <v>60</v>
      </c>
      <c r="CC39" s="22">
        <f ca="1"/>
        <v>1.8518518518518519E-3</v>
      </c>
      <c r="CD39" s="22">
        <f ca="1"/>
        <v>12.173611111111111</v>
      </c>
      <c r="CE39" s="22">
        <f ca="1"/>
        <v>1.1396011396011395E-3</v>
      </c>
    </row>
    <row r="40" spans="2:83" x14ac:dyDescent="0.3">
      <c r="B40" s="28"/>
      <c r="C40" s="29"/>
      <c r="D40" s="29"/>
      <c r="E40" s="29"/>
      <c r="F40" s="29"/>
      <c r="G40" s="29"/>
      <c r="H40" s="29"/>
      <c r="I40" s="29"/>
      <c r="J40" s="29"/>
      <c r="K40" s="29"/>
      <c r="L40" s="29"/>
      <c r="M40" s="29"/>
      <c r="N40" s="30"/>
      <c r="P40" s="28"/>
      <c r="Q40" s="29"/>
      <c r="R40" s="29"/>
      <c r="S40" s="29"/>
      <c r="T40" s="29"/>
      <c r="U40" s="29"/>
      <c r="V40" s="29"/>
      <c r="W40" s="29"/>
      <c r="X40" s="29"/>
      <c r="Y40" s="29"/>
      <c r="Z40" s="29"/>
      <c r="AA40" s="29"/>
      <c r="AB40" s="30"/>
      <c r="AK40" s="40" t="s">
        <v>3942</v>
      </c>
      <c r="AL40" s="37">
        <v>0.04</v>
      </c>
      <c r="AM40" s="37">
        <v>0.04</v>
      </c>
      <c r="AN40" s="37">
        <v>0.04</v>
      </c>
      <c r="AO40" s="37">
        <v>0.04</v>
      </c>
      <c r="AP40" s="37">
        <v>0.04</v>
      </c>
      <c r="AQ40" s="37">
        <v>0.04</v>
      </c>
      <c r="AR40" s="37">
        <v>0.04</v>
      </c>
      <c r="AS40" s="37">
        <v>0.04</v>
      </c>
      <c r="AT40" s="37">
        <v>0.04</v>
      </c>
      <c r="AU40" s="37">
        <v>0.04</v>
      </c>
      <c r="AV40" s="37">
        <v>0.04</v>
      </c>
      <c r="AW40" s="37">
        <v>0.04</v>
      </c>
      <c r="AX40" s="37">
        <v>0.04</v>
      </c>
      <c r="AY40" s="126"/>
      <c r="BA40" s="57">
        <f ca="1"/>
        <v>45352</v>
      </c>
      <c r="BB40" s="22" t="str">
        <f ca="1"/>
        <v>GEAR CELL</v>
      </c>
      <c r="BC40" s="22" t="str">
        <f ca="1"/>
        <v>GLEASON SHAVING 130SV I9003</v>
      </c>
      <c r="BD40" s="22" t="str">
        <f ca="1"/>
        <v>130SV</v>
      </c>
      <c r="BE40" s="22">
        <f ca="1"/>
        <v>2285</v>
      </c>
      <c r="BF40" s="22">
        <f ca="1"/>
        <v>35100</v>
      </c>
      <c r="BG40" s="22">
        <f ca="1"/>
        <v>38250</v>
      </c>
      <c r="BH40" s="22">
        <f ca="1"/>
        <v>1</v>
      </c>
      <c r="BI40" s="58">
        <f ca="1"/>
        <v>38.083333333333336</v>
      </c>
      <c r="BJ40" s="58">
        <f ca="1"/>
        <v>24.975694444444443</v>
      </c>
      <c r="BK40" s="22">
        <f ca="1"/>
        <v>380</v>
      </c>
      <c r="BL40" s="59">
        <f ca="1"/>
        <v>5.9738562091503265E-2</v>
      </c>
      <c r="BM40" s="58">
        <f ca="1"/>
        <v>22.788194444444443</v>
      </c>
      <c r="BN40" s="59">
        <f ca="1"/>
        <v>6.50997150997151E-2</v>
      </c>
      <c r="BR40" s="57">
        <f ca="1"/>
        <v>45352</v>
      </c>
      <c r="BS40" s="22" t="str">
        <f ca="1"/>
        <v>HMC</v>
      </c>
      <c r="BT40" s="22" t="str">
        <f ca="1"/>
        <v>MAZAK HMC HCN6800 2PC-3 I21007</v>
      </c>
      <c r="BU40" s="22" t="str">
        <f ca="1"/>
        <v>HMC2P3</v>
      </c>
      <c r="BV40" s="22">
        <f ca="1"/>
        <v>40</v>
      </c>
      <c r="BW40" s="22">
        <f ca="1"/>
        <v>35100</v>
      </c>
      <c r="BX40" s="22">
        <f ca="1"/>
        <v>33750</v>
      </c>
      <c r="BY40" s="22">
        <f ca="1"/>
        <v>3</v>
      </c>
      <c r="BZ40" s="22">
        <f ca="1"/>
        <v>0.22222222222222224</v>
      </c>
      <c r="CA40" s="22">
        <f ca="1"/>
        <v>7.8032407407407405</v>
      </c>
      <c r="CB40" s="22">
        <f ca="1"/>
        <v>170</v>
      </c>
      <c r="CC40" s="22">
        <f ca="1"/>
        <v>1.1851851851851852E-3</v>
      </c>
      <c r="CD40" s="22">
        <f ca="1"/>
        <v>8.1157407407407405</v>
      </c>
      <c r="CE40" s="22">
        <f ca="1"/>
        <v>1.1396011396011395E-3</v>
      </c>
    </row>
    <row r="41" spans="2:83" ht="15" thickBot="1" x14ac:dyDescent="0.35">
      <c r="B41" s="31"/>
      <c r="C41" s="32"/>
      <c r="D41" s="32"/>
      <c r="E41" s="32"/>
      <c r="F41" s="32"/>
      <c r="G41" s="32"/>
      <c r="H41" s="32"/>
      <c r="I41" s="32"/>
      <c r="J41" s="32"/>
      <c r="K41" s="32"/>
      <c r="L41" s="32"/>
      <c r="M41" s="32"/>
      <c r="N41" s="33"/>
      <c r="P41" s="31"/>
      <c r="Q41" s="32"/>
      <c r="R41" s="32"/>
      <c r="S41" s="32"/>
      <c r="T41" s="32"/>
      <c r="U41" s="32"/>
      <c r="V41" s="32"/>
      <c r="W41" s="32"/>
      <c r="X41" s="32"/>
      <c r="Y41" s="32"/>
      <c r="Z41" s="32"/>
      <c r="AA41" s="32"/>
      <c r="AB41" s="33"/>
      <c r="AK41" s="38" t="s">
        <v>3943</v>
      </c>
      <c r="AL41" s="44">
        <f t="shared" si="11"/>
        <v>4.7574980749980754E-2</v>
      </c>
      <c r="AM41" s="44">
        <f>AVERAGEIFS('Workout sheet'!$N:$N,'Workout sheet'!$A:$A,Summary!AM26)</f>
        <v>5.0834417751084424E-2</v>
      </c>
      <c r="AN41" s="44">
        <f>AVERAGEIFS('Workout sheet'!$N:$N,'Workout sheet'!$A:$A,Summary!AN26)</f>
        <v>4.5879039039039046E-2</v>
      </c>
      <c r="AO41" s="44">
        <f>AVERAGEIFS('Workout sheet'!$N:$N,'Workout sheet'!$A:$A,Summary!AO26)</f>
        <v>4.2880957880957887E-2</v>
      </c>
      <c r="AP41" s="44">
        <f>AVERAGEIFS('Workout sheet'!$N:$N,'Workout sheet'!$A:$A,Summary!AP26)</f>
        <v>0</v>
      </c>
      <c r="AQ41" s="44">
        <f>AVERAGEIFS('Workout sheet'!$N:$N,'Workout sheet'!$A:$A,Summary!AQ26)</f>
        <v>0</v>
      </c>
      <c r="AR41" s="44">
        <f>AVERAGEIFS('Workout sheet'!$N:$N,'Workout sheet'!$A:$A,Summary!AR26)</f>
        <v>0</v>
      </c>
      <c r="AS41" s="44">
        <f>AVERAGEIFS('Workout sheet'!$N:$N,'Workout sheet'!$A:$A,Summary!AS26)</f>
        <v>0</v>
      </c>
      <c r="AT41" s="44">
        <f>AVERAGEIFS('Workout sheet'!$N:$N,'Workout sheet'!$A:$A,Summary!AT26)</f>
        <v>0</v>
      </c>
      <c r="AU41" s="44">
        <f>AVERAGEIFS('Workout sheet'!$N:$N,'Workout sheet'!$A:$A,Summary!AU26)</f>
        <v>0</v>
      </c>
      <c r="AV41" s="44">
        <f>AVERAGEIFS('Workout sheet'!$N:$N,'Workout sheet'!$A:$A,Summary!AV26)</f>
        <v>0</v>
      </c>
      <c r="AW41" s="44">
        <f>AVERAGEIFS('Workout sheet'!$N:$N,'Workout sheet'!$A:$A,Summary!AW26)</f>
        <v>0</v>
      </c>
      <c r="AX41" s="44">
        <f>AVERAGEIFS('Workout sheet'!$N:$N,'Workout sheet'!$A:$A,Summary!AX26)</f>
        <v>0</v>
      </c>
      <c r="AY41" s="127">
        <f ca="1">SUM(AM41:AX41)/(MONTH(TODAY())-1)</f>
        <v>2.3265735778513558E-2</v>
      </c>
      <c r="BA41" s="57">
        <f ca="1"/>
        <v>45352</v>
      </c>
      <c r="BB41" s="22" t="str">
        <f ca="1"/>
        <v>GEAR CELL</v>
      </c>
      <c r="BC41" s="22" t="str">
        <f ca="1"/>
        <v>MAG HOBBING 140H I7015</v>
      </c>
      <c r="BD41" s="22" t="str">
        <f ca="1"/>
        <v>140-H</v>
      </c>
      <c r="BE41" s="22">
        <f ca="1"/>
        <v>2280</v>
      </c>
      <c r="BF41" s="22">
        <f ca="1"/>
        <v>35100</v>
      </c>
      <c r="BG41" s="22">
        <f ca="1"/>
        <v>34650</v>
      </c>
      <c r="BH41" s="22">
        <f ca="1"/>
        <v>4</v>
      </c>
      <c r="BI41" s="58">
        <f ca="1"/>
        <v>9.5</v>
      </c>
      <c r="BJ41" s="58">
        <f ca="1"/>
        <v>5.619791666666667</v>
      </c>
      <c r="BK41" s="22">
        <f ca="1"/>
        <v>870</v>
      </c>
      <c r="BL41" s="59">
        <f ca="1"/>
        <v>6.5800865800865804E-2</v>
      </c>
      <c r="BM41" s="58">
        <f ca="1"/>
        <v>5.697916666666667</v>
      </c>
      <c r="BN41" s="59">
        <f ca="1"/>
        <v>6.4957264957264962E-2</v>
      </c>
      <c r="BR41" s="57">
        <f ca="1"/>
        <v>45352</v>
      </c>
      <c r="BS41" s="22" t="str">
        <f ca="1"/>
        <v>HMC</v>
      </c>
      <c r="BT41" s="22" t="str">
        <f ca="1"/>
        <v>MAZAK TURNING CENTER QTN250M I3005</v>
      </c>
      <c r="BU41" s="22" t="str">
        <f ca="1"/>
        <v>QTN 250</v>
      </c>
      <c r="BV41" s="22">
        <f ca="1"/>
        <v>30</v>
      </c>
      <c r="BW41" s="22">
        <f ca="1"/>
        <v>35100</v>
      </c>
      <c r="BX41" s="22">
        <f ca="1"/>
        <v>33750</v>
      </c>
      <c r="BY41" s="22">
        <f ca="1"/>
        <v>0</v>
      </c>
      <c r="BZ41" s="22">
        <f ca="1"/>
        <v>0.5</v>
      </c>
      <c r="CA41" s="22">
        <f ca="1"/>
        <v>23.416666666666668</v>
      </c>
      <c r="CB41" s="22">
        <f ca="1"/>
        <v>0</v>
      </c>
      <c r="CC41" s="22">
        <f ca="1"/>
        <v>8.8888888888888893E-4</v>
      </c>
      <c r="CD41" s="22">
        <f ca="1"/>
        <v>24.354166666666668</v>
      </c>
      <c r="CE41" s="22">
        <f ca="1"/>
        <v>8.547008547008547E-4</v>
      </c>
    </row>
    <row r="42" spans="2:83" ht="15" thickBot="1" x14ac:dyDescent="0.35">
      <c r="AK42" s="38" t="s">
        <v>3964</v>
      </c>
      <c r="AL42" s="44">
        <f t="shared" si="11"/>
        <v>4.7574980749980754E-2</v>
      </c>
      <c r="AM42" s="44">
        <f>IF(AM41&gt;AM40,AM41,"")</f>
        <v>5.0834417751084424E-2</v>
      </c>
      <c r="AN42" s="44">
        <f t="shared" ref="AN42:AX42" si="26">IF(AN41&gt;AN40,AN41,"")</f>
        <v>4.5879039039039046E-2</v>
      </c>
      <c r="AO42" s="44">
        <f t="shared" si="26"/>
        <v>4.2880957880957887E-2</v>
      </c>
      <c r="AP42" s="44" t="str">
        <f t="shared" si="26"/>
        <v/>
      </c>
      <c r="AQ42" s="44" t="str">
        <f t="shared" si="26"/>
        <v/>
      </c>
      <c r="AR42" s="44" t="str">
        <f t="shared" si="26"/>
        <v/>
      </c>
      <c r="AS42" s="44" t="str">
        <f t="shared" si="26"/>
        <v/>
      </c>
      <c r="AT42" s="44" t="str">
        <f t="shared" si="26"/>
        <v/>
      </c>
      <c r="AU42" s="44" t="str">
        <f t="shared" si="26"/>
        <v/>
      </c>
      <c r="AV42" s="44" t="str">
        <f t="shared" si="26"/>
        <v/>
      </c>
      <c r="AW42" s="44" t="str">
        <f t="shared" si="26"/>
        <v/>
      </c>
      <c r="AX42" s="44" t="str">
        <f t="shared" si="26"/>
        <v/>
      </c>
      <c r="AY42" s="127"/>
      <c r="BA42" s="57">
        <f ca="1"/>
        <v>45352</v>
      </c>
      <c r="BB42" s="22" t="str">
        <f ca="1"/>
        <v>GEAR CELL</v>
      </c>
      <c r="BC42" s="22" t="str">
        <f ca="1"/>
        <v>SICMAT-2 SHAVING NRSU310 I9002</v>
      </c>
      <c r="BD42" s="22" t="str">
        <f ca="1"/>
        <v>SICMAT-2</v>
      </c>
      <c r="BE42" s="22">
        <f ca="1"/>
        <v>2135</v>
      </c>
      <c r="BF42" s="22">
        <f ca="1"/>
        <v>35100</v>
      </c>
      <c r="BG42" s="22">
        <f ca="1"/>
        <v>28350</v>
      </c>
      <c r="BH42" s="22">
        <f ca="1"/>
        <v>6</v>
      </c>
      <c r="BI42" s="58">
        <f ca="1"/>
        <v>5.9305555555555554</v>
      </c>
      <c r="BJ42" s="58">
        <f ca="1"/>
        <v>3.0341435185185186</v>
      </c>
      <c r="BK42" s="22">
        <f ca="1"/>
        <v>330</v>
      </c>
      <c r="BL42" s="59">
        <f ca="1"/>
        <v>7.5308641975308649E-2</v>
      </c>
      <c r="BM42" s="58">
        <f ca="1"/>
        <v>3.8153935185185186</v>
      </c>
      <c r="BN42" s="59">
        <f ca="1"/>
        <v>6.0826210826210828E-2</v>
      </c>
      <c r="BR42" s="57">
        <f ca="1"/>
        <v>45352</v>
      </c>
      <c r="BS42" s="22" t="str">
        <f ca="1"/>
        <v>HMC</v>
      </c>
      <c r="BT42" s="22" t="str">
        <f ca="1"/>
        <v>MAZAK TURNING CENTER QTN350M I3006</v>
      </c>
      <c r="BU42" s="22" t="str">
        <f ca="1"/>
        <v>QTN350M</v>
      </c>
      <c r="BV42" s="22">
        <f ca="1"/>
        <v>10</v>
      </c>
      <c r="BW42" s="22">
        <f ca="1"/>
        <v>35100</v>
      </c>
      <c r="BX42" s="22">
        <f ca="1"/>
        <v>33300</v>
      </c>
      <c r="BY42" s="22">
        <f ca="1"/>
        <v>0</v>
      </c>
      <c r="BZ42" s="22">
        <f ca="1"/>
        <v>0.16666666666666666</v>
      </c>
      <c r="CA42" s="22">
        <f ca="1"/>
        <v>23.118055555555557</v>
      </c>
      <c r="CB42" s="22">
        <f ca="1"/>
        <v>0</v>
      </c>
      <c r="CC42" s="22">
        <f ca="1"/>
        <v>3.0030030030030029E-4</v>
      </c>
      <c r="CD42" s="22">
        <f ca="1"/>
        <v>24.368055555555557</v>
      </c>
      <c r="CE42" s="22">
        <f ca="1"/>
        <v>2.8490028490028488E-4</v>
      </c>
    </row>
    <row r="43" spans="2:83" ht="21.6" thickBot="1" x14ac:dyDescent="0.35">
      <c r="B43" s="53"/>
      <c r="C43" s="54"/>
      <c r="D43" s="54"/>
      <c r="E43" s="54"/>
      <c r="F43" s="54" t="str">
        <f>"TOP BREAKDOWNS - "&amp;TEXT($I$43,"mmm-yy")</f>
        <v>TOP BREAKDOWNS - Jan-24</v>
      </c>
      <c r="G43" s="54"/>
      <c r="H43" s="54"/>
      <c r="I43" s="55">
        <v>45292</v>
      </c>
      <c r="J43" s="54"/>
      <c r="K43" s="54"/>
      <c r="L43" s="54"/>
      <c r="M43" s="54"/>
      <c r="N43" s="56"/>
      <c r="P43" s="137" t="str">
        <f>"TOP BREAKDOWNS - "&amp;TEXT($Z$2,"mmm-yy")&amp;" - "&amp;$AA$2</f>
        <v>TOP BREAKDOWNS - Mar-24 - GRINDING CELL</v>
      </c>
      <c r="Q43" s="138"/>
      <c r="R43" s="138"/>
      <c r="S43" s="138"/>
      <c r="T43" s="138"/>
      <c r="U43" s="138"/>
      <c r="V43" s="138"/>
      <c r="W43" s="138"/>
      <c r="X43" s="138"/>
      <c r="Y43" s="138"/>
      <c r="Z43" s="138"/>
      <c r="AA43" s="138"/>
      <c r="AB43" s="139"/>
      <c r="BA43" s="57">
        <f ca="1"/>
        <v>45352</v>
      </c>
      <c r="BB43" s="22" t="str">
        <f ca="1"/>
        <v>INTEGREX</v>
      </c>
      <c r="BC43" s="22" t="str">
        <f ca="1"/>
        <v>TASA BROACHING 75T I5006</v>
      </c>
      <c r="BD43" s="22" t="str">
        <f ca="1"/>
        <v>75T</v>
      </c>
      <c r="BE43" s="22">
        <f ca="1"/>
        <v>2054</v>
      </c>
      <c r="BF43" s="22">
        <f ca="1"/>
        <v>35100</v>
      </c>
      <c r="BG43" s="22">
        <f ca="1"/>
        <v>41850</v>
      </c>
      <c r="BH43" s="22">
        <f ca="1"/>
        <v>6</v>
      </c>
      <c r="BI43" s="58">
        <f ca="1"/>
        <v>5.7055555555555548</v>
      </c>
      <c r="BJ43" s="58">
        <f ca="1"/>
        <v>4.6060185185185185</v>
      </c>
      <c r="BK43" s="22">
        <f ca="1"/>
        <v>265</v>
      </c>
      <c r="BL43" s="59">
        <f ca="1"/>
        <v>4.908004778972521E-2</v>
      </c>
      <c r="BM43" s="58">
        <f ca="1"/>
        <v>3.8247685185185185</v>
      </c>
      <c r="BN43" s="59">
        <f ca="1"/>
        <v>5.8518518518518518E-2</v>
      </c>
      <c r="BR43" s="57">
        <f ca="1"/>
        <v>45352</v>
      </c>
      <c r="BS43" s="22" t="str">
        <f ca="1"/>
        <v>HMC</v>
      </c>
      <c r="BT43" s="22" t="str">
        <f ca="1"/>
        <v>MAZAK VMC VTC200B I22001</v>
      </c>
      <c r="BU43" s="22" t="str">
        <f ca="1"/>
        <v>VTC200B</v>
      </c>
      <c r="BV43" s="22">
        <f ca="1"/>
        <v>0</v>
      </c>
      <c r="BW43" s="22">
        <f ca="1"/>
        <v>35100</v>
      </c>
      <c r="BX43" s="22">
        <f ca="1"/>
        <v>26100</v>
      </c>
      <c r="BY43" s="22">
        <f ca="1"/>
        <v>0</v>
      </c>
      <c r="BZ43" s="22">
        <f ca="1"/>
        <v>0</v>
      </c>
      <c r="CA43" s="22">
        <f ca="1"/>
        <v>18.125</v>
      </c>
      <c r="CB43" s="22">
        <f ca="1"/>
        <v>0</v>
      </c>
      <c r="CC43" s="22">
        <f ca="1"/>
        <v>0</v>
      </c>
      <c r="CD43" s="22">
        <f ca="1"/>
        <v>24.375</v>
      </c>
      <c r="CE43" s="22">
        <f ca="1"/>
        <v>0</v>
      </c>
    </row>
    <row r="44" spans="2:83" x14ac:dyDescent="0.3">
      <c r="B44" s="46"/>
      <c r="C44" s="47"/>
      <c r="D44" s="47"/>
      <c r="E44" s="47"/>
      <c r="F44" s="47"/>
      <c r="G44" s="47"/>
      <c r="H44" s="47"/>
      <c r="I44" s="47"/>
      <c r="J44" s="47"/>
      <c r="K44" s="47"/>
      <c r="L44" s="47"/>
      <c r="M44" s="47"/>
      <c r="N44" s="48"/>
      <c r="P44" s="46"/>
      <c r="Q44" s="47"/>
      <c r="R44" s="47"/>
      <c r="S44" s="47"/>
      <c r="T44" s="47"/>
      <c r="U44" s="47"/>
      <c r="V44" s="47"/>
      <c r="W44" s="47"/>
      <c r="X44" s="47"/>
      <c r="Y44" s="47"/>
      <c r="Z44" s="47"/>
      <c r="AA44" s="47"/>
      <c r="AB44" s="48"/>
      <c r="BA44" s="57">
        <f ca="1"/>
        <v>45352</v>
      </c>
      <c r="BB44" s="22" t="str">
        <f ca="1"/>
        <v>HMC</v>
      </c>
      <c r="BC44" s="22" t="str">
        <f ca="1"/>
        <v>MAZAK HMC FH6800 2PC-1 I21003</v>
      </c>
      <c r="BD44" s="22" t="str">
        <f ca="1"/>
        <v>HMC2P</v>
      </c>
      <c r="BE44" s="22">
        <f ca="1"/>
        <v>1915</v>
      </c>
      <c r="BF44" s="22">
        <f ca="1"/>
        <v>35100</v>
      </c>
      <c r="BG44" s="22">
        <f ca="1"/>
        <v>34650</v>
      </c>
      <c r="BH44" s="22">
        <f ca="1"/>
        <v>16</v>
      </c>
      <c r="BI44" s="58">
        <f ca="1"/>
        <v>1.9947916666666667</v>
      </c>
      <c r="BJ44" s="58">
        <f ca="1"/>
        <v>1.4207899305555556</v>
      </c>
      <c r="BK44" s="22">
        <f ca="1"/>
        <v>1160</v>
      </c>
      <c r="BL44" s="59">
        <f ca="1"/>
        <v>5.526695526695527E-2</v>
      </c>
      <c r="BM44" s="58">
        <f ca="1"/>
        <v>1.4403211805555556</v>
      </c>
      <c r="BN44" s="59">
        <f ca="1"/>
        <v>5.4558404558404557E-2</v>
      </c>
      <c r="BR44" s="57">
        <f ca="1"/>
        <v>45352</v>
      </c>
      <c r="BS44" s="22" t="str">
        <f ca="1"/>
        <v>HMC</v>
      </c>
      <c r="BT44" s="22" t="str">
        <f ca="1"/>
        <v>MAZAK TURNING CENTER SQT200 I3004</v>
      </c>
      <c r="BU44" s="22" t="str">
        <f ca="1"/>
        <v>SQT200</v>
      </c>
      <c r="BV44" s="22">
        <f ca="1"/>
        <v>0</v>
      </c>
      <c r="BW44" s="22">
        <f ca="1"/>
        <v>35100</v>
      </c>
      <c r="BX44" s="22">
        <f ca="1"/>
        <v>19800</v>
      </c>
      <c r="BY44" s="22">
        <f ca="1"/>
        <v>0</v>
      </c>
      <c r="BZ44" s="22">
        <f ca="1"/>
        <v>0</v>
      </c>
      <c r="CA44" s="22">
        <f ca="1"/>
        <v>13.75</v>
      </c>
      <c r="CB44" s="22">
        <f ca="1"/>
        <v>0</v>
      </c>
      <c r="CC44" s="22">
        <f ca="1"/>
        <v>0</v>
      </c>
      <c r="CD44" s="22">
        <f ca="1"/>
        <v>24.375</v>
      </c>
      <c r="CE44" s="22">
        <f ca="1"/>
        <v>0</v>
      </c>
    </row>
    <row r="45" spans="2:83" x14ac:dyDescent="0.3">
      <c r="B45" s="46"/>
      <c r="C45" s="47"/>
      <c r="D45" s="47"/>
      <c r="E45" s="47"/>
      <c r="F45" s="47"/>
      <c r="G45" s="47"/>
      <c r="H45" s="47"/>
      <c r="I45" s="47"/>
      <c r="J45" s="47"/>
      <c r="K45" s="47"/>
      <c r="L45" s="47"/>
      <c r="M45" s="52">
        <v>11</v>
      </c>
      <c r="N45" s="48"/>
      <c r="P45" s="46"/>
      <c r="Q45" s="47"/>
      <c r="R45" s="47"/>
      <c r="S45" s="47"/>
      <c r="T45" s="47"/>
      <c r="U45" s="47"/>
      <c r="V45" s="47"/>
      <c r="W45" s="47"/>
      <c r="X45" s="47"/>
      <c r="Y45" s="47"/>
      <c r="Z45" s="47"/>
      <c r="AA45" s="47">
        <v>1</v>
      </c>
      <c r="AB45" s="48"/>
      <c r="AK45" s="162" t="str">
        <f>AA2&amp;"  SUMMARY"</f>
        <v>GRINDING CELL  SUMMARY</v>
      </c>
      <c r="AL45" s="162"/>
      <c r="AM45" s="162"/>
      <c r="AN45" s="162"/>
      <c r="AO45" s="162"/>
      <c r="AP45" s="162"/>
      <c r="AQ45" s="162"/>
      <c r="AR45" s="162"/>
      <c r="AS45" s="162"/>
      <c r="AT45" s="162"/>
      <c r="AU45" s="162"/>
      <c r="AV45" s="162"/>
      <c r="AW45" s="162"/>
      <c r="AX45" s="162"/>
      <c r="AY45" s="118"/>
      <c r="BA45" s="57">
        <f ca="1"/>
        <v>45352</v>
      </c>
      <c r="BB45" s="22" t="str">
        <f ca="1"/>
        <v>HMC</v>
      </c>
      <c r="BC45" s="22" t="str">
        <f ca="1"/>
        <v>HWACHEON VERTICAL TURNING LATHE VT550R I3105</v>
      </c>
      <c r="BD45" s="22" t="str">
        <f ca="1"/>
        <v>VTL550</v>
      </c>
      <c r="BE45" s="22">
        <f ca="1"/>
        <v>1865</v>
      </c>
      <c r="BF45" s="22">
        <f ca="1"/>
        <v>35100</v>
      </c>
      <c r="BG45" s="22">
        <f ca="1"/>
        <v>33300</v>
      </c>
      <c r="BH45" s="22">
        <f ca="1"/>
        <v>3</v>
      </c>
      <c r="BI45" s="58">
        <f ca="1"/>
        <v>10.361111111111111</v>
      </c>
      <c r="BJ45" s="58">
        <f ca="1"/>
        <v>7.2766203703703711</v>
      </c>
      <c r="BK45" s="22">
        <f ca="1"/>
        <v>100</v>
      </c>
      <c r="BL45" s="59">
        <f ca="1"/>
        <v>5.6006006006006005E-2</v>
      </c>
      <c r="BM45" s="58">
        <f ca="1"/>
        <v>7.6932870370370372</v>
      </c>
      <c r="BN45" s="59">
        <f ca="1"/>
        <v>5.3133903133903135E-2</v>
      </c>
      <c r="BR45" s="57"/>
      <c r="BS45" s="22"/>
      <c r="BT45" s="22"/>
      <c r="BU45" s="22"/>
      <c r="BV45" s="22"/>
      <c r="BW45" s="22"/>
      <c r="BX45" s="22"/>
      <c r="BY45" s="22"/>
      <c r="BZ45" s="22"/>
      <c r="CA45" s="22"/>
      <c r="CB45" s="22"/>
      <c r="CC45" s="22"/>
      <c r="CD45" s="22"/>
      <c r="CE45" s="22"/>
    </row>
    <row r="46" spans="2:83" x14ac:dyDescent="0.3">
      <c r="B46" s="46"/>
      <c r="C46" s="47"/>
      <c r="D46" s="47"/>
      <c r="E46" s="47"/>
      <c r="F46" s="47"/>
      <c r="G46" s="47"/>
      <c r="H46" s="47"/>
      <c r="I46" s="47"/>
      <c r="J46" s="47"/>
      <c r="K46" s="47"/>
      <c r="L46" s="47"/>
      <c r="M46" s="52">
        <v>15</v>
      </c>
      <c r="N46" s="48"/>
      <c r="P46" s="46"/>
      <c r="Q46" s="47"/>
      <c r="R46" s="47"/>
      <c r="S46" s="47"/>
      <c r="T46" s="47"/>
      <c r="U46" s="47"/>
      <c r="V46" s="47"/>
      <c r="W46" s="47"/>
      <c r="X46" s="47"/>
      <c r="Y46" s="47"/>
      <c r="Z46" s="47"/>
      <c r="AA46" s="47">
        <v>10</v>
      </c>
      <c r="AB46" s="48"/>
      <c r="AK46" s="14" t="s">
        <v>1571</v>
      </c>
      <c r="AL46" s="66" t="s">
        <v>3965</v>
      </c>
      <c r="AM46" s="15">
        <v>45292</v>
      </c>
      <c r="AN46" s="15">
        <v>45323</v>
      </c>
      <c r="AO46" s="15">
        <v>45352</v>
      </c>
      <c r="AP46" s="15">
        <v>45383</v>
      </c>
      <c r="AQ46" s="15">
        <v>45413</v>
      </c>
      <c r="AR46" s="15">
        <v>45444</v>
      </c>
      <c r="AS46" s="15">
        <v>45474</v>
      </c>
      <c r="AT46" s="15">
        <v>45505</v>
      </c>
      <c r="AU46" s="15">
        <v>45536</v>
      </c>
      <c r="AV46" s="15">
        <v>45566</v>
      </c>
      <c r="AW46" s="15">
        <v>45597</v>
      </c>
      <c r="AX46" s="15">
        <v>45627</v>
      </c>
      <c r="AY46" s="128"/>
      <c r="BA46" s="57">
        <f ca="1"/>
        <v>45352</v>
      </c>
      <c r="BB46" s="22" t="str">
        <f ca="1"/>
        <v>INTEGREX</v>
      </c>
      <c r="BC46" s="22" t="str">
        <f ca="1"/>
        <v>MAZAK INTEGRES E300-3 I3104</v>
      </c>
      <c r="BD46" s="22" t="str">
        <f ca="1"/>
        <v>E300-3</v>
      </c>
      <c r="BE46" s="22">
        <f ca="1"/>
        <v>1841</v>
      </c>
      <c r="BF46" s="22">
        <f ca="1"/>
        <v>35100</v>
      </c>
      <c r="BG46" s="22">
        <f ca="1"/>
        <v>34200</v>
      </c>
      <c r="BH46" s="22">
        <f ca="1"/>
        <v>9</v>
      </c>
      <c r="BI46" s="58">
        <f ca="1"/>
        <v>3.409259259259259</v>
      </c>
      <c r="BJ46" s="58">
        <f ca="1"/>
        <v>2.4968364197530866</v>
      </c>
      <c r="BK46" s="22">
        <f ca="1"/>
        <v>1014</v>
      </c>
      <c r="BL46" s="59">
        <f ca="1"/>
        <v>5.3830409356725145E-2</v>
      </c>
      <c r="BM46" s="58">
        <f ca="1"/>
        <v>2.5662808641975308</v>
      </c>
      <c r="BN46" s="59">
        <f ca="1"/>
        <v>5.2450142450142449E-2</v>
      </c>
      <c r="BR46" s="57"/>
      <c r="BS46" s="22"/>
      <c r="BT46" s="22"/>
      <c r="BU46" s="22"/>
      <c r="BV46" s="22"/>
      <c r="BW46" s="22"/>
      <c r="BX46" s="22"/>
      <c r="BY46" s="22"/>
      <c r="BZ46" s="22"/>
      <c r="CA46" s="22"/>
      <c r="CB46" s="22"/>
      <c r="CC46" s="22"/>
      <c r="CD46" s="22"/>
      <c r="CE46" s="22"/>
    </row>
    <row r="47" spans="2:83" x14ac:dyDescent="0.3">
      <c r="B47" s="46"/>
      <c r="C47" s="47"/>
      <c r="D47" s="47"/>
      <c r="E47" s="47"/>
      <c r="F47" s="47"/>
      <c r="G47" s="47"/>
      <c r="H47" s="47"/>
      <c r="I47" s="47"/>
      <c r="J47" s="47"/>
      <c r="K47" s="47"/>
      <c r="L47" s="47"/>
      <c r="M47" s="47"/>
      <c r="N47" s="48"/>
      <c r="P47" s="46"/>
      <c r="Q47" s="47"/>
      <c r="R47" s="47"/>
      <c r="S47" s="47"/>
      <c r="T47" s="47"/>
      <c r="U47" s="47"/>
      <c r="V47" s="47"/>
      <c r="W47" s="47"/>
      <c r="X47" s="47"/>
      <c r="Y47" s="47"/>
      <c r="Z47" s="47"/>
      <c r="AA47" s="47"/>
      <c r="AB47" s="48"/>
      <c r="AK47" s="20" t="s">
        <v>3940</v>
      </c>
      <c r="AL47" s="34">
        <f>SUMIFS(AM5:AQ5,$AM$4:$AQ$4,$AA$2)</f>
        <v>0</v>
      </c>
      <c r="AM47" s="34">
        <v>200</v>
      </c>
      <c r="AN47" s="34">
        <v>200</v>
      </c>
      <c r="AO47" s="34">
        <v>200</v>
      </c>
      <c r="AP47" s="34">
        <v>200</v>
      </c>
      <c r="AQ47" s="34">
        <v>200</v>
      </c>
      <c r="AR47" s="34">
        <v>200</v>
      </c>
      <c r="AS47" s="34">
        <v>200</v>
      </c>
      <c r="AT47" s="34">
        <v>200</v>
      </c>
      <c r="AU47" s="34">
        <v>200</v>
      </c>
      <c r="AV47" s="34">
        <v>200</v>
      </c>
      <c r="AW47" s="34">
        <v>200</v>
      </c>
      <c r="AX47" s="34">
        <v>200</v>
      </c>
      <c r="AY47" s="120"/>
      <c r="BA47" s="57">
        <f ca="1"/>
        <v>45352</v>
      </c>
      <c r="BB47" s="22" t="str">
        <f ca="1"/>
        <v>INTEGREX</v>
      </c>
      <c r="BC47" s="22" t="str">
        <f ca="1"/>
        <v>MAZAK INTEGRES E300-2 I3103</v>
      </c>
      <c r="BD47" s="22" t="str">
        <f ca="1"/>
        <v>E300-2</v>
      </c>
      <c r="BE47" s="22">
        <f ca="1"/>
        <v>1804</v>
      </c>
      <c r="BF47" s="22">
        <f ca="1"/>
        <v>35100</v>
      </c>
      <c r="BG47" s="22">
        <f ca="1"/>
        <v>35100</v>
      </c>
      <c r="BH47" s="22">
        <f ca="1"/>
        <v>13</v>
      </c>
      <c r="BI47" s="58">
        <f ca="1"/>
        <v>2.312820512820513</v>
      </c>
      <c r="BJ47" s="58">
        <f ca="1"/>
        <v>1.7786324786324785</v>
      </c>
      <c r="BK47" s="22">
        <f ca="1"/>
        <v>1275</v>
      </c>
      <c r="BL47" s="59">
        <f ca="1"/>
        <v>5.1396011396011396E-2</v>
      </c>
      <c r="BM47" s="58">
        <f ca="1"/>
        <v>1.7786324786324785</v>
      </c>
      <c r="BN47" s="59">
        <f ca="1"/>
        <v>5.1396011396011396E-2</v>
      </c>
    </row>
    <row r="48" spans="2:83" x14ac:dyDescent="0.3">
      <c r="B48" s="46"/>
      <c r="C48" s="47"/>
      <c r="D48" s="47"/>
      <c r="E48" s="47"/>
      <c r="F48" s="47"/>
      <c r="G48" s="47"/>
      <c r="H48" s="47"/>
      <c r="I48" s="47"/>
      <c r="J48" s="47"/>
      <c r="K48" s="47"/>
      <c r="L48" s="47"/>
      <c r="M48" s="47"/>
      <c r="N48" s="48"/>
      <c r="P48" s="46"/>
      <c r="Q48" s="47"/>
      <c r="R48" s="47"/>
      <c r="S48" s="47"/>
      <c r="T48" s="47"/>
      <c r="U48" s="47"/>
      <c r="V48" s="47"/>
      <c r="W48" s="47"/>
      <c r="X48" s="47"/>
      <c r="Y48" s="47"/>
      <c r="Z48" s="47"/>
      <c r="AA48" s="47"/>
      <c r="AB48" s="48"/>
      <c r="AK48" s="14" t="s">
        <v>1577</v>
      </c>
      <c r="AL48" s="14">
        <f>SUMIFS(AM6:AQ6,$AM$4:$AQ$4,Dashboard!$O$8)</f>
        <v>126</v>
      </c>
      <c r="AM48" s="14">
        <f>SUMIFS('Workout sheet'!$H:$H,'Workout sheet'!$A:$A,Summary!AM46,'Workout sheet'!$B:$B,Dashboard!$O$8)</f>
        <v>50</v>
      </c>
      <c r="AN48" s="14">
        <f>SUMIFS('Workout sheet'!$H:$H,'Workout sheet'!$A:$A,Summary!AN46,'Workout sheet'!$B:$B,Dashboard!$O$8)</f>
        <v>66</v>
      </c>
      <c r="AO48" s="14">
        <f>SUMIFS('Workout sheet'!$H:$H,'Workout sheet'!$A:$A,Summary!AO46,'Workout sheet'!$B:$B,Dashboard!$O$8)</f>
        <v>68</v>
      </c>
      <c r="AP48" s="14">
        <f>SUMIFS('Workout sheet'!$H:$H,'Workout sheet'!$A:$A,Summary!AP46,'Workout sheet'!$B:$B,Dashboard!$O$8)</f>
        <v>0</v>
      </c>
      <c r="AQ48" s="14">
        <f>SUMIFS('Workout sheet'!$H:$H,'Workout sheet'!$A:$A,Summary!AQ46,'Workout sheet'!$B:$B,Dashboard!$O$8)</f>
        <v>0</v>
      </c>
      <c r="AR48" s="14">
        <f>SUMIFS('Workout sheet'!$H:$H,'Workout sheet'!$A:$A,Summary!AR46,'Workout sheet'!$B:$B,Dashboard!$O$8)</f>
        <v>0</v>
      </c>
      <c r="AS48" s="14">
        <f>SUMIFS('Workout sheet'!$H:$H,'Workout sheet'!$A:$A,Summary!AS46,'Workout sheet'!$B:$B,Dashboard!$O$8)</f>
        <v>0</v>
      </c>
      <c r="AT48" s="14">
        <f>SUMIFS('Workout sheet'!$H:$H,'Workout sheet'!$A:$A,Summary!AT46,'Workout sheet'!$B:$B,Dashboard!$O$8)</f>
        <v>0</v>
      </c>
      <c r="AU48" s="14">
        <f>SUMIFS('Workout sheet'!$H:$H,'Workout sheet'!$A:$A,Summary!AU46,'Workout sheet'!$B:$B,Dashboard!$O$8)</f>
        <v>0</v>
      </c>
      <c r="AV48" s="14">
        <f>SUMIFS('Workout sheet'!$H:$H,'Workout sheet'!$A:$A,Summary!AV46,'Workout sheet'!$B:$B,Dashboard!$O$8)</f>
        <v>0</v>
      </c>
      <c r="AW48" s="14">
        <f>SUMIFS('Workout sheet'!$H:$H,'Workout sheet'!$A:$A,Summary!AW46,'Workout sheet'!$B:$B,Dashboard!$O$8)</f>
        <v>0</v>
      </c>
      <c r="AX48" s="14">
        <f>SUMIFS('Workout sheet'!$H:$H,'Workout sheet'!$A:$A,Summary!AX46,'Workout sheet'!$B:$B,Dashboard!$O$8)</f>
        <v>0</v>
      </c>
      <c r="AY48" s="129"/>
      <c r="BA48" s="57">
        <f ca="1"/>
        <v>45352</v>
      </c>
      <c r="BB48" s="22" t="str">
        <f ca="1"/>
        <v>INTEGREX</v>
      </c>
      <c r="BC48" s="22" t="str">
        <f ca="1"/>
        <v>BROACHING MACHINE  25 T-5003</v>
      </c>
      <c r="BD48" s="22" t="str">
        <f ca="1"/>
        <v>25T</v>
      </c>
      <c r="BE48" s="22">
        <f ca="1"/>
        <v>1715</v>
      </c>
      <c r="BF48" s="22">
        <f ca="1"/>
        <v>35100</v>
      </c>
      <c r="BG48" s="22">
        <f ca="1"/>
        <v>38250</v>
      </c>
      <c r="BH48" s="22">
        <f ca="1"/>
        <v>16</v>
      </c>
      <c r="BI48" s="58">
        <f ca="1"/>
        <v>1.7864583333333333</v>
      </c>
      <c r="BJ48" s="58">
        <f ca="1"/>
        <v>1.5857204861111112</v>
      </c>
      <c r="BK48" s="22">
        <f ca="1"/>
        <v>3850</v>
      </c>
      <c r="BL48" s="59">
        <f ca="1"/>
        <v>4.4836601307189541E-2</v>
      </c>
      <c r="BM48" s="58">
        <f ca="1"/>
        <v>1.4490017361111112</v>
      </c>
      <c r="BN48" s="59">
        <f ca="1"/>
        <v>4.8860398860398863E-2</v>
      </c>
    </row>
    <row r="49" spans="2:95" x14ac:dyDescent="0.3">
      <c r="B49" s="46"/>
      <c r="C49" s="47"/>
      <c r="D49" s="47"/>
      <c r="E49" s="47"/>
      <c r="F49" s="47"/>
      <c r="G49" s="47"/>
      <c r="H49" s="47"/>
      <c r="I49" s="47"/>
      <c r="J49" s="47"/>
      <c r="K49" s="47"/>
      <c r="L49" s="47"/>
      <c r="M49" s="47"/>
      <c r="N49" s="48"/>
      <c r="P49" s="46"/>
      <c r="Q49" s="47"/>
      <c r="R49" s="47"/>
      <c r="S49" s="47"/>
      <c r="T49" s="47"/>
      <c r="U49" s="47"/>
      <c r="V49" s="47"/>
      <c r="W49" s="47"/>
      <c r="X49" s="47"/>
      <c r="Y49" s="47"/>
      <c r="Z49" s="47"/>
      <c r="AA49" s="47"/>
      <c r="AB49" s="48"/>
      <c r="AK49" s="38" t="s">
        <v>3960</v>
      </c>
      <c r="AL49" s="38">
        <f>SUMIFS(AM7:AQ7,$AM$4:$AQ$4,Dashboard!$O$8)</f>
        <v>126</v>
      </c>
      <c r="AM49" s="38" t="str">
        <f>IF(AM48&gt;AM47,AM48,"")</f>
        <v/>
      </c>
      <c r="AN49" s="38" t="str">
        <f t="shared" ref="AN49" si="27">IF(AN48&gt;AN47,AN48,"")</f>
        <v/>
      </c>
      <c r="AO49" s="38" t="str">
        <f t="shared" ref="AO49" si="28">IF(AO48&gt;AO47,AO48,"")</f>
        <v/>
      </c>
      <c r="AP49" s="38" t="str">
        <f t="shared" ref="AP49" si="29">IF(AP48&gt;AP47,AP48,"")</f>
        <v/>
      </c>
      <c r="AQ49" s="38" t="str">
        <f t="shared" ref="AQ49" si="30">IF(AQ48&gt;AQ47,AQ48,"")</f>
        <v/>
      </c>
      <c r="AR49" s="38" t="str">
        <f t="shared" ref="AR49" si="31">IF(AR48&gt;AR47,AR48,"")</f>
        <v/>
      </c>
      <c r="AS49" s="38" t="str">
        <f t="shared" ref="AS49" si="32">IF(AS48&gt;AS47,AS48,"")</f>
        <v/>
      </c>
      <c r="AT49" s="38" t="str">
        <f t="shared" ref="AT49" si="33">IF(AT48&gt;AT47,AT48,"")</f>
        <v/>
      </c>
      <c r="AU49" s="38" t="str">
        <f t="shared" ref="AU49" si="34">IF(AU48&gt;AU47,AU48,"")</f>
        <v/>
      </c>
      <c r="AV49" s="38" t="str">
        <f t="shared" ref="AV49" si="35">IF(AV48&gt;AV47,AV48,"")</f>
        <v/>
      </c>
      <c r="AW49" s="38" t="str">
        <f t="shared" ref="AW49" si="36">IF(AW48&gt;AW47,AW48,"")</f>
        <v/>
      </c>
      <c r="AX49" s="38" t="str">
        <f t="shared" ref="AX49" si="37">IF(AX48&gt;AX47,AX48,"")</f>
        <v/>
      </c>
      <c r="AY49" s="121"/>
      <c r="BA49" s="57">
        <f ca="1"/>
        <v>45352</v>
      </c>
      <c r="BB49" s="22" t="str">
        <f ca="1"/>
        <v>INTEGREX</v>
      </c>
      <c r="BC49" s="22" t="str">
        <f ca="1"/>
        <v>MAZAK INTEGREX E500-2 I3202</v>
      </c>
      <c r="BD49" s="22" t="str">
        <f ca="1"/>
        <v>E500-2</v>
      </c>
      <c r="BE49" s="22">
        <f ca="1"/>
        <v>1623</v>
      </c>
      <c r="BF49" s="22">
        <f ca="1"/>
        <v>35100</v>
      </c>
      <c r="BG49" s="22">
        <f ca="1"/>
        <v>31950</v>
      </c>
      <c r="BH49" s="22">
        <f ca="1"/>
        <v>5</v>
      </c>
      <c r="BI49" s="58">
        <f ca="1"/>
        <v>5.41</v>
      </c>
      <c r="BJ49" s="58">
        <f ca="1"/>
        <v>4.2120833333333332</v>
      </c>
      <c r="BK49" s="22">
        <f ca="1"/>
        <v>635</v>
      </c>
      <c r="BL49" s="59">
        <f ca="1"/>
        <v>5.0798122065727702E-2</v>
      </c>
      <c r="BM49" s="58">
        <f ca="1"/>
        <v>4.6495833333333332</v>
      </c>
      <c r="BN49" s="59">
        <f ca="1"/>
        <v>4.6239316239316236E-2</v>
      </c>
    </row>
    <row r="50" spans="2:95" x14ac:dyDescent="0.3">
      <c r="B50" s="46"/>
      <c r="C50" s="47"/>
      <c r="D50" s="47"/>
      <c r="E50" s="47"/>
      <c r="F50" s="47"/>
      <c r="G50" s="47"/>
      <c r="H50" s="47"/>
      <c r="I50" s="47"/>
      <c r="J50" s="47"/>
      <c r="K50" s="47"/>
      <c r="L50" s="47"/>
      <c r="M50" s="47"/>
      <c r="N50" s="48"/>
      <c r="P50" s="46"/>
      <c r="Q50" s="47"/>
      <c r="R50" s="47"/>
      <c r="S50" s="47"/>
      <c r="T50" s="47"/>
      <c r="U50" s="47"/>
      <c r="V50" s="47"/>
      <c r="W50" s="47"/>
      <c r="X50" s="47"/>
      <c r="Y50" s="47"/>
      <c r="Z50" s="47"/>
      <c r="AA50" s="47"/>
      <c r="AB50" s="48"/>
      <c r="AK50" s="20" t="s">
        <v>3938</v>
      </c>
      <c r="AL50" s="35">
        <f>SUMIFS(AM8:AQ8,$AM$4:$AQ$4,$AA$2)</f>
        <v>5</v>
      </c>
      <c r="AM50" s="35">
        <v>5</v>
      </c>
      <c r="AN50" s="35">
        <v>5</v>
      </c>
      <c r="AO50" s="35">
        <v>5</v>
      </c>
      <c r="AP50" s="35">
        <v>5</v>
      </c>
      <c r="AQ50" s="35">
        <v>5</v>
      </c>
      <c r="AR50" s="35">
        <v>5</v>
      </c>
      <c r="AS50" s="35">
        <v>5</v>
      </c>
      <c r="AT50" s="35">
        <v>5</v>
      </c>
      <c r="AU50" s="35">
        <v>5</v>
      </c>
      <c r="AV50" s="35">
        <v>5</v>
      </c>
      <c r="AW50" s="35">
        <v>5</v>
      </c>
      <c r="AX50" s="35">
        <v>5</v>
      </c>
      <c r="AY50" s="130"/>
      <c r="BA50" s="57">
        <f ca="1"/>
        <v>45352</v>
      </c>
      <c r="BB50" s="22" t="str">
        <f ca="1"/>
        <v>HMC</v>
      </c>
      <c r="BC50" s="22" t="str">
        <f ca="1"/>
        <v>HWACHEON VERTICAL TURNING LATHE VT650R I3107</v>
      </c>
      <c r="BD50" s="22" t="str">
        <f ca="1"/>
        <v>VTL650</v>
      </c>
      <c r="BE50" s="22">
        <f ca="1"/>
        <v>1451</v>
      </c>
      <c r="BF50" s="22">
        <f ca="1"/>
        <v>35100</v>
      </c>
      <c r="BG50" s="22">
        <f ca="1"/>
        <v>30600</v>
      </c>
      <c r="BH50" s="22">
        <f ca="1"/>
        <v>5</v>
      </c>
      <c r="BI50" s="58">
        <f ca="1"/>
        <v>4.8366666666666669</v>
      </c>
      <c r="BJ50" s="58">
        <f ca="1"/>
        <v>4.0484722222222222</v>
      </c>
      <c r="BK50" s="22">
        <f ca="1"/>
        <v>717</v>
      </c>
      <c r="BL50" s="59">
        <f ca="1"/>
        <v>4.7418300653594772E-2</v>
      </c>
      <c r="BM50" s="58">
        <f ca="1"/>
        <v>4.6734722222222222</v>
      </c>
      <c r="BN50" s="59">
        <f ca="1"/>
        <v>4.1339031339031336E-2</v>
      </c>
    </row>
    <row r="51" spans="2:95" ht="57.6" x14ac:dyDescent="0.3">
      <c r="B51" s="46"/>
      <c r="C51" s="47"/>
      <c r="D51" s="47"/>
      <c r="E51" s="47"/>
      <c r="F51" s="47"/>
      <c r="G51" s="47"/>
      <c r="H51" s="47"/>
      <c r="I51" s="47"/>
      <c r="J51" s="47"/>
      <c r="K51" s="47"/>
      <c r="L51" s="47"/>
      <c r="M51" s="47"/>
      <c r="N51" s="48"/>
      <c r="P51" s="46"/>
      <c r="Q51" s="47"/>
      <c r="R51" s="47"/>
      <c r="S51" s="47"/>
      <c r="T51" s="47"/>
      <c r="U51" s="47"/>
      <c r="V51" s="47"/>
      <c r="W51" s="47"/>
      <c r="X51" s="47"/>
      <c r="Y51" s="47"/>
      <c r="Z51" s="47"/>
      <c r="AA51" s="47"/>
      <c r="AB51" s="48"/>
      <c r="AK51" s="14" t="s">
        <v>1578</v>
      </c>
      <c r="AL51" s="16">
        <f>SUMIFS(AM9:AQ9,$AM$4:$AQ$4,Dashboard!$O$8)</f>
        <v>4.9495350355054297</v>
      </c>
      <c r="AM51" s="16">
        <f>IFERROR(AVERAGEIFS('Workout sheet'!$I:$I,'Workout sheet'!$A:$A,Summary!AM46,'Workout sheet'!$B:$B,Dashboard!$O$8),"")</f>
        <v>4.1927678169783436</v>
      </c>
      <c r="AN51" s="16">
        <f>IFERROR(AVERAGEIFS('Workout sheet'!$I:$I,'Workout sheet'!$A:$A,Summary!AN46,'Workout sheet'!$B:$B,Dashboard!$O$8),"")</f>
        <v>2.3725989653621236</v>
      </c>
      <c r="AO51" s="16">
        <f>IFERROR(AVERAGEIFS('Workout sheet'!$I:$I,'Workout sheet'!$A:$A,Summary!AO46,'Workout sheet'!$B:$B,Dashboard!$O$8),"")</f>
        <v>2.7505080409356726</v>
      </c>
      <c r="AP51" s="16">
        <f>IFERROR(AVERAGEIFS('Workout sheet'!$I:$I,'Workout sheet'!$A:$A,Summary!AP46,'Workout sheet'!$B:$B,Dashboard!$O$8),"")</f>
        <v>0</v>
      </c>
      <c r="AQ51" s="16">
        <f>IFERROR(AVERAGEIFS('Workout sheet'!$I:$I,'Workout sheet'!$A:$A,Summary!AQ46,'Workout sheet'!$B:$B,Dashboard!$O$8),"")</f>
        <v>0</v>
      </c>
      <c r="AR51" s="16">
        <f>IFERROR(AVERAGEIFS('Workout sheet'!$I:$I,'Workout sheet'!$A:$A,Summary!AR46,'Workout sheet'!$B:$B,Dashboard!$O$8),"")</f>
        <v>0</v>
      </c>
      <c r="AS51" s="16">
        <f>IFERROR(AVERAGEIFS('Workout sheet'!$I:$I,'Workout sheet'!$A:$A,Summary!AS46,'Workout sheet'!$B:$B,Dashboard!$O$8),"")</f>
        <v>0</v>
      </c>
      <c r="AT51" s="16">
        <f>IFERROR(AVERAGEIFS('Workout sheet'!$I:$I,'Workout sheet'!$A:$A,Summary!AT46,'Workout sheet'!$B:$B,Dashboard!$O$8),"")</f>
        <v>0</v>
      </c>
      <c r="AU51" s="16">
        <f>IFERROR(AVERAGEIFS('Workout sheet'!$I:$I,'Workout sheet'!$A:$A,Summary!AU46,'Workout sheet'!$B:$B,Dashboard!$O$8),"")</f>
        <v>0</v>
      </c>
      <c r="AV51" s="16">
        <f>IFERROR(AVERAGEIFS('Workout sheet'!$I:$I,'Workout sheet'!$A:$A,Summary!AV46,'Workout sheet'!$B:$B,Dashboard!$O$8),"")</f>
        <v>0</v>
      </c>
      <c r="AW51" s="16">
        <f>IFERROR(AVERAGEIFS('Workout sheet'!$I:$I,'Workout sheet'!$A:$A,Summary!AW46,'Workout sheet'!$B:$B,Dashboard!$O$8),"")</f>
        <v>0</v>
      </c>
      <c r="AX51" s="16">
        <f>IFERROR(AVERAGEIFS('Workout sheet'!$I:$I,'Workout sheet'!$A:$A,Summary!AX46,'Workout sheet'!$B:$B,Dashboard!$O$8),"")</f>
        <v>0</v>
      </c>
      <c r="AY51" s="131"/>
      <c r="BA51" s="57">
        <f ca="1"/>
        <v>45352</v>
      </c>
      <c r="BB51" s="22" t="str">
        <f ca="1"/>
        <v>HMC</v>
      </c>
      <c r="BC51" s="22" t="str">
        <f ca="1"/>
        <v>DOOSAN HMC HP6300 7PC I21008</v>
      </c>
      <c r="BD51" s="22" t="str">
        <f ca="1"/>
        <v>DOOSAN HMC</v>
      </c>
      <c r="BE51" s="22">
        <f ca="1"/>
        <v>1445</v>
      </c>
      <c r="BF51" s="22">
        <f ca="1"/>
        <v>35100</v>
      </c>
      <c r="BG51" s="22">
        <f ca="1"/>
        <v>35100</v>
      </c>
      <c r="BH51" s="22">
        <f ca="1"/>
        <v>8</v>
      </c>
      <c r="BI51" s="58">
        <f ca="1"/>
        <v>3.0104166666666665</v>
      </c>
      <c r="BJ51" s="58">
        <f ca="1"/>
        <v>2.9214409722222223</v>
      </c>
      <c r="BK51" s="22">
        <f ca="1"/>
        <v>1060</v>
      </c>
      <c r="BL51" s="59">
        <f ca="1"/>
        <v>4.116809116809117E-2</v>
      </c>
      <c r="BM51" s="58">
        <f ca="1"/>
        <v>2.9214409722222223</v>
      </c>
      <c r="BN51" s="59">
        <f ca="1"/>
        <v>4.116809116809117E-2</v>
      </c>
      <c r="BR51" s="3" t="s">
        <v>104</v>
      </c>
      <c r="BS51" s="3" t="s">
        <v>105</v>
      </c>
      <c r="BT51" s="3" t="s">
        <v>106</v>
      </c>
      <c r="BU51" s="3" t="s">
        <v>107</v>
      </c>
      <c r="BV51" s="3" t="s">
        <v>108</v>
      </c>
      <c r="BW51" s="3" t="s">
        <v>109</v>
      </c>
      <c r="BX51" s="3" t="s">
        <v>110</v>
      </c>
      <c r="BY51" s="3" t="s">
        <v>111</v>
      </c>
      <c r="BZ51" s="3" t="s">
        <v>112</v>
      </c>
      <c r="CA51" s="3" t="s">
        <v>113</v>
      </c>
      <c r="CB51" s="3" t="s">
        <v>114</v>
      </c>
      <c r="CC51" s="3" t="s">
        <v>115</v>
      </c>
      <c r="CD51" s="3" t="s">
        <v>116</v>
      </c>
      <c r="CE51" s="3" t="s">
        <v>117</v>
      </c>
      <c r="CF51" s="3" t="s">
        <v>118</v>
      </c>
      <c r="CG51" s="3" t="s">
        <v>119</v>
      </c>
      <c r="CH51" s="3" t="s">
        <v>120</v>
      </c>
      <c r="CI51" s="3" t="s">
        <v>121</v>
      </c>
      <c r="CJ51" s="3" t="s">
        <v>122</v>
      </c>
      <c r="CK51" s="3" t="s">
        <v>123</v>
      </c>
      <c r="CL51" s="3" t="s">
        <v>124</v>
      </c>
      <c r="CM51" s="3" t="s">
        <v>125</v>
      </c>
      <c r="CN51" s="3" t="s">
        <v>126</v>
      </c>
      <c r="CO51" s="3" t="s">
        <v>127</v>
      </c>
      <c r="CP51" s="3" t="s">
        <v>128</v>
      </c>
      <c r="CQ51" s="106" t="s">
        <v>1573</v>
      </c>
    </row>
    <row r="52" spans="2:95" x14ac:dyDescent="0.3">
      <c r="B52" s="46"/>
      <c r="C52" s="47"/>
      <c r="D52" s="47"/>
      <c r="E52" s="47"/>
      <c r="F52" s="47"/>
      <c r="G52" s="47"/>
      <c r="H52" s="47"/>
      <c r="I52" s="47"/>
      <c r="J52" s="47"/>
      <c r="K52" s="47"/>
      <c r="L52" s="47"/>
      <c r="M52" s="47"/>
      <c r="N52" s="48"/>
      <c r="P52" s="46"/>
      <c r="Q52" s="47"/>
      <c r="R52" s="47"/>
      <c r="S52" s="47"/>
      <c r="T52" s="47"/>
      <c r="U52" s="47"/>
      <c r="V52" s="47"/>
      <c r="W52" s="47"/>
      <c r="X52" s="47"/>
      <c r="Y52" s="47"/>
      <c r="Z52" s="47"/>
      <c r="AA52" s="47"/>
      <c r="AB52" s="48"/>
      <c r="AK52" s="38" t="s">
        <v>3961</v>
      </c>
      <c r="AL52" s="42">
        <f>SUMIFS(AM10:AQ10,$AM$4:$AQ$4,Dashboard!$O$8)</f>
        <v>0</v>
      </c>
      <c r="AM52" s="42" t="str">
        <f>IF(AM51&gt;AM50,AM51,"")</f>
        <v/>
      </c>
      <c r="AN52" s="42" t="str">
        <f t="shared" ref="AN52" si="38">IF(AN51&gt;AN50,AN51,"")</f>
        <v/>
      </c>
      <c r="AO52" s="42" t="str">
        <f t="shared" ref="AO52" si="39">IF(AO51&gt;AO50,AO51,"")</f>
        <v/>
      </c>
      <c r="AP52" s="42" t="str">
        <f t="shared" ref="AP52" si="40">IF(AP51&gt;AP50,AP51,"")</f>
        <v/>
      </c>
      <c r="AQ52" s="42" t="str">
        <f t="shared" ref="AQ52" si="41">IF(AQ51&gt;AQ50,AQ51,"")</f>
        <v/>
      </c>
      <c r="AR52" s="42" t="str">
        <f t="shared" ref="AR52" si="42">IF(AR51&gt;AR50,AR51,"")</f>
        <v/>
      </c>
      <c r="AS52" s="42" t="str">
        <f t="shared" ref="AS52" si="43">IF(AS51&gt;AS50,AS51,"")</f>
        <v/>
      </c>
      <c r="AT52" s="42" t="str">
        <f t="shared" ref="AT52" si="44">IF(AT51&gt;AT50,AT51,"")</f>
        <v/>
      </c>
      <c r="AU52" s="42" t="str">
        <f t="shared" ref="AU52" si="45">IF(AU51&gt;AU50,AU51,"")</f>
        <v/>
      </c>
      <c r="AV52" s="42" t="str">
        <f t="shared" ref="AV52" si="46">IF(AV51&gt;AV50,AV51,"")</f>
        <v/>
      </c>
      <c r="AW52" s="42" t="str">
        <f t="shared" ref="AW52" si="47">IF(AW51&gt;AW50,AW51,"")</f>
        <v/>
      </c>
      <c r="AX52" s="42" t="str">
        <f t="shared" ref="AX52" si="48">IF(AX51&gt;AX50,AX51,"")</f>
        <v/>
      </c>
      <c r="AY52" s="123"/>
      <c r="BA52" s="57">
        <f ca="1"/>
        <v>45352</v>
      </c>
      <c r="BB52" s="22" t="str">
        <f ca="1"/>
        <v>PINION</v>
      </c>
      <c r="BC52" s="22" t="str">
        <f ca="1"/>
        <v>GLEASON HOBBING P600H-2 I7017</v>
      </c>
      <c r="BD52" s="22" t="str">
        <f ca="1"/>
        <v>P600H -New</v>
      </c>
      <c r="BE52" s="22">
        <f ca="1"/>
        <v>1405</v>
      </c>
      <c r="BF52" s="22">
        <f ca="1"/>
        <v>35100</v>
      </c>
      <c r="BG52" s="22">
        <f ca="1"/>
        <v>33300</v>
      </c>
      <c r="BH52" s="22">
        <f ca="1"/>
        <v>6</v>
      </c>
      <c r="BI52" s="58">
        <f ca="1"/>
        <v>3.9027777777777777</v>
      </c>
      <c r="BJ52" s="58">
        <f ca="1"/>
        <v>3.6915509259259256</v>
      </c>
      <c r="BK52" s="22">
        <f ca="1"/>
        <v>195</v>
      </c>
      <c r="BL52" s="59">
        <f ca="1"/>
        <v>4.2192192192192189E-2</v>
      </c>
      <c r="BM52" s="58">
        <f ca="1"/>
        <v>3.8998842592592591</v>
      </c>
      <c r="BN52" s="59">
        <f ca="1"/>
        <v>4.002849002849003E-2</v>
      </c>
      <c r="BR52" cm="1">
        <f t="array" ref="BR52:CQ54">_xlfn._xlws.FILTER(Table1[],(Table1[Machine]=Dashboard!$BU$2)*(Table1[MONTH]=(TEXT(Dashboard!$AA$8,"mmm-yy"))))</f>
        <v>431</v>
      </c>
      <c r="BS52" t="str">
        <v>PRODUCTION-2012</v>
      </c>
      <c r="BT52" t="str">
        <v>CRITICAL MACHINES</v>
      </c>
      <c r="BU52" t="str">
        <v>WIDMA VERTICAL TURNING LATHE VT600H I3108</v>
      </c>
      <c r="BV52" t="str">
        <v/>
      </c>
      <c r="BW52" t="str">
        <v>GENERAL</v>
      </c>
      <c r="BX52" t="str">
        <v>BreakDown</v>
      </c>
      <c r="BY52" t="str">
        <v>Electrical</v>
      </c>
      <c r="BZ52" t="str">
        <v>05-Mar-2024</v>
      </c>
      <c r="CA52" t="str">
        <v>03:15 PM</v>
      </c>
      <c r="CB52" t="str">
        <v>05-Mar-2024</v>
      </c>
      <c r="CC52" t="str">
        <v>03:45 PM</v>
      </c>
      <c r="CD52" t="str">
        <v>Shut Down/BD/Electrical</v>
      </c>
      <c r="CE52" t="str">
        <v>x,y AXIS RUNNING TIME AXIS ENABLE MISSING ALARM</v>
      </c>
      <c r="CF52" t="str">
        <v/>
      </c>
      <c r="CG52" t="str">
        <v>x,y AXIS RUNNING TIME AXIS ENABLE MISSING ALARM</v>
      </c>
      <c r="CH52" t="str">
        <v>SO MACHINE POWER FULLY OFF AND ON AFTER ALL AXIS MOVED OK, AND AUTO CYCLE CHECK AXIS MOVING OK</v>
      </c>
      <c r="CI52">
        <v>62220</v>
      </c>
      <c r="CJ52">
        <v>30</v>
      </c>
      <c r="CK52">
        <v>30</v>
      </c>
      <c r="CL52" t="str">
        <v>SURESH.V,HARIHARASUDHAN.M,MANOJKUMAR.P</v>
      </c>
      <c r="CM52" t="str">
        <v>Second Shift</v>
      </c>
      <c r="CN52" t="str">
        <v/>
      </c>
      <c r="CO52" t="str">
        <v>Completed</v>
      </c>
      <c r="CP52">
        <v>72188</v>
      </c>
      <c r="CQ52" t="str">
        <v>Mar-24</v>
      </c>
    </row>
    <row r="53" spans="2:95" x14ac:dyDescent="0.3">
      <c r="B53" s="46"/>
      <c r="C53" s="47"/>
      <c r="D53" s="47"/>
      <c r="E53" s="47"/>
      <c r="F53" s="47"/>
      <c r="G53" s="47"/>
      <c r="H53" s="47"/>
      <c r="I53" s="47"/>
      <c r="J53" s="47"/>
      <c r="K53" s="47"/>
      <c r="L53" s="47"/>
      <c r="M53" s="47"/>
      <c r="N53" s="48"/>
      <c r="P53" s="46"/>
      <c r="Q53" s="47"/>
      <c r="R53" s="47"/>
      <c r="S53" s="47"/>
      <c r="T53" s="47"/>
      <c r="U53" s="47"/>
      <c r="V53" s="47"/>
      <c r="W53" s="47"/>
      <c r="X53" s="47"/>
      <c r="Y53" s="47"/>
      <c r="Z53" s="47"/>
      <c r="AA53" s="47"/>
      <c r="AB53" s="48"/>
      <c r="AK53" s="20" t="s">
        <v>3939</v>
      </c>
      <c r="AL53" s="35">
        <f>SUMIFS(AM11:AQ11,$AM$4:$AQ$4,$AA$2)</f>
        <v>8</v>
      </c>
      <c r="AM53" s="35">
        <v>8</v>
      </c>
      <c r="AN53" s="35">
        <v>8</v>
      </c>
      <c r="AO53" s="35">
        <v>8</v>
      </c>
      <c r="AP53" s="35">
        <v>8</v>
      </c>
      <c r="AQ53" s="35">
        <v>8</v>
      </c>
      <c r="AR53" s="35">
        <v>8</v>
      </c>
      <c r="AS53" s="35">
        <v>8</v>
      </c>
      <c r="AT53" s="35">
        <v>8</v>
      </c>
      <c r="AU53" s="35">
        <v>8</v>
      </c>
      <c r="AV53" s="35">
        <v>8</v>
      </c>
      <c r="AW53" s="35">
        <v>8</v>
      </c>
      <c r="AX53" s="35">
        <v>8</v>
      </c>
      <c r="AY53" s="130"/>
      <c r="BA53" s="57">
        <f ca="1"/>
        <v>45352</v>
      </c>
      <c r="BB53" s="22" t="str">
        <f ca="1"/>
        <v>GEAR CELL</v>
      </c>
      <c r="BC53" s="22" t="str">
        <f ca="1"/>
        <v>GLEASON HOBBING 210H I7016</v>
      </c>
      <c r="BD53" s="22" t="str">
        <f ca="1"/>
        <v>210-H</v>
      </c>
      <c r="BE53" s="22">
        <f ca="1"/>
        <v>1363</v>
      </c>
      <c r="BF53" s="22">
        <f ca="1"/>
        <v>35100</v>
      </c>
      <c r="BG53" s="22">
        <f ca="1"/>
        <v>36450</v>
      </c>
      <c r="BH53" s="22">
        <f ca="1"/>
        <v>1</v>
      </c>
      <c r="BI53" s="58">
        <f ca="1"/>
        <v>22.716666666666665</v>
      </c>
      <c r="BJ53" s="58">
        <f ca="1"/>
        <v>24.365972222222222</v>
      </c>
      <c r="BK53" s="22">
        <f ca="1"/>
        <v>45</v>
      </c>
      <c r="BL53" s="59">
        <f ca="1"/>
        <v>3.7393689986282577E-2</v>
      </c>
      <c r="BM53" s="58">
        <f ca="1"/>
        <v>23.428472222222222</v>
      </c>
      <c r="BN53" s="59">
        <f ca="1"/>
        <v>3.8831908831908832E-2</v>
      </c>
      <c r="BR53">
        <v>432</v>
      </c>
      <c r="BS53" t="str">
        <v>PRODUCTION-2012</v>
      </c>
      <c r="BT53" t="str">
        <v>CRITICAL MACHINES</v>
      </c>
      <c r="BU53" t="str">
        <v>WIDMA VERTICAL TURNING LATHE VT600H I3108</v>
      </c>
      <c r="BV53" t="str">
        <v/>
      </c>
      <c r="BW53" t="str">
        <v>GENERAL</v>
      </c>
      <c r="BX53" t="str">
        <v>BreakDown</v>
      </c>
      <c r="BY53" t="str">
        <v>Mechanical</v>
      </c>
      <c r="BZ53" t="str">
        <v>20-Mar-2024</v>
      </c>
      <c r="CA53" t="str">
        <v>10:00 PM</v>
      </c>
      <c r="CB53" t="str">
        <v>20-Mar-2024</v>
      </c>
      <c r="CC53" t="str">
        <v>10:30 PM</v>
      </c>
      <c r="CD53" t="str">
        <v>Shut Down/BD/Mechanical</v>
      </c>
      <c r="CE53" t="str">
        <v>machine grease level low .</v>
      </c>
      <c r="CF53" t="str">
        <v/>
      </c>
      <c r="CG53" t="str">
        <v>grease low.</v>
      </c>
      <c r="CH53" t="str">
        <v>so new one fixed ok.</v>
      </c>
      <c r="CI53">
        <v>62452</v>
      </c>
      <c r="CJ53">
        <v>30</v>
      </c>
      <c r="CK53">
        <v>30</v>
      </c>
      <c r="CL53" t="str">
        <v>VINOTHKUMAR</v>
      </c>
      <c r="CM53" t="str">
        <v>Third Shift</v>
      </c>
      <c r="CN53" t="str">
        <v/>
      </c>
      <c r="CO53" t="str">
        <v>Completed</v>
      </c>
      <c r="CP53" t="str">
        <v>no slip</v>
      </c>
      <c r="CQ53" t="str">
        <v>Mar-24</v>
      </c>
    </row>
    <row r="54" spans="2:95" x14ac:dyDescent="0.3">
      <c r="B54" s="46"/>
      <c r="C54" s="47"/>
      <c r="D54" s="47"/>
      <c r="E54" s="47"/>
      <c r="F54" s="47"/>
      <c r="G54" s="47"/>
      <c r="H54" s="47"/>
      <c r="I54" s="47"/>
      <c r="J54" s="47"/>
      <c r="K54" s="47"/>
      <c r="L54" s="47"/>
      <c r="M54" s="47"/>
      <c r="N54" s="48"/>
      <c r="P54" s="46"/>
      <c r="Q54" s="47"/>
      <c r="R54" s="47"/>
      <c r="S54" s="47"/>
      <c r="T54" s="47"/>
      <c r="U54" s="47"/>
      <c r="V54" s="47"/>
      <c r="W54" s="47"/>
      <c r="X54" s="47"/>
      <c r="Y54" s="47"/>
      <c r="Z54" s="47"/>
      <c r="AA54" s="47"/>
      <c r="AB54" s="48"/>
      <c r="AK54" s="14" t="s">
        <v>1579</v>
      </c>
      <c r="AL54" s="16">
        <f ca="1">SUMIFS(AM12:AQ12,$AM$4:$AQ$4,Dashboard!$O$8)</f>
        <v>17.82989484344542</v>
      </c>
      <c r="AM54" s="16">
        <f ca="1">IFERROR(AVERAGEIFS('Workout sheet'!$M:$M,'Workout sheet'!$A:$A,Summary!AM46,'Workout sheet'!$B:$B,Dashboard!$O$8),"")</f>
        <v>14.603424533556113</v>
      </c>
      <c r="AN54" s="16">
        <f ca="1">IFERROR(AVERAGEIFS('Workout sheet'!$M:$M,'Workout sheet'!$A:$A,Summary!AN46,'Workout sheet'!$B:$B,Dashboard!$O$8),"")</f>
        <v>12.645818907578777</v>
      </c>
      <c r="AO54" s="16">
        <f ca="1">IFERROR(AVERAGEIFS('Workout sheet'!$M:$M,'Workout sheet'!$A:$A,Summary!AO46,'Workout sheet'!$B:$B,Dashboard!$O$8),"")</f>
        <v>12.420346156189083</v>
      </c>
      <c r="AP54" s="16">
        <f ca="1">IFERROR(AVERAGEIFS('Workout sheet'!$M:$M,'Workout sheet'!$A:$A,Summary!AP46,'Workout sheet'!$B:$B,Dashboard!$O$8),"")</f>
        <v>23.4375</v>
      </c>
      <c r="AQ54" s="16">
        <f ca="1">IFERROR(AVERAGEIFS('Workout sheet'!$M:$M,'Workout sheet'!$A:$A,Summary!AQ46,'Workout sheet'!$B:$B,Dashboard!$O$8),"")</f>
        <v>24.375</v>
      </c>
      <c r="AR54" s="16">
        <f ca="1">IFERROR(AVERAGEIFS('Workout sheet'!$M:$M,'Workout sheet'!$A:$A,Summary!AR46,'Workout sheet'!$B:$B,Dashboard!$O$8),"")</f>
        <v>23.4375</v>
      </c>
      <c r="AS54" s="16">
        <f ca="1">IFERROR(AVERAGEIFS('Workout sheet'!$M:$M,'Workout sheet'!$A:$A,Summary!AS46,'Workout sheet'!$B:$B,Dashboard!$O$8),"")</f>
        <v>0</v>
      </c>
      <c r="AT54" s="16">
        <f ca="1">IFERROR(AVERAGEIFS('Workout sheet'!$M:$M,'Workout sheet'!$A:$A,Summary!AT46,'Workout sheet'!$B:$B,Dashboard!$O$8),"")</f>
        <v>0</v>
      </c>
      <c r="AU54" s="16">
        <f ca="1">IFERROR(AVERAGEIFS('Workout sheet'!$M:$M,'Workout sheet'!$A:$A,Summary!AU46,'Workout sheet'!$B:$B,Dashboard!$O$8),"")</f>
        <v>0</v>
      </c>
      <c r="AV54" s="16">
        <f ca="1">IFERROR(AVERAGEIFS('Workout sheet'!$M:$M,'Workout sheet'!$A:$A,Summary!AV46,'Workout sheet'!$B:$B,Dashboard!$O$8),"")</f>
        <v>0</v>
      </c>
      <c r="AW54" s="16">
        <f ca="1">IFERROR(AVERAGEIFS('Workout sheet'!$M:$M,'Workout sheet'!$A:$A,Summary!AW46,'Workout sheet'!$B:$B,Dashboard!$O$8),"")</f>
        <v>0</v>
      </c>
      <c r="AX54" s="16">
        <f ca="1">IFERROR(AVERAGEIFS('Workout sheet'!$M:$M,'Workout sheet'!$A:$A,Summary!AX46,'Workout sheet'!$B:$B,Dashboard!$O$8),"")</f>
        <v>0</v>
      </c>
      <c r="AY54" s="131"/>
      <c r="BA54" s="57">
        <f ca="1"/>
        <v>45352</v>
      </c>
      <c r="BB54" s="22" t="str">
        <f ca="1"/>
        <v>HMC</v>
      </c>
      <c r="BC54" s="22" t="str">
        <f ca="1"/>
        <v>MAZAK HMC FH6800 6PC I21004</v>
      </c>
      <c r="BD54" s="22" t="str">
        <f ca="1"/>
        <v>HMC6P</v>
      </c>
      <c r="BE54" s="22">
        <f ca="1"/>
        <v>1349</v>
      </c>
      <c r="BF54" s="22">
        <f ca="1"/>
        <v>35100</v>
      </c>
      <c r="BG54" s="22">
        <f ca="1"/>
        <v>35100</v>
      </c>
      <c r="BH54" s="22">
        <f ca="1"/>
        <v>3</v>
      </c>
      <c r="BI54" s="58">
        <f ca="1"/>
        <v>7.4944444444444445</v>
      </c>
      <c r="BJ54" s="58">
        <f ca="1"/>
        <v>7.8127314814814817</v>
      </c>
      <c r="BK54" s="22">
        <f ca="1"/>
        <v>70</v>
      </c>
      <c r="BL54" s="59">
        <f ca="1"/>
        <v>3.8433048433048435E-2</v>
      </c>
      <c r="BM54" s="58">
        <f ca="1"/>
        <v>7.8127314814814817</v>
      </c>
      <c r="BN54" s="59">
        <f ca="1"/>
        <v>3.8433048433048435E-2</v>
      </c>
      <c r="BR54">
        <v>433</v>
      </c>
      <c r="BS54" t="str">
        <v>PRODUCTION-2012</v>
      </c>
      <c r="BT54" t="str">
        <v>CRITICAL MACHINES</v>
      </c>
      <c r="BU54" t="str">
        <v>WIDMA VERTICAL TURNING LATHE VT600H I3108</v>
      </c>
      <c r="BV54" t="str">
        <v/>
      </c>
      <c r="BW54" t="str">
        <v>GENERAL</v>
      </c>
      <c r="BX54" t="str">
        <v>BreakDown</v>
      </c>
      <c r="BY54" t="str">
        <v>Mechanical</v>
      </c>
      <c r="BZ54" t="str">
        <v>23-Mar-2024</v>
      </c>
      <c r="CA54" t="str">
        <v>11:30 PM</v>
      </c>
      <c r="CB54" t="str">
        <v>24-Mar-2024</v>
      </c>
      <c r="CC54" t="str">
        <v>12:15 AM</v>
      </c>
      <c r="CD54" t="str">
        <v>Shut Down/BD/Mechanical</v>
      </c>
      <c r="CE54" t="str">
        <v>air leakage during probe open and closing time.</v>
      </c>
      <c r="CF54" t="str">
        <v/>
      </c>
      <c r="CG54" t="str">
        <v>air leakage during probe open and closing time. due to hose had an dent.</v>
      </c>
      <c r="CH54" t="str">
        <v>hose cut in the dent area refixed it checked ok</v>
      </c>
      <c r="CI54">
        <v>62481</v>
      </c>
      <c r="CJ54">
        <v>45</v>
      </c>
      <c r="CK54">
        <v>45</v>
      </c>
      <c r="CL54" t="str">
        <v/>
      </c>
      <c r="CM54" t="str">
        <v>Third Shift</v>
      </c>
      <c r="CN54" t="str">
        <v/>
      </c>
      <c r="CO54" t="str">
        <v>Completed</v>
      </c>
      <c r="CP54" t="str">
        <v>no slip</v>
      </c>
      <c r="CQ54" t="str">
        <v>Mar-24</v>
      </c>
    </row>
    <row r="55" spans="2:95" x14ac:dyDescent="0.3">
      <c r="B55" s="46"/>
      <c r="C55" s="47"/>
      <c r="D55" s="47"/>
      <c r="E55" s="47"/>
      <c r="F55" s="47"/>
      <c r="G55" s="47"/>
      <c r="H55" s="47"/>
      <c r="I55" s="47"/>
      <c r="J55" s="47"/>
      <c r="K55" s="47"/>
      <c r="L55" s="47"/>
      <c r="M55" s="47"/>
      <c r="N55" s="48"/>
      <c r="P55" s="46"/>
      <c r="Q55" s="47"/>
      <c r="R55" s="47"/>
      <c r="S55" s="47"/>
      <c r="T55" s="47"/>
      <c r="U55" s="47"/>
      <c r="V55" s="47"/>
      <c r="W55" s="47"/>
      <c r="X55" s="47"/>
      <c r="Y55" s="47"/>
      <c r="Z55" s="47"/>
      <c r="AA55" s="47"/>
      <c r="AB55" s="48"/>
      <c r="AK55" s="38" t="s">
        <v>3962</v>
      </c>
      <c r="AL55" s="42" t="str">
        <f ca="1">IF(AL54&lt;AL53,AL54,"")</f>
        <v/>
      </c>
      <c r="AM55" s="42" t="str">
        <f ca="1">IF(AM54&lt;AM53,AM54,"")</f>
        <v/>
      </c>
      <c r="AN55" s="42" t="str">
        <f t="shared" ref="AN55" ca="1" si="49">IF(AN54&lt;AN53,AN54,"")</f>
        <v/>
      </c>
      <c r="AO55" s="42" t="str">
        <f t="shared" ref="AO55" ca="1" si="50">IF(AO54&lt;AO53,AO54,"")</f>
        <v/>
      </c>
      <c r="AP55" s="42" t="str">
        <f t="shared" ref="AP55" ca="1" si="51">IF(AP54&lt;AP53,AP54,"")</f>
        <v/>
      </c>
      <c r="AQ55" s="42" t="str">
        <f t="shared" ref="AQ55" ca="1" si="52">IF(AQ54&lt;AQ53,AQ54,"")</f>
        <v/>
      </c>
      <c r="AR55" s="42" t="str">
        <f t="shared" ref="AR55" ca="1" si="53">IF(AR54&lt;AR53,AR54,"")</f>
        <v/>
      </c>
      <c r="AS55" s="42">
        <f t="shared" ref="AS55" ca="1" si="54">IF(AS54&lt;AS53,AS54,"")</f>
        <v>0</v>
      </c>
      <c r="AT55" s="42">
        <f t="shared" ref="AT55" ca="1" si="55">IF(AT54&lt;AT53,AT54,"")</f>
        <v>0</v>
      </c>
      <c r="AU55" s="42">
        <f t="shared" ref="AU55" ca="1" si="56">IF(AU54&lt;AU53,AU54,"")</f>
        <v>0</v>
      </c>
      <c r="AV55" s="42">
        <f t="shared" ref="AV55" ca="1" si="57">IF(AV54&lt;AV53,AV54,"")</f>
        <v>0</v>
      </c>
      <c r="AW55" s="42">
        <f t="shared" ref="AW55" ca="1" si="58">IF(AW54&lt;AW53,AW54,"")</f>
        <v>0</v>
      </c>
      <c r="AX55" s="42">
        <f t="shared" ref="AX55" ca="1" si="59">IF(AX54&lt;AX53,AX54,"")</f>
        <v>0</v>
      </c>
      <c r="AY55" s="123"/>
      <c r="BA55" s="57">
        <f ca="1"/>
        <v>45352</v>
      </c>
      <c r="BB55" s="22" t="str">
        <f ca="1"/>
        <v>INTEGREX</v>
      </c>
      <c r="BC55" s="22" t="str">
        <f ca="1"/>
        <v>CRANEBEL BROACHING 50T I5005</v>
      </c>
      <c r="BD55" s="22" t="str">
        <f ca="1"/>
        <v>50T</v>
      </c>
      <c r="BE55" s="22">
        <f ca="1"/>
        <v>1275</v>
      </c>
      <c r="BF55" s="22">
        <f ca="1"/>
        <v>35100</v>
      </c>
      <c r="BG55" s="22">
        <f ca="1"/>
        <v>39600</v>
      </c>
      <c r="BH55" s="22">
        <f ca="1"/>
        <v>9</v>
      </c>
      <c r="BI55" s="58">
        <f ca="1"/>
        <v>2.3611111111111112</v>
      </c>
      <c r="BJ55" s="58">
        <f ca="1"/>
        <v>2.9571759259259256</v>
      </c>
      <c r="BK55" s="22">
        <f ca="1"/>
        <v>245</v>
      </c>
      <c r="BL55" s="59">
        <f ca="1"/>
        <v>3.2196969696969696E-2</v>
      </c>
      <c r="BM55" s="58">
        <f ca="1"/>
        <v>2.6099537037037037</v>
      </c>
      <c r="BN55" s="59">
        <f ca="1"/>
        <v>3.6324786324786328E-2</v>
      </c>
    </row>
    <row r="56" spans="2:95" x14ac:dyDescent="0.3">
      <c r="B56" s="46"/>
      <c r="C56" s="47"/>
      <c r="D56" s="47"/>
      <c r="E56" s="47"/>
      <c r="F56" s="47"/>
      <c r="G56" s="47"/>
      <c r="H56" s="47"/>
      <c r="I56" s="47"/>
      <c r="J56" s="47"/>
      <c r="K56" s="47"/>
      <c r="L56" s="47"/>
      <c r="M56" s="47"/>
      <c r="N56" s="48"/>
      <c r="P56" s="46"/>
      <c r="Q56" s="47"/>
      <c r="R56" s="47"/>
      <c r="S56" s="47"/>
      <c r="T56" s="47"/>
      <c r="U56" s="47"/>
      <c r="V56" s="47"/>
      <c r="W56" s="47"/>
      <c r="X56" s="47"/>
      <c r="Y56" s="47"/>
      <c r="Z56" s="47"/>
      <c r="AA56" s="47"/>
      <c r="AB56" s="48"/>
      <c r="AK56" s="20" t="s">
        <v>3941</v>
      </c>
      <c r="AL56" s="36">
        <f>SUMIFS(AM14:AQ14,$AM$4:$AQ$4,$AA$2)</f>
        <v>800</v>
      </c>
      <c r="AM56" s="36">
        <v>800</v>
      </c>
      <c r="AN56" s="36">
        <v>800</v>
      </c>
      <c r="AO56" s="36">
        <v>800</v>
      </c>
      <c r="AP56" s="36">
        <v>800</v>
      </c>
      <c r="AQ56" s="36">
        <v>800</v>
      </c>
      <c r="AR56" s="36">
        <v>800</v>
      </c>
      <c r="AS56" s="36">
        <v>800</v>
      </c>
      <c r="AT56" s="36">
        <v>800</v>
      </c>
      <c r="AU56" s="36">
        <v>800</v>
      </c>
      <c r="AV56" s="36">
        <v>800</v>
      </c>
      <c r="AW56" s="36">
        <v>800</v>
      </c>
      <c r="AX56" s="36">
        <v>800</v>
      </c>
      <c r="AY56" s="124"/>
      <c r="BA56" s="57">
        <f ca="1"/>
        <v>45352</v>
      </c>
      <c r="BB56" s="22" t="str">
        <f ca="1"/>
        <v>GEAR CELL</v>
      </c>
      <c r="BC56" s="22" t="str">
        <f ca="1"/>
        <v>GLEASON SHAVING ZS300 I9004</v>
      </c>
      <c r="BD56" s="22" t="str">
        <f ca="1"/>
        <v>ZS 300</v>
      </c>
      <c r="BE56" s="22">
        <f ca="1"/>
        <v>1170</v>
      </c>
      <c r="BF56" s="22">
        <f ca="1"/>
        <v>35100</v>
      </c>
      <c r="BG56" s="22">
        <f ca="1"/>
        <v>37800</v>
      </c>
      <c r="BH56" s="22">
        <f ca="1"/>
        <v>1</v>
      </c>
      <c r="BI56" s="58">
        <f ca="1"/>
        <v>19.5</v>
      </c>
      <c r="BJ56" s="58">
        <f ca="1"/>
        <v>25.4375</v>
      </c>
      <c r="BK56" s="22">
        <f ca="1"/>
        <v>1695</v>
      </c>
      <c r="BL56" s="59">
        <f ca="1"/>
        <v>3.0952380952380953E-2</v>
      </c>
      <c r="BM56" s="58">
        <f ca="1"/>
        <v>23.5625</v>
      </c>
      <c r="BN56" s="59">
        <f ca="1"/>
        <v>3.3333333333333333E-2</v>
      </c>
    </row>
    <row r="57" spans="2:95" x14ac:dyDescent="0.3">
      <c r="B57" s="46"/>
      <c r="C57" s="47"/>
      <c r="D57" s="47"/>
      <c r="E57" s="47"/>
      <c r="F57" s="47"/>
      <c r="G57" s="47"/>
      <c r="H57" s="47"/>
      <c r="I57" s="47"/>
      <c r="J57" s="47"/>
      <c r="K57" s="47"/>
      <c r="L57" s="47"/>
      <c r="M57" s="47"/>
      <c r="N57" s="48"/>
      <c r="P57" s="46"/>
      <c r="Q57" s="47"/>
      <c r="R57" s="47"/>
      <c r="S57" s="47"/>
      <c r="T57" s="47"/>
      <c r="U57" s="47"/>
      <c r="V57" s="47"/>
      <c r="W57" s="47"/>
      <c r="X57" s="47"/>
      <c r="Y57" s="47"/>
      <c r="Z57" s="47"/>
      <c r="AA57" s="47"/>
      <c r="AB57" s="48"/>
      <c r="AK57" s="14" t="s">
        <v>3933</v>
      </c>
      <c r="AL57" s="21">
        <f>SUMIFS(AM15:AQ15,$AM$4:$AQ$4,Dashboard!$O$8)</f>
        <v>183.40416666666667</v>
      </c>
      <c r="AM57" s="21">
        <f>(SUMIFS('Workout sheet'!$E:$E,'Workout sheet'!$A:$A,Summary!AM46,'Workout sheet'!$B:$B,Dashboard!$O$8)/60)</f>
        <v>181.06666666666666</v>
      </c>
      <c r="AN57" s="21">
        <f>(SUMIFS('Workout sheet'!$E:$E,'Workout sheet'!$A:$A,Summary!AN46,'Workout sheet'!$B:$B,Dashboard!$O$8)/60)</f>
        <v>157.85</v>
      </c>
      <c r="AO57" s="21">
        <f>(SUMIFS('Workout sheet'!$E:$E,'Workout sheet'!$A:$A,Summary!AO46,'Workout sheet'!$B:$B,Dashboard!$O$8)/60)</f>
        <v>231.76666666666668</v>
      </c>
      <c r="AP57" s="21">
        <f>(SUMIFS('Workout sheet'!$E:$E,'Workout sheet'!$A:$A,Summary!AP46,'Workout sheet'!$B:$B,Dashboard!$O$8)/60)</f>
        <v>0</v>
      </c>
      <c r="AQ57" s="21">
        <f>(SUMIFS('Workout sheet'!$E:$E,'Workout sheet'!$A:$A,Summary!AQ46,'Workout sheet'!$B:$B,Dashboard!$O$8)/60)</f>
        <v>0</v>
      </c>
      <c r="AR57" s="21">
        <f>(SUMIFS('Workout sheet'!$E:$E,'Workout sheet'!$A:$A,Summary!AR46,'Workout sheet'!$B:$B,Dashboard!$O$8)/60)</f>
        <v>0</v>
      </c>
      <c r="AS57" s="21">
        <f>(SUMIFS('Workout sheet'!$E:$E,'Workout sheet'!$A:$A,Summary!AS46,'Workout sheet'!$B:$B,Dashboard!$O$8)/60)</f>
        <v>0</v>
      </c>
      <c r="AT57" s="21">
        <f>(SUMIFS('Workout sheet'!$E:$E,'Workout sheet'!$A:$A,Summary!AT46,'Workout sheet'!$B:$B,Dashboard!$O$8)/60)</f>
        <v>0</v>
      </c>
      <c r="AU57" s="21">
        <f>(SUMIFS('Workout sheet'!$E:$E,'Workout sheet'!$A:$A,Summary!AU46,'Workout sheet'!$B:$B,Dashboard!$O$8)/60)</f>
        <v>0</v>
      </c>
      <c r="AV57" s="21">
        <f>(SUMIFS('Workout sheet'!$E:$E,'Workout sheet'!$A:$A,Summary!AV46,'Workout sheet'!$B:$B,Dashboard!$O$8)/60)</f>
        <v>0</v>
      </c>
      <c r="AW57" s="21">
        <f>(SUMIFS('Workout sheet'!$E:$E,'Workout sheet'!$A:$A,Summary!AW46,'Workout sheet'!$B:$B,Dashboard!$O$8)/60)</f>
        <v>0</v>
      </c>
      <c r="AX57" s="21">
        <f>(SUMIFS('Workout sheet'!$E:$E,'Workout sheet'!$A:$A,Summary!AX46,'Workout sheet'!$B:$B,Dashboard!$O$8)/60)</f>
        <v>0</v>
      </c>
      <c r="AY57" s="132"/>
      <c r="BA57" s="57">
        <f ca="1"/>
        <v>45352</v>
      </c>
      <c r="BB57" s="22" t="str">
        <f ca="1"/>
        <v>GRINDING CELL</v>
      </c>
      <c r="BC57" s="22" t="str">
        <f ca="1"/>
        <v>PMT INTERNAL GRINDING-1 FIG100XL I14004</v>
      </c>
      <c r="BD57" s="22" t="str">
        <f ca="1"/>
        <v>PMT</v>
      </c>
      <c r="BE57" s="22">
        <f ca="1"/>
        <v>1110</v>
      </c>
      <c r="BF57" s="22">
        <f ca="1"/>
        <v>35100</v>
      </c>
      <c r="BG57" s="22">
        <f ca="1"/>
        <v>40500</v>
      </c>
      <c r="BH57" s="22">
        <f ca="1"/>
        <v>4</v>
      </c>
      <c r="BI57" s="58">
        <f ca="1"/>
        <v>4.625</v>
      </c>
      <c r="BJ57" s="58">
        <f ca="1"/>
        <v>6.838541666666667</v>
      </c>
      <c r="BK57" s="22">
        <f ca="1"/>
        <v>360</v>
      </c>
      <c r="BL57" s="59">
        <f ca="1"/>
        <v>2.7407407407407408E-2</v>
      </c>
      <c r="BM57" s="58">
        <f ca="1"/>
        <v>5.901041666666667</v>
      </c>
      <c r="BN57" s="59">
        <f ca="1"/>
        <v>3.1623931623931623E-2</v>
      </c>
    </row>
    <row r="58" spans="2:95" x14ac:dyDescent="0.3">
      <c r="B58" s="46"/>
      <c r="C58" s="47"/>
      <c r="D58" s="47"/>
      <c r="E58" s="47"/>
      <c r="F58" s="47"/>
      <c r="G58" s="47"/>
      <c r="H58" s="47"/>
      <c r="I58" s="47"/>
      <c r="J58" s="47"/>
      <c r="K58" s="47"/>
      <c r="L58" s="47"/>
      <c r="M58" s="47"/>
      <c r="N58" s="48"/>
      <c r="P58" s="46"/>
      <c r="Q58" s="47"/>
      <c r="R58" s="47"/>
      <c r="S58" s="47"/>
      <c r="T58" s="47"/>
      <c r="U58" s="47"/>
      <c r="V58" s="47"/>
      <c r="W58" s="47"/>
      <c r="X58" s="47"/>
      <c r="Y58" s="47"/>
      <c r="Z58" s="47"/>
      <c r="AA58" s="47"/>
      <c r="AB58" s="48"/>
      <c r="AK58" s="14" t="s">
        <v>3934</v>
      </c>
      <c r="AL58" s="21">
        <f>SUMIFS(AM16:AQ16,$AM$4:$AQ$4,Dashboard!$O$8)</f>
        <v>683.47916666666663</v>
      </c>
      <c r="AM58" s="21">
        <f>(SUMIFS('Workout sheet'!$K:$K,'Workout sheet'!$A:$A,Summary!AM46,'Workout sheet'!$B:$B,Dashboard!$O$8)/60)</f>
        <v>62.333333333333336</v>
      </c>
      <c r="AN58" s="21">
        <f>(SUMIFS('Workout sheet'!$K:$K,'Workout sheet'!$A:$A,Summary!AN46,'Workout sheet'!$B:$B,Dashboard!$O$8)/60)</f>
        <v>94.933333333333337</v>
      </c>
      <c r="AO58" s="21">
        <f>(SUMIFS('Workout sheet'!$K:$K,'Workout sheet'!$A:$A,Summary!AO46,'Workout sheet'!$B:$B,Dashboard!$O$8)/60)</f>
        <v>101.36666666666666</v>
      </c>
      <c r="AP58" s="21">
        <f>(SUMIFS('Workout sheet'!$K:$K,'Workout sheet'!$A:$A,Summary!AP46,'Workout sheet'!$B:$B,Dashboard!$O$8)/60)</f>
        <v>0</v>
      </c>
      <c r="AQ58" s="21">
        <f>(SUMIFS('Workout sheet'!$K:$K,'Workout sheet'!$A:$A,Summary!AQ46,'Workout sheet'!$B:$B,Dashboard!$O$8)/60)</f>
        <v>0</v>
      </c>
      <c r="AR58" s="21">
        <f>(SUMIFS('Workout sheet'!$K:$K,'Workout sheet'!$A:$A,Summary!AR46,'Workout sheet'!$B:$B,Dashboard!$O$8)/60)</f>
        <v>0</v>
      </c>
      <c r="AS58" s="21">
        <f>(SUMIFS('Workout sheet'!$K:$K,'Workout sheet'!$A:$A,Summary!AS46,'Workout sheet'!$B:$B,Dashboard!$O$8)/60)</f>
        <v>0</v>
      </c>
      <c r="AT58" s="21">
        <f>(SUMIFS('Workout sheet'!$K:$K,'Workout sheet'!$A:$A,Summary!AT46,'Workout sheet'!$B:$B,Dashboard!$O$8)/60)</f>
        <v>0</v>
      </c>
      <c r="AU58" s="21">
        <f>(SUMIFS('Workout sheet'!$K:$K,'Workout sheet'!$A:$A,Summary!AU46,'Workout sheet'!$B:$B,Dashboard!$O$8)/60)</f>
        <v>0</v>
      </c>
      <c r="AV58" s="21">
        <f>(SUMIFS('Workout sheet'!$K:$K,'Workout sheet'!$A:$A,Summary!AV46,'Workout sheet'!$B:$B,Dashboard!$O$8)/60)</f>
        <v>0</v>
      </c>
      <c r="AW58" s="21">
        <f>(SUMIFS('Workout sheet'!$K:$K,'Workout sheet'!$A:$A,Summary!AW46,'Workout sheet'!$B:$B,Dashboard!$O$8)/60)</f>
        <v>0</v>
      </c>
      <c r="AX58" s="21">
        <f>(SUMIFS('Workout sheet'!$K:$K,'Workout sheet'!$A:$A,Summary!AX46,'Workout sheet'!$B:$B,Dashboard!$O$8)/60)</f>
        <v>0</v>
      </c>
      <c r="AY58" s="132"/>
      <c r="BA58" s="57">
        <f ca="1"/>
        <v>45352</v>
      </c>
      <c r="BB58" s="22" t="str">
        <f ca="1"/>
        <v>GEAR CELL</v>
      </c>
      <c r="BC58" s="22" t="str">
        <f ca="1"/>
        <v>GLEASON SHAPPING GP200S I18004</v>
      </c>
      <c r="BD58" s="22" t="str">
        <f ca="1"/>
        <v>GP200</v>
      </c>
      <c r="BE58" s="22">
        <f ca="1"/>
        <v>1085</v>
      </c>
      <c r="BF58" s="22">
        <f ca="1"/>
        <v>35100</v>
      </c>
      <c r="BG58" s="22">
        <f ca="1"/>
        <v>36000</v>
      </c>
      <c r="BH58" s="22">
        <f ca="1"/>
        <v>5</v>
      </c>
      <c r="BI58" s="58">
        <f ca="1"/>
        <v>3.6166666666666667</v>
      </c>
      <c r="BJ58" s="58">
        <f ca="1"/>
        <v>4.8493055555555555</v>
      </c>
      <c r="BK58" s="22">
        <f ca="1"/>
        <v>210</v>
      </c>
      <c r="BL58" s="59">
        <f ca="1"/>
        <v>3.0138888888888889E-2</v>
      </c>
      <c r="BM58" s="58">
        <f ca="1"/>
        <v>4.7243055555555555</v>
      </c>
      <c r="BN58" s="59">
        <f ca="1"/>
        <v>3.0911680911680912E-2</v>
      </c>
    </row>
    <row r="59" spans="2:95" x14ac:dyDescent="0.3">
      <c r="B59" s="46"/>
      <c r="C59" s="47"/>
      <c r="D59" s="47"/>
      <c r="E59" s="47"/>
      <c r="F59" s="47"/>
      <c r="G59" s="47"/>
      <c r="H59" s="47"/>
      <c r="I59" s="47"/>
      <c r="J59" s="47"/>
      <c r="K59" s="47"/>
      <c r="L59" s="47"/>
      <c r="M59" s="47"/>
      <c r="N59" s="48"/>
      <c r="P59" s="46"/>
      <c r="Q59" s="47"/>
      <c r="R59" s="47"/>
      <c r="S59" s="47"/>
      <c r="T59" s="47"/>
      <c r="U59" s="47"/>
      <c r="V59" s="47"/>
      <c r="W59" s="47"/>
      <c r="X59" s="47"/>
      <c r="Y59" s="47"/>
      <c r="Z59" s="47"/>
      <c r="AA59" s="47"/>
      <c r="AB59" s="48"/>
      <c r="AK59" s="38" t="s">
        <v>3963</v>
      </c>
      <c r="AL59" s="43" t="str">
        <f>IF(AL57&gt;AL56,AL57,"")</f>
        <v/>
      </c>
      <c r="AM59" s="43" t="str">
        <f>IF(AM57&gt;AM56,AM57,"")</f>
        <v/>
      </c>
      <c r="AN59" s="43" t="str">
        <f t="shared" ref="AN59:AX59" si="60">IF(AN57&gt;AN56,AN57,"")</f>
        <v/>
      </c>
      <c r="AO59" s="43" t="str">
        <f t="shared" si="60"/>
        <v/>
      </c>
      <c r="AP59" s="43" t="str">
        <f t="shared" si="60"/>
        <v/>
      </c>
      <c r="AQ59" s="43" t="str">
        <f t="shared" si="60"/>
        <v/>
      </c>
      <c r="AR59" s="43" t="str">
        <f t="shared" si="60"/>
        <v/>
      </c>
      <c r="AS59" s="43" t="str">
        <f t="shared" si="60"/>
        <v/>
      </c>
      <c r="AT59" s="43" t="str">
        <f t="shared" si="60"/>
        <v/>
      </c>
      <c r="AU59" s="43" t="str">
        <f t="shared" si="60"/>
        <v/>
      </c>
      <c r="AV59" s="43" t="str">
        <f t="shared" si="60"/>
        <v/>
      </c>
      <c r="AW59" s="43" t="str">
        <f t="shared" si="60"/>
        <v/>
      </c>
      <c r="AX59" s="43" t="str">
        <f t="shared" si="60"/>
        <v/>
      </c>
      <c r="AY59" s="125"/>
      <c r="BA59" s="57">
        <f ca="1"/>
        <v>45352</v>
      </c>
      <c r="BB59" s="22" t="str">
        <f ca="1"/>
        <v>GEAR CELL</v>
      </c>
      <c r="BC59" s="22" t="str">
        <f ca="1"/>
        <v>PAIDEMM SHAPPING DS500 I18002</v>
      </c>
      <c r="BD59" s="22" t="str">
        <f ca="1"/>
        <v>Paideem</v>
      </c>
      <c r="BE59" s="22">
        <f ca="1"/>
        <v>970</v>
      </c>
      <c r="BF59" s="22">
        <f ca="1"/>
        <v>35100</v>
      </c>
      <c r="BG59" s="22">
        <f ca="1"/>
        <v>36900</v>
      </c>
      <c r="BH59" s="22">
        <f ca="1"/>
        <v>1</v>
      </c>
      <c r="BI59" s="58">
        <f ca="1"/>
        <v>16.166666666666668</v>
      </c>
      <c r="BJ59" s="58">
        <f ca="1"/>
        <v>24.951388888888889</v>
      </c>
      <c r="BK59" s="22">
        <f ca="1"/>
        <v>0</v>
      </c>
      <c r="BL59" s="59">
        <f ca="1"/>
        <v>2.6287262872628725E-2</v>
      </c>
      <c r="BM59" s="58">
        <f ca="1"/>
        <v>23.701388888888889</v>
      </c>
      <c r="BN59" s="59">
        <f ca="1"/>
        <v>2.7635327635327635E-2</v>
      </c>
    </row>
    <row r="60" spans="2:95" x14ac:dyDescent="0.3">
      <c r="B60" s="46"/>
      <c r="C60" s="47"/>
      <c r="D60" s="47"/>
      <c r="E60" s="47"/>
      <c r="F60" s="47"/>
      <c r="G60" s="47"/>
      <c r="H60" s="47"/>
      <c r="I60" s="47"/>
      <c r="J60" s="47"/>
      <c r="K60" s="47"/>
      <c r="L60" s="47"/>
      <c r="M60" s="47"/>
      <c r="N60" s="48"/>
      <c r="P60" s="46"/>
      <c r="Q60" s="47"/>
      <c r="R60" s="47"/>
      <c r="S60" s="47"/>
      <c r="T60" s="47"/>
      <c r="U60" s="47"/>
      <c r="V60" s="47"/>
      <c r="W60" s="47"/>
      <c r="X60" s="47"/>
      <c r="Y60" s="47"/>
      <c r="Z60" s="47"/>
      <c r="AA60" s="47"/>
      <c r="AB60" s="48"/>
      <c r="AK60" s="20" t="s">
        <v>3942</v>
      </c>
      <c r="AL60" s="37">
        <f>SUMIFS(AM18:AQ18,$AM$4:$AQ$4,$AA$2)</f>
        <v>0.04</v>
      </c>
      <c r="AM60" s="37">
        <v>0.04</v>
      </c>
      <c r="AN60" s="37">
        <v>0.04</v>
      </c>
      <c r="AO60" s="37">
        <v>0.04</v>
      </c>
      <c r="AP60" s="37">
        <v>0.04</v>
      </c>
      <c r="AQ60" s="37">
        <v>0.04</v>
      </c>
      <c r="AR60" s="37">
        <v>0.04</v>
      </c>
      <c r="AS60" s="37">
        <v>0.04</v>
      </c>
      <c r="AT60" s="37">
        <v>0.04</v>
      </c>
      <c r="AU60" s="37">
        <v>0.04</v>
      </c>
      <c r="AV60" s="37">
        <v>0.04</v>
      </c>
      <c r="AW60" s="37">
        <v>0.04</v>
      </c>
      <c r="AX60" s="37">
        <v>0.04</v>
      </c>
      <c r="AY60" s="126"/>
      <c r="BA60" s="57">
        <f ca="1"/>
        <v>45352</v>
      </c>
      <c r="BB60" s="22" t="str">
        <f ca="1"/>
        <v>HMC</v>
      </c>
      <c r="BC60" s="22" t="str">
        <f ca="1"/>
        <v>MAZAK HMC FH 4000- 21001</v>
      </c>
      <c r="BD60" s="22" t="str">
        <f ca="1"/>
        <v>HMC4000</v>
      </c>
      <c r="BE60" s="22">
        <f ca="1"/>
        <v>952</v>
      </c>
      <c r="BF60" s="22">
        <f ca="1"/>
        <v>35100</v>
      </c>
      <c r="BG60" s="22">
        <f ca="1"/>
        <v>34650</v>
      </c>
      <c r="BH60" s="22">
        <f ca="1"/>
        <v>5</v>
      </c>
      <c r="BI60" s="58">
        <f ca="1"/>
        <v>3.1733333333333333</v>
      </c>
      <c r="BJ60" s="58">
        <f ca="1"/>
        <v>4.6802777777777784</v>
      </c>
      <c r="BK60" s="22">
        <f ca="1"/>
        <v>210</v>
      </c>
      <c r="BL60" s="59">
        <f ca="1"/>
        <v>2.7474747474747475E-2</v>
      </c>
      <c r="BM60" s="58">
        <f ca="1"/>
        <v>4.7427777777777784</v>
      </c>
      <c r="BN60" s="59">
        <f ca="1"/>
        <v>2.7122507122507123E-2</v>
      </c>
    </row>
    <row r="61" spans="2:95" x14ac:dyDescent="0.3">
      <c r="B61" s="46"/>
      <c r="C61" s="47"/>
      <c r="D61" s="47"/>
      <c r="E61" s="47"/>
      <c r="F61" s="47"/>
      <c r="G61" s="47"/>
      <c r="H61" s="47"/>
      <c r="I61" s="47"/>
      <c r="J61" s="47"/>
      <c r="K61" s="47"/>
      <c r="L61" s="47"/>
      <c r="M61" s="47"/>
      <c r="N61" s="48"/>
      <c r="P61" s="46"/>
      <c r="Q61" s="47"/>
      <c r="R61" s="47"/>
      <c r="S61" s="47"/>
      <c r="T61" s="47"/>
      <c r="U61" s="47"/>
      <c r="V61" s="47"/>
      <c r="W61" s="47"/>
      <c r="X61" s="47"/>
      <c r="Y61" s="47"/>
      <c r="Z61" s="47"/>
      <c r="AA61" s="47"/>
      <c r="AB61" s="48"/>
      <c r="AK61" s="18" t="s">
        <v>3943</v>
      </c>
      <c r="AL61" s="19">
        <f>SUMIFS(AM19:AQ19,$AM$4:$AQ$4,Dashboard!$O$8)</f>
        <v>1.6500599790073477E-2</v>
      </c>
      <c r="AM61" s="19">
        <f>AVERAGEIFS('Workout sheet'!$N:$N,'Workout sheet'!$A:$A,Summary!AM46,'Workout sheet'!$B:$B,Dashboard!$O$8)</f>
        <v>1.7647823261858347E-2</v>
      </c>
      <c r="AN61" s="19">
        <f>AVERAGEIFS('Workout sheet'!$N:$N,'Workout sheet'!$A:$A,Summary!AN46,'Workout sheet'!$B:$B,Dashboard!$O$8)</f>
        <v>1.4769590643274851E-2</v>
      </c>
      <c r="AO61" s="19">
        <f>AVERAGEIFS('Workout sheet'!$N:$N,'Workout sheet'!$A:$A,Summary!AO46,'Workout sheet'!$B:$B,Dashboard!$O$8)</f>
        <v>2.0851701904333487E-2</v>
      </c>
      <c r="AP61" s="19">
        <f>AVERAGEIFS('Workout sheet'!$N:$N,'Workout sheet'!$A:$A,Summary!AP46,'Workout sheet'!$B:$B,Dashboard!$O$8)</f>
        <v>0</v>
      </c>
      <c r="AQ61" s="19">
        <f>AVERAGEIFS('Workout sheet'!$N:$N,'Workout sheet'!$A:$A,Summary!AQ46,'Workout sheet'!$B:$B,Dashboard!$O$8)</f>
        <v>0</v>
      </c>
      <c r="AR61" s="19">
        <f>AVERAGEIFS('Workout sheet'!$N:$N,'Workout sheet'!$A:$A,Summary!AR46,'Workout sheet'!$B:$B,Dashboard!$O$8)</f>
        <v>0</v>
      </c>
      <c r="AS61" s="19">
        <f>AVERAGEIFS('Workout sheet'!$N:$N,'Workout sheet'!$A:$A,Summary!AS46,'Workout sheet'!$B:$B,Dashboard!$O$8)</f>
        <v>0</v>
      </c>
      <c r="AT61" s="19">
        <f>AVERAGEIFS('Workout sheet'!$N:$N,'Workout sheet'!$A:$A,Summary!AT46,'Workout sheet'!$B:$B,Dashboard!$O$8)</f>
        <v>0</v>
      </c>
      <c r="AU61" s="19">
        <f>AVERAGEIFS('Workout sheet'!$N:$N,'Workout sheet'!$A:$A,Summary!AU46,'Workout sheet'!$B:$B,Dashboard!$O$8)</f>
        <v>0</v>
      </c>
      <c r="AV61" s="19">
        <f>AVERAGEIFS('Workout sheet'!$N:$N,'Workout sheet'!$A:$A,Summary!AV46,'Workout sheet'!$B:$B,Dashboard!$O$8)</f>
        <v>0</v>
      </c>
      <c r="AW61" s="19">
        <f>AVERAGEIFS('Workout sheet'!$N:$N,'Workout sheet'!$A:$A,Summary!AW46,'Workout sheet'!$B:$B,Dashboard!$O$8)</f>
        <v>0</v>
      </c>
      <c r="AX61" s="19">
        <f>AVERAGEIFS('Workout sheet'!$N:$N,'Workout sheet'!$A:$A,Summary!AX46,'Workout sheet'!$B:$B,Dashboard!$O$8)</f>
        <v>0</v>
      </c>
      <c r="AY61" s="133"/>
      <c r="BA61" s="57">
        <f ca="1"/>
        <v>45352</v>
      </c>
      <c r="BB61" s="22" t="str">
        <f ca="1"/>
        <v>GEAR CELL</v>
      </c>
      <c r="BC61" s="22" t="str">
        <f ca="1"/>
        <v>GLEASON HOBBING GP300-1 I7011</v>
      </c>
      <c r="BD61" s="22" t="str">
        <f ca="1"/>
        <v>GP300-1</v>
      </c>
      <c r="BE61" s="22">
        <f ca="1"/>
        <v>940</v>
      </c>
      <c r="BF61" s="22">
        <f ca="1"/>
        <v>35100</v>
      </c>
      <c r="BG61" s="22">
        <f ca="1"/>
        <v>37350</v>
      </c>
      <c r="BH61" s="22">
        <f ca="1"/>
        <v>3</v>
      </c>
      <c r="BI61" s="58">
        <f ca="1"/>
        <v>5.2222222222222223</v>
      </c>
      <c r="BJ61" s="58">
        <f ca="1"/>
        <v>8.4282407407407405</v>
      </c>
      <c r="BK61" s="22">
        <f ca="1"/>
        <v>265</v>
      </c>
      <c r="BL61" s="59">
        <f ca="1"/>
        <v>2.5167336010709505E-2</v>
      </c>
      <c r="BM61" s="58">
        <f ca="1"/>
        <v>7.9074074074074066</v>
      </c>
      <c r="BN61" s="59">
        <f ca="1"/>
        <v>2.678062678062678E-2</v>
      </c>
    </row>
    <row r="62" spans="2:95" x14ac:dyDescent="0.3">
      <c r="B62" s="46"/>
      <c r="C62" s="47"/>
      <c r="D62" s="47"/>
      <c r="E62" s="47"/>
      <c r="F62" s="47"/>
      <c r="G62" s="47"/>
      <c r="H62" s="47"/>
      <c r="I62" s="47"/>
      <c r="J62" s="47"/>
      <c r="K62" s="47"/>
      <c r="L62" s="47"/>
      <c r="M62" s="47"/>
      <c r="N62" s="48"/>
      <c r="P62" s="46"/>
      <c r="Q62" s="47"/>
      <c r="R62" s="47"/>
      <c r="S62" s="47"/>
      <c r="T62" s="47"/>
      <c r="U62" s="47"/>
      <c r="V62" s="47"/>
      <c r="W62" s="47"/>
      <c r="X62" s="47"/>
      <c r="Y62" s="47"/>
      <c r="Z62" s="47"/>
      <c r="AA62" s="47"/>
      <c r="AB62" s="48"/>
      <c r="AK62" s="38" t="s">
        <v>3964</v>
      </c>
      <c r="AL62" s="44">
        <f>SUMIFS(AM20:AQ20,$AM$4:$AQ$4,Dashboard!$O$8)</f>
        <v>0</v>
      </c>
      <c r="AM62" s="44" t="str">
        <f>IF(AM61&gt;AM60,AM61,"")</f>
        <v/>
      </c>
      <c r="AN62" s="44" t="str">
        <f t="shared" ref="AN62" si="61">IF(AN61&gt;AN60,AN61,"")</f>
        <v/>
      </c>
      <c r="AO62" s="44" t="str">
        <f t="shared" ref="AO62" si="62">IF(AO61&gt;AO60,AO61,"")</f>
        <v/>
      </c>
      <c r="AP62" s="44" t="str">
        <f t="shared" ref="AP62" si="63">IF(AP61&gt;AP60,AP61,"")</f>
        <v/>
      </c>
      <c r="AQ62" s="44" t="str">
        <f t="shared" ref="AQ62" si="64">IF(AQ61&gt;AQ60,AQ61,"")</f>
        <v/>
      </c>
      <c r="AR62" s="44" t="str">
        <f t="shared" ref="AR62" si="65">IF(AR61&gt;AR60,AR61,"")</f>
        <v/>
      </c>
      <c r="AS62" s="44" t="str">
        <f t="shared" ref="AS62" si="66">IF(AS61&gt;AS60,AS61,"")</f>
        <v/>
      </c>
      <c r="AT62" s="44" t="str">
        <f t="shared" ref="AT62" si="67">IF(AT61&gt;AT60,AT61,"")</f>
        <v/>
      </c>
      <c r="AU62" s="44" t="str">
        <f t="shared" ref="AU62" si="68">IF(AU61&gt;AU60,AU61,"")</f>
        <v/>
      </c>
      <c r="AV62" s="44" t="str">
        <f t="shared" ref="AV62" si="69">IF(AV61&gt;AV60,AV61,"")</f>
        <v/>
      </c>
      <c r="AW62" s="44" t="str">
        <f t="shared" ref="AW62" si="70">IF(AW61&gt;AW60,AW61,"")</f>
        <v/>
      </c>
      <c r="AX62" s="44" t="str">
        <f t="shared" ref="AX62" si="71">IF(AX61&gt;AX60,AX61,"")</f>
        <v/>
      </c>
      <c r="AY62" s="127"/>
      <c r="BA62" s="57">
        <f ca="1"/>
        <v>45352</v>
      </c>
      <c r="BB62" s="22" t="str">
        <f ca="1"/>
        <v>GEAR CELL</v>
      </c>
      <c r="BC62" s="22" t="str">
        <f ca="1"/>
        <v>GLEASON HOBBING 130H I7008</v>
      </c>
      <c r="BD62" s="22" t="str">
        <f ca="1"/>
        <v>130-H</v>
      </c>
      <c r="BE62" s="22">
        <f ca="1"/>
        <v>935</v>
      </c>
      <c r="BF62" s="22">
        <f ca="1"/>
        <v>35100</v>
      </c>
      <c r="BG62" s="22">
        <f ca="1"/>
        <v>37800</v>
      </c>
      <c r="BH62" s="22">
        <f ca="1"/>
        <v>2</v>
      </c>
      <c r="BI62" s="58">
        <f ca="1"/>
        <v>7.791666666666667</v>
      </c>
      <c r="BJ62" s="58">
        <f ca="1"/>
        <v>12.800347222222221</v>
      </c>
      <c r="BK62" s="22">
        <f ca="1"/>
        <v>80</v>
      </c>
      <c r="BL62" s="59">
        <f ca="1"/>
        <v>2.4735449735449735E-2</v>
      </c>
      <c r="BM62" s="58">
        <f ca="1"/>
        <v>11.862847222222221</v>
      </c>
      <c r="BN62" s="59">
        <f ca="1"/>
        <v>2.663817663817664E-2</v>
      </c>
    </row>
    <row r="63" spans="2:95" x14ac:dyDescent="0.3">
      <c r="B63" s="46"/>
      <c r="C63" s="47"/>
      <c r="D63" s="47"/>
      <c r="E63" s="47"/>
      <c r="F63" s="47"/>
      <c r="G63" s="47"/>
      <c r="H63" s="47"/>
      <c r="I63" s="47"/>
      <c r="J63" s="47"/>
      <c r="K63" s="47"/>
      <c r="L63" s="47"/>
      <c r="M63" s="47"/>
      <c r="N63" s="48"/>
      <c r="P63" s="46"/>
      <c r="Q63" s="47"/>
      <c r="R63" s="47"/>
      <c r="S63" s="47"/>
      <c r="T63" s="47"/>
      <c r="U63" s="47"/>
      <c r="V63" s="47"/>
      <c r="W63" s="47"/>
      <c r="X63" s="47"/>
      <c r="Y63" s="47"/>
      <c r="Z63" s="47"/>
      <c r="AA63" s="47"/>
      <c r="AB63" s="48"/>
      <c r="BA63" s="57">
        <f ca="1"/>
        <v>45352</v>
      </c>
      <c r="BB63" s="22" t="str">
        <f ca="1"/>
        <v>PINION</v>
      </c>
      <c r="BC63" s="22" t="str">
        <f ca="1"/>
        <v>GLEASON HOBBING P600H-1 I7010</v>
      </c>
      <c r="BD63" s="22" t="str">
        <f ca="1"/>
        <v>P600H</v>
      </c>
      <c r="BE63" s="22">
        <f ca="1"/>
        <v>935</v>
      </c>
      <c r="BF63" s="22">
        <f ca="1"/>
        <v>35100</v>
      </c>
      <c r="BG63" s="22">
        <f ca="1"/>
        <v>34650</v>
      </c>
      <c r="BH63" s="22">
        <f ca="1"/>
        <v>11</v>
      </c>
      <c r="BI63" s="58">
        <f ca="1"/>
        <v>1.4166666666666667</v>
      </c>
      <c r="BJ63" s="58">
        <f ca="1"/>
        <v>2.1284722222222223</v>
      </c>
      <c r="BK63" s="22">
        <f ca="1"/>
        <v>1412</v>
      </c>
      <c r="BL63" s="59">
        <f ca="1"/>
        <v>2.6984126984126985E-2</v>
      </c>
      <c r="BM63" s="58">
        <f ca="1"/>
        <v>2.1568813131313131</v>
      </c>
      <c r="BN63" s="59">
        <f ca="1"/>
        <v>2.663817663817664E-2</v>
      </c>
    </row>
    <row r="64" spans="2:95" x14ac:dyDescent="0.3">
      <c r="B64" s="46"/>
      <c r="C64" s="47"/>
      <c r="D64" s="47"/>
      <c r="E64" s="47"/>
      <c r="F64" s="47"/>
      <c r="G64" s="47"/>
      <c r="H64" s="47"/>
      <c r="I64" s="47"/>
      <c r="J64" s="47"/>
      <c r="K64" s="47"/>
      <c r="L64" s="47"/>
      <c r="M64" s="47"/>
      <c r="N64" s="48"/>
      <c r="P64" s="46"/>
      <c r="Q64" s="47"/>
      <c r="R64" s="47"/>
      <c r="S64" s="47"/>
      <c r="T64" s="47"/>
      <c r="U64" s="47"/>
      <c r="V64" s="47"/>
      <c r="W64" s="47"/>
      <c r="X64" s="47"/>
      <c r="Y64" s="47"/>
      <c r="Z64" s="47"/>
      <c r="AA64" s="47"/>
      <c r="AB64" s="48"/>
      <c r="BA64" s="57">
        <f ca="1"/>
        <v>45352</v>
      </c>
      <c r="BB64" s="22" t="str">
        <f ca="1"/>
        <v>HMC</v>
      </c>
      <c r="BC64" s="22" t="str">
        <f ca="1"/>
        <v>MAZAK HMC FH6800 2PC-2 I21006</v>
      </c>
      <c r="BD64" s="22" t="str">
        <f ca="1"/>
        <v>HMC2P2</v>
      </c>
      <c r="BE64" s="22">
        <f ca="1"/>
        <v>894</v>
      </c>
      <c r="BF64" s="22">
        <f ca="1"/>
        <v>35100</v>
      </c>
      <c r="BG64" s="22">
        <f ca="1"/>
        <v>34650</v>
      </c>
      <c r="BH64" s="22">
        <f ca="1"/>
        <v>4</v>
      </c>
      <c r="BI64" s="58">
        <f ca="1"/>
        <v>3.7250000000000001</v>
      </c>
      <c r="BJ64" s="58">
        <f ca="1"/>
        <v>5.8604166666666666</v>
      </c>
      <c r="BK64" s="22">
        <f ca="1"/>
        <v>160</v>
      </c>
      <c r="BL64" s="59">
        <f ca="1"/>
        <v>2.58008658008658E-2</v>
      </c>
      <c r="BM64" s="58">
        <f ca="1"/>
        <v>5.9385416666666666</v>
      </c>
      <c r="BN64" s="59">
        <f ca="1"/>
        <v>2.547008547008547E-2</v>
      </c>
    </row>
    <row r="65" spans="2:66" x14ac:dyDescent="0.3">
      <c r="B65" s="46"/>
      <c r="C65" s="47"/>
      <c r="D65" s="47"/>
      <c r="E65" s="47"/>
      <c r="F65" s="47"/>
      <c r="G65" s="47"/>
      <c r="H65" s="47"/>
      <c r="I65" s="47"/>
      <c r="J65" s="47"/>
      <c r="K65" s="47"/>
      <c r="L65" s="47"/>
      <c r="M65" s="47"/>
      <c r="N65" s="48"/>
      <c r="P65" s="46"/>
      <c r="Q65" s="47"/>
      <c r="R65" s="47"/>
      <c r="S65" s="47"/>
      <c r="T65" s="47"/>
      <c r="U65" s="47"/>
      <c r="V65" s="47"/>
      <c r="W65" s="47"/>
      <c r="X65" s="47"/>
      <c r="Y65" s="47"/>
      <c r="Z65" s="47"/>
      <c r="AA65" s="47"/>
      <c r="AB65" s="48"/>
      <c r="BA65" s="57">
        <f ca="1"/>
        <v>45352</v>
      </c>
      <c r="BB65" s="22" t="str">
        <f ca="1"/>
        <v>PINION</v>
      </c>
      <c r="BC65" s="22" t="str">
        <f ca="1"/>
        <v>PREMIER HOBBING PE250-1 I7006</v>
      </c>
      <c r="BD65" s="22" t="str">
        <f ca="1"/>
        <v>PE250-1</v>
      </c>
      <c r="BE65" s="22">
        <f ca="1"/>
        <v>829</v>
      </c>
      <c r="BF65" s="22">
        <f ca="1"/>
        <v>35100</v>
      </c>
      <c r="BG65" s="22">
        <f ca="1"/>
        <v>37350</v>
      </c>
      <c r="BH65" s="22">
        <f ca="1"/>
        <v>5</v>
      </c>
      <c r="BI65" s="58">
        <f ca="1"/>
        <v>2.7633333333333336</v>
      </c>
      <c r="BJ65" s="58">
        <f ca="1"/>
        <v>5.0723611111111113</v>
      </c>
      <c r="BK65" s="22">
        <f ca="1"/>
        <v>320</v>
      </c>
      <c r="BL65" s="59">
        <f ca="1"/>
        <v>2.21954484605087E-2</v>
      </c>
      <c r="BM65" s="58">
        <f ca="1"/>
        <v>4.7598611111111113</v>
      </c>
      <c r="BN65" s="59">
        <f ca="1"/>
        <v>2.3618233618233619E-2</v>
      </c>
    </row>
    <row r="66" spans="2:66" ht="15" thickBot="1" x14ac:dyDescent="0.35">
      <c r="B66" s="46"/>
      <c r="C66" s="47"/>
      <c r="D66" s="47"/>
      <c r="E66" s="47"/>
      <c r="F66" s="47"/>
      <c r="G66" s="47"/>
      <c r="H66" s="47"/>
      <c r="I66" s="47"/>
      <c r="J66" s="47"/>
      <c r="K66" s="47"/>
      <c r="L66" s="47"/>
      <c r="M66" s="47"/>
      <c r="N66" s="48"/>
      <c r="P66" s="46"/>
      <c r="Q66" s="47"/>
      <c r="R66" s="47"/>
      <c r="S66" s="47"/>
      <c r="T66" s="47"/>
      <c r="U66" s="47"/>
      <c r="V66" s="47"/>
      <c r="W66" s="47"/>
      <c r="X66" s="47"/>
      <c r="Y66" s="47"/>
      <c r="Z66" s="47"/>
      <c r="AA66" s="47"/>
      <c r="AB66" s="48"/>
      <c r="AK66" s="163" t="s">
        <v>3966</v>
      </c>
      <c r="AL66" s="163"/>
      <c r="AM66" s="163"/>
      <c r="AN66" s="163"/>
      <c r="AO66" s="163"/>
      <c r="AP66" s="163"/>
      <c r="AQ66" s="164" t="s">
        <v>33</v>
      </c>
      <c r="AR66" s="164"/>
      <c r="AS66" s="164"/>
      <c r="AT66" s="164"/>
      <c r="AU66" s="164" t="s">
        <v>34</v>
      </c>
      <c r="AV66" s="164"/>
      <c r="AW66" s="164"/>
      <c r="AX66" s="164"/>
      <c r="AY66" s="1"/>
      <c r="BA66" s="57">
        <f ca="1"/>
        <v>45352</v>
      </c>
      <c r="BB66" s="22" t="str">
        <f ca="1"/>
        <v>INTEGREX</v>
      </c>
      <c r="BC66" s="22" t="str">
        <f ca="1"/>
        <v>MAZAK INTEGRES E300-1 I3102</v>
      </c>
      <c r="BD66" s="22" t="str">
        <f ca="1"/>
        <v>E300-1</v>
      </c>
      <c r="BE66" s="22">
        <f ca="1"/>
        <v>815</v>
      </c>
      <c r="BF66" s="22">
        <f ca="1"/>
        <v>35100</v>
      </c>
      <c r="BG66" s="22">
        <f ca="1"/>
        <v>34200</v>
      </c>
      <c r="BH66" s="22">
        <f ca="1"/>
        <v>4</v>
      </c>
      <c r="BI66" s="58">
        <f ca="1"/>
        <v>3.3958333333333335</v>
      </c>
      <c r="BJ66" s="58">
        <f ca="1"/>
        <v>5.7960069444444446</v>
      </c>
      <c r="BK66" s="22">
        <f ca="1"/>
        <v>350</v>
      </c>
      <c r="BL66" s="59">
        <f ca="1"/>
        <v>2.3830409356725146E-2</v>
      </c>
      <c r="BM66" s="58">
        <f ca="1"/>
        <v>5.9522569444444446</v>
      </c>
      <c r="BN66" s="59">
        <f ca="1"/>
        <v>2.3219373219373219E-2</v>
      </c>
    </row>
    <row r="67" spans="2:66" x14ac:dyDescent="0.3">
      <c r="B67" s="46"/>
      <c r="C67" s="47"/>
      <c r="D67" s="47"/>
      <c r="E67" s="47"/>
      <c r="F67" s="47"/>
      <c r="G67" s="47"/>
      <c r="H67" s="47"/>
      <c r="I67" s="47"/>
      <c r="J67" s="47"/>
      <c r="K67" s="47"/>
      <c r="L67" s="47"/>
      <c r="M67" s="47"/>
      <c r="N67" s="48"/>
      <c r="P67" s="46"/>
      <c r="Q67" s="47"/>
      <c r="R67" s="47"/>
      <c r="S67" s="47"/>
      <c r="T67" s="47"/>
      <c r="U67" s="47"/>
      <c r="V67" s="47"/>
      <c r="W67" s="47"/>
      <c r="X67" s="47"/>
      <c r="Y67" s="47"/>
      <c r="Z67" s="47"/>
      <c r="AA67" s="47"/>
      <c r="AB67" s="48"/>
      <c r="AK67" s="67" t="s">
        <v>1571</v>
      </c>
      <c r="AL67" s="68" t="s">
        <v>3965</v>
      </c>
      <c r="AM67" s="69">
        <v>45170</v>
      </c>
      <c r="AN67" s="69">
        <v>45200</v>
      </c>
      <c r="AO67" s="69">
        <v>45231</v>
      </c>
      <c r="AP67" s="70">
        <v>45261</v>
      </c>
      <c r="AQ67" s="69">
        <v>45170</v>
      </c>
      <c r="AR67" s="69">
        <v>45200</v>
      </c>
      <c r="AS67" s="69">
        <v>45231</v>
      </c>
      <c r="AT67" s="70">
        <v>45261</v>
      </c>
      <c r="AU67" s="39">
        <v>45170</v>
      </c>
      <c r="AV67" s="39">
        <v>45200</v>
      </c>
      <c r="AW67" s="39">
        <v>45231</v>
      </c>
      <c r="AX67" s="39">
        <v>45261</v>
      </c>
      <c r="AY67" s="119"/>
      <c r="BA67" s="57">
        <f ca="1"/>
        <v>45352</v>
      </c>
      <c r="BB67" s="22" t="str">
        <f ca="1"/>
        <v>GEAR CELL</v>
      </c>
      <c r="BC67" s="22" t="str">
        <f ca="1"/>
        <v>GLEASON HOBBING GP300-2 I7012</v>
      </c>
      <c r="BD67" s="22" t="str">
        <f ca="1"/>
        <v>GP300-2</v>
      </c>
      <c r="BE67" s="22">
        <f ca="1"/>
        <v>730</v>
      </c>
      <c r="BF67" s="22">
        <f ca="1"/>
        <v>35100</v>
      </c>
      <c r="BG67" s="22">
        <f ca="1"/>
        <v>36900</v>
      </c>
      <c r="BH67" s="22">
        <f ca="1"/>
        <v>6</v>
      </c>
      <c r="BI67" s="58">
        <f ca="1"/>
        <v>2.0277777777777777</v>
      </c>
      <c r="BJ67" s="58">
        <f ca="1"/>
        <v>4.1863425925925926</v>
      </c>
      <c r="BK67" s="22">
        <f ca="1"/>
        <v>498</v>
      </c>
      <c r="BL67" s="59">
        <f ca="1"/>
        <v>1.9783197831978318E-2</v>
      </c>
      <c r="BM67" s="58">
        <f ca="1"/>
        <v>3.9780092592592591</v>
      </c>
      <c r="BN67" s="59">
        <f ca="1"/>
        <v>2.0797720797720798E-2</v>
      </c>
    </row>
    <row r="68" spans="2:66" ht="15" thickBot="1" x14ac:dyDescent="0.35">
      <c r="B68" s="49"/>
      <c r="C68" s="50"/>
      <c r="D68" s="50"/>
      <c r="E68" s="50"/>
      <c r="F68" s="50"/>
      <c r="G68" s="50"/>
      <c r="H68" s="50"/>
      <c r="I68" s="50"/>
      <c r="J68" s="50"/>
      <c r="K68" s="50"/>
      <c r="L68" s="50"/>
      <c r="M68" s="50"/>
      <c r="N68" s="51"/>
      <c r="P68" s="49"/>
      <c r="Q68" s="50"/>
      <c r="R68" s="50"/>
      <c r="S68" s="50"/>
      <c r="T68" s="50"/>
      <c r="U68" s="50"/>
      <c r="V68" s="50"/>
      <c r="W68" s="50"/>
      <c r="X68" s="50"/>
      <c r="Y68" s="50"/>
      <c r="Z68" s="50"/>
      <c r="AA68" s="50"/>
      <c r="AB68" s="51"/>
      <c r="AK68" s="71" t="s">
        <v>3940</v>
      </c>
      <c r="AL68" s="40"/>
      <c r="AM68" s="34">
        <v>200</v>
      </c>
      <c r="AN68" s="34">
        <v>200</v>
      </c>
      <c r="AO68" s="34">
        <v>200</v>
      </c>
      <c r="AP68" s="72">
        <v>200</v>
      </c>
      <c r="AQ68" s="34">
        <v>200</v>
      </c>
      <c r="AR68" s="34">
        <v>200</v>
      </c>
      <c r="AS68" s="34">
        <v>200</v>
      </c>
      <c r="AT68" s="72">
        <v>200</v>
      </c>
      <c r="AU68" s="34">
        <v>200</v>
      </c>
      <c r="AV68" s="34">
        <v>200</v>
      </c>
      <c r="AW68" s="34">
        <v>200</v>
      </c>
      <c r="AX68" s="72">
        <v>200</v>
      </c>
      <c r="AY68" s="120"/>
      <c r="BA68" s="57">
        <f ca="1"/>
        <v>45352</v>
      </c>
      <c r="BB68" s="22" t="str">
        <f ca="1"/>
        <v>GEAR CELL</v>
      </c>
      <c r="BC68" s="22" t="str">
        <f ca="1"/>
        <v>SICMAT SHAVING RASO400 I9005</v>
      </c>
      <c r="BD68" s="22" t="str">
        <f ca="1"/>
        <v>RASO 400</v>
      </c>
      <c r="BE68" s="22">
        <f ca="1"/>
        <v>660</v>
      </c>
      <c r="BF68" s="22">
        <f ca="1"/>
        <v>35100</v>
      </c>
      <c r="BG68" s="22">
        <f ca="1"/>
        <v>36900</v>
      </c>
      <c r="BH68" s="22">
        <f ca="1"/>
        <v>2</v>
      </c>
      <c r="BI68" s="58">
        <f ca="1"/>
        <v>5.5</v>
      </c>
      <c r="BJ68" s="58">
        <f ca="1"/>
        <v>12.583333333333334</v>
      </c>
      <c r="BK68" s="22">
        <f ca="1"/>
        <v>570</v>
      </c>
      <c r="BL68" s="59">
        <f ca="1"/>
        <v>1.7886178861788619E-2</v>
      </c>
      <c r="BM68" s="58">
        <f ca="1"/>
        <v>11.958333333333334</v>
      </c>
      <c r="BN68" s="59">
        <f ca="1"/>
        <v>1.8803418803418803E-2</v>
      </c>
    </row>
    <row r="69" spans="2:66" x14ac:dyDescent="0.3">
      <c r="AK69" s="73" t="s">
        <v>1577</v>
      </c>
      <c r="AL69" s="38">
        <f>AVERAGE(AM69:AP69)</f>
        <v>223.75</v>
      </c>
      <c r="AM69" s="38">
        <f>SUMIFS('Workout sheet'!$H:$H,'Workout sheet'!$A:$A,Summary!AM67)</f>
        <v>362</v>
      </c>
      <c r="AN69" s="38">
        <f>SUMIFS('Workout sheet'!$H:$H,'Workout sheet'!$A:$A,Summary!AN67)</f>
        <v>234</v>
      </c>
      <c r="AO69" s="38">
        <f>SUMIFS('Workout sheet'!$H:$H,'Workout sheet'!$A:$A,Summary!AO67)</f>
        <v>167</v>
      </c>
      <c r="AP69" s="74">
        <f>SUMIFS('Workout sheet'!$H:$H,'Workout sheet'!$A:$A,Summary!AP67)</f>
        <v>132</v>
      </c>
      <c r="AQ69" s="38">
        <f>SUMIFS('Workout sheet'!$H:$H,'Workout sheet'!$A:$A,Summary!AQ67,'Workout sheet'!$B:$B,Summary!$AQ$66)</f>
        <v>62</v>
      </c>
      <c r="AR69" s="38">
        <f>SUMIFS('Workout sheet'!$H:$H,'Workout sheet'!$A:$A,Summary!AR67,'Workout sheet'!$B:$B,Summary!$AQ$66)</f>
        <v>45</v>
      </c>
      <c r="AS69" s="38">
        <f>SUMIFS('Workout sheet'!$H:$H,'Workout sheet'!$A:$A,Summary!AS67,'Workout sheet'!$B:$B,Summary!$AQ$66)</f>
        <v>16</v>
      </c>
      <c r="AT69" s="74">
        <f>SUMIFS('Workout sheet'!$H:$H,'Workout sheet'!$A:$A,Summary!AT67,'Workout sheet'!$B:$B,Summary!$AQ$66)</f>
        <v>24</v>
      </c>
      <c r="AU69" s="38">
        <f>SUMIFS('Workout sheet'!$H:$H,'Workout sheet'!$A:$A,Summary!AU67,'Workout sheet'!$B:$B,Summary!$AU$66)</f>
        <v>51</v>
      </c>
      <c r="AV69" s="38">
        <f>SUMIFS('Workout sheet'!$H:$H,'Workout sheet'!$A:$A,Summary!AV67,'Workout sheet'!$B:$B,Summary!$AU$66)</f>
        <v>44</v>
      </c>
      <c r="AW69" s="38">
        <f>SUMIFS('Workout sheet'!$H:$H,'Workout sheet'!$A:$A,Summary!AW67,'Workout sheet'!$B:$B,Summary!$AU$66)</f>
        <v>38</v>
      </c>
      <c r="AX69" s="74">
        <f>SUMIFS('Workout sheet'!$H:$H,'Workout sheet'!$A:$A,Summary!AX67,'Workout sheet'!$B:$B,Summary!$AU$66)</f>
        <v>18</v>
      </c>
      <c r="AY69" s="121"/>
      <c r="BA69" s="57">
        <f ca="1"/>
        <v>45352</v>
      </c>
      <c r="BB69" s="22" t="str">
        <f ca="1"/>
        <v>PINION</v>
      </c>
      <c r="BC69" s="22" t="str">
        <f ca="1"/>
        <v>PMT EXT GRINDING AWH600 I13007</v>
      </c>
      <c r="BD69" s="22" t="str">
        <f ca="1"/>
        <v>PMTOD</v>
      </c>
      <c r="BE69" s="22">
        <f ca="1"/>
        <v>550</v>
      </c>
      <c r="BF69" s="22">
        <f ca="1"/>
        <v>35100</v>
      </c>
      <c r="BG69" s="22">
        <f ca="1"/>
        <v>4950</v>
      </c>
      <c r="BH69" s="22">
        <f ca="1"/>
        <v>6</v>
      </c>
      <c r="BI69" s="58">
        <f ca="1"/>
        <v>1.5277777777777779</v>
      </c>
      <c r="BJ69" s="58">
        <f ca="1"/>
        <v>0.5092592592592593</v>
      </c>
      <c r="BK69" s="22">
        <f ca="1"/>
        <v>860</v>
      </c>
      <c r="BL69" s="59">
        <f ca="1"/>
        <v>0.1111111111111111</v>
      </c>
      <c r="BM69" s="58">
        <f ca="1"/>
        <v>3.9988425925925926</v>
      </c>
      <c r="BN69" s="59">
        <f ca="1"/>
        <v>1.5669515669515671E-2</v>
      </c>
    </row>
    <row r="70" spans="2:66" x14ac:dyDescent="0.3">
      <c r="AK70" s="73" t="s">
        <v>3960</v>
      </c>
      <c r="AL70" s="38">
        <f>AVERAGE(AM70:AP70)</f>
        <v>298</v>
      </c>
      <c r="AM70" s="38">
        <f>IF(AM69&gt;AM68,AM69,"")</f>
        <v>362</v>
      </c>
      <c r="AN70" s="38">
        <f t="shared" ref="AN70:AP70" si="72">IF(AN69&gt;AN68,AN69,"")</f>
        <v>234</v>
      </c>
      <c r="AO70" s="38" t="str">
        <f t="shared" si="72"/>
        <v/>
      </c>
      <c r="AP70" s="74" t="str">
        <f t="shared" si="72"/>
        <v/>
      </c>
      <c r="AQ70" s="38" t="str">
        <f>IF(AQ69&gt;AQ68,AQ69,"")</f>
        <v/>
      </c>
      <c r="AR70" s="38" t="str">
        <f t="shared" ref="AR70:AT70" si="73">IF(AR69&gt;AR68,AR69,"")</f>
        <v/>
      </c>
      <c r="AS70" s="38" t="str">
        <f t="shared" si="73"/>
        <v/>
      </c>
      <c r="AT70" s="74" t="str">
        <f t="shared" si="73"/>
        <v/>
      </c>
      <c r="AU70" s="38" t="str">
        <f>IF(AU69&gt;AU68,AU69,"")</f>
        <v/>
      </c>
      <c r="AV70" s="38" t="str">
        <f t="shared" ref="AV70:AX70" si="74">IF(AV69&gt;AV68,AV69,"")</f>
        <v/>
      </c>
      <c r="AW70" s="38" t="str">
        <f t="shared" si="74"/>
        <v/>
      </c>
      <c r="AX70" s="74" t="str">
        <f t="shared" si="74"/>
        <v/>
      </c>
      <c r="AY70" s="121"/>
      <c r="BA70" s="57">
        <f ca="1"/>
        <v>45352</v>
      </c>
      <c r="BB70" s="22" t="str">
        <f ca="1"/>
        <v>GEAR CELL</v>
      </c>
      <c r="BC70" s="22" t="str">
        <f ca="1"/>
        <v>GLEASON SHAPPING P500S I18003</v>
      </c>
      <c r="BD70" s="22" t="str">
        <f ca="1"/>
        <v>P500s</v>
      </c>
      <c r="BE70" s="22">
        <f ca="1"/>
        <v>520</v>
      </c>
      <c r="BF70" s="22">
        <f ca="1"/>
        <v>35100</v>
      </c>
      <c r="BG70" s="22">
        <f ca="1"/>
        <v>35100</v>
      </c>
      <c r="BH70" s="22">
        <f ca="1"/>
        <v>2</v>
      </c>
      <c r="BI70" s="58">
        <f ca="1"/>
        <v>4.333333333333333</v>
      </c>
      <c r="BJ70" s="58">
        <f ca="1"/>
        <v>12.006944444444445</v>
      </c>
      <c r="BK70" s="22">
        <f ca="1"/>
        <v>420</v>
      </c>
      <c r="BL70" s="59">
        <f ca="1"/>
        <v>1.4814814814814815E-2</v>
      </c>
      <c r="BM70" s="58">
        <f ca="1"/>
        <v>12.006944444444445</v>
      </c>
      <c r="BN70" s="59">
        <f ca="1"/>
        <v>1.4814814814814815E-2</v>
      </c>
    </row>
    <row r="71" spans="2:66" x14ac:dyDescent="0.3">
      <c r="AK71" s="71" t="s">
        <v>3938</v>
      </c>
      <c r="AL71" s="40"/>
      <c r="AM71" s="41">
        <v>5</v>
      </c>
      <c r="AN71" s="41">
        <v>5</v>
      </c>
      <c r="AO71" s="41">
        <v>5</v>
      </c>
      <c r="AP71" s="75">
        <v>5</v>
      </c>
      <c r="AQ71" s="41">
        <v>5</v>
      </c>
      <c r="AR71" s="41">
        <v>5</v>
      </c>
      <c r="AS71" s="41">
        <v>5</v>
      </c>
      <c r="AT71" s="75">
        <v>5</v>
      </c>
      <c r="AU71" s="41">
        <v>5</v>
      </c>
      <c r="AV71" s="41">
        <v>5</v>
      </c>
      <c r="AW71" s="41">
        <v>5</v>
      </c>
      <c r="AX71" s="75">
        <v>5</v>
      </c>
      <c r="AY71" s="122"/>
      <c r="BA71" s="57">
        <f ca="1"/>
        <v>45352</v>
      </c>
      <c r="BB71" s="22" t="str">
        <f ca="1"/>
        <v>GEAR CELL</v>
      </c>
      <c r="BC71" s="22" t="str">
        <f ca="1"/>
        <v>CLC SHAPING CLC 400-1 I18000</v>
      </c>
      <c r="BD71" s="22" t="str">
        <f ca="1"/>
        <v>CLC-1</v>
      </c>
      <c r="BE71" s="22">
        <f ca="1"/>
        <v>450</v>
      </c>
      <c r="BF71" s="22">
        <f ca="1"/>
        <v>35100</v>
      </c>
      <c r="BG71" s="22">
        <f ca="1"/>
        <v>26100</v>
      </c>
      <c r="BH71" s="22">
        <f ca="1"/>
        <v>3</v>
      </c>
      <c r="BI71" s="58">
        <f ca="1"/>
        <v>2.5</v>
      </c>
      <c r="BJ71" s="58">
        <f ca="1"/>
        <v>5.9375</v>
      </c>
      <c r="BK71" s="22">
        <f ca="1"/>
        <v>95</v>
      </c>
      <c r="BL71" s="59">
        <f ca="1"/>
        <v>1.7241379310344827E-2</v>
      </c>
      <c r="BM71" s="58">
        <f ca="1"/>
        <v>8.0208333333333339</v>
      </c>
      <c r="BN71" s="59">
        <f ca="1"/>
        <v>1.282051282051282E-2</v>
      </c>
    </row>
    <row r="72" spans="2:66" x14ac:dyDescent="0.3">
      <c r="AK72" s="73" t="s">
        <v>1578</v>
      </c>
      <c r="AL72" s="42">
        <f>AVERAGE(AM72:AP72)</f>
        <v>12.535234447277647</v>
      </c>
      <c r="AM72" s="42">
        <f>IFERROR(AVERAGEIFS('Workout sheet'!$I:$I,'Workout sheet'!$A:$A,Summary!AM67),"")</f>
        <v>8.6780207514802576</v>
      </c>
      <c r="AN72" s="42">
        <f>IFERROR(AVERAGEIFS('Workout sheet'!$I:$I,'Workout sheet'!$A:$A,Summary!AN67),"")</f>
        <v>10.283166819555115</v>
      </c>
      <c r="AO72" s="42">
        <f>IFERROR(AVERAGEIFS('Workout sheet'!$I:$I,'Workout sheet'!$A:$A,Summary!AO67),"")</f>
        <v>11.508971560846557</v>
      </c>
      <c r="AP72" s="76">
        <f>IFERROR(AVERAGEIFS('Workout sheet'!$I:$I,'Workout sheet'!$A:$A,Summary!AP67),"")</f>
        <v>19.670778657228656</v>
      </c>
      <c r="AQ72" s="42">
        <f>IFERROR(AVERAGEIFS('Workout sheet'!$I:$I,'Workout sheet'!$A:$A,Summary!AQ67,'Workout sheet'!$B:$B,Summary!$AQ$66),"")</f>
        <v>7.6229245401864452</v>
      </c>
      <c r="AR72" s="42">
        <f>IFERROR(AVERAGEIFS('Workout sheet'!$I:$I,'Workout sheet'!$A:$A,Summary!AR67,'Workout sheet'!$B:$B,Summary!$AQ$66),"")</f>
        <v>8.1031746031746046</v>
      </c>
      <c r="AS72" s="42">
        <f>IFERROR(AVERAGEIFS('Workout sheet'!$I:$I,'Workout sheet'!$A:$A,Summary!AS67,'Workout sheet'!$B:$B,Summary!$AQ$66),"")</f>
        <v>6.3670634920634921</v>
      </c>
      <c r="AT72" s="76">
        <f>IFERROR(AVERAGEIFS('Workout sheet'!$I:$I,'Workout sheet'!$A:$A,Summary!AT67,'Workout sheet'!$B:$B,Summary!$AQ$66),"")</f>
        <v>7.3619047619047633</v>
      </c>
      <c r="AU72" s="42">
        <f>IFERROR(AVERAGEIFS('Workout sheet'!$I:$I,'Workout sheet'!$A:$A,Summary!AU67,'Workout sheet'!$B:$B,Summary!$AU$66),"")</f>
        <v>9.1625992063492063</v>
      </c>
      <c r="AV72" s="42">
        <f>IFERROR(AVERAGEIFS('Workout sheet'!$I:$I,'Workout sheet'!$A:$A,Summary!AV67,'Workout sheet'!$B:$B,Summary!$AU$66),"")</f>
        <v>7.1500942460317463</v>
      </c>
      <c r="AW72" s="42">
        <f>IFERROR(AVERAGEIFS('Workout sheet'!$I:$I,'Workout sheet'!$A:$A,Summary!AW67,'Workout sheet'!$B:$B,Summary!$AU$66),"")</f>
        <v>15.423333333333332</v>
      </c>
      <c r="AX72" s="76">
        <f>IFERROR(AVERAGEIFS('Workout sheet'!$I:$I,'Workout sheet'!$A:$A,Summary!AX67,'Workout sheet'!$B:$B,Summary!$AU$66),"")</f>
        <v>19.244999999999997</v>
      </c>
      <c r="AY72" s="123"/>
      <c r="BA72" s="57">
        <f ca="1"/>
        <v>45352</v>
      </c>
      <c r="BB72" s="22" t="str">
        <f ca="1"/>
        <v>HMC</v>
      </c>
      <c r="BC72" s="22" t="str">
        <f ca="1"/>
        <v>DOOSAN VERTICAL TURNING LATHE VTL850 I3101</v>
      </c>
      <c r="BD72" s="22" t="str">
        <f ca="1"/>
        <v>VTL850</v>
      </c>
      <c r="BE72" s="22">
        <f ca="1"/>
        <v>415</v>
      </c>
      <c r="BF72" s="22">
        <f ca="1"/>
        <v>35100</v>
      </c>
      <c r="BG72" s="22">
        <f ca="1"/>
        <v>26100</v>
      </c>
      <c r="BH72" s="22">
        <f ca="1"/>
        <v>1</v>
      </c>
      <c r="BI72" s="58">
        <f ca="1"/>
        <v>6.916666666666667</v>
      </c>
      <c r="BJ72" s="58">
        <f ca="1"/>
        <v>17.836805555555557</v>
      </c>
      <c r="BK72" s="22">
        <f ca="1"/>
        <v>60</v>
      </c>
      <c r="BL72" s="59">
        <f ca="1"/>
        <v>1.5900383141762453E-2</v>
      </c>
      <c r="BM72" s="58">
        <f ca="1"/>
        <v>24.086805555555557</v>
      </c>
      <c r="BN72" s="59">
        <f ca="1"/>
        <v>1.1823361823361824E-2</v>
      </c>
    </row>
    <row r="73" spans="2:66" x14ac:dyDescent="0.3">
      <c r="AK73" s="73" t="s">
        <v>3961</v>
      </c>
      <c r="AL73" s="42">
        <f>AVERAGE(AM73:AP73)</f>
        <v>12.535234447277647</v>
      </c>
      <c r="AM73" s="42">
        <f>IF(AM72&gt;AM71,AM72,"")</f>
        <v>8.6780207514802576</v>
      </c>
      <c r="AN73" s="42">
        <f t="shared" ref="AN73:AP73" si="75">IF(AN72&gt;AN71,AN72,"")</f>
        <v>10.283166819555115</v>
      </c>
      <c r="AO73" s="42">
        <f t="shared" si="75"/>
        <v>11.508971560846557</v>
      </c>
      <c r="AP73" s="76">
        <f t="shared" si="75"/>
        <v>19.670778657228656</v>
      </c>
      <c r="AQ73" s="42">
        <f>IF(AQ72&gt;AQ71,AQ72,"")</f>
        <v>7.6229245401864452</v>
      </c>
      <c r="AR73" s="42">
        <f t="shared" ref="AR73:AT73" si="76">IF(AR72&gt;AR71,AR72,"")</f>
        <v>8.1031746031746046</v>
      </c>
      <c r="AS73" s="42">
        <f t="shared" si="76"/>
        <v>6.3670634920634921</v>
      </c>
      <c r="AT73" s="76">
        <f t="shared" si="76"/>
        <v>7.3619047619047633</v>
      </c>
      <c r="AU73" s="42">
        <f>IF(AU72&gt;AU71,AU72,"")</f>
        <v>9.1625992063492063</v>
      </c>
      <c r="AV73" s="42">
        <f t="shared" ref="AV73:AX73" si="77">IF(AV72&gt;AV71,AV72,"")</f>
        <v>7.1500942460317463</v>
      </c>
      <c r="AW73" s="42">
        <f t="shared" si="77"/>
        <v>15.423333333333332</v>
      </c>
      <c r="AX73" s="76">
        <f t="shared" si="77"/>
        <v>19.244999999999997</v>
      </c>
      <c r="AY73" s="123"/>
      <c r="BA73" s="57">
        <f ca="1"/>
        <v>45352</v>
      </c>
      <c r="BB73" s="22" t="str">
        <f ca="1"/>
        <v>GEAR CELL</v>
      </c>
      <c r="BC73" s="22" t="str">
        <f ca="1"/>
        <v>CLC SHAPING CLC 400-2 I18001</v>
      </c>
      <c r="BD73" s="22" t="str">
        <f ca="1"/>
        <v>CLC-2</v>
      </c>
      <c r="BE73" s="22">
        <f ca="1"/>
        <v>355</v>
      </c>
      <c r="BF73" s="22">
        <f ca="1"/>
        <v>35100</v>
      </c>
      <c r="BG73" s="22">
        <f ca="1"/>
        <v>27450</v>
      </c>
      <c r="BH73" s="22">
        <f ca="1"/>
        <v>6</v>
      </c>
      <c r="BI73" s="58">
        <f ca="1"/>
        <v>0.98611111111111105</v>
      </c>
      <c r="BJ73" s="58">
        <f ca="1"/>
        <v>3.1359953703703702</v>
      </c>
      <c r="BK73" s="22">
        <f ca="1"/>
        <v>1020</v>
      </c>
      <c r="BL73" s="59">
        <f ca="1"/>
        <v>1.2932604735883424E-2</v>
      </c>
      <c r="BM73" s="58">
        <f ca="1"/>
        <v>4.0214120370370372</v>
      </c>
      <c r="BN73" s="59">
        <f ca="1"/>
        <v>1.0113960113960114E-2</v>
      </c>
    </row>
    <row r="74" spans="2:66" x14ac:dyDescent="0.3">
      <c r="AK74" s="71" t="s">
        <v>3939</v>
      </c>
      <c r="AL74" s="40"/>
      <c r="AM74" s="41">
        <v>8</v>
      </c>
      <c r="AN74" s="41">
        <v>8</v>
      </c>
      <c r="AO74" s="41">
        <v>8</v>
      </c>
      <c r="AP74" s="75">
        <v>8</v>
      </c>
      <c r="AQ74" s="41">
        <v>8</v>
      </c>
      <c r="AR74" s="41">
        <v>8</v>
      </c>
      <c r="AS74" s="41">
        <v>8</v>
      </c>
      <c r="AT74" s="75">
        <v>8</v>
      </c>
      <c r="AU74" s="41">
        <v>8</v>
      </c>
      <c r="AV74" s="41">
        <v>8</v>
      </c>
      <c r="AW74" s="41">
        <v>8</v>
      </c>
      <c r="AX74" s="75">
        <v>8</v>
      </c>
      <c r="AY74" s="122"/>
      <c r="BA74" s="57">
        <f ca="1"/>
        <v>45352</v>
      </c>
      <c r="BB74" s="22" t="str">
        <f ca="1"/>
        <v>GRINDING CELL</v>
      </c>
      <c r="BC74" s="22" t="str">
        <f ca="1"/>
        <v>VOUMARD ID GRINDING I14003</v>
      </c>
      <c r="BD74" s="22" t="str">
        <f ca="1"/>
        <v>Voumard</v>
      </c>
      <c r="BE74" s="22">
        <f ca="1"/>
        <v>350</v>
      </c>
      <c r="BF74" s="22">
        <f ca="1"/>
        <v>35100</v>
      </c>
      <c r="BG74" s="22">
        <f ca="1"/>
        <v>41850</v>
      </c>
      <c r="BH74" s="22">
        <f ca="1"/>
        <v>3</v>
      </c>
      <c r="BI74" s="58">
        <f ca="1"/>
        <v>1.9444444444444444</v>
      </c>
      <c r="BJ74" s="58">
        <f ca="1"/>
        <v>9.6064814814814827</v>
      </c>
      <c r="BK74" s="22">
        <f ca="1"/>
        <v>430</v>
      </c>
      <c r="BL74" s="59">
        <f ca="1"/>
        <v>8.3632019115890081E-3</v>
      </c>
      <c r="BM74" s="58">
        <f ca="1"/>
        <v>8.0439814814814827</v>
      </c>
      <c r="BN74" s="59">
        <f ca="1"/>
        <v>9.9715099715099714E-3</v>
      </c>
    </row>
    <row r="75" spans="2:66" x14ac:dyDescent="0.3">
      <c r="AK75" s="73" t="s">
        <v>1579</v>
      </c>
      <c r="AL75" s="38">
        <f ca="1">AVERAGE(AM75:AP75)</f>
        <v>15.374173599568355</v>
      </c>
      <c r="AM75" s="42">
        <f ca="1">IFERROR(AVERAGEIFS('Workout sheet'!$M:$M,'Workout sheet'!$A:$A,Summary!AM67),"")</f>
        <v>12.625733622746163</v>
      </c>
      <c r="AN75" s="42">
        <f ca="1">IFERROR(AVERAGEIFS('Workout sheet'!$M:$M,'Workout sheet'!$A:$A,Summary!AN67),"")</f>
        <v>14.868600969035146</v>
      </c>
      <c r="AO75" s="42">
        <f ca="1">IFERROR(AVERAGEIFS('Workout sheet'!$M:$M,'Workout sheet'!$A:$A,Summary!AO67),"")</f>
        <v>16.696951452602498</v>
      </c>
      <c r="AP75" s="76">
        <f ca="1">IFERROR(AVERAGEIFS('Workout sheet'!$M:$M,'Workout sheet'!$A:$A,Summary!AP67),"")</f>
        <v>17.305408353889611</v>
      </c>
      <c r="AQ75" s="42">
        <f ca="1">IFERROR(AVERAGEIFS('Workout sheet'!$M:$M,'Workout sheet'!$A:$A,Summary!AQ67,'Workout sheet'!$B:$B,Summary!$AQ$66),"")</f>
        <v>14.409212817422141</v>
      </c>
      <c r="AR75" s="42">
        <f ca="1">IFERROR(AVERAGEIFS('Workout sheet'!$M:$M,'Workout sheet'!$A:$A,Summary!AR67,'Workout sheet'!$B:$B,Summary!$AQ$66),"")</f>
        <v>14.907797146636431</v>
      </c>
      <c r="AS75" s="42">
        <f ca="1">IFERROR(AVERAGEIFS('Workout sheet'!$M:$M,'Workout sheet'!$A:$A,Summary!AS67,'Workout sheet'!$B:$B,Summary!$AQ$66),"")</f>
        <v>20.821015211640212</v>
      </c>
      <c r="AT75" s="76">
        <f ca="1">IFERROR(AVERAGEIFS('Workout sheet'!$M:$M,'Workout sheet'!$A:$A,Summary!AT67,'Workout sheet'!$B:$B,Summary!$AQ$66),"")</f>
        <v>19.231944444444444</v>
      </c>
      <c r="AU75" s="42">
        <f ca="1">IFERROR(AVERAGEIFS('Workout sheet'!$M:$M,'Workout sheet'!$A:$A,Summary!AU67,'Workout sheet'!$B:$B,Summary!$AU$66),"")</f>
        <v>9.9021536044973537</v>
      </c>
      <c r="AV75" s="42">
        <f ca="1">IFERROR(AVERAGEIFS('Workout sheet'!$M:$M,'Workout sheet'!$A:$A,Summary!AV67,'Workout sheet'!$B:$B,Summary!$AU$66),"")</f>
        <v>9.0182624421296307</v>
      </c>
      <c r="AW75" s="42">
        <f ca="1">IFERROR(AVERAGEIFS('Workout sheet'!$M:$M,'Workout sheet'!$A:$A,Summary!AW67,'Workout sheet'!$B:$B,Summary!$AU$66),"")</f>
        <v>11.360202020202021</v>
      </c>
      <c r="AX75" s="76">
        <f ca="1">IFERROR(AVERAGEIFS('Workout sheet'!$M:$M,'Workout sheet'!$A:$A,Summary!AX67,'Workout sheet'!$B:$B,Summary!$AU$66),"")</f>
        <v>16.951249999999995</v>
      </c>
      <c r="AY75" s="123"/>
      <c r="BA75" s="57">
        <f ca="1"/>
        <v>45352</v>
      </c>
      <c r="BB75" s="22" t="str">
        <f ca="1"/>
        <v>GRINDING CELL</v>
      </c>
      <c r="BC75" s="22" t="str">
        <f ca="1"/>
        <v>MAZAK TURNING CENTER SQT250-1 I3002</v>
      </c>
      <c r="BD75" s="22" t="str">
        <f ca="1"/>
        <v>SQT250-1</v>
      </c>
      <c r="BE75" s="22">
        <f ca="1"/>
        <v>335</v>
      </c>
      <c r="BF75" s="22">
        <f ca="1"/>
        <v>35100</v>
      </c>
      <c r="BG75" s="22">
        <f ca="1"/>
        <v>37350</v>
      </c>
      <c r="BH75" s="22">
        <f ca="1"/>
        <v>2</v>
      </c>
      <c r="BI75" s="58">
        <f ca="1"/>
        <v>2.7916666666666665</v>
      </c>
      <c r="BJ75" s="58">
        <f ca="1"/>
        <v>12.852430555555555</v>
      </c>
      <c r="BK75" s="22">
        <f ca="1"/>
        <v>135</v>
      </c>
      <c r="BL75" s="59">
        <f ca="1"/>
        <v>8.9692101740294506E-3</v>
      </c>
      <c r="BM75" s="58">
        <f ca="1"/>
        <v>12.071180555555555</v>
      </c>
      <c r="BN75" s="59">
        <f ca="1"/>
        <v>9.5441595441595438E-3</v>
      </c>
    </row>
    <row r="76" spans="2:66" x14ac:dyDescent="0.3">
      <c r="AK76" s="73" t="s">
        <v>3962</v>
      </c>
      <c r="AL76" s="38" t="e">
        <f ca="1">AVERAGE(AM76:AP76)</f>
        <v>#DIV/0!</v>
      </c>
      <c r="AM76" s="42" t="str">
        <f ca="1">IF(AM75&lt;AM74,AM75,"")</f>
        <v/>
      </c>
      <c r="AN76" s="42" t="str">
        <f t="shared" ref="AN76:AP76" ca="1" si="78">IF(AN75&lt;AN74,AN75,"")</f>
        <v/>
      </c>
      <c r="AO76" s="42" t="str">
        <f t="shared" ca="1" si="78"/>
        <v/>
      </c>
      <c r="AP76" s="76" t="str">
        <f t="shared" ca="1" si="78"/>
        <v/>
      </c>
      <c r="AQ76" s="42" t="str">
        <f ca="1">IF(AQ75&lt;AQ74,AQ75,"")</f>
        <v/>
      </c>
      <c r="AR76" s="42" t="str">
        <f t="shared" ref="AR76:AT76" ca="1" si="79">IF(AR75&lt;AR74,AR75,"")</f>
        <v/>
      </c>
      <c r="AS76" s="42" t="str">
        <f t="shared" ca="1" si="79"/>
        <v/>
      </c>
      <c r="AT76" s="76" t="str">
        <f t="shared" ca="1" si="79"/>
        <v/>
      </c>
      <c r="AU76" s="42" t="str">
        <f ca="1">IF(AU75&lt;AU74,AU75,"")</f>
        <v/>
      </c>
      <c r="AV76" s="42" t="str">
        <f t="shared" ref="AV76:AX76" ca="1" si="80">IF(AV75&lt;AV74,AV75,"")</f>
        <v/>
      </c>
      <c r="AW76" s="42" t="str">
        <f t="shared" ca="1" si="80"/>
        <v/>
      </c>
      <c r="AX76" s="76" t="str">
        <f t="shared" ca="1" si="80"/>
        <v/>
      </c>
      <c r="AY76" s="123"/>
      <c r="BA76" s="57">
        <f ca="1"/>
        <v>45352</v>
      </c>
      <c r="BB76" s="22" t="str">
        <f ca="1"/>
        <v>GEAR CELL</v>
      </c>
      <c r="BC76" s="22" t="str">
        <f ca="1"/>
        <v>PREMIER HOBBING PE250-2 I7009</v>
      </c>
      <c r="BD76" s="22" t="str">
        <f ca="1"/>
        <v>PE250-2</v>
      </c>
      <c r="BE76" s="22">
        <f ca="1"/>
        <v>275</v>
      </c>
      <c r="BF76" s="22">
        <f ca="1"/>
        <v>35100</v>
      </c>
      <c r="BG76" s="22">
        <f ca="1"/>
        <v>36900</v>
      </c>
      <c r="BH76" s="22">
        <f ca="1"/>
        <v>0</v>
      </c>
      <c r="BI76" s="58">
        <f ca="1"/>
        <v>4.583333333333333</v>
      </c>
      <c r="BJ76" s="58">
        <f ca="1"/>
        <v>25.434027777777779</v>
      </c>
      <c r="BK76" s="22">
        <f ca="1"/>
        <v>0</v>
      </c>
      <c r="BL76" s="59">
        <f ca="1"/>
        <v>7.4525745257452572E-3</v>
      </c>
      <c r="BM76" s="58">
        <f ca="1"/>
        <v>24.184027777777779</v>
      </c>
      <c r="BN76" s="59">
        <f ca="1"/>
        <v>7.8347578347578353E-3</v>
      </c>
    </row>
    <row r="77" spans="2:66" x14ac:dyDescent="0.3">
      <c r="AK77" s="71" t="s">
        <v>3941</v>
      </c>
      <c r="AL77" s="40"/>
      <c r="AM77" s="36">
        <v>800</v>
      </c>
      <c r="AN77" s="36">
        <v>800</v>
      </c>
      <c r="AO77" s="36">
        <v>800</v>
      </c>
      <c r="AP77" s="77">
        <v>800</v>
      </c>
      <c r="AQ77" s="36">
        <v>800</v>
      </c>
      <c r="AR77" s="36">
        <v>800</v>
      </c>
      <c r="AS77" s="36">
        <v>800</v>
      </c>
      <c r="AT77" s="77">
        <v>800</v>
      </c>
      <c r="AU77" s="36">
        <v>800</v>
      </c>
      <c r="AV77" s="36">
        <v>800</v>
      </c>
      <c r="AW77" s="36">
        <v>800</v>
      </c>
      <c r="AX77" s="77">
        <v>800</v>
      </c>
      <c r="AY77" s="124"/>
      <c r="BA77" s="57">
        <f ca="1"/>
        <v>45352</v>
      </c>
      <c r="BB77" s="22" t="str">
        <f ca="1"/>
        <v>PINION</v>
      </c>
      <c r="BC77" s="22" t="str">
        <f ca="1"/>
        <v>GLEASON HOBBING PE800-2 I7014</v>
      </c>
      <c r="BD77" s="22" t="str">
        <f ca="1"/>
        <v>PE800-2</v>
      </c>
      <c r="BE77" s="22">
        <f ca="1"/>
        <v>252</v>
      </c>
      <c r="BF77" s="22">
        <f ca="1"/>
        <v>35100</v>
      </c>
      <c r="BG77" s="22">
        <f ca="1"/>
        <v>40950</v>
      </c>
      <c r="BH77" s="22">
        <f ca="1"/>
        <v>3</v>
      </c>
      <c r="BI77" s="58">
        <f ca="1"/>
        <v>1.4</v>
      </c>
      <c r="BJ77" s="58">
        <f ca="1"/>
        <v>9.4208333333333325</v>
      </c>
      <c r="BK77" s="22">
        <f ca="1"/>
        <v>95</v>
      </c>
      <c r="BL77" s="59">
        <f ca="1"/>
        <v>6.1538461538461538E-3</v>
      </c>
      <c r="BM77" s="58">
        <f ca="1"/>
        <v>8.0666666666666664</v>
      </c>
      <c r="BN77" s="59">
        <f ca="1"/>
        <v>7.1794871794871795E-3</v>
      </c>
    </row>
    <row r="78" spans="2:66" x14ac:dyDescent="0.3">
      <c r="AK78" s="73" t="s">
        <v>3933</v>
      </c>
      <c r="AL78" s="43">
        <f>AVERAGE(AM78:AP78)</f>
        <v>2059.5209166666668</v>
      </c>
      <c r="AM78" s="43">
        <f>(SUMIFS('Workout sheet'!$E:$E,'Workout sheet'!$A:$A,Summary!AM67)/60)</f>
        <v>2124.6366666666668</v>
      </c>
      <c r="AN78" s="43">
        <f>(SUMIFS('Workout sheet'!$E:$E,'Workout sheet'!$A:$A,Summary!AN67)/60)</f>
        <v>1916.0303333333334</v>
      </c>
      <c r="AO78" s="43">
        <f>(SUMIFS('Workout sheet'!$E:$E,'Workout sheet'!$A:$A,Summary!AO67)/60)</f>
        <v>2182.3616666666667</v>
      </c>
      <c r="AP78" s="78">
        <f>(SUMIFS('Workout sheet'!$E:$E,'Workout sheet'!$A:$A,Summary!AP67)/60)</f>
        <v>2015.0550000000001</v>
      </c>
      <c r="AQ78" s="43">
        <f>(SUMIFS('Workout sheet'!$E:$E,'Workout sheet'!$A:$A,Summary!AQ67,'Workout sheet'!$B:$B,Summary!$AQ$66)/60)</f>
        <v>526.08333333333337</v>
      </c>
      <c r="AR78" s="43">
        <f>(SUMIFS('Workout sheet'!$E:$E,'Workout sheet'!$A:$A,Summary!AR67,'Workout sheet'!$B:$B,Summary!$AQ$66)/60)</f>
        <v>384.41666666666669</v>
      </c>
      <c r="AS78" s="43">
        <f>(SUMIFS('Workout sheet'!$E:$E,'Workout sheet'!$A:$A,Summary!AS67,'Workout sheet'!$B:$B,Summary!$AQ$66)/60)</f>
        <v>177.41666666666666</v>
      </c>
      <c r="AT78" s="78">
        <f>(SUMIFS('Workout sheet'!$E:$E,'Workout sheet'!$A:$A,Summary!AT67,'Workout sheet'!$B:$B,Summary!$AQ$66)/60)</f>
        <v>243.93333333333334</v>
      </c>
      <c r="AU78" s="43">
        <f>(SUMIFS('Workout sheet'!$E:$E,'Workout sheet'!$A:$A,Summary!AU67,'Workout sheet'!$B:$B,Summary!$AU$66)/60)</f>
        <v>466.28333333333336</v>
      </c>
      <c r="AV78" s="43">
        <f>(SUMIFS('Workout sheet'!$E:$E,'Workout sheet'!$A:$A,Summary!AV67,'Workout sheet'!$B:$B,Summary!$AU$66)/60)</f>
        <v>275.58333333333331</v>
      </c>
      <c r="AW78" s="43">
        <f>(SUMIFS('Workout sheet'!$E:$E,'Workout sheet'!$A:$A,Summary!AW67,'Workout sheet'!$B:$B,Summary!$AU$66)/60)</f>
        <v>429.16666666666669</v>
      </c>
      <c r="AX78" s="78">
        <f>(SUMIFS('Workout sheet'!$E:$E,'Workout sheet'!$A:$A,Summary!AX67,'Workout sheet'!$B:$B,Summary!$AU$66)/60)</f>
        <v>308.91666666666669</v>
      </c>
      <c r="AY78" s="125"/>
      <c r="BA78" s="57">
        <f ca="1"/>
        <v>45352</v>
      </c>
      <c r="BB78" s="22" t="str">
        <f ca="1"/>
        <v>PINION</v>
      </c>
      <c r="BC78" s="22" t="str">
        <f ca="1"/>
        <v>MAZAK TURNING QTN350B I3008</v>
      </c>
      <c r="BD78" s="22" t="str">
        <f ca="1"/>
        <v>QTN350-B</v>
      </c>
      <c r="BE78" s="22">
        <f ca="1"/>
        <v>188</v>
      </c>
      <c r="BF78" s="22">
        <f ca="1"/>
        <v>35100</v>
      </c>
      <c r="BG78" s="22">
        <f ca="1"/>
        <v>24300</v>
      </c>
      <c r="BH78" s="22">
        <f ca="1"/>
        <v>2</v>
      </c>
      <c r="BI78" s="58">
        <f ca="1"/>
        <v>1.5666666666666667</v>
      </c>
      <c r="BJ78" s="58">
        <f ca="1"/>
        <v>8.3722222222222218</v>
      </c>
      <c r="BK78" s="22">
        <f ca="1"/>
        <v>75</v>
      </c>
      <c r="BL78" s="59">
        <f ca="1"/>
        <v>7.7366255144032921E-3</v>
      </c>
      <c r="BM78" s="58">
        <f ca="1"/>
        <v>12.122222222222222</v>
      </c>
      <c r="BN78" s="59">
        <f ca="1"/>
        <v>5.3561253561253564E-3</v>
      </c>
    </row>
    <row r="79" spans="2:66" x14ac:dyDescent="0.3">
      <c r="AK79" s="73" t="s">
        <v>3934</v>
      </c>
      <c r="AL79" s="43">
        <f>AVERAGE(AM79:AP79)</f>
        <v>683.47916666666663</v>
      </c>
      <c r="AM79" s="43">
        <f>(SUMIFS('Workout sheet'!$K:$K,'Workout sheet'!$A:$A,Summary!AM67)/60)</f>
        <v>846.41666666666663</v>
      </c>
      <c r="AN79" s="43">
        <f>(SUMIFS('Workout sheet'!$K:$K,'Workout sheet'!$A:$A,Summary!AN67)/60)</f>
        <v>351.96666666666664</v>
      </c>
      <c r="AO79" s="43">
        <f>(SUMIFS('Workout sheet'!$K:$K,'Workout sheet'!$A:$A,Summary!AO67)/60)</f>
        <v>1214.9666666666667</v>
      </c>
      <c r="AP79" s="78">
        <f>(SUMIFS('Workout sheet'!$K:$K,'Workout sheet'!$A:$A,Summary!AP67)/60)</f>
        <v>320.56666666666666</v>
      </c>
      <c r="AQ79" s="43">
        <f>(SUMIFS('Workout sheet'!$K:$K,'Workout sheet'!$A:$A,Summary!AQ67)/60)</f>
        <v>846.41666666666663</v>
      </c>
      <c r="AR79" s="43">
        <f>(SUMIFS('Workout sheet'!$K:$K,'Workout sheet'!$A:$A,Summary!AR67)/60)</f>
        <v>351.96666666666664</v>
      </c>
      <c r="AS79" s="43">
        <f>(SUMIFS('Workout sheet'!$K:$K,'Workout sheet'!$A:$A,Summary!AS67)/60)</f>
        <v>1214.9666666666667</v>
      </c>
      <c r="AT79" s="78">
        <f>(SUMIFS('Workout sheet'!$K:$K,'Workout sheet'!$A:$A,Summary!AT67)/60)</f>
        <v>320.56666666666666</v>
      </c>
      <c r="AU79" s="43">
        <f>(SUMIFS('Workout sheet'!$K:$K,'Workout sheet'!$A:$A,Summary!AU67)/60)</f>
        <v>846.41666666666663</v>
      </c>
      <c r="AV79" s="43">
        <f>(SUMIFS('Workout sheet'!$K:$K,'Workout sheet'!$A:$A,Summary!AV67)/60)</f>
        <v>351.96666666666664</v>
      </c>
      <c r="AW79" s="43">
        <f>(SUMIFS('Workout sheet'!$K:$K,'Workout sheet'!$A:$A,Summary!AW67)/60)</f>
        <v>1214.9666666666667</v>
      </c>
      <c r="AX79" s="78">
        <f>(SUMIFS('Workout sheet'!$K:$K,'Workout sheet'!$A:$A,Summary!AX67)/60)</f>
        <v>320.56666666666666</v>
      </c>
      <c r="AY79" s="125"/>
      <c r="BA79" s="57">
        <f ca="1"/>
        <v>45352</v>
      </c>
      <c r="BB79" s="22" t="str">
        <f ca="1"/>
        <v>PINION</v>
      </c>
      <c r="BC79" s="22" t="str">
        <f ca="1"/>
        <v>MAZAK HMC FH5800 I21002</v>
      </c>
      <c r="BD79" s="22" t="str">
        <f ca="1"/>
        <v>FH5800</v>
      </c>
      <c r="BE79" s="22">
        <f ca="1"/>
        <v>188</v>
      </c>
      <c r="BF79" s="22">
        <f ca="1"/>
        <v>35100</v>
      </c>
      <c r="BG79" s="22">
        <f ca="1"/>
        <v>24300</v>
      </c>
      <c r="BH79" s="22">
        <f ca="1"/>
        <v>3</v>
      </c>
      <c r="BI79" s="58">
        <f ca="1"/>
        <v>1.0444444444444445</v>
      </c>
      <c r="BJ79" s="58">
        <f ca="1"/>
        <v>5.5814814814814815</v>
      </c>
      <c r="BK79" s="22">
        <f ca="1"/>
        <v>165</v>
      </c>
      <c r="BL79" s="59">
        <f ca="1"/>
        <v>7.7366255144032921E-3</v>
      </c>
      <c r="BM79" s="58">
        <f ca="1"/>
        <v>8.0814814814814824</v>
      </c>
      <c r="BN79" s="59">
        <f ca="1"/>
        <v>5.3561253561253564E-3</v>
      </c>
    </row>
    <row r="80" spans="2:66" x14ac:dyDescent="0.3">
      <c r="AK80" s="73" t="s">
        <v>3963</v>
      </c>
      <c r="AL80" s="43">
        <f>AVERAGE(AM80:AP80)</f>
        <v>2059.5209166666668</v>
      </c>
      <c r="AM80" s="43">
        <f>IF(AM78&gt;AM77,AM78,"")</f>
        <v>2124.6366666666668</v>
      </c>
      <c r="AN80" s="43">
        <f t="shared" ref="AN80:AP80" si="81">IF(AN78&gt;AN77,AN78,"")</f>
        <v>1916.0303333333334</v>
      </c>
      <c r="AO80" s="43">
        <f t="shared" si="81"/>
        <v>2182.3616666666667</v>
      </c>
      <c r="AP80" s="78">
        <f t="shared" si="81"/>
        <v>2015.0550000000001</v>
      </c>
      <c r="AQ80" s="43" t="str">
        <f>IF(AQ78&gt;AQ77,AQ78,"")</f>
        <v/>
      </c>
      <c r="AR80" s="43" t="str">
        <f t="shared" ref="AR80:AT80" si="82">IF(AR78&gt;AR77,AR78,"")</f>
        <v/>
      </c>
      <c r="AS80" s="43" t="str">
        <f t="shared" si="82"/>
        <v/>
      </c>
      <c r="AT80" s="78" t="str">
        <f t="shared" si="82"/>
        <v/>
      </c>
      <c r="AU80" s="43" t="str">
        <f>IF(AU78&gt;AU77,AU78,"")</f>
        <v/>
      </c>
      <c r="AV80" s="43" t="str">
        <f t="shared" ref="AV80:AX80" si="83">IF(AV78&gt;AV77,AV78,"")</f>
        <v/>
      </c>
      <c r="AW80" s="43" t="str">
        <f t="shared" si="83"/>
        <v/>
      </c>
      <c r="AX80" s="78" t="str">
        <f t="shared" si="83"/>
        <v/>
      </c>
      <c r="AY80" s="125"/>
      <c r="BA80" s="57">
        <f ca="1"/>
        <v>45352</v>
      </c>
      <c r="BB80" s="22" t="str">
        <f ca="1"/>
        <v>HMC</v>
      </c>
      <c r="BC80" s="22" t="str">
        <f ca="1"/>
        <v>WIDMA VERTICAL TURNING LATHE VT600H I3108</v>
      </c>
      <c r="BD80" s="22" t="str">
        <f ca="1"/>
        <v>WIDMA</v>
      </c>
      <c r="BE80" s="22">
        <f ca="1"/>
        <v>180</v>
      </c>
      <c r="BF80" s="22">
        <f ca="1"/>
        <v>35100</v>
      </c>
      <c r="BG80" s="22">
        <f ca="1"/>
        <v>23400</v>
      </c>
      <c r="BH80" s="22">
        <f ca="1"/>
        <v>3</v>
      </c>
      <c r="BI80" s="58">
        <f ca="1"/>
        <v>1</v>
      </c>
      <c r="BJ80" s="58">
        <f ca="1"/>
        <v>5.375</v>
      </c>
      <c r="BK80" s="22">
        <f ca="1"/>
        <v>105</v>
      </c>
      <c r="BL80" s="59">
        <f ca="1"/>
        <v>7.6923076923076927E-3</v>
      </c>
      <c r="BM80" s="58">
        <f ca="1"/>
        <v>8.0833333333333339</v>
      </c>
      <c r="BN80" s="59">
        <f ca="1"/>
        <v>5.1282051282051282E-3</v>
      </c>
    </row>
    <row r="81" spans="37:66" x14ac:dyDescent="0.3">
      <c r="AK81" s="71" t="s">
        <v>3942</v>
      </c>
      <c r="AL81" s="40"/>
      <c r="AM81" s="37">
        <v>0.04</v>
      </c>
      <c r="AN81" s="37">
        <v>0.04</v>
      </c>
      <c r="AO81" s="37">
        <v>0.04</v>
      </c>
      <c r="AP81" s="79">
        <v>0.04</v>
      </c>
      <c r="AQ81" s="37">
        <v>0.04</v>
      </c>
      <c r="AR81" s="37">
        <v>0.04</v>
      </c>
      <c r="AS81" s="37">
        <v>0.04</v>
      </c>
      <c r="AT81" s="79">
        <v>0.04</v>
      </c>
      <c r="AU81" s="37">
        <v>0.04</v>
      </c>
      <c r="AV81" s="37">
        <v>0.04</v>
      </c>
      <c r="AW81" s="37">
        <v>0.04</v>
      </c>
      <c r="AX81" s="79">
        <v>0.04</v>
      </c>
      <c r="AY81" s="126"/>
      <c r="BA81" s="57">
        <f ca="1"/>
        <v>45352</v>
      </c>
      <c r="BB81" s="22" t="str">
        <f ca="1"/>
        <v>GEAR CELL</v>
      </c>
      <c r="BC81" s="22" t="str">
        <f ca="1"/>
        <v>GLEASON HOBBING GP400 I7013</v>
      </c>
      <c r="BD81" s="22" t="str">
        <f ca="1"/>
        <v>P400</v>
      </c>
      <c r="BE81" s="22">
        <f ca="1"/>
        <v>145</v>
      </c>
      <c r="BF81" s="22">
        <f ca="1"/>
        <v>35100</v>
      </c>
      <c r="BG81" s="22">
        <f ca="1"/>
        <v>37350</v>
      </c>
      <c r="BH81" s="22">
        <f ca="1"/>
        <v>5</v>
      </c>
      <c r="BI81" s="58">
        <f ca="1"/>
        <v>0.48333333333333334</v>
      </c>
      <c r="BJ81" s="58">
        <f ca="1"/>
        <v>5.1673611111111111</v>
      </c>
      <c r="BK81" s="22">
        <f ca="1"/>
        <v>170</v>
      </c>
      <c r="BL81" s="59">
        <f ca="1"/>
        <v>3.8821954484605085E-3</v>
      </c>
      <c r="BM81" s="58">
        <f ca="1"/>
        <v>4.8548611111111111</v>
      </c>
      <c r="BN81" s="59">
        <f ca="1"/>
        <v>4.1310541310541314E-3</v>
      </c>
    </row>
    <row r="82" spans="37:66" x14ac:dyDescent="0.3">
      <c r="AK82" s="73" t="s">
        <v>3943</v>
      </c>
      <c r="AL82" s="44">
        <f>AVERAGE(AM82:AP82)</f>
        <v>4.7574980749980754E-2</v>
      </c>
      <c r="AM82" s="44">
        <f>AVERAGEIFS('Workout sheet'!$N:$N,'Workout sheet'!$A:$A,Summary!AM67)</f>
        <v>4.907915607915609E-2</v>
      </c>
      <c r="AN82" s="44">
        <f>AVERAGEIFS('Workout sheet'!$N:$N,'Workout sheet'!$A:$A,Summary!AN67)</f>
        <v>4.4260344960344956E-2</v>
      </c>
      <c r="AO82" s="44">
        <f>AVERAGEIFS('Workout sheet'!$N:$N,'Workout sheet'!$A:$A,Summary!AO67)</f>
        <v>5.0412604912604908E-2</v>
      </c>
      <c r="AP82" s="80">
        <f>AVERAGEIFS('Workout sheet'!$N:$N,'Workout sheet'!$A:$A,Summary!AP67)</f>
        <v>4.6547817047817047E-2</v>
      </c>
      <c r="AQ82" s="44">
        <f>AVERAGEIFS('Workout sheet'!$N:$N,'Workout sheet'!$A:$A,Summary!AQ67,'Workout sheet'!$B:$B,Summary!$AQ$66)</f>
        <v>4.2823226156559487E-2</v>
      </c>
      <c r="AR82" s="44">
        <f>AVERAGEIFS('Workout sheet'!$N:$N,'Workout sheet'!$A:$A,Summary!AR67,'Workout sheet'!$B:$B,Summary!$AQ$66)</f>
        <v>3.1291547958214629E-2</v>
      </c>
      <c r="AS82" s="44">
        <f>AVERAGEIFS('Workout sheet'!$N:$N,'Workout sheet'!$A:$A,Summary!AS67,'Workout sheet'!$B:$B,Summary!$AQ$66)</f>
        <v>1.4441731108397773E-2</v>
      </c>
      <c r="AT82" s="80">
        <f>AVERAGEIFS('Workout sheet'!$N:$N,'Workout sheet'!$A:$A,Summary!AT67,'Workout sheet'!$B:$B,Summary!$AQ$66)</f>
        <v>1.9856193189526521E-2</v>
      </c>
      <c r="AU82" s="44">
        <f>AVERAGEIFS('Workout sheet'!$N:$N,'Workout sheet'!$A:$A,Summary!AU67,'Workout sheet'!$B:$B,Summary!$AU$66)</f>
        <v>7.9706552706552719E-2</v>
      </c>
      <c r="AV82" s="44">
        <f>AVERAGEIFS('Workout sheet'!$N:$N,'Workout sheet'!$A:$A,Summary!AV67,'Workout sheet'!$B:$B,Summary!$AU$66)</f>
        <v>4.7108262108262113E-2</v>
      </c>
      <c r="AW82" s="44">
        <f>AVERAGEIFS('Workout sheet'!$N:$N,'Workout sheet'!$A:$A,Summary!AW67,'Workout sheet'!$B:$B,Summary!$AU$66)</f>
        <v>7.3361823361823356E-2</v>
      </c>
      <c r="AX82" s="80">
        <f>AVERAGEIFS('Workout sheet'!$N:$N,'Workout sheet'!$A:$A,Summary!AX67,'Workout sheet'!$B:$B,Summary!$AU$66)</f>
        <v>5.2806267806267806E-2</v>
      </c>
      <c r="AY82" s="127"/>
      <c r="BA82" s="57">
        <f ca="1"/>
        <v>45352</v>
      </c>
      <c r="BB82" s="22" t="str">
        <f ca="1"/>
        <v>HMC</v>
      </c>
      <c r="BC82" s="22" t="str">
        <f ca="1"/>
        <v>TAL VERTICAL TURNING LATHE VTL800 I3106</v>
      </c>
      <c r="BD82" s="22" t="str">
        <f ca="1"/>
        <v>TAL</v>
      </c>
      <c r="BE82" s="22">
        <f ca="1"/>
        <v>135</v>
      </c>
      <c r="BF82" s="22">
        <f ca="1"/>
        <v>35100</v>
      </c>
      <c r="BG82" s="22">
        <f ca="1"/>
        <v>22500</v>
      </c>
      <c r="BH82" s="22">
        <f ca="1"/>
        <v>2</v>
      </c>
      <c r="BI82" s="58">
        <f ca="1"/>
        <v>1.125</v>
      </c>
      <c r="BJ82" s="58">
        <f ca="1"/>
        <v>7.765625</v>
      </c>
      <c r="BK82" s="22">
        <f ca="1"/>
        <v>360</v>
      </c>
      <c r="BL82" s="59">
        <f ca="1"/>
        <v>6.0000000000000001E-3</v>
      </c>
      <c r="BM82" s="58">
        <f ca="1"/>
        <v>12.140625</v>
      </c>
      <c r="BN82" s="59">
        <f ca="1"/>
        <v>3.8461538461538464E-3</v>
      </c>
    </row>
    <row r="83" spans="37:66" ht="15" thickBot="1" x14ac:dyDescent="0.35">
      <c r="AK83" s="81" t="s">
        <v>3964</v>
      </c>
      <c r="AL83" s="82">
        <f>AVERAGE(AM83:AP83)</f>
        <v>4.7574980749980754E-2</v>
      </c>
      <c r="AM83" s="82">
        <f>IF(AM82&gt;AM81,AM82,"")</f>
        <v>4.907915607915609E-2</v>
      </c>
      <c r="AN83" s="82">
        <f t="shared" ref="AN83:AP83" si="84">IF(AN82&gt;AN81,AN82,"")</f>
        <v>4.4260344960344956E-2</v>
      </c>
      <c r="AO83" s="82">
        <f t="shared" si="84"/>
        <v>5.0412604912604908E-2</v>
      </c>
      <c r="AP83" s="83">
        <f t="shared" si="84"/>
        <v>4.6547817047817047E-2</v>
      </c>
      <c r="AQ83" s="82">
        <f>IF(AQ82&gt;AQ81,AQ82,"")</f>
        <v>4.2823226156559487E-2</v>
      </c>
      <c r="AR83" s="82" t="str">
        <f t="shared" ref="AR83:AT83" si="85">IF(AR82&gt;AR81,AR82,"")</f>
        <v/>
      </c>
      <c r="AS83" s="82" t="str">
        <f t="shared" si="85"/>
        <v/>
      </c>
      <c r="AT83" s="83" t="str">
        <f t="shared" si="85"/>
        <v/>
      </c>
      <c r="AU83" s="82">
        <f>IF(AU82&gt;AU81,AU82,"")</f>
        <v>7.9706552706552719E-2</v>
      </c>
      <c r="AV83" s="82">
        <f t="shared" ref="AV83:AX83" si="86">IF(AV82&gt;AV81,AV82,"")</f>
        <v>4.7108262108262113E-2</v>
      </c>
      <c r="AW83" s="82">
        <f t="shared" si="86"/>
        <v>7.3361823361823356E-2</v>
      </c>
      <c r="AX83" s="83">
        <f t="shared" si="86"/>
        <v>5.2806267806267806E-2</v>
      </c>
      <c r="AY83" s="127"/>
      <c r="BA83" s="57">
        <f ca="1"/>
        <v>45352</v>
      </c>
      <c r="BB83" s="22" t="str">
        <f ca="1"/>
        <v>HMC</v>
      </c>
      <c r="BC83" s="22" t="str">
        <f ca="1"/>
        <v>MAG FEELER VMC VMP45A I22003</v>
      </c>
      <c r="BD83" s="22" t="str">
        <f ca="1"/>
        <v>VMP45</v>
      </c>
      <c r="BE83" s="22">
        <f ca="1"/>
        <v>100</v>
      </c>
      <c r="BF83" s="22">
        <f ca="1"/>
        <v>35100</v>
      </c>
      <c r="BG83" s="22">
        <f ca="1"/>
        <v>27000</v>
      </c>
      <c r="BH83" s="22">
        <f ca="1"/>
        <v>2</v>
      </c>
      <c r="BI83" s="58">
        <f ca="1"/>
        <v>0.83333333333333337</v>
      </c>
      <c r="BJ83" s="58">
        <f ca="1"/>
        <v>9.3402777777777786</v>
      </c>
      <c r="BK83" s="22">
        <f ca="1"/>
        <v>465</v>
      </c>
      <c r="BL83" s="59">
        <f ca="1"/>
        <v>3.7037037037037038E-3</v>
      </c>
      <c r="BM83" s="58">
        <f ca="1"/>
        <v>12.152777777777779</v>
      </c>
      <c r="BN83" s="59">
        <f ca="1"/>
        <v>2.8490028490028491E-3</v>
      </c>
    </row>
    <row r="84" spans="37:66" ht="15" thickBot="1" x14ac:dyDescent="0.35">
      <c r="BA84" s="57">
        <f ca="1"/>
        <v>45352</v>
      </c>
      <c r="BB84" s="22" t="str">
        <f ca="1"/>
        <v>HMC</v>
      </c>
      <c r="BC84" s="22" t="str">
        <f ca="1"/>
        <v>MAZAK TURNING CENTER SQT250-2 I3003</v>
      </c>
      <c r="BD84" s="22" t="str">
        <f ca="1"/>
        <v>SQT 250-2</v>
      </c>
      <c r="BE84" s="22">
        <f ca="1"/>
        <v>95</v>
      </c>
      <c r="BF84" s="22">
        <f ca="1"/>
        <v>35100</v>
      </c>
      <c r="BG84" s="22">
        <f ca="1"/>
        <v>31950</v>
      </c>
      <c r="BH84" s="22">
        <f ca="1"/>
        <v>1</v>
      </c>
      <c r="BI84" s="58">
        <f ca="1"/>
        <v>1.5833333333333333</v>
      </c>
      <c r="BJ84" s="58">
        <f ca="1"/>
        <v>22.121527777777779</v>
      </c>
      <c r="BK84" s="22">
        <f ca="1"/>
        <v>30</v>
      </c>
      <c r="BL84" s="59">
        <f ca="1"/>
        <v>2.9733959311424099E-3</v>
      </c>
      <c r="BM84" s="58">
        <f ca="1"/>
        <v>24.309027777777779</v>
      </c>
      <c r="BN84" s="59">
        <f ca="1"/>
        <v>2.7065527065527066E-3</v>
      </c>
    </row>
    <row r="85" spans="37:66" ht="15" thickBot="1" x14ac:dyDescent="0.35">
      <c r="AM85" s="159" t="s">
        <v>35</v>
      </c>
      <c r="AN85" s="160"/>
      <c r="AO85" s="160"/>
      <c r="AP85" s="161"/>
      <c r="AQ85" s="159" t="s">
        <v>55</v>
      </c>
      <c r="AR85" s="160"/>
      <c r="AS85" s="160"/>
      <c r="AT85" s="161"/>
      <c r="AU85" s="159" t="s">
        <v>80</v>
      </c>
      <c r="AV85" s="160"/>
      <c r="AW85" s="160"/>
      <c r="AX85" s="161"/>
      <c r="AY85" s="1"/>
      <c r="BA85" s="57">
        <f ca="1"/>
        <v>45352</v>
      </c>
      <c r="BB85" s="22" t="str">
        <f ca="1"/>
        <v>PINION</v>
      </c>
      <c r="BC85" s="22" t="str">
        <f ca="1"/>
        <v>MICROMATIC EXT GRINDING SH63 I13008</v>
      </c>
      <c r="BD85" s="22" t="str">
        <f ca="1"/>
        <v>MGTOD</v>
      </c>
      <c r="BE85" s="22">
        <f ca="1"/>
        <v>83</v>
      </c>
      <c r="BF85" s="22">
        <f ca="1"/>
        <v>35100</v>
      </c>
      <c r="BG85" s="22">
        <f ca="1"/>
        <v>32400</v>
      </c>
      <c r="BH85" s="22">
        <f ca="1"/>
        <v>0</v>
      </c>
      <c r="BI85" s="58">
        <f ca="1"/>
        <v>1.3833333333333333</v>
      </c>
      <c r="BJ85" s="58">
        <f ca="1"/>
        <v>22.442361111111111</v>
      </c>
      <c r="BK85" s="22">
        <f ca="1"/>
        <v>0</v>
      </c>
      <c r="BL85" s="59">
        <f ca="1"/>
        <v>2.5617283950617282E-3</v>
      </c>
      <c r="BM85" s="58">
        <f ca="1"/>
        <v>24.317361111111111</v>
      </c>
      <c r="BN85" s="59">
        <f ca="1"/>
        <v>2.3646723646723647E-3</v>
      </c>
    </row>
    <row r="86" spans="37:66" x14ac:dyDescent="0.3">
      <c r="AM86" s="84">
        <v>45170</v>
      </c>
      <c r="AN86" s="69">
        <v>45200</v>
      </c>
      <c r="AO86" s="69">
        <v>45231</v>
      </c>
      <c r="AP86" s="70">
        <v>45261</v>
      </c>
      <c r="AQ86" s="84">
        <v>45170</v>
      </c>
      <c r="AR86" s="69">
        <v>45200</v>
      </c>
      <c r="AS86" s="69">
        <v>45231</v>
      </c>
      <c r="AT86" s="70">
        <v>45261</v>
      </c>
      <c r="AU86" s="84">
        <v>45170</v>
      </c>
      <c r="AV86" s="69">
        <v>45200</v>
      </c>
      <c r="AW86" s="69">
        <v>45231</v>
      </c>
      <c r="AX86" s="70">
        <v>45261</v>
      </c>
      <c r="AY86" s="119"/>
      <c r="BA86" s="57">
        <f ca="1"/>
        <v>45352</v>
      </c>
      <c r="BB86" s="22" t="str">
        <f ca="1"/>
        <v>GEAR CELL</v>
      </c>
      <c r="BC86" s="22" t="str">
        <f ca="1"/>
        <v>BROACHING MACHINE 10T - 5001</v>
      </c>
      <c r="BD86" s="22" t="str">
        <f ca="1"/>
        <v>10 TON</v>
      </c>
      <c r="BE86" s="22">
        <f ca="1"/>
        <v>50</v>
      </c>
      <c r="BF86" s="22">
        <f ca="1"/>
        <v>35100</v>
      </c>
      <c r="BG86" s="22">
        <f ca="1"/>
        <v>18000</v>
      </c>
      <c r="BH86" s="22">
        <f ca="1"/>
        <v>1</v>
      </c>
      <c r="BI86" s="58">
        <f ca="1"/>
        <v>0.83333333333333337</v>
      </c>
      <c r="BJ86" s="58">
        <f ca="1"/>
        <v>12.465277777777779</v>
      </c>
      <c r="BK86" s="22">
        <f ca="1"/>
        <v>30</v>
      </c>
      <c r="BL86" s="59">
        <f ca="1"/>
        <v>2.7777777777777779E-3</v>
      </c>
      <c r="BM86" s="58">
        <f ca="1"/>
        <v>24.340277777777779</v>
      </c>
      <c r="BN86" s="59">
        <f ca="1"/>
        <v>1.4245014245014246E-3</v>
      </c>
    </row>
    <row r="87" spans="37:66" x14ac:dyDescent="0.3">
      <c r="AM87" s="34">
        <v>200</v>
      </c>
      <c r="AN87" s="34">
        <v>200</v>
      </c>
      <c r="AO87" s="34">
        <v>200</v>
      </c>
      <c r="AP87" s="72">
        <v>200</v>
      </c>
      <c r="AQ87" s="34">
        <v>200</v>
      </c>
      <c r="AR87" s="34">
        <v>200</v>
      </c>
      <c r="AS87" s="34">
        <v>200</v>
      </c>
      <c r="AT87" s="72">
        <v>200</v>
      </c>
      <c r="AU87" s="34">
        <v>200</v>
      </c>
      <c r="AV87" s="34">
        <v>200</v>
      </c>
      <c r="AW87" s="34">
        <v>200</v>
      </c>
      <c r="AX87" s="72">
        <v>200</v>
      </c>
      <c r="AY87" s="120"/>
      <c r="BA87" s="57">
        <f ca="1"/>
        <v>45352</v>
      </c>
      <c r="BB87" s="22" t="str">
        <f ca="1"/>
        <v>HMC</v>
      </c>
      <c r="BC87" s="22" t="str">
        <f ca="1"/>
        <v>AMS VMC MCV400 XL I22002</v>
      </c>
      <c r="BD87" s="22" t="str">
        <f ca="1"/>
        <v>AMS</v>
      </c>
      <c r="BE87" s="22">
        <f ca="1"/>
        <v>40</v>
      </c>
      <c r="BF87" s="22">
        <f ca="1"/>
        <v>35100</v>
      </c>
      <c r="BG87" s="22">
        <f ca="1"/>
        <v>21600</v>
      </c>
      <c r="BH87" s="22">
        <f ca="1"/>
        <v>2</v>
      </c>
      <c r="BI87" s="58">
        <f ca="1"/>
        <v>0.33333333333333331</v>
      </c>
      <c r="BJ87" s="58">
        <f ca="1"/>
        <v>7.4861111111111107</v>
      </c>
      <c r="BK87" s="22">
        <f ca="1"/>
        <v>60</v>
      </c>
      <c r="BL87" s="59">
        <f ca="1"/>
        <v>1.8518518518518519E-3</v>
      </c>
      <c r="BM87" s="58">
        <f ca="1"/>
        <v>12.173611111111111</v>
      </c>
      <c r="BN87" s="59">
        <f ca="1"/>
        <v>1.1396011396011395E-3</v>
      </c>
    </row>
    <row r="88" spans="37:66" x14ac:dyDescent="0.3">
      <c r="AM88" s="38">
        <f>SUMIFS('Workout sheet'!$H:$H,'Workout sheet'!$A:$A,Summary!AM86,'Workout sheet'!$B:$B,Summary!$AM$85)</f>
        <v>53</v>
      </c>
      <c r="AN88" s="38">
        <f>SUMIFS('Workout sheet'!$H:$H,'Workout sheet'!$A:$A,Summary!AN86,'Workout sheet'!$B:$B,Summary!$AM$85)</f>
        <v>22</v>
      </c>
      <c r="AO88" s="38">
        <f>SUMIFS('Workout sheet'!$H:$H,'Workout sheet'!$A:$A,Summary!AO86,'Workout sheet'!$B:$B,Summary!$AM$85)</f>
        <v>30</v>
      </c>
      <c r="AP88" s="74">
        <f>SUMIFS('Workout sheet'!$H:$H,'Workout sheet'!$A:$A,Summary!AP86,'Workout sheet'!$B:$B,Summary!$AM$85)</f>
        <v>21</v>
      </c>
      <c r="AQ88" s="38">
        <f>SUMIFS('Workout sheet'!$H:$H,'Workout sheet'!$A:$A,Summary!AQ86,'Workout sheet'!$B:$B,Summary!$AQ$85)</f>
        <v>157</v>
      </c>
      <c r="AR88" s="38">
        <f>SUMIFS('Workout sheet'!$H:$H,'Workout sheet'!$A:$A,Summary!AR86,'Workout sheet'!$B:$B,Summary!$AQ$85)</f>
        <v>92</v>
      </c>
      <c r="AS88" s="38">
        <f>SUMIFS('Workout sheet'!$H:$H,'Workout sheet'!$A:$A,Summary!AS86,'Workout sheet'!$B:$B,Summary!$AQ$85)</f>
        <v>62</v>
      </c>
      <c r="AT88" s="74">
        <f>SUMIFS('Workout sheet'!$H:$H,'Workout sheet'!$A:$A,Summary!AT86,'Workout sheet'!$B:$B,Summary!$AQ$85)</f>
        <v>48</v>
      </c>
      <c r="AU88" s="38">
        <f>SUMIFS('Workout sheet'!$H:$H,'Workout sheet'!$A:$A,Summary!AU86,'Workout sheet'!$B:$B,Summary!$AU$85)</f>
        <v>39</v>
      </c>
      <c r="AV88" s="38">
        <f>SUMIFS('Workout sheet'!$H:$H,'Workout sheet'!$A:$A,Summary!AV86,'Workout sheet'!$B:$B,Summary!$AU$85)</f>
        <v>31</v>
      </c>
      <c r="AW88" s="38">
        <f>SUMIFS('Workout sheet'!$H:$H,'Workout sheet'!$A:$A,Summary!AW86,'Workout sheet'!$B:$B,Summary!$AU$85)</f>
        <v>21</v>
      </c>
      <c r="AX88" s="74">
        <f>SUMIFS('Workout sheet'!$H:$H,'Workout sheet'!$A:$A,Summary!AX86,'Workout sheet'!$B:$B,Summary!$AU$85)</f>
        <v>21</v>
      </c>
      <c r="AY88" s="121"/>
      <c r="BA88" s="57">
        <f ca="1"/>
        <v>45352</v>
      </c>
      <c r="BB88" s="22" t="str">
        <f ca="1"/>
        <v>HMC</v>
      </c>
      <c r="BC88" s="22" t="str">
        <f ca="1"/>
        <v>MAZAK HMC HCN6800 2PC-3 I21007</v>
      </c>
      <c r="BD88" s="22" t="str">
        <f ca="1"/>
        <v>HMC2P3</v>
      </c>
      <c r="BE88" s="22">
        <f ca="1"/>
        <v>40</v>
      </c>
      <c r="BF88" s="22">
        <f ca="1"/>
        <v>35100</v>
      </c>
      <c r="BG88" s="22">
        <f ca="1"/>
        <v>33750</v>
      </c>
      <c r="BH88" s="22">
        <f ca="1"/>
        <v>3</v>
      </c>
      <c r="BI88" s="58">
        <f ca="1"/>
        <v>0.22222222222222224</v>
      </c>
      <c r="BJ88" s="58">
        <f ca="1"/>
        <v>7.8032407407407405</v>
      </c>
      <c r="BK88" s="22">
        <f ca="1"/>
        <v>170</v>
      </c>
      <c r="BL88" s="59">
        <f ca="1"/>
        <v>1.1851851851851852E-3</v>
      </c>
      <c r="BM88" s="58">
        <f ca="1"/>
        <v>8.1157407407407405</v>
      </c>
      <c r="BN88" s="59">
        <f ca="1"/>
        <v>1.1396011396011395E-3</v>
      </c>
    </row>
    <row r="89" spans="37:66" x14ac:dyDescent="0.3">
      <c r="AM89" s="38" t="str">
        <f>IF(AM88&gt;AM87,AM88,"")</f>
        <v/>
      </c>
      <c r="AN89" s="38" t="str">
        <f t="shared" ref="AN89:AP89" si="87">IF(AN88&gt;AN87,AN88,"")</f>
        <v/>
      </c>
      <c r="AO89" s="38" t="str">
        <f t="shared" si="87"/>
        <v/>
      </c>
      <c r="AP89" s="74" t="str">
        <f t="shared" si="87"/>
        <v/>
      </c>
      <c r="AQ89" s="38" t="str">
        <f>IF(AQ88&gt;AQ87,AQ88,"")</f>
        <v/>
      </c>
      <c r="AR89" s="38" t="str">
        <f t="shared" ref="AR89:AT89" si="88">IF(AR88&gt;AR87,AR88,"")</f>
        <v/>
      </c>
      <c r="AS89" s="38" t="str">
        <f t="shared" si="88"/>
        <v/>
      </c>
      <c r="AT89" s="74" t="str">
        <f t="shared" si="88"/>
        <v/>
      </c>
      <c r="AU89" s="38" t="str">
        <f>IF(AU88&gt;AU87,AU88,"")</f>
        <v/>
      </c>
      <c r="AV89" s="38" t="str">
        <f t="shared" ref="AV89:AX89" si="89">IF(AV88&gt;AV87,AV88,"")</f>
        <v/>
      </c>
      <c r="AW89" s="38" t="str">
        <f t="shared" si="89"/>
        <v/>
      </c>
      <c r="AX89" s="74" t="str">
        <f t="shared" si="89"/>
        <v/>
      </c>
      <c r="AY89" s="121"/>
      <c r="BA89" s="57">
        <f ca="1"/>
        <v>45352</v>
      </c>
      <c r="BB89" s="22" t="str">
        <f ca="1"/>
        <v>HMC</v>
      </c>
      <c r="BC89" s="22" t="str">
        <f ca="1"/>
        <v>MAZAK TURNING CENTER QTN250M I3005</v>
      </c>
      <c r="BD89" s="22" t="str">
        <f ca="1"/>
        <v>QTN 250</v>
      </c>
      <c r="BE89" s="22">
        <f ca="1"/>
        <v>30</v>
      </c>
      <c r="BF89" s="22">
        <f ca="1"/>
        <v>35100</v>
      </c>
      <c r="BG89" s="22">
        <f ca="1"/>
        <v>33750</v>
      </c>
      <c r="BH89" s="22">
        <f ca="1"/>
        <v>0</v>
      </c>
      <c r="BI89" s="58">
        <f ca="1"/>
        <v>0.5</v>
      </c>
      <c r="BJ89" s="58">
        <f ca="1"/>
        <v>23.416666666666668</v>
      </c>
      <c r="BK89" s="22">
        <f ca="1"/>
        <v>0</v>
      </c>
      <c r="BL89" s="59">
        <f ca="1"/>
        <v>8.8888888888888893E-4</v>
      </c>
      <c r="BM89" s="58">
        <f ca="1"/>
        <v>24.354166666666668</v>
      </c>
      <c r="BN89" s="59">
        <f ca="1"/>
        <v>8.547008547008547E-4</v>
      </c>
    </row>
    <row r="90" spans="37:66" x14ac:dyDescent="0.3">
      <c r="AM90" s="41">
        <v>5</v>
      </c>
      <c r="AN90" s="41">
        <v>5</v>
      </c>
      <c r="AO90" s="41">
        <v>5</v>
      </c>
      <c r="AP90" s="75">
        <v>5</v>
      </c>
      <c r="AQ90" s="41">
        <v>5</v>
      </c>
      <c r="AR90" s="41">
        <v>5</v>
      </c>
      <c r="AS90" s="41">
        <v>5</v>
      </c>
      <c r="AT90" s="75">
        <v>5</v>
      </c>
      <c r="AU90" s="41">
        <v>5</v>
      </c>
      <c r="AV90" s="41">
        <v>5</v>
      </c>
      <c r="AW90" s="41">
        <v>5</v>
      </c>
      <c r="AX90" s="75">
        <v>5</v>
      </c>
      <c r="AY90" s="122"/>
      <c r="BA90" s="57">
        <f ca="1"/>
        <v>45352</v>
      </c>
      <c r="BB90" s="22" t="str">
        <f ca="1"/>
        <v>GEAR CELL</v>
      </c>
      <c r="BC90" s="22" t="str">
        <f ca="1"/>
        <v>SLOTTING MACHINE - SAGAR-6004</v>
      </c>
      <c r="BD90" s="22" t="str">
        <f ca="1"/>
        <v>SAGAR</v>
      </c>
      <c r="BE90" s="22">
        <f ca="1"/>
        <v>25</v>
      </c>
      <c r="BF90" s="22">
        <f ca="1"/>
        <v>35100</v>
      </c>
      <c r="BG90" s="22">
        <f ca="1"/>
        <v>33750</v>
      </c>
      <c r="BH90" s="22">
        <f ca="1"/>
        <v>0</v>
      </c>
      <c r="BI90" s="58">
        <f ca="1"/>
        <v>0.41666666666666669</v>
      </c>
      <c r="BJ90" s="58">
        <f ca="1"/>
        <v>23.420138888888889</v>
      </c>
      <c r="BK90" s="22">
        <f ca="1"/>
        <v>0</v>
      </c>
      <c r="BL90" s="59">
        <f ca="1"/>
        <v>7.407407407407407E-4</v>
      </c>
      <c r="BM90" s="58">
        <f ca="1"/>
        <v>24.357638888888889</v>
      </c>
      <c r="BN90" s="59">
        <f ca="1"/>
        <v>7.1225071225071229E-4</v>
      </c>
    </row>
    <row r="91" spans="37:66" x14ac:dyDescent="0.3">
      <c r="AM91" s="42">
        <f>IFERROR(AVERAGEIFS('Workout sheet'!$I:$I,'Workout sheet'!$A:$A,Summary!AM86,'Workout sheet'!$B:$B,Summary!$AM$85),"")</f>
        <v>3.0497316207184624</v>
      </c>
      <c r="AN91" s="42">
        <f>IFERROR(AVERAGEIFS('Workout sheet'!$I:$I,'Workout sheet'!$A:$A,Summary!AN86,'Workout sheet'!$B:$B,Summary!$AM$85),"")</f>
        <v>7.2593567251461986</v>
      </c>
      <c r="AO91" s="42">
        <f>IFERROR(AVERAGEIFS('Workout sheet'!$I:$I,'Workout sheet'!$A:$A,Summary!AO86,'Workout sheet'!$B:$B,Summary!$AM$85),"")</f>
        <v>4.7389473684210532</v>
      </c>
      <c r="AP91" s="76">
        <f>IFERROR(AVERAGEIFS('Workout sheet'!$I:$I,'Workout sheet'!$A:$A,Summary!AP86,'Workout sheet'!$B:$B,Summary!$AM$85),"")</f>
        <v>4.7501044277360061</v>
      </c>
      <c r="AQ91" s="42">
        <f>IFERROR(AVERAGEIFS('Workout sheet'!$I:$I,'Workout sheet'!$A:$A,Summary!AQ86,'Workout sheet'!$B:$B,Summary!$AQ$85),"")</f>
        <v>12.739846431074026</v>
      </c>
      <c r="AR91" s="42">
        <f>IFERROR(AVERAGEIFS('Workout sheet'!$I:$I,'Workout sheet'!$A:$A,Summary!AR86,'Workout sheet'!$B:$B,Summary!$AQ$85),"")</f>
        <v>19.078895148291426</v>
      </c>
      <c r="AS91" s="42">
        <f>IFERROR(AVERAGEIFS('Workout sheet'!$I:$I,'Workout sheet'!$A:$A,Summary!AS86,'Workout sheet'!$B:$B,Summary!$AQ$85),"")</f>
        <v>25.763030904280903</v>
      </c>
      <c r="AT91" s="76">
        <f>IFERROR(AVERAGEIFS('Workout sheet'!$I:$I,'Workout sheet'!$A:$A,Summary!AT86,'Workout sheet'!$B:$B,Summary!$AQ$85),"")</f>
        <v>77.858326262626264</v>
      </c>
      <c r="AU91" s="42">
        <f>IFERROR(AVERAGEIFS('Workout sheet'!$I:$I,'Workout sheet'!$A:$A,Summary!AU86,'Workout sheet'!$B:$B,Summary!$AU$85),"")</f>
        <v>14.798685897435899</v>
      </c>
      <c r="AV91" s="42">
        <f>IFERROR(AVERAGEIFS('Workout sheet'!$I:$I,'Workout sheet'!$A:$A,Summary!AV86,'Workout sheet'!$B:$B,Summary!$AU$85),"")</f>
        <v>13.191623931623932</v>
      </c>
      <c r="AW91" s="42">
        <f>IFERROR(AVERAGEIFS('Workout sheet'!$I:$I,'Workout sheet'!$A:$A,Summary!AW86,'Workout sheet'!$B:$B,Summary!$AU$85),"")</f>
        <v>14.637606837606835</v>
      </c>
      <c r="AX91" s="76">
        <f>IFERROR(AVERAGEIFS('Workout sheet'!$I:$I,'Workout sheet'!$A:$A,Summary!AX86,'Workout sheet'!$B:$B,Summary!$AU$85),"")</f>
        <v>12.453388278388278</v>
      </c>
      <c r="AY91" s="123"/>
      <c r="BA91" s="57">
        <f ca="1"/>
        <v>45352</v>
      </c>
      <c r="BB91" s="22" t="str">
        <f ca="1"/>
        <v>HMC</v>
      </c>
      <c r="BC91" s="22" t="str">
        <f ca="1"/>
        <v>MAZAK TURNING CENTER QTN350M I3006</v>
      </c>
      <c r="BD91" s="22" t="str">
        <f ca="1"/>
        <v>QTN350M</v>
      </c>
      <c r="BE91" s="22">
        <f ca="1"/>
        <v>10</v>
      </c>
      <c r="BF91" s="22">
        <f ca="1"/>
        <v>35100</v>
      </c>
      <c r="BG91" s="22">
        <f ca="1"/>
        <v>33300</v>
      </c>
      <c r="BH91" s="22">
        <f ca="1"/>
        <v>0</v>
      </c>
      <c r="BI91" s="58">
        <f ca="1"/>
        <v>0.16666666666666666</v>
      </c>
      <c r="BJ91" s="58">
        <f ca="1"/>
        <v>23.118055555555557</v>
      </c>
      <c r="BK91" s="22">
        <f ca="1"/>
        <v>0</v>
      </c>
      <c r="BL91" s="59">
        <f ca="1"/>
        <v>3.0030030030030029E-4</v>
      </c>
      <c r="BM91" s="58">
        <f ca="1"/>
        <v>24.368055555555557</v>
      </c>
      <c r="BN91" s="59">
        <f ca="1"/>
        <v>2.8490028490028488E-4</v>
      </c>
    </row>
    <row r="92" spans="37:66" x14ac:dyDescent="0.3">
      <c r="AM92" s="42" t="str">
        <f>IF(AM91&gt;AM90,AM91,"")</f>
        <v/>
      </c>
      <c r="AN92" s="42">
        <f t="shared" ref="AN92:AP92" si="90">IF(AN91&gt;AN90,AN91,"")</f>
        <v>7.2593567251461986</v>
      </c>
      <c r="AO92" s="42" t="str">
        <f t="shared" si="90"/>
        <v/>
      </c>
      <c r="AP92" s="76" t="str">
        <f t="shared" si="90"/>
        <v/>
      </c>
      <c r="AQ92" s="42">
        <f>IF(AQ91&gt;AQ90,AQ91,"")</f>
        <v>12.739846431074026</v>
      </c>
      <c r="AR92" s="42">
        <f t="shared" ref="AR92:AT92" si="91">IF(AR91&gt;AR90,AR91,"")</f>
        <v>19.078895148291426</v>
      </c>
      <c r="AS92" s="42">
        <f t="shared" si="91"/>
        <v>25.763030904280903</v>
      </c>
      <c r="AT92" s="76">
        <f t="shared" si="91"/>
        <v>77.858326262626264</v>
      </c>
      <c r="AU92" s="42">
        <f>IF(AU91&gt;AU90,AU91,"")</f>
        <v>14.798685897435899</v>
      </c>
      <c r="AV92" s="42">
        <f t="shared" ref="AV92:AX92" si="92">IF(AV91&gt;AV90,AV91,"")</f>
        <v>13.191623931623932</v>
      </c>
      <c r="AW92" s="42">
        <f t="shared" si="92"/>
        <v>14.637606837606835</v>
      </c>
      <c r="AX92" s="76">
        <f t="shared" si="92"/>
        <v>12.453388278388278</v>
      </c>
      <c r="AY92" s="123"/>
      <c r="BA92" s="57">
        <f ca="1"/>
        <v>45352</v>
      </c>
      <c r="BB92" s="22" t="str">
        <f ca="1"/>
        <v>GEAR CELL</v>
      </c>
      <c r="BC92" s="22" t="str">
        <f ca="1"/>
        <v>BROACHING MACHINE  6T- 5002</v>
      </c>
      <c r="BD92" s="22" t="str">
        <f ca="1"/>
        <v>6 TON</v>
      </c>
      <c r="BE92" s="22">
        <f ca="1"/>
        <v>0</v>
      </c>
      <c r="BF92" s="22">
        <f ca="1"/>
        <v>35100</v>
      </c>
      <c r="BG92" s="22">
        <f ca="1"/>
        <v>450</v>
      </c>
      <c r="BH92" s="22">
        <f ca="1"/>
        <v>0</v>
      </c>
      <c r="BI92" s="58">
        <f ca="1"/>
        <v>0</v>
      </c>
      <c r="BJ92" s="58">
        <f ca="1"/>
        <v>0.3125</v>
      </c>
      <c r="BK92" s="22">
        <f ca="1"/>
        <v>0</v>
      </c>
      <c r="BL92" s="59">
        <f ca="1"/>
        <v>0</v>
      </c>
      <c r="BM92" s="58">
        <f ca="1"/>
        <v>24.375</v>
      </c>
      <c r="BN92" s="59">
        <f ca="1"/>
        <v>0</v>
      </c>
    </row>
    <row r="93" spans="37:66" x14ac:dyDescent="0.3">
      <c r="AM93" s="41">
        <v>8</v>
      </c>
      <c r="AN93" s="41">
        <v>8</v>
      </c>
      <c r="AO93" s="41">
        <v>8</v>
      </c>
      <c r="AP93" s="75">
        <v>8</v>
      </c>
      <c r="AQ93" s="41">
        <v>8</v>
      </c>
      <c r="AR93" s="41">
        <v>8</v>
      </c>
      <c r="AS93" s="41">
        <v>8</v>
      </c>
      <c r="AT93" s="75">
        <v>8</v>
      </c>
      <c r="AU93" s="41">
        <v>8</v>
      </c>
      <c r="AV93" s="41">
        <v>8</v>
      </c>
      <c r="AW93" s="41">
        <v>8</v>
      </c>
      <c r="AX93" s="75">
        <v>8</v>
      </c>
      <c r="AY93" s="122"/>
      <c r="BA93" s="57">
        <f ca="1"/>
        <v>45352</v>
      </c>
      <c r="BB93" s="22" t="str">
        <f ca="1"/>
        <v>GRINDING CELL</v>
      </c>
      <c r="BC93" s="22" t="str">
        <f ca="1"/>
        <v>STUDER EXT GRINDING S40 I13004</v>
      </c>
      <c r="BD93" s="22" t="str">
        <f ca="1"/>
        <v>S40</v>
      </c>
      <c r="BE93" s="22">
        <f ca="1"/>
        <v>0</v>
      </c>
      <c r="BF93" s="22">
        <f ca="1"/>
        <v>35100</v>
      </c>
      <c r="BG93" s="22">
        <f ca="1"/>
        <v>25200</v>
      </c>
      <c r="BH93" s="22">
        <f ca="1"/>
        <v>24</v>
      </c>
      <c r="BI93" s="58">
        <f ca="1"/>
        <v>0</v>
      </c>
      <c r="BJ93" s="58">
        <f ca="1"/>
        <v>0.72916666666666663</v>
      </c>
      <c r="BK93" s="22">
        <f ca="1"/>
        <v>4375</v>
      </c>
      <c r="BL93" s="59">
        <f ca="1"/>
        <v>0</v>
      </c>
      <c r="BM93" s="58">
        <f ca="1"/>
        <v>1.015625</v>
      </c>
      <c r="BN93" s="59">
        <f ca="1"/>
        <v>0</v>
      </c>
    </row>
    <row r="94" spans="37:66" x14ac:dyDescent="0.3">
      <c r="AM94" s="42">
        <f ca="1">IFERROR(AVERAGEIFS('Workout sheet'!$M:$M,'Workout sheet'!$A:$A,Summary!AM86,'Workout sheet'!$B:$B,Summary!$AM$85),"")</f>
        <v>14.649126157407409</v>
      </c>
      <c r="AN94" s="42">
        <f ca="1">IFERROR(AVERAGEIFS('Workout sheet'!$M:$M,'Workout sheet'!$A:$A,Summary!AN86,'Workout sheet'!$B:$B,Summary!$AM$85),"")</f>
        <v>19.582395224171545</v>
      </c>
      <c r="AO94" s="42">
        <f ca="1">IFERROR(AVERAGEIFS('Workout sheet'!$M:$M,'Workout sheet'!$A:$A,Summary!AO86,'Workout sheet'!$B:$B,Summary!$AM$85),"")</f>
        <v>17.859287280701754</v>
      </c>
      <c r="AP94" s="76">
        <f ca="1">IFERROR(AVERAGEIFS('Workout sheet'!$M:$M,'Workout sheet'!$A:$A,Summary!AP86,'Workout sheet'!$B:$B,Summary!$AM$85),"")</f>
        <v>19.228770711500971</v>
      </c>
      <c r="AQ94" s="42">
        <f ca="1">IFERROR(AVERAGEIFS('Workout sheet'!$M:$M,'Workout sheet'!$A:$A,Summary!AQ86,'Workout sheet'!$B:$B,Summary!$AQ$85),"")</f>
        <v>6.9556787038861962</v>
      </c>
      <c r="AR94" s="42">
        <f ca="1">IFERROR(AVERAGEIFS('Workout sheet'!$M:$M,'Workout sheet'!$A:$A,Summary!AR86,'Workout sheet'!$B:$B,Summary!$AQ$85),"")</f>
        <v>10.913414628331184</v>
      </c>
      <c r="AS94" s="42">
        <f ca="1">IFERROR(AVERAGEIFS('Workout sheet'!$M:$M,'Workout sheet'!$A:$A,Summary!AS86,'Workout sheet'!$B:$B,Summary!$AQ$85),"")</f>
        <v>10.479164837862754</v>
      </c>
      <c r="AT94" s="76">
        <f ca="1">IFERROR(AVERAGEIFS('Workout sheet'!$M:$M,'Workout sheet'!$A:$A,Summary!AT86,'Workout sheet'!$B:$B,Summary!$AQ$85),"")</f>
        <v>9.9553348905723915</v>
      </c>
      <c r="AU94" s="42">
        <f ca="1">IFERROR(AVERAGEIFS('Workout sheet'!$M:$M,'Workout sheet'!$A:$A,Summary!AU86,'Workout sheet'!$B:$B,Summary!$AU$85),"")</f>
        <v>13.680263087606837</v>
      </c>
      <c r="AV94" s="42">
        <f ca="1">IFERROR(AVERAGEIFS('Workout sheet'!$M:$M,'Workout sheet'!$A:$A,Summary!AV86,'Workout sheet'!$B:$B,Summary!$AU$85),"")</f>
        <v>15.762849002849002</v>
      </c>
      <c r="AW94" s="42">
        <f ca="1">IFERROR(AVERAGEIFS('Workout sheet'!$M:$M,'Workout sheet'!$A:$A,Summary!AW86,'Workout sheet'!$B:$B,Summary!$AU$85),"")</f>
        <v>17.702599715099716</v>
      </c>
      <c r="AX94" s="76">
        <f ca="1">IFERROR(AVERAGEIFS('Workout sheet'!$M:$M,'Workout sheet'!$A:$A,Summary!AX86,'Workout sheet'!$B:$B,Summary!$AU$85),"")</f>
        <v>17.873965964590965</v>
      </c>
      <c r="AY94" s="123"/>
      <c r="BA94" s="57">
        <f ca="1"/>
        <v>45352</v>
      </c>
      <c r="BB94" s="22" t="str">
        <f ca="1"/>
        <v>GRINDING CELL</v>
      </c>
      <c r="BC94" s="22" t="str">
        <f ca="1"/>
        <v>PMT INTERNAL GRINDING-2 FIG50XL I14005</v>
      </c>
      <c r="BD94" s="22" t="str">
        <f ca="1"/>
        <v>PMT New</v>
      </c>
      <c r="BE94" s="22">
        <f ca="1"/>
        <v>0</v>
      </c>
      <c r="BF94" s="22">
        <f ca="1"/>
        <v>35100</v>
      </c>
      <c r="BG94" s="22">
        <f ca="1"/>
        <v>0</v>
      </c>
      <c r="BH94" s="22">
        <f ca="1"/>
        <v>2</v>
      </c>
      <c r="BI94" s="58">
        <f ca="1"/>
        <v>0</v>
      </c>
      <c r="BJ94" s="58">
        <f ca="1"/>
        <v>0</v>
      </c>
      <c r="BK94" s="22">
        <f ca="1"/>
        <v>330</v>
      </c>
      <c r="BL94" s="59">
        <f ca="1"/>
        <v>0</v>
      </c>
      <c r="BM94" s="58">
        <f ca="1"/>
        <v>12.1875</v>
      </c>
      <c r="BN94" s="59">
        <f ca="1"/>
        <v>0</v>
      </c>
    </row>
    <row r="95" spans="37:66" x14ac:dyDescent="0.3">
      <c r="AM95" s="42" t="str">
        <f ca="1">IF(AM94&lt;AM93,AM94,"")</f>
        <v/>
      </c>
      <c r="AN95" s="42" t="str">
        <f t="shared" ref="AN95:AP95" ca="1" si="93">IF(AN94&lt;AN93,AN94,"")</f>
        <v/>
      </c>
      <c r="AO95" s="42" t="str">
        <f t="shared" ca="1" si="93"/>
        <v/>
      </c>
      <c r="AP95" s="76" t="str">
        <f t="shared" ca="1" si="93"/>
        <v/>
      </c>
      <c r="AQ95" s="42">
        <f ca="1">IF(AQ94&lt;AQ93,AQ94,"")</f>
        <v>6.9556787038861962</v>
      </c>
      <c r="AR95" s="42" t="str">
        <f t="shared" ref="AR95:AT95" ca="1" si="94">IF(AR94&lt;AR93,AR94,"")</f>
        <v/>
      </c>
      <c r="AS95" s="42" t="str">
        <f t="shared" ca="1" si="94"/>
        <v/>
      </c>
      <c r="AT95" s="76" t="str">
        <f t="shared" ca="1" si="94"/>
        <v/>
      </c>
      <c r="AU95" s="42" t="str">
        <f ca="1">IF(AU94&lt;AU93,AU94,"")</f>
        <v/>
      </c>
      <c r="AV95" s="42" t="str">
        <f t="shared" ref="AV95:AX95" ca="1" si="95">IF(AV94&lt;AV93,AV94,"")</f>
        <v/>
      </c>
      <c r="AW95" s="42" t="str">
        <f t="shared" ca="1" si="95"/>
        <v/>
      </c>
      <c r="AX95" s="76" t="str">
        <f t="shared" ca="1" si="95"/>
        <v/>
      </c>
      <c r="AY95" s="123"/>
      <c r="BA95" s="57">
        <f ca="1"/>
        <v>45352</v>
      </c>
      <c r="BB95" s="22" t="str">
        <f ca="1"/>
        <v>GRINDING CELL</v>
      </c>
      <c r="BC95" s="22" t="str">
        <f ca="1"/>
        <v>REISHAUER GEAR GRINDING RZ301AS I15003</v>
      </c>
      <c r="BD95" s="22" t="str">
        <f ca="1"/>
        <v>RZ301</v>
      </c>
      <c r="BE95" s="22">
        <f ca="1"/>
        <v>0</v>
      </c>
      <c r="BF95" s="22">
        <f ca="1"/>
        <v>35100</v>
      </c>
      <c r="BG95" s="22">
        <f ca="1"/>
        <v>0</v>
      </c>
      <c r="BH95" s="22">
        <f ca="1"/>
        <v>0</v>
      </c>
      <c r="BI95" s="58">
        <f ca="1"/>
        <v>0</v>
      </c>
      <c r="BJ95" s="58">
        <f ca="1"/>
        <v>0</v>
      </c>
      <c r="BK95" s="22">
        <f ca="1"/>
        <v>0</v>
      </c>
      <c r="BL95" s="59">
        <f ca="1"/>
        <v>0</v>
      </c>
      <c r="BM95" s="58">
        <f ca="1"/>
        <v>24.375</v>
      </c>
      <c r="BN95" s="59">
        <f ca="1"/>
        <v>0</v>
      </c>
    </row>
    <row r="96" spans="37:66" x14ac:dyDescent="0.3">
      <c r="AM96" s="36">
        <v>800</v>
      </c>
      <c r="AN96" s="36">
        <v>800</v>
      </c>
      <c r="AO96" s="36">
        <v>800</v>
      </c>
      <c r="AP96" s="77">
        <v>800</v>
      </c>
      <c r="AQ96" s="36">
        <v>800</v>
      </c>
      <c r="AR96" s="36">
        <v>800</v>
      </c>
      <c r="AS96" s="36">
        <v>800</v>
      </c>
      <c r="AT96" s="77">
        <v>800</v>
      </c>
      <c r="AU96" s="36">
        <v>800</v>
      </c>
      <c r="AV96" s="36">
        <v>800</v>
      </c>
      <c r="AW96" s="36">
        <v>800</v>
      </c>
      <c r="AX96" s="77">
        <v>800</v>
      </c>
      <c r="AY96" s="124"/>
      <c r="BA96" s="57">
        <f ca="1"/>
        <v>45352</v>
      </c>
      <c r="BB96" s="22" t="str">
        <f ca="1"/>
        <v>HMC</v>
      </c>
      <c r="BC96" s="22" t="str">
        <f ca="1"/>
        <v>MAZAK VMC VTC200B I22001</v>
      </c>
      <c r="BD96" s="22" t="str">
        <f ca="1"/>
        <v>VTC200B</v>
      </c>
      <c r="BE96" s="22">
        <f ca="1"/>
        <v>0</v>
      </c>
      <c r="BF96" s="22">
        <f ca="1"/>
        <v>35100</v>
      </c>
      <c r="BG96" s="22">
        <f ca="1"/>
        <v>26100</v>
      </c>
      <c r="BH96" s="22">
        <f ca="1"/>
        <v>0</v>
      </c>
      <c r="BI96" s="58">
        <f ca="1"/>
        <v>0</v>
      </c>
      <c r="BJ96" s="58">
        <f ca="1"/>
        <v>18.125</v>
      </c>
      <c r="BK96" s="22">
        <f ca="1"/>
        <v>0</v>
      </c>
      <c r="BL96" s="59">
        <f ca="1"/>
        <v>0</v>
      </c>
      <c r="BM96" s="58">
        <f ca="1"/>
        <v>24.375</v>
      </c>
      <c r="BN96" s="59">
        <f ca="1"/>
        <v>0</v>
      </c>
    </row>
    <row r="97" spans="36:66" x14ac:dyDescent="0.3">
      <c r="AM97" s="43">
        <f>(SUMIFS('Workout sheet'!$E:$E,'Workout sheet'!$A:$A,Summary!AM86,'Workout sheet'!$B:$B,Summary!$AM$85)/60)</f>
        <v>200.71666666666667</v>
      </c>
      <c r="AN97" s="43">
        <f>(SUMIFS('Workout sheet'!$E:$E,'Workout sheet'!$A:$A,Summary!AN86,'Workout sheet'!$B:$B,Summary!$AM$85)/60)</f>
        <v>184.5</v>
      </c>
      <c r="AO97" s="43">
        <f>(SUMIFS('Workout sheet'!$E:$E,'Workout sheet'!$A:$A,Summary!AO86,'Workout sheet'!$B:$B,Summary!$AM$85)/60)</f>
        <v>204.76666666666668</v>
      </c>
      <c r="AP97" s="78">
        <f>(SUMIFS('Workout sheet'!$E:$E,'Workout sheet'!$A:$A,Summary!AP86,'Workout sheet'!$B:$B,Summary!$AM$85)/60)</f>
        <v>143.63333333333333</v>
      </c>
      <c r="AQ97" s="43">
        <f>(SUMIFS('Workout sheet'!$E:$E,'Workout sheet'!$A:$A,Summary!AQ86,'Workout sheet'!$B:$B,Summary!$AQ$85)/60)</f>
        <v>531.04499999999996</v>
      </c>
      <c r="AR97" s="43">
        <f>(SUMIFS('Workout sheet'!$E:$E,'Workout sheet'!$A:$A,Summary!AR86,'Workout sheet'!$B:$B,Summary!$AQ$85)/60)</f>
        <v>594.02200000000005</v>
      </c>
      <c r="AS97" s="43">
        <f>(SUMIFS('Workout sheet'!$E:$E,'Workout sheet'!$A:$A,Summary!AS86,'Workout sheet'!$B:$B,Summary!$AQ$85)/60)</f>
        <v>972.62833333333344</v>
      </c>
      <c r="AT97" s="78">
        <f>(SUMIFS('Workout sheet'!$E:$E,'Workout sheet'!$A:$A,Summary!AT86,'Workout sheet'!$B:$B,Summary!$AQ$85)/60)</f>
        <v>1091.8383333333334</v>
      </c>
      <c r="AU97" s="43">
        <f>(SUMIFS('Workout sheet'!$E:$E,'Workout sheet'!$A:$A,Summary!AU86,'Workout sheet'!$B:$B,Summary!$AU$85)/60)</f>
        <v>400.50833333333333</v>
      </c>
      <c r="AV97" s="43">
        <f>(SUMIFS('Workout sheet'!$E:$E,'Workout sheet'!$A:$A,Summary!AV86,'Workout sheet'!$B:$B,Summary!$AU$85)/60)</f>
        <v>477.50833333333333</v>
      </c>
      <c r="AW97" s="43">
        <f>(SUMIFS('Workout sheet'!$E:$E,'Workout sheet'!$A:$A,Summary!AW86,'Workout sheet'!$B:$B,Summary!$AU$85)/60)</f>
        <v>398.38333333333333</v>
      </c>
      <c r="AX97" s="78">
        <f>(SUMIFS('Workout sheet'!$E:$E,'Workout sheet'!$A:$A,Summary!AX86,'Workout sheet'!$B:$B,Summary!$AU$85)/60)</f>
        <v>226.73333333333332</v>
      </c>
      <c r="AY97" s="125"/>
      <c r="BA97" s="57">
        <f ca="1"/>
        <v>45352</v>
      </c>
      <c r="BB97" s="22" t="str">
        <f ca="1"/>
        <v>HMC</v>
      </c>
      <c r="BC97" s="22" t="str">
        <f ca="1"/>
        <v>MAZAK TURNING CENTER SQT200 I3004</v>
      </c>
      <c r="BD97" s="22" t="str">
        <f ca="1"/>
        <v>SQT200</v>
      </c>
      <c r="BE97" s="22">
        <f ca="1"/>
        <v>0</v>
      </c>
      <c r="BF97" s="22">
        <f ca="1"/>
        <v>35100</v>
      </c>
      <c r="BG97" s="22">
        <f ca="1"/>
        <v>19800</v>
      </c>
      <c r="BH97" s="22">
        <f ca="1"/>
        <v>0</v>
      </c>
      <c r="BI97" s="58">
        <f ca="1"/>
        <v>0</v>
      </c>
      <c r="BJ97" s="58">
        <f ca="1"/>
        <v>13.75</v>
      </c>
      <c r="BK97" s="22">
        <f ca="1"/>
        <v>0</v>
      </c>
      <c r="BL97" s="59">
        <f ca="1"/>
        <v>0</v>
      </c>
      <c r="BM97" s="58">
        <f ca="1"/>
        <v>24.375</v>
      </c>
      <c r="BN97" s="59">
        <f ca="1"/>
        <v>0</v>
      </c>
    </row>
    <row r="98" spans="36:66" x14ac:dyDescent="0.3">
      <c r="AM98" s="43">
        <f>(SUMIFS('Workout sheet'!$K:$K,'Workout sheet'!$A:$A,Summary!AM86)/60)</f>
        <v>846.41666666666663</v>
      </c>
      <c r="AN98" s="43">
        <f>(SUMIFS('Workout sheet'!$K:$K,'Workout sheet'!$A:$A,Summary!AN86)/60)</f>
        <v>351.96666666666664</v>
      </c>
      <c r="AO98" s="43">
        <f>(SUMIFS('Workout sheet'!$K:$K,'Workout sheet'!$A:$A,Summary!AO86)/60)</f>
        <v>1214.9666666666667</v>
      </c>
      <c r="AP98" s="78">
        <f>(SUMIFS('Workout sheet'!$K:$K,'Workout sheet'!$A:$A,Summary!AP86)/60)</f>
        <v>320.56666666666666</v>
      </c>
      <c r="AQ98" s="43">
        <f>(SUMIFS('Workout sheet'!$K:$K,'Workout sheet'!$A:$A,Summary!AQ86)/60)</f>
        <v>846.41666666666663</v>
      </c>
      <c r="AR98" s="43">
        <f>(SUMIFS('Workout sheet'!$K:$K,'Workout sheet'!$A:$A,Summary!AR86)/60)</f>
        <v>351.96666666666664</v>
      </c>
      <c r="AS98" s="43">
        <f>(SUMIFS('Workout sheet'!$K:$K,'Workout sheet'!$A:$A,Summary!AS86)/60)</f>
        <v>1214.9666666666667</v>
      </c>
      <c r="AT98" s="78">
        <f>(SUMIFS('Workout sheet'!$K:$K,'Workout sheet'!$A:$A,Summary!AT86)/60)</f>
        <v>320.56666666666666</v>
      </c>
      <c r="AU98" s="43">
        <f>(SUMIFS('Workout sheet'!$K:$K,'Workout sheet'!$A:$A,Summary!AU86)/60)</f>
        <v>846.41666666666663</v>
      </c>
      <c r="AV98" s="43">
        <f>(SUMIFS('Workout sheet'!$K:$K,'Workout sheet'!$A:$A,Summary!AV86)/60)</f>
        <v>351.96666666666664</v>
      </c>
      <c r="AW98" s="43">
        <f>(SUMIFS('Workout sheet'!$K:$K,'Workout sheet'!$A:$A,Summary!AW86)/60)</f>
        <v>1214.9666666666667</v>
      </c>
      <c r="AX98" s="78">
        <f>(SUMIFS('Workout sheet'!$K:$K,'Workout sheet'!$A:$A,Summary!AX86)/60)</f>
        <v>320.56666666666666</v>
      </c>
      <c r="AY98" s="125"/>
      <c r="BA98" s="57">
        <f ca="1"/>
        <v>45352</v>
      </c>
      <c r="BB98" s="22" t="str">
        <f ca="1"/>
        <v>PINION</v>
      </c>
      <c r="BC98" s="22" t="str">
        <f ca="1"/>
        <v>GLEASON GEAR GRINDING P600/800G-1 I15006</v>
      </c>
      <c r="BD98" s="22" t="str">
        <f ca="1"/>
        <v>P600G</v>
      </c>
      <c r="BE98" s="22">
        <f ca="1"/>
        <v>0</v>
      </c>
      <c r="BF98" s="22">
        <f ca="1"/>
        <v>35100</v>
      </c>
      <c r="BG98" s="22">
        <f ca="1"/>
        <v>35550</v>
      </c>
      <c r="BH98" s="22">
        <f ca="1"/>
        <v>8</v>
      </c>
      <c r="BI98" s="58">
        <f ca="1"/>
        <v>0</v>
      </c>
      <c r="BJ98" s="58">
        <f ca="1"/>
        <v>3.0859375</v>
      </c>
      <c r="BK98" s="22">
        <f ca="1"/>
        <v>413</v>
      </c>
      <c r="BL98" s="59">
        <f ca="1"/>
        <v>0</v>
      </c>
      <c r="BM98" s="58">
        <f ca="1"/>
        <v>3.046875</v>
      </c>
      <c r="BN98" s="59">
        <f ca="1"/>
        <v>0</v>
      </c>
    </row>
    <row r="99" spans="36:66" x14ac:dyDescent="0.3">
      <c r="AM99" s="43" t="str">
        <f>IF(AM97&gt;AM96,AM97,"")</f>
        <v/>
      </c>
      <c r="AN99" s="43" t="str">
        <f t="shared" ref="AN99:AP99" si="96">IF(AN97&gt;AN96,AN97,"")</f>
        <v/>
      </c>
      <c r="AO99" s="43" t="str">
        <f t="shared" si="96"/>
        <v/>
      </c>
      <c r="AP99" s="78" t="str">
        <f t="shared" si="96"/>
        <v/>
      </c>
      <c r="AQ99" s="43" t="str">
        <f>IF(AQ97&gt;AQ96,AQ97,"")</f>
        <v/>
      </c>
      <c r="AR99" s="43" t="str">
        <f t="shared" ref="AR99:AT99" si="97">IF(AR97&gt;AR96,AR97,"")</f>
        <v/>
      </c>
      <c r="AS99" s="43">
        <f t="shared" si="97"/>
        <v>972.62833333333344</v>
      </c>
      <c r="AT99" s="78">
        <f t="shared" si="97"/>
        <v>1091.8383333333334</v>
      </c>
      <c r="AU99" s="43" t="str">
        <f>IF(AU97&gt;AU96,AU97,"")</f>
        <v/>
      </c>
      <c r="AV99" s="43" t="str">
        <f t="shared" ref="AV99:AX99" si="98">IF(AV97&gt;AV96,AV97,"")</f>
        <v/>
      </c>
      <c r="AW99" s="43" t="str">
        <f t="shared" si="98"/>
        <v/>
      </c>
      <c r="AX99" s="78" t="str">
        <f t="shared" si="98"/>
        <v/>
      </c>
      <c r="AY99" s="125"/>
      <c r="BA99" s="57">
        <f ca="1"/>
        <v>45352</v>
      </c>
      <c r="BB99" s="22" t="str">
        <f ca="1"/>
        <v>PINION</v>
      </c>
      <c r="BC99" s="22" t="str">
        <f ca="1"/>
        <v>MAZAK TURNING QTN350A I3007</v>
      </c>
      <c r="BD99" s="22" t="str">
        <f ca="1"/>
        <v>QTN350-A</v>
      </c>
      <c r="BE99" s="22">
        <f ca="1"/>
        <v>0</v>
      </c>
      <c r="BF99" s="22">
        <f ca="1"/>
        <v>35100</v>
      </c>
      <c r="BG99" s="22">
        <f ca="1"/>
        <v>21600</v>
      </c>
      <c r="BH99" s="22">
        <f ca="1"/>
        <v>0</v>
      </c>
      <c r="BI99" s="58">
        <f ca="1"/>
        <v>0</v>
      </c>
      <c r="BJ99" s="58">
        <f ca="1"/>
        <v>15</v>
      </c>
      <c r="BK99" s="22">
        <f ca="1"/>
        <v>0</v>
      </c>
      <c r="BL99" s="59">
        <f ca="1"/>
        <v>0</v>
      </c>
      <c r="BM99" s="58">
        <f ca="1"/>
        <v>24.375</v>
      </c>
      <c r="BN99" s="59">
        <f ca="1"/>
        <v>0</v>
      </c>
    </row>
    <row r="100" spans="36:66" x14ac:dyDescent="0.3">
      <c r="AM100" s="37">
        <v>0.04</v>
      </c>
      <c r="AN100" s="37">
        <v>0.04</v>
      </c>
      <c r="AO100" s="37">
        <v>0.04</v>
      </c>
      <c r="AP100" s="79">
        <v>0.04</v>
      </c>
      <c r="AQ100" s="37">
        <v>0.04</v>
      </c>
      <c r="AR100" s="37">
        <v>0.04</v>
      </c>
      <c r="AS100" s="37">
        <v>0.04</v>
      </c>
      <c r="AT100" s="79">
        <v>0.04</v>
      </c>
      <c r="AU100" s="37">
        <v>0.04</v>
      </c>
      <c r="AV100" s="37">
        <v>0.04</v>
      </c>
      <c r="AW100" s="37">
        <v>0.04</v>
      </c>
      <c r="AX100" s="79">
        <v>0.04</v>
      </c>
      <c r="AY100" s="126"/>
      <c r="BA100" s="57"/>
      <c r="BB100" s="22"/>
      <c r="BC100" s="22"/>
      <c r="BD100" s="22"/>
      <c r="BE100" s="22"/>
      <c r="BF100" s="22"/>
      <c r="BG100" s="22"/>
      <c r="BH100" s="22"/>
      <c r="BI100" s="58"/>
      <c r="BJ100" s="58"/>
      <c r="BK100" s="22"/>
      <c r="BL100" s="59"/>
      <c r="BM100" s="58"/>
      <c r="BN100" s="59"/>
    </row>
    <row r="101" spans="36:66" x14ac:dyDescent="0.3">
      <c r="AM101" s="44">
        <f>AVERAGEIFS('Workout sheet'!$N:$N,'Workout sheet'!$A:$A,Summary!AM86,'Workout sheet'!$B:$B,Summary!$AM$85)</f>
        <v>1.8058179637127008E-2</v>
      </c>
      <c r="AN101" s="44">
        <f>AVERAGEIFS('Workout sheet'!$N:$N,'Workout sheet'!$A:$A,Summary!AN86,'Workout sheet'!$B:$B,Summary!$AM$85)</f>
        <v>1.6599190283400806E-2</v>
      </c>
      <c r="AO101" s="44">
        <f>AVERAGEIFS('Workout sheet'!$N:$N,'Workout sheet'!$A:$A,Summary!AO86,'Workout sheet'!$B:$B,Summary!$AM$85)</f>
        <v>1.8422552106762632E-2</v>
      </c>
      <c r="AP101" s="80">
        <f>AVERAGEIFS('Workout sheet'!$N:$N,'Workout sheet'!$A:$A,Summary!AP86,'Workout sheet'!$B:$B,Summary!$AM$85)</f>
        <v>1.292247713300345E-2</v>
      </c>
      <c r="AQ101" s="44">
        <f>AVERAGEIFS('Workout sheet'!$N:$N,'Workout sheet'!$A:$A,Summary!AQ86,'Workout sheet'!$B:$B,Summary!$AQ$85)</f>
        <v>8.2524475524475532E-2</v>
      </c>
      <c r="AR101" s="44">
        <f>AVERAGEIFS('Workout sheet'!$N:$N,'Workout sheet'!$A:$A,Summary!AR86,'Workout sheet'!$B:$B,Summary!$AQ$85)</f>
        <v>9.2311111111111108E-2</v>
      </c>
      <c r="AS101" s="44">
        <f>AVERAGEIFS('Workout sheet'!$N:$N,'Workout sheet'!$A:$A,Summary!AS86,'Workout sheet'!$B:$B,Summary!$AQ$85)</f>
        <v>0.15114659414659418</v>
      </c>
      <c r="AT101" s="80">
        <f>AVERAGEIFS('Workout sheet'!$N:$N,'Workout sheet'!$A:$A,Summary!AT86,'Workout sheet'!$B:$B,Summary!$AQ$85)</f>
        <v>0.1696718466718467</v>
      </c>
      <c r="AU101" s="44">
        <f>AVERAGEIFS('Workout sheet'!$N:$N,'Workout sheet'!$A:$A,Summary!AU86,'Workout sheet'!$B:$B,Summary!$AU$85)</f>
        <v>5.2663817663817669E-2</v>
      </c>
      <c r="AV101" s="44">
        <f>AVERAGEIFS('Workout sheet'!$N:$N,'Workout sheet'!$A:$A,Summary!AV86,'Workout sheet'!$B:$B,Summary!$AU$85)</f>
        <v>6.2788735481043176E-2</v>
      </c>
      <c r="AW101" s="44">
        <f>AVERAGEIFS('Workout sheet'!$N:$N,'Workout sheet'!$A:$A,Summary!AW86,'Workout sheet'!$B:$B,Summary!$AU$85)</f>
        <v>5.2384396230550072E-2</v>
      </c>
      <c r="AX101" s="80">
        <f>AVERAGEIFS('Workout sheet'!$N:$N,'Workout sheet'!$A:$A,Summary!AX86,'Workout sheet'!$B:$B,Summary!$AU$85)</f>
        <v>2.981371904448827E-2</v>
      </c>
      <c r="AY101" s="127"/>
    </row>
    <row r="102" spans="36:66" ht="15" thickBot="1" x14ac:dyDescent="0.35">
      <c r="AM102" s="82" t="str">
        <f>IF(AM101&gt;AM100,AM101,"")</f>
        <v/>
      </c>
      <c r="AN102" s="82" t="str">
        <f t="shared" ref="AN102:AP102" si="99">IF(AN101&gt;AN100,AN101,"")</f>
        <v/>
      </c>
      <c r="AO102" s="82" t="str">
        <f t="shared" si="99"/>
        <v/>
      </c>
      <c r="AP102" s="83" t="str">
        <f t="shared" si="99"/>
        <v/>
      </c>
      <c r="AQ102" s="82">
        <f>IF(AQ101&gt;AQ100,AQ101,"")</f>
        <v>8.2524475524475532E-2</v>
      </c>
      <c r="AR102" s="82">
        <f t="shared" ref="AR102:AT102" si="100">IF(AR101&gt;AR100,AR101,"")</f>
        <v>9.2311111111111108E-2</v>
      </c>
      <c r="AS102" s="82">
        <f t="shared" si="100"/>
        <v>0.15114659414659418</v>
      </c>
      <c r="AT102" s="83">
        <f t="shared" si="100"/>
        <v>0.1696718466718467</v>
      </c>
      <c r="AU102" s="82">
        <f>IF(AU101&gt;AU100,AU101,"")</f>
        <v>5.2663817663817669E-2</v>
      </c>
      <c r="AV102" s="82">
        <f t="shared" ref="AV102:AX102" si="101">IF(AV101&gt;AV100,AV101,"")</f>
        <v>6.2788735481043176E-2</v>
      </c>
      <c r="AW102" s="82">
        <f t="shared" si="101"/>
        <v>5.2384396230550072E-2</v>
      </c>
      <c r="AX102" s="83" t="str">
        <f t="shared" si="101"/>
        <v/>
      </c>
      <c r="AY102" s="127"/>
    </row>
    <row r="107" spans="36:66" x14ac:dyDescent="0.3">
      <c r="AJ107" t="s">
        <v>6870</v>
      </c>
      <c r="AK107" s="93" t="str">
        <f>Dashboard!$O$8</f>
        <v>HMC</v>
      </c>
      <c r="AL107" s="93"/>
      <c r="AM107" s="93" t="s">
        <v>1576</v>
      </c>
      <c r="AN107" s="94"/>
      <c r="AO107" s="6"/>
    </row>
    <row r="108" spans="36:66" x14ac:dyDescent="0.3">
      <c r="AJ108" s="95" t="s">
        <v>6871</v>
      </c>
      <c r="AK108" t="s">
        <v>3965</v>
      </c>
      <c r="AL108" s="96">
        <v>45170</v>
      </c>
      <c r="AM108" s="96">
        <v>45200</v>
      </c>
      <c r="AN108" s="96">
        <v>45231</v>
      </c>
      <c r="AO108" s="96">
        <v>45261</v>
      </c>
      <c r="AP108" s="96">
        <v>45292</v>
      </c>
      <c r="AQ108" s="96">
        <v>45323</v>
      </c>
      <c r="AR108" s="96">
        <v>45352</v>
      </c>
      <c r="AS108" s="96">
        <v>45383</v>
      </c>
      <c r="AT108" s="96">
        <v>45413</v>
      </c>
      <c r="AU108" s="96">
        <v>45444</v>
      </c>
      <c r="AV108" s="96">
        <v>45474</v>
      </c>
      <c r="AW108" s="96">
        <v>45505</v>
      </c>
      <c r="AX108" s="96">
        <v>45536</v>
      </c>
      <c r="AY108" s="96"/>
      <c r="AZ108" s="96">
        <v>45566</v>
      </c>
      <c r="BA108" s="96">
        <v>45597</v>
      </c>
      <c r="BB108" s="96">
        <v>45627</v>
      </c>
    </row>
    <row r="109" spans="36:66" x14ac:dyDescent="0.3">
      <c r="AJ109" s="57" t="str">
        <f>Dashboard!$AE$9</f>
        <v>WIDMA</v>
      </c>
      <c r="AK109" s="58">
        <f ca="1">AVERAGE(AL109:AO109)</f>
        <v>24.375</v>
      </c>
      <c r="AL109" s="58">
        <f ca="1">SUMIFS(Table2[MTBF (Calculated Available mins)],Table2[MACHINE SHORT NAME],Summary!$AJ109,Table2[MONTH],AL$108)</f>
        <v>24.375</v>
      </c>
      <c r="AM109" s="58">
        <f ca="1">SUMIFS(Table2[MTBF (Calculated Available mins)],Table2[MACHINE SHORT NAME],Summary!$AJ109,Table2[MONTH],AM$108)</f>
        <v>24.375</v>
      </c>
      <c r="AN109" s="58">
        <f ca="1">SUMIFS(Table2[MTBF (Calculated Available mins)],Table2[MACHINE SHORT NAME],Summary!$AJ109,Table2[MONTH],AN$108)</f>
        <v>24.375</v>
      </c>
      <c r="AO109" s="58">
        <f ca="1">SUMIFS(Table2[MTBF (Calculated Available mins)],Table2[MACHINE SHORT NAME],Summary!$AJ109,Table2[MONTH],AO$108)</f>
        <v>24.375</v>
      </c>
      <c r="AP109" s="58">
        <f ca="1">SUMIFS(Table2[MTBF (Calculated Available mins)],Table2[MACHINE SHORT NAME],Summary!$AJ109,Table2[MONTH],AP$108)</f>
        <v>22.440972222222221</v>
      </c>
      <c r="AQ109" s="58">
        <f ca="1">SUMIFS(Table2[MTBF (Calculated Available mins)],Table2[MACHINE SHORT NAME],Summary!$AJ109,Table2[MONTH],AQ$108)</f>
        <v>23.423611111111111</v>
      </c>
      <c r="AR109" s="58">
        <f ca="1">SUMIFS(Table2[MTBF (Calculated Available mins)],Table2[MACHINE SHORT NAME],Summary!$AJ109,Table2[MONTH],AR$108)</f>
        <v>8.0833333333333339</v>
      </c>
      <c r="AS109" s="58">
        <f ca="1">SUMIFS(Table2[MTBF (Calculated Available mins)],Table2[MACHINE SHORT NAME],Summary!$AJ109,Table2[MONTH],AS$108)</f>
        <v>23.4375</v>
      </c>
      <c r="AT109" s="58">
        <f ca="1">SUMIFS(Table2[MTBF (Calculated Available mins)],Table2[MACHINE SHORT NAME],Summary!$AJ109,Table2[MONTH],AT$108)</f>
        <v>24.375</v>
      </c>
      <c r="AU109" s="58">
        <f ca="1">SUMIFS(Table2[MTBF (Calculated Available mins)],Table2[MACHINE SHORT NAME],Summary!$AJ109,Table2[MONTH],AU$108)</f>
        <v>23.4375</v>
      </c>
      <c r="AV109" s="58">
        <f ca="1">SUMIFS(Table2[MTBF (Calculated Available mins)],Table2[MACHINE SHORT NAME],Summary!$AJ109,Table2[MONTH],AV$108)</f>
        <v>0</v>
      </c>
      <c r="AW109" s="58">
        <f ca="1">SUMIFS(Table2[MTBF (Calculated Available mins)],Table2[MACHINE SHORT NAME],Summary!$AJ109,Table2[MONTH],AW$108)</f>
        <v>0</v>
      </c>
      <c r="AX109" s="58">
        <f ca="1">SUMIFS(Table2[MTBF (Calculated Available mins)],Table2[MACHINE SHORT NAME],Summary!$AJ109,Table2[MONTH],AX$108)</f>
        <v>0</v>
      </c>
      <c r="AY109" s="58"/>
      <c r="AZ109" s="58">
        <f ca="1">SUMIFS(Table2[MTBF (Calculated Available mins)],Table2[MACHINE SHORT NAME],Summary!$AJ109,Table2[MONTH],AZ$108)</f>
        <v>0</v>
      </c>
      <c r="BA109" s="58">
        <f ca="1">SUMIFS(Table2[MTBF (Calculated Available mins)],Table2[MACHINE SHORT NAME],Summary!$AJ109,Table2[MONTH],BA$108)</f>
        <v>0</v>
      </c>
      <c r="BB109" s="58">
        <f ca="1">SUMIFS(Table2[MTBF (Calculated Available mins)],Table2[MACHINE SHORT NAME],Summary!$AJ109,Table2[MONTH],BB$108)</f>
        <v>0</v>
      </c>
    </row>
    <row r="110" spans="36:66" x14ac:dyDescent="0.3">
      <c r="AJ110" s="22" t="s">
        <v>6875</v>
      </c>
      <c r="AK110" s="58">
        <v>8</v>
      </c>
      <c r="AL110" s="58">
        <v>8</v>
      </c>
      <c r="AM110" s="58">
        <v>8</v>
      </c>
      <c r="AN110" s="58">
        <v>8</v>
      </c>
      <c r="AO110" s="58">
        <v>8</v>
      </c>
      <c r="AP110" s="58">
        <v>8</v>
      </c>
      <c r="AQ110" s="58">
        <v>8</v>
      </c>
      <c r="AR110" s="58">
        <v>8</v>
      </c>
      <c r="AS110" s="58">
        <v>8</v>
      </c>
      <c r="AT110" s="58">
        <v>8</v>
      </c>
      <c r="AU110" s="58">
        <v>8</v>
      </c>
      <c r="AV110" s="58">
        <v>8</v>
      </c>
      <c r="AW110" s="58">
        <v>8</v>
      </c>
      <c r="AX110" s="58">
        <v>8</v>
      </c>
      <c r="AY110" s="58"/>
      <c r="AZ110" s="58">
        <v>8</v>
      </c>
      <c r="BA110" s="58">
        <v>8</v>
      </c>
      <c r="BB110" s="58">
        <v>8</v>
      </c>
    </row>
    <row r="111" spans="36:66" x14ac:dyDescent="0.3">
      <c r="AJ111" s="22" t="s">
        <v>6876</v>
      </c>
      <c r="AK111" s="58" t="str">
        <f ca="1">IF(AK110&gt;AK109,AK109,"")</f>
        <v/>
      </c>
      <c r="AL111" s="58" t="str">
        <f t="shared" ref="AL111:BB111" ca="1" si="102">IF(AL110&gt;AL109,AL109,"")</f>
        <v/>
      </c>
      <c r="AM111" s="58" t="str">
        <f t="shared" ca="1" si="102"/>
        <v/>
      </c>
      <c r="AN111" s="58" t="str">
        <f t="shared" ca="1" si="102"/>
        <v/>
      </c>
      <c r="AO111" s="58" t="str">
        <f t="shared" ca="1" si="102"/>
        <v/>
      </c>
      <c r="AP111" s="58" t="str">
        <f t="shared" ca="1" si="102"/>
        <v/>
      </c>
      <c r="AQ111" s="58" t="str">
        <f t="shared" ca="1" si="102"/>
        <v/>
      </c>
      <c r="AR111" s="58" t="str">
        <f t="shared" ca="1" si="102"/>
        <v/>
      </c>
      <c r="AS111" s="58" t="str">
        <f t="shared" ca="1" si="102"/>
        <v/>
      </c>
      <c r="AT111" s="58" t="str">
        <f t="shared" ca="1" si="102"/>
        <v/>
      </c>
      <c r="AU111" s="58" t="str">
        <f t="shared" ca="1" si="102"/>
        <v/>
      </c>
      <c r="AV111" s="58">
        <f t="shared" ca="1" si="102"/>
        <v>0</v>
      </c>
      <c r="AW111" s="58">
        <f t="shared" ca="1" si="102"/>
        <v>0</v>
      </c>
      <c r="AX111" s="58">
        <f t="shared" ca="1" si="102"/>
        <v>0</v>
      </c>
      <c r="AY111" s="58"/>
      <c r="AZ111" s="58">
        <f t="shared" ca="1" si="102"/>
        <v>0</v>
      </c>
      <c r="BA111" s="58">
        <f t="shared" ca="1" si="102"/>
        <v>0</v>
      </c>
      <c r="BB111" s="58">
        <f t="shared" ca="1" si="102"/>
        <v>0</v>
      </c>
    </row>
    <row r="113" spans="36:54" x14ac:dyDescent="0.3">
      <c r="AJ113" t="s">
        <v>6870</v>
      </c>
      <c r="AK113" s="93" t="str">
        <f>Dashboard!$O$8</f>
        <v>HMC</v>
      </c>
      <c r="AL113" s="93"/>
      <c r="AM113" s="93" t="s">
        <v>1575</v>
      </c>
    </row>
    <row r="114" spans="36:54" x14ac:dyDescent="0.3">
      <c r="AJ114" s="95" t="s">
        <v>6871</v>
      </c>
      <c r="AK114" t="s">
        <v>3965</v>
      </c>
      <c r="AL114" s="96">
        <v>45170</v>
      </c>
      <c r="AM114" s="96">
        <v>45200</v>
      </c>
      <c r="AN114" s="96">
        <v>45231</v>
      </c>
      <c r="AO114" s="96">
        <v>45261</v>
      </c>
      <c r="AP114" s="96">
        <v>45292</v>
      </c>
      <c r="AQ114" s="96">
        <v>45323</v>
      </c>
      <c r="AR114" s="96">
        <v>45352</v>
      </c>
      <c r="AS114" s="96">
        <v>45383</v>
      </c>
      <c r="AT114" s="96">
        <v>45413</v>
      </c>
      <c r="AU114" s="96">
        <v>45444</v>
      </c>
      <c r="AV114" s="96">
        <v>45474</v>
      </c>
      <c r="AW114" s="96">
        <v>45505</v>
      </c>
      <c r="AX114" s="96">
        <v>45536</v>
      </c>
      <c r="AY114" s="96"/>
      <c r="AZ114" s="96">
        <v>45566</v>
      </c>
      <c r="BA114" s="96">
        <v>45597</v>
      </c>
      <c r="BB114" s="96">
        <v>45627</v>
      </c>
    </row>
    <row r="115" spans="36:54" x14ac:dyDescent="0.3">
      <c r="AJ115" s="57" t="str">
        <f>Dashboard!$AE$9</f>
        <v>WIDMA</v>
      </c>
      <c r="AK115" s="58">
        <f>AVERAGE(AL115:AO115)</f>
        <v>0</v>
      </c>
      <c r="AL115" s="58">
        <f>SUMIFS(Table2[MTTR],Table2[MACHINE SHORT NAME],Summary!$AJ115,Table2[MONTH],AL$114)</f>
        <v>0</v>
      </c>
      <c r="AM115" s="58">
        <f>SUMIFS(Table2[MTBF],Table2[MACHINE BD MINS],Summary!$AJ115,Table2[CELL],AM$114)</f>
        <v>0</v>
      </c>
      <c r="AN115" s="58">
        <f>SUMIFS(Table2[CMMS BD Hrs],Table2[AVAILABLE TIME],Summary!$AJ115,Table2[MACHINE NAME],AN$114)</f>
        <v>0</v>
      </c>
      <c r="AO115" s="58">
        <f>SUMIFS(Table2[Breakdown percentage],Table2[AVAILABLE RUN TIME (min)],Summary!$AJ115,Table2[MACHINE SHORT NAME],AO$114)</f>
        <v>0</v>
      </c>
      <c r="AP115" s="58">
        <f>SUMIFS(Table2[Breakdown percentage],Table2[AVAILABLE RUN TIME (min)],Summary!$AJ115,Table2[MACHINE SHORT NAME],AP$114)</f>
        <v>0</v>
      </c>
      <c r="AQ115" s="58">
        <f>SUMIFS(Table2[Breakdown percentage (Calculated Available mins)],Table2[MTTR],Summary!$AJ115,Table2[AVAILABLE TIME],AQ$114)</f>
        <v>0</v>
      </c>
      <c r="AR115" s="58">
        <f>SUMIFS(Table2[MONTH],Table2[MTBF],Summary!$AJ115,Table2[AVAILABLE RUN TIME (min)],AR$114)</f>
        <v>0</v>
      </c>
      <c r="AS115" s="58">
        <f>SUMIFS(Table2[CELL],Table2[CMMS BD Hrs],Summary!$AJ115,Table2[NO OF BREAKDOWNS],AS$114)</f>
        <v>0</v>
      </c>
      <c r="AT115" s="58">
        <f>SUMIFS(Table2[MACHINE NAME],Table2[Breakdown percentage],Summary!$AJ115,Table2[MTTR],AT$114)</f>
        <v>0</v>
      </c>
      <c r="AU115" s="58">
        <f ca="1">SUMIFS(Table2[MACHINE SHORT NAME],Table2[MTBF (Calculated Available mins)],Summary!$AJ115,Table2[MTBF],AU$114)</f>
        <v>0</v>
      </c>
      <c r="AV115" s="58">
        <f>SUMIFS(Table2[MACHINE BD MINS],Table2[Breakdown percentage (Calculated Available mins)],Summary!$AJ115,Table2[CMMS BD Hrs],AV$114)</f>
        <v>0</v>
      </c>
      <c r="AW115" s="58">
        <f>SUMIFS(Table2[AVAILABLE TIME],Table2[MONTH],Summary!$AJ115,Table2[Breakdown percentage],AW$114)</f>
        <v>0</v>
      </c>
      <c r="AX115" s="58">
        <f>SUMIFS(Table2[AVAILABLE RUN TIME (min)],Table2[CELL],Summary!$AJ115,Table2[MTBF (Calculated Available mins)],AX$114)</f>
        <v>0</v>
      </c>
      <c r="AY115" s="58"/>
      <c r="AZ115" s="58">
        <f>SUMIFS(Table2[NO OF BREAKDOWNS],Table2[MACHINE NAME],Summary!$AJ115,Table2[Breakdown percentage (Calculated Available mins)],AZ$114)</f>
        <v>0</v>
      </c>
      <c r="BA115" s="58">
        <f>SUMIFS(Table2[MTTR],Table2[MACHINE SHORT NAME],Summary!$AJ115,Table2[MONTH],BA$114)</f>
        <v>0</v>
      </c>
      <c r="BB115" s="58">
        <f>SUMIFS(Table2[MTBF],Table2[MACHINE BD MINS],Summary!$AJ115,Table2[CELL],BB$114)</f>
        <v>0</v>
      </c>
    </row>
    <row r="116" spans="36:54" x14ac:dyDescent="0.3">
      <c r="AJ116" s="22" t="s">
        <v>6875</v>
      </c>
      <c r="AK116" s="58">
        <v>5</v>
      </c>
      <c r="AL116" s="58">
        <v>5</v>
      </c>
      <c r="AM116" s="58">
        <v>5</v>
      </c>
      <c r="AN116" s="58">
        <v>5</v>
      </c>
      <c r="AO116" s="58">
        <v>5</v>
      </c>
      <c r="AP116" s="58">
        <v>5</v>
      </c>
      <c r="AQ116" s="58">
        <v>5</v>
      </c>
      <c r="AR116" s="58">
        <v>5</v>
      </c>
      <c r="AS116" s="58">
        <v>5</v>
      </c>
      <c r="AT116" s="58">
        <v>5</v>
      </c>
      <c r="AU116" s="58">
        <v>5</v>
      </c>
      <c r="AV116" s="58">
        <v>5</v>
      </c>
      <c r="AW116" s="58">
        <v>5</v>
      </c>
      <c r="AX116" s="58">
        <v>5</v>
      </c>
      <c r="AY116" s="58"/>
      <c r="AZ116" s="58">
        <v>5</v>
      </c>
      <c r="BA116" s="58">
        <v>5</v>
      </c>
      <c r="BB116" s="58">
        <v>5</v>
      </c>
    </row>
    <row r="117" spans="36:54" x14ac:dyDescent="0.3">
      <c r="AJ117" s="22" t="s">
        <v>6876</v>
      </c>
      <c r="AK117" s="58" t="str">
        <f>IF(AK116&lt;AK115,AK115,"")</f>
        <v/>
      </c>
      <c r="AL117" s="58" t="str">
        <f t="shared" ref="AL117:BB117" si="103">IF(AL116&lt;AL115,AL115,"")</f>
        <v/>
      </c>
      <c r="AM117" s="58" t="str">
        <f t="shared" si="103"/>
        <v/>
      </c>
      <c r="AN117" s="58" t="str">
        <f t="shared" si="103"/>
        <v/>
      </c>
      <c r="AO117" s="58" t="str">
        <f t="shared" si="103"/>
        <v/>
      </c>
      <c r="AP117" s="58" t="str">
        <f t="shared" si="103"/>
        <v/>
      </c>
      <c r="AQ117" s="58" t="str">
        <f t="shared" si="103"/>
        <v/>
      </c>
      <c r="AR117" s="58" t="str">
        <f t="shared" si="103"/>
        <v/>
      </c>
      <c r="AS117" s="58" t="str">
        <f t="shared" si="103"/>
        <v/>
      </c>
      <c r="AT117" s="58" t="str">
        <f t="shared" si="103"/>
        <v/>
      </c>
      <c r="AU117" s="58" t="str">
        <f t="shared" ca="1" si="103"/>
        <v/>
      </c>
      <c r="AV117" s="58" t="str">
        <f t="shared" si="103"/>
        <v/>
      </c>
      <c r="AW117" s="58" t="str">
        <f t="shared" si="103"/>
        <v/>
      </c>
      <c r="AX117" s="58" t="str">
        <f t="shared" si="103"/>
        <v/>
      </c>
      <c r="AY117" s="58"/>
      <c r="AZ117" s="58" t="str">
        <f t="shared" si="103"/>
        <v/>
      </c>
      <c r="BA117" s="58" t="str">
        <f t="shared" si="103"/>
        <v/>
      </c>
      <c r="BB117" s="58" t="str">
        <f t="shared" si="103"/>
        <v/>
      </c>
    </row>
    <row r="119" spans="36:54" x14ac:dyDescent="0.3">
      <c r="AJ119" t="s">
        <v>6870</v>
      </c>
      <c r="AK119" s="93" t="str">
        <f>Dashboard!$O$8</f>
        <v>HMC</v>
      </c>
      <c r="AL119" s="93"/>
      <c r="AM119" s="93" t="s">
        <v>6872</v>
      </c>
    </row>
    <row r="120" spans="36:54" x14ac:dyDescent="0.3">
      <c r="AJ120" s="95" t="s">
        <v>6871</v>
      </c>
      <c r="AK120" t="s">
        <v>3965</v>
      </c>
      <c r="AL120" s="96">
        <v>45170</v>
      </c>
      <c r="AM120" s="96">
        <v>45200</v>
      </c>
      <c r="AN120" s="96">
        <v>45231</v>
      </c>
      <c r="AO120" s="96">
        <v>45261</v>
      </c>
      <c r="AP120" s="96">
        <v>45292</v>
      </c>
      <c r="AQ120" s="96">
        <v>45323</v>
      </c>
      <c r="AR120" s="96">
        <v>45352</v>
      </c>
      <c r="AS120" s="96">
        <v>45383</v>
      </c>
      <c r="AT120" s="96">
        <v>45413</v>
      </c>
      <c r="AU120" s="96">
        <v>45444</v>
      </c>
      <c r="AV120" s="96">
        <v>45474</v>
      </c>
      <c r="AW120" s="96">
        <v>45505</v>
      </c>
      <c r="AX120" s="96">
        <v>45536</v>
      </c>
      <c r="AY120" s="96"/>
      <c r="AZ120" s="96">
        <v>45566</v>
      </c>
      <c r="BA120" s="96">
        <v>45597</v>
      </c>
      <c r="BB120" s="96">
        <v>45627</v>
      </c>
    </row>
    <row r="121" spans="36:54" x14ac:dyDescent="0.3">
      <c r="AJ121" s="57" t="str">
        <f>Dashboard!$AE$9</f>
        <v>WIDMA</v>
      </c>
      <c r="AK121" s="19">
        <f>AVERAGE(AL121:AO121)</f>
        <v>0</v>
      </c>
      <c r="AL121" s="19">
        <f>SUMIFS(Table2[Breakdown percentage (Calculated Available mins)],Table2[MACHINE SHORT NAME],Summary!$AJ121,Table2[MONTH],AL$108)</f>
        <v>0</v>
      </c>
      <c r="AM121" s="19">
        <f>SUMIFS(Table2[Breakdown percentage (Calculated Available mins)],Table2[MACHINE SHORT NAME],Summary!$AJ121,Table2[MONTH],AM$108)</f>
        <v>0</v>
      </c>
      <c r="AN121" s="19">
        <f>SUMIFS(Table2[Breakdown percentage (Calculated Available mins)],Table2[MACHINE SHORT NAME],Summary!$AJ121,Table2[MONTH],AN$108)</f>
        <v>0</v>
      </c>
      <c r="AO121" s="19">
        <f>SUMIFS(Table2[Breakdown percentage (Calculated Available mins)],Table2[MACHINE SHORT NAME],Summary!$AJ121,Table2[MONTH],AO$108)</f>
        <v>0</v>
      </c>
      <c r="AP121" s="19">
        <f>SUMIFS(Table2[Breakdown percentage (Calculated Available mins)],Table2[MACHINE SHORT NAME],Summary!$AJ121,Table2[MONTH],AP$108)</f>
        <v>2.6234567901234568E-3</v>
      </c>
      <c r="AQ121" s="19">
        <f>SUMIFS(Table2[Breakdown percentage (Calculated Available mins)],Table2[MACHINE SHORT NAME],Summary!$AJ121,Table2[MONTH],AQ$108)</f>
        <v>5.9259259259259258E-4</v>
      </c>
      <c r="AR121" s="19">
        <f>SUMIFS(Table2[Breakdown percentage (Calculated Available mins)],Table2[MACHINE SHORT NAME],Summary!$AJ121,Table2[MONTH],AR$108)</f>
        <v>5.1282051282051282E-3</v>
      </c>
      <c r="AS121" s="19">
        <f>SUMIFS(Table2[Breakdown percentage (Calculated Available mins)],Table2[MACHINE SHORT NAME],Summary!$AJ121,Table2[MONTH],AS$108)</f>
        <v>0</v>
      </c>
      <c r="AT121" s="19">
        <f>SUMIFS(Table2[Breakdown percentage (Calculated Available mins)],Table2[MACHINE SHORT NAME],Summary!$AJ121,Table2[MONTH],AT$108)</f>
        <v>0</v>
      </c>
      <c r="AU121" s="19">
        <f>SUMIFS(Table2[Breakdown percentage (Calculated Available mins)],Table2[MACHINE SHORT NAME],Summary!$AJ121,Table2[MONTH],AU$108)</f>
        <v>0</v>
      </c>
      <c r="AV121" s="19">
        <f>SUMIFS(Table2[Breakdown percentage (Calculated Available mins)],Table2[MACHINE SHORT NAME],Summary!$AJ121,Table2[MONTH],AV$108)</f>
        <v>0</v>
      </c>
      <c r="AW121" s="19">
        <f>SUMIFS(Table2[Breakdown percentage (Calculated Available mins)],Table2[MACHINE SHORT NAME],Summary!$AJ121,Table2[MONTH],AW$108)</f>
        <v>0</v>
      </c>
      <c r="AX121" s="19">
        <f>SUMIFS(Table2[Breakdown percentage (Calculated Available mins)],Table2[MACHINE SHORT NAME],Summary!$AJ121,Table2[MONTH],AX$108)</f>
        <v>0</v>
      </c>
      <c r="AY121" s="19"/>
      <c r="AZ121" s="19">
        <f>SUMIFS(Table2[Breakdown percentage (Calculated Available mins)],Table2[MACHINE SHORT NAME],Summary!$AJ121,Table2[MONTH],AZ$108)</f>
        <v>0</v>
      </c>
      <c r="BA121" s="19">
        <f>SUMIFS(Table2[Breakdown percentage (Calculated Available mins)],Table2[MACHINE SHORT NAME],Summary!$AJ121,Table2[MONTH],BA$108)</f>
        <v>0</v>
      </c>
      <c r="BB121" s="19">
        <f>SUMIFS(Table2[Breakdown percentage (Calculated Available mins)],Table2[MACHINE SHORT NAME],Summary!$AJ121,Table2[MONTH],BB$108)</f>
        <v>0</v>
      </c>
    </row>
    <row r="122" spans="36:54" x14ac:dyDescent="0.3">
      <c r="AJ122" s="100" t="s">
        <v>6875</v>
      </c>
      <c r="AK122" s="102">
        <v>0.04</v>
      </c>
      <c r="AL122" s="102">
        <v>0.04</v>
      </c>
      <c r="AM122" s="102">
        <v>0.04</v>
      </c>
      <c r="AN122" s="102">
        <v>0.04</v>
      </c>
      <c r="AO122" s="102">
        <v>0.04</v>
      </c>
      <c r="AP122" s="102">
        <v>0.04</v>
      </c>
      <c r="AQ122" s="102">
        <v>0.04</v>
      </c>
      <c r="AR122" s="102">
        <v>0.04</v>
      </c>
      <c r="AS122" s="102">
        <v>0.04</v>
      </c>
      <c r="AT122" s="102">
        <v>0.04</v>
      </c>
      <c r="AU122" s="102">
        <v>0.04</v>
      </c>
      <c r="AV122" s="102">
        <v>0.04</v>
      </c>
      <c r="AW122" s="102">
        <v>0.04</v>
      </c>
      <c r="AX122" s="102">
        <v>0.04</v>
      </c>
      <c r="AY122" s="102"/>
      <c r="AZ122" s="102">
        <v>0.04</v>
      </c>
      <c r="BA122" s="102">
        <v>0.04</v>
      </c>
      <c r="BB122" s="102">
        <v>0.04</v>
      </c>
    </row>
    <row r="123" spans="36:54" x14ac:dyDescent="0.3">
      <c r="AJ123" s="22" t="s">
        <v>6876</v>
      </c>
      <c r="AK123" s="58" t="str">
        <f>IF(AK122&lt;AK121,AK121,"")</f>
        <v/>
      </c>
      <c r="AL123" s="58" t="str">
        <f t="shared" ref="AL123:BB123" si="104">IF(AL122&lt;AL121,AL121,"")</f>
        <v/>
      </c>
      <c r="AM123" s="58" t="str">
        <f t="shared" si="104"/>
        <v/>
      </c>
      <c r="AN123" s="58" t="str">
        <f t="shared" si="104"/>
        <v/>
      </c>
      <c r="AO123" s="58" t="str">
        <f t="shared" si="104"/>
        <v/>
      </c>
      <c r="AP123" s="58" t="str">
        <f t="shared" si="104"/>
        <v/>
      </c>
      <c r="AQ123" s="58" t="str">
        <f t="shared" si="104"/>
        <v/>
      </c>
      <c r="AR123" s="58" t="str">
        <f t="shared" si="104"/>
        <v/>
      </c>
      <c r="AS123" s="58" t="str">
        <f t="shared" si="104"/>
        <v/>
      </c>
      <c r="AT123" s="58" t="str">
        <f t="shared" si="104"/>
        <v/>
      </c>
      <c r="AU123" s="58" t="str">
        <f t="shared" si="104"/>
        <v/>
      </c>
      <c r="AV123" s="58" t="str">
        <f t="shared" si="104"/>
        <v/>
      </c>
      <c r="AW123" s="58" t="str">
        <f t="shared" si="104"/>
        <v/>
      </c>
      <c r="AX123" s="58" t="str">
        <f t="shared" si="104"/>
        <v/>
      </c>
      <c r="AY123" s="58"/>
      <c r="AZ123" s="58" t="str">
        <f t="shared" si="104"/>
        <v/>
      </c>
      <c r="BA123" s="58" t="str">
        <f t="shared" si="104"/>
        <v/>
      </c>
      <c r="BB123" s="58" t="str">
        <f t="shared" si="104"/>
        <v/>
      </c>
    </row>
    <row r="126" spans="36:54" x14ac:dyDescent="0.3">
      <c r="AJ126" t="s">
        <v>6870</v>
      </c>
      <c r="AK126" s="93" t="str">
        <f>Dashboard!$O$8</f>
        <v>HMC</v>
      </c>
      <c r="AL126" s="93"/>
      <c r="AM126" s="93" t="s">
        <v>6873</v>
      </c>
    </row>
    <row r="127" spans="36:54" x14ac:dyDescent="0.3">
      <c r="AJ127" s="95" t="s">
        <v>6871</v>
      </c>
      <c r="AK127" t="s">
        <v>3965</v>
      </c>
      <c r="AL127" s="96">
        <v>45170</v>
      </c>
      <c r="AM127" s="96">
        <v>45200</v>
      </c>
      <c r="AN127" s="96">
        <v>45231</v>
      </c>
      <c r="AO127" s="96">
        <v>45261</v>
      </c>
      <c r="AP127" s="96">
        <v>45292</v>
      </c>
      <c r="AQ127" s="96">
        <v>45323</v>
      </c>
      <c r="AR127" s="96">
        <v>45352</v>
      </c>
      <c r="AS127" s="96">
        <v>45383</v>
      </c>
      <c r="AT127" s="96">
        <v>45413</v>
      </c>
      <c r="AU127" s="96">
        <v>45444</v>
      </c>
      <c r="AV127" s="96">
        <v>45474</v>
      </c>
      <c r="AW127" s="96">
        <v>45505</v>
      </c>
      <c r="AX127" s="96">
        <v>45536</v>
      </c>
      <c r="AY127" s="96"/>
      <c r="AZ127" s="96">
        <v>45566</v>
      </c>
      <c r="BA127" s="96">
        <v>45597</v>
      </c>
      <c r="BB127" s="96">
        <v>45627</v>
      </c>
    </row>
    <row r="128" spans="36:54" x14ac:dyDescent="0.3">
      <c r="AJ128" s="57" t="str">
        <f>Dashboard!$AE$9</f>
        <v>WIDMA</v>
      </c>
      <c r="AK128" s="99">
        <f>AVERAGE(AL128:AO128)</f>
        <v>0</v>
      </c>
      <c r="AL128" s="99">
        <f>SUMIFS(Table2[MACHINE BD MINS],Table2[MACHINE SHORT NAME],Summary!$AJ128,Table2[MONTH],AL$108)/60</f>
        <v>0</v>
      </c>
      <c r="AM128" s="99">
        <f>SUMIFS(Table2[MACHINE BD MINS],Table2[MACHINE SHORT NAME],Summary!$AJ128,Table2[MONTH],AM$108)/60</f>
        <v>0</v>
      </c>
      <c r="AN128" s="99">
        <f>SUMIFS(Table2[MACHINE BD MINS],Table2[MACHINE SHORT NAME],Summary!$AJ128,Table2[MONTH],AN$108)/60</f>
        <v>0</v>
      </c>
      <c r="AO128" s="99">
        <f>SUMIFS(Table2[MACHINE BD MINS],Table2[MACHINE SHORT NAME],Summary!$AJ128,Table2[MONTH],AO$108)/60</f>
        <v>0</v>
      </c>
      <c r="AP128" s="99">
        <f>SUMIFS(Table2[MACHINE BD MINS],Table2[MACHINE SHORT NAME],Summary!$AJ128,Table2[MONTH],AP$108)/60</f>
        <v>1.4166666666666667</v>
      </c>
      <c r="AQ128" s="99">
        <f>SUMIFS(Table2[MACHINE BD MINS],Table2[MACHINE SHORT NAME],Summary!$AJ128,Table2[MONTH],AQ$108)/60</f>
        <v>0.33333333333333331</v>
      </c>
      <c r="AR128" s="99">
        <f>SUMIFS(Table2[MACHINE BD MINS],Table2[MACHINE SHORT NAME],Summary!$AJ128,Table2[MONTH],AR$108)/60</f>
        <v>3</v>
      </c>
      <c r="AS128" s="99">
        <f>SUMIFS(Table2[MACHINE BD MINS],Table2[MACHINE SHORT NAME],Summary!$AJ128,Table2[MONTH],AS$108)/60</f>
        <v>0</v>
      </c>
      <c r="AT128" s="99">
        <f>SUMIFS(Table2[MACHINE BD MINS],Table2[MACHINE SHORT NAME],Summary!$AJ128,Table2[MONTH],AT$108)/60</f>
        <v>0</v>
      </c>
      <c r="AU128" s="99">
        <f>SUMIFS(Table2[MACHINE BD MINS],Table2[MACHINE SHORT NAME],Summary!$AJ128,Table2[MONTH],AU$108)/60</f>
        <v>0</v>
      </c>
      <c r="AV128" s="99">
        <f>SUMIFS(Table2[MACHINE BD MINS],Table2[MACHINE SHORT NAME],Summary!$AJ128,Table2[MONTH],AV$108)/60</f>
        <v>0</v>
      </c>
      <c r="AW128" s="99">
        <f>SUMIFS(Table2[MACHINE BD MINS],Table2[MACHINE SHORT NAME],Summary!$AJ128,Table2[MONTH],AW$108)/60</f>
        <v>0</v>
      </c>
      <c r="AX128" s="99">
        <f>SUMIFS(Table2[MACHINE BD MINS],Table2[MACHINE SHORT NAME],Summary!$AJ128,Table2[MONTH],AX$108)/60</f>
        <v>0</v>
      </c>
      <c r="AY128" s="99"/>
      <c r="AZ128" s="99">
        <f>SUMIFS(Table2[MACHINE BD MINS],Table2[MACHINE SHORT NAME],Summary!$AJ128,Table2[MONTH],AZ$108)/60</f>
        <v>0</v>
      </c>
      <c r="BA128" s="99">
        <f>SUMIFS(Table2[MACHINE BD MINS],Table2[MACHINE SHORT NAME],Summary!$AJ128,Table2[MONTH],BA$108)/60</f>
        <v>0</v>
      </c>
      <c r="BB128" s="99">
        <f>SUMIFS(Table2[MACHINE BD MINS],Table2[MACHINE SHORT NAME],Summary!$AJ128,Table2[MONTH],BB$108)/60</f>
        <v>0</v>
      </c>
    </row>
    <row r="129" spans="36:54" x14ac:dyDescent="0.3">
      <c r="AJ129" s="100" t="s">
        <v>6875</v>
      </c>
      <c r="AK129" s="101">
        <f t="shared" ref="AK129" si="105">AVERAGE(AL129:AO129)</f>
        <v>10</v>
      </c>
      <c r="AL129" s="101">
        <v>10</v>
      </c>
      <c r="AM129" s="101">
        <v>10</v>
      </c>
      <c r="AN129" s="101">
        <v>10</v>
      </c>
      <c r="AO129" s="101">
        <v>10</v>
      </c>
      <c r="AP129" s="101">
        <v>10</v>
      </c>
      <c r="AQ129" s="101">
        <v>10</v>
      </c>
      <c r="AR129" s="101">
        <v>10</v>
      </c>
      <c r="AS129" s="101">
        <v>10</v>
      </c>
      <c r="AT129" s="101">
        <v>10</v>
      </c>
      <c r="AU129" s="101">
        <v>10</v>
      </c>
      <c r="AV129" s="101">
        <v>10</v>
      </c>
      <c r="AW129" s="101">
        <v>10</v>
      </c>
      <c r="AX129" s="101">
        <v>10</v>
      </c>
      <c r="AY129" s="101"/>
      <c r="AZ129" s="101">
        <v>10</v>
      </c>
      <c r="BA129" s="101">
        <v>10</v>
      </c>
      <c r="BB129" s="101">
        <v>10</v>
      </c>
    </row>
    <row r="130" spans="36:54" x14ac:dyDescent="0.3">
      <c r="AJ130" s="22" t="s">
        <v>6876</v>
      </c>
      <c r="AK130" s="58" t="str">
        <f>IF(AK129&lt;AK128,AK128,"")</f>
        <v/>
      </c>
      <c r="AL130" s="58" t="str">
        <f t="shared" ref="AL130:BB130" si="106">IF(AL129&lt;AL128,AL128,"")</f>
        <v/>
      </c>
      <c r="AM130" s="58" t="str">
        <f t="shared" si="106"/>
        <v/>
      </c>
      <c r="AN130" s="58" t="str">
        <f t="shared" si="106"/>
        <v/>
      </c>
      <c r="AO130" s="58" t="str">
        <f t="shared" si="106"/>
        <v/>
      </c>
      <c r="AP130" s="58" t="str">
        <f t="shared" si="106"/>
        <v/>
      </c>
      <c r="AQ130" s="58" t="str">
        <f t="shared" si="106"/>
        <v/>
      </c>
      <c r="AR130" s="58" t="str">
        <f t="shared" si="106"/>
        <v/>
      </c>
      <c r="AS130" s="58" t="str">
        <f t="shared" si="106"/>
        <v/>
      </c>
      <c r="AT130" s="58" t="str">
        <f t="shared" si="106"/>
        <v/>
      </c>
      <c r="AU130" s="58" t="str">
        <f t="shared" si="106"/>
        <v/>
      </c>
      <c r="AV130" s="58" t="str">
        <f t="shared" si="106"/>
        <v/>
      </c>
      <c r="AW130" s="58" t="str">
        <f t="shared" si="106"/>
        <v/>
      </c>
      <c r="AX130" s="58" t="str">
        <f t="shared" si="106"/>
        <v/>
      </c>
      <c r="AY130" s="58"/>
      <c r="AZ130" s="58" t="str">
        <f t="shared" si="106"/>
        <v/>
      </c>
      <c r="BA130" s="58" t="str">
        <f t="shared" si="106"/>
        <v/>
      </c>
      <c r="BB130" s="58" t="str">
        <f t="shared" si="106"/>
        <v/>
      </c>
    </row>
    <row r="133" spans="36:54" x14ac:dyDescent="0.3">
      <c r="AJ133" t="s">
        <v>6870</v>
      </c>
      <c r="AK133" s="93" t="str">
        <f>Dashboard!$O$8</f>
        <v>HMC</v>
      </c>
      <c r="AL133" s="93"/>
      <c r="AM133" s="93" t="s">
        <v>6874</v>
      </c>
    </row>
    <row r="134" spans="36:54" x14ac:dyDescent="0.3">
      <c r="AJ134" s="95" t="s">
        <v>6871</v>
      </c>
      <c r="AK134" t="s">
        <v>3965</v>
      </c>
      <c r="AL134" s="96">
        <v>45170</v>
      </c>
      <c r="AM134" s="96">
        <v>45200</v>
      </c>
      <c r="AN134" s="96">
        <v>45231</v>
      </c>
      <c r="AO134" s="96">
        <v>45261</v>
      </c>
      <c r="AP134" s="96">
        <v>45292</v>
      </c>
      <c r="AQ134" s="96">
        <v>45323</v>
      </c>
      <c r="AR134" s="96">
        <v>45352</v>
      </c>
      <c r="AS134" s="96">
        <v>45383</v>
      </c>
      <c r="AT134" s="96">
        <v>45413</v>
      </c>
      <c r="AU134" s="96">
        <v>45444</v>
      </c>
      <c r="AV134" s="96">
        <v>45474</v>
      </c>
      <c r="AW134" s="96">
        <v>45505</v>
      </c>
      <c r="AX134" s="96">
        <v>45536</v>
      </c>
      <c r="AY134" s="96"/>
      <c r="AZ134" s="96">
        <v>45566</v>
      </c>
      <c r="BA134" s="96">
        <v>45597</v>
      </c>
      <c r="BB134" s="96">
        <v>45627</v>
      </c>
    </row>
    <row r="135" spans="36:54" x14ac:dyDescent="0.3">
      <c r="AJ135" s="57" t="str">
        <f>Dashboard!$AE$9</f>
        <v>WIDMA</v>
      </c>
      <c r="AK135" s="97">
        <f>AVERAGE(AL135:AO135)</f>
        <v>0</v>
      </c>
      <c r="AL135" s="97">
        <f>SUMIFS(Table2[NO OF BREAKDOWNS],Table2[MACHINE SHORT NAME],Summary!$AJ135,Table2[MONTH],AL$108)</f>
        <v>0</v>
      </c>
      <c r="AM135" s="97">
        <f>SUMIFS(Table2[NO OF BREAKDOWNS],Table2[MACHINE SHORT NAME],Summary!$AJ135,Table2[MONTH],AM$108)</f>
        <v>0</v>
      </c>
      <c r="AN135" s="97">
        <f>SUMIFS(Table2[NO OF BREAKDOWNS],Table2[MACHINE SHORT NAME],Summary!$AJ135,Table2[MONTH],AN$108)</f>
        <v>0</v>
      </c>
      <c r="AO135" s="97">
        <f>SUMIFS(Table2[NO OF BREAKDOWNS],Table2[MACHINE SHORT NAME],Summary!$AJ135,Table2[MONTH],AO$108)</f>
        <v>0</v>
      </c>
      <c r="AP135" s="97">
        <f>SUMIFS(Table2[NO OF BREAKDOWNS],Table2[MACHINE SHORT NAME],Summary!$AJ135,Table2[MONTH],AP$108)</f>
        <v>0</v>
      </c>
      <c r="AQ135" s="97">
        <f>SUMIFS(Table2[NO OF BREAKDOWNS],Table2[MACHINE SHORT NAME],Summary!$AJ135,Table2[MONTH],AQ$108)</f>
        <v>0</v>
      </c>
      <c r="AR135" s="97">
        <f>SUMIFS(Table2[NO OF BREAKDOWNS],Table2[MACHINE SHORT NAME],Summary!$AJ135,Table2[MONTH],AR$108)</f>
        <v>3</v>
      </c>
      <c r="AS135" s="97">
        <f>SUMIFS(Table2[NO OF BREAKDOWNS],Table2[MACHINE SHORT NAME],Summary!$AJ135,Table2[MONTH],AS$108)</f>
        <v>0</v>
      </c>
      <c r="AT135" s="97">
        <f>SUMIFS(Table2[NO OF BREAKDOWNS],Table2[MACHINE SHORT NAME],Summary!$AJ135,Table2[MONTH],AT$108)</f>
        <v>0</v>
      </c>
      <c r="AU135" s="97">
        <f>SUMIFS(Table2[NO OF BREAKDOWNS],Table2[MACHINE SHORT NAME],Summary!$AJ135,Table2[MONTH],AU$108)</f>
        <v>0</v>
      </c>
      <c r="AV135" s="97">
        <f>SUMIFS(Table2[NO OF BREAKDOWNS],Table2[MACHINE SHORT NAME],Summary!$AJ135,Table2[MONTH],AV$108)</f>
        <v>0</v>
      </c>
      <c r="AW135" s="97">
        <f>SUMIFS(Table2[NO OF BREAKDOWNS],Table2[MACHINE SHORT NAME],Summary!$AJ135,Table2[MONTH],AW$108)</f>
        <v>0</v>
      </c>
      <c r="AX135" s="97">
        <f>SUMIFS(Table2[NO OF BREAKDOWNS],Table2[MACHINE SHORT NAME],Summary!$AJ135,Table2[MONTH],AX$108)</f>
        <v>0</v>
      </c>
      <c r="AY135" s="97"/>
      <c r="AZ135" s="97">
        <f>SUMIFS(Table2[NO OF BREAKDOWNS],Table2[MACHINE SHORT NAME],Summary!$AJ135,Table2[MONTH],AZ$108)</f>
        <v>0</v>
      </c>
      <c r="BA135" s="97">
        <f>SUMIFS(Table2[NO OF BREAKDOWNS],Table2[MACHINE SHORT NAME],Summary!$AJ135,Table2[MONTH],BA$108)</f>
        <v>0</v>
      </c>
      <c r="BB135" s="97">
        <f>SUMIFS(Table2[NO OF BREAKDOWNS],Table2[MACHINE SHORT NAME],Summary!$AJ135,Table2[MONTH],BB$108)</f>
        <v>0</v>
      </c>
    </row>
    <row r="136" spans="36:54" x14ac:dyDescent="0.3">
      <c r="AJ136" s="100" t="s">
        <v>6875</v>
      </c>
      <c r="AK136" s="101">
        <v>2</v>
      </c>
      <c r="AL136" s="101">
        <v>2</v>
      </c>
      <c r="AM136" s="101">
        <v>2</v>
      </c>
      <c r="AN136" s="101">
        <v>2</v>
      </c>
      <c r="AO136" s="101">
        <v>2</v>
      </c>
      <c r="AP136" s="101">
        <v>2</v>
      </c>
      <c r="AQ136" s="101">
        <v>2</v>
      </c>
      <c r="AR136" s="101">
        <v>2</v>
      </c>
      <c r="AS136" s="101">
        <v>2</v>
      </c>
      <c r="AT136" s="101">
        <v>2</v>
      </c>
      <c r="AU136" s="101">
        <v>2</v>
      </c>
      <c r="AV136" s="101">
        <v>2</v>
      </c>
      <c r="AW136" s="101">
        <v>2</v>
      </c>
      <c r="AX136" s="101">
        <v>2</v>
      </c>
      <c r="AY136" s="101"/>
      <c r="AZ136" s="101">
        <v>2</v>
      </c>
      <c r="BA136" s="101">
        <v>2</v>
      </c>
      <c r="BB136" s="101">
        <v>2</v>
      </c>
    </row>
    <row r="137" spans="36:54" x14ac:dyDescent="0.3">
      <c r="AJ137" s="22" t="s">
        <v>6876</v>
      </c>
      <c r="AK137" s="58" t="str">
        <f>IF(AK136&lt;AK135,AK135,"")</f>
        <v/>
      </c>
      <c r="AL137" s="103">
        <f>AL135</f>
        <v>0</v>
      </c>
      <c r="AM137" s="103">
        <f t="shared" ref="AM137:AO137" si="107">AM135</f>
        <v>0</v>
      </c>
      <c r="AN137" s="103">
        <f t="shared" si="107"/>
        <v>0</v>
      </c>
      <c r="AO137" s="103">
        <f t="shared" si="107"/>
        <v>0</v>
      </c>
      <c r="AP137" s="58" t="str">
        <f t="shared" ref="AP137" si="108">IF(AP136&lt;AP135,AP135,"")</f>
        <v/>
      </c>
      <c r="AQ137" s="58" t="str">
        <f t="shared" ref="AQ137" si="109">IF(AQ136&lt;AQ135,AQ135,"")</f>
        <v/>
      </c>
      <c r="AR137" s="58">
        <f t="shared" ref="AR137" si="110">IF(AR136&lt;AR135,AR135,"")</f>
        <v>3</v>
      </c>
      <c r="AS137" s="58" t="str">
        <f t="shared" ref="AS137" si="111">IF(AS136&lt;AS135,AS135,"")</f>
        <v/>
      </c>
      <c r="AT137" s="58" t="str">
        <f t="shared" ref="AT137" si="112">IF(AT136&lt;AT135,AT135,"")</f>
        <v/>
      </c>
      <c r="AU137" s="58" t="str">
        <f t="shared" ref="AU137" si="113">IF(AU136&lt;AU135,AU135,"")</f>
        <v/>
      </c>
      <c r="AV137" s="58" t="str">
        <f t="shared" ref="AV137" si="114">IF(AV136&lt;AV135,AV135,"")</f>
        <v/>
      </c>
      <c r="AW137" s="58" t="str">
        <f t="shared" ref="AW137" si="115">IF(AW136&lt;AW135,AW135,"")</f>
        <v/>
      </c>
      <c r="AX137" s="58" t="str">
        <f t="shared" ref="AX137" si="116">IF(AX136&lt;AX135,AX135,"")</f>
        <v/>
      </c>
      <c r="AY137" s="58"/>
      <c r="AZ137" s="58" t="str">
        <f t="shared" ref="AZ137" si="117">IF(AZ136&lt;AZ135,AZ135,"")</f>
        <v/>
      </c>
      <c r="BA137" s="58" t="str">
        <f t="shared" ref="BA137" si="118">IF(BA136&lt;BA135,BA135,"")</f>
        <v/>
      </c>
      <c r="BB137" s="58" t="str">
        <f t="shared" ref="BB137" si="119">IF(BB136&lt;BB135,BB135,"")</f>
        <v/>
      </c>
    </row>
  </sheetData>
  <mergeCells count="11">
    <mergeCell ref="AM85:AP85"/>
    <mergeCell ref="AQ85:AT85"/>
    <mergeCell ref="AU85:AX85"/>
    <mergeCell ref="AK25:AX25"/>
    <mergeCell ref="B2:N2"/>
    <mergeCell ref="AK45:AX45"/>
    <mergeCell ref="AK66:AP66"/>
    <mergeCell ref="AQ66:AT66"/>
    <mergeCell ref="AU66:AX66"/>
    <mergeCell ref="P2:Y2"/>
    <mergeCell ref="P43:AB43"/>
  </mergeCells>
  <phoneticPr fontId="13" type="noConversion"/>
  <dataValidations disablePrompts="1" count="2">
    <dataValidation type="list" allowBlank="1" showInputMessage="1" showErrorMessage="1" sqref="AA2" xr:uid="{858ADEF0-4AC5-4375-9AB7-341CA71840F5}">
      <formula1>"GEAR CELL, GRINDING CELL, HMC, INTEGREX, PINION"</formula1>
    </dataValidation>
    <dataValidation type="list" allowBlank="1" showInputMessage="1" showErrorMessage="1" sqref="I43 Z2" xr:uid="{09AD9BD2-5808-48EE-BAE4-9FDD44C60B71}">
      <formula1>"01-Jan,01-Feb,01-Mar,01-Apr,01-May,01-Jun,01-Jul,01-Aug,01-Sep,01-Oct,01-Nov,01-Dec"</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Scroll Bar 3">
              <controlPr defaultSize="0" autoPict="0">
                <anchor moveWithCells="1">
                  <from>
                    <xdr:col>1</xdr:col>
                    <xdr:colOff>91440</xdr:colOff>
                    <xdr:row>65</xdr:row>
                    <xdr:rowOff>91440</xdr:rowOff>
                  </from>
                  <to>
                    <xdr:col>39</xdr:col>
                    <xdr:colOff>358140</xdr:colOff>
                    <xdr:row>67</xdr:row>
                    <xdr:rowOff>114300</xdr:rowOff>
                  </to>
                </anchor>
              </controlPr>
            </control>
          </mc:Choice>
        </mc:AlternateContent>
        <mc:AlternateContent xmlns:mc="http://schemas.openxmlformats.org/markup-compatibility/2006">
          <mc:Choice Requires="x14">
            <control shapeId="1032" r:id="rId5" name="Scroll Bar 8">
              <controlPr defaultSize="0" autoPict="0">
                <anchor moveWithCells="1">
                  <from>
                    <xdr:col>15</xdr:col>
                    <xdr:colOff>91440</xdr:colOff>
                    <xdr:row>65</xdr:row>
                    <xdr:rowOff>60960</xdr:rowOff>
                  </from>
                  <to>
                    <xdr:col>39</xdr:col>
                    <xdr:colOff>419100</xdr:colOff>
                    <xdr:row>67</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BEBE1-33CD-4657-8BA3-416AEE752C67}">
  <sheetPr codeName="Sheet3"/>
  <dimension ref="A1:N889"/>
  <sheetViews>
    <sheetView workbookViewId="0">
      <selection activeCell="C11" sqref="C11"/>
    </sheetView>
  </sheetViews>
  <sheetFormatPr defaultRowHeight="14.4" x14ac:dyDescent="0.3"/>
  <cols>
    <col min="1" max="1" width="9.77734375" bestFit="1" customWidth="1"/>
    <col min="2" max="2" width="13.6640625" bestFit="1" customWidth="1"/>
    <col min="3" max="3" width="45.77734375" bestFit="1" customWidth="1"/>
    <col min="4" max="4" width="23.109375" bestFit="1" customWidth="1"/>
    <col min="5" max="5" width="19" bestFit="1" customWidth="1"/>
    <col min="6" max="6" width="16.88671875" bestFit="1" customWidth="1"/>
    <col min="7" max="7" width="26.109375" bestFit="1" customWidth="1"/>
    <col min="8" max="8" width="21.21875" bestFit="1" customWidth="1"/>
    <col min="9" max="9" width="11.77734375" bestFit="1" customWidth="1"/>
    <col min="10" max="10" width="12.44140625" bestFit="1" customWidth="1"/>
    <col min="11" max="11" width="14.6640625" bestFit="1" customWidth="1"/>
    <col min="12" max="12" width="22.6640625" bestFit="1" customWidth="1"/>
    <col min="13" max="13" width="31.109375" bestFit="1" customWidth="1"/>
    <col min="14" max="14" width="46.109375" bestFit="1" customWidth="1"/>
  </cols>
  <sheetData>
    <row r="1" spans="1:14" x14ac:dyDescent="0.3">
      <c r="A1" t="s">
        <v>1573</v>
      </c>
      <c r="B1" t="s">
        <v>32</v>
      </c>
      <c r="C1" t="s">
        <v>1546</v>
      </c>
      <c r="D1" t="s">
        <v>1547</v>
      </c>
      <c r="E1" t="s">
        <v>1572</v>
      </c>
      <c r="F1" t="s">
        <v>3944</v>
      </c>
      <c r="G1" t="s">
        <v>21</v>
      </c>
      <c r="H1" t="s">
        <v>1574</v>
      </c>
      <c r="I1" t="s">
        <v>1575</v>
      </c>
      <c r="J1" t="s">
        <v>1576</v>
      </c>
      <c r="K1" t="s">
        <v>3935</v>
      </c>
      <c r="L1" t="s">
        <v>3937</v>
      </c>
      <c r="M1" t="s">
        <v>3957</v>
      </c>
      <c r="N1" t="s">
        <v>3958</v>
      </c>
    </row>
    <row r="2" spans="1:14" x14ac:dyDescent="0.3">
      <c r="A2" s="6">
        <v>45292</v>
      </c>
      <c r="B2" t="s">
        <v>55</v>
      </c>
      <c r="C2" t="s">
        <v>1138</v>
      </c>
      <c r="D2" t="s">
        <v>57</v>
      </c>
      <c r="E2">
        <v>29251</v>
      </c>
      <c r="F2">
        <v>32400</v>
      </c>
      <c r="G2">
        <v>10800</v>
      </c>
      <c r="H2">
        <v>10</v>
      </c>
      <c r="I2">
        <v>48.751666666666665</v>
      </c>
      <c r="J2">
        <v>-1.2813194444444445</v>
      </c>
      <c r="K2">
        <v>754</v>
      </c>
      <c r="L2">
        <v>2.7084259259259258</v>
      </c>
      <c r="M2">
        <v>0.21868055555555554</v>
      </c>
      <c r="N2">
        <v>0.90280864197530863</v>
      </c>
    </row>
    <row r="3" spans="1:14" x14ac:dyDescent="0.3">
      <c r="A3" s="6">
        <v>45292</v>
      </c>
      <c r="B3" t="s">
        <v>55</v>
      </c>
      <c r="C3" t="s">
        <v>1222</v>
      </c>
      <c r="D3" t="s">
        <v>60</v>
      </c>
      <c r="E3">
        <v>13377</v>
      </c>
      <c r="F3">
        <v>32400</v>
      </c>
      <c r="G3">
        <v>22500</v>
      </c>
      <c r="H3">
        <v>7</v>
      </c>
      <c r="I3">
        <v>31.85</v>
      </c>
      <c r="J3">
        <v>0.90505952380952381</v>
      </c>
      <c r="K3">
        <v>2130</v>
      </c>
      <c r="L3">
        <v>0.59453333333333336</v>
      </c>
      <c r="M3">
        <v>1.8872023809523808</v>
      </c>
      <c r="N3">
        <v>0.41287037037037039</v>
      </c>
    </row>
    <row r="4" spans="1:14" x14ac:dyDescent="0.3">
      <c r="A4" s="6">
        <v>45292</v>
      </c>
      <c r="B4" t="s">
        <v>80</v>
      </c>
      <c r="C4" t="s">
        <v>783</v>
      </c>
      <c r="D4" t="s">
        <v>72</v>
      </c>
      <c r="E4">
        <v>6398</v>
      </c>
      <c r="F4">
        <v>32400</v>
      </c>
      <c r="G4">
        <v>38700</v>
      </c>
      <c r="H4">
        <v>2</v>
      </c>
      <c r="I4">
        <v>53.31666666666667</v>
      </c>
      <c r="J4">
        <v>11.215972222222222</v>
      </c>
      <c r="K4">
        <v>210</v>
      </c>
      <c r="L4">
        <v>0.16532299741602066</v>
      </c>
      <c r="M4">
        <v>9.0284722222222218</v>
      </c>
      <c r="N4">
        <v>0.19746913580246914</v>
      </c>
    </row>
    <row r="5" spans="1:14" x14ac:dyDescent="0.3">
      <c r="A5" s="6">
        <v>45292</v>
      </c>
      <c r="B5" t="s">
        <v>34</v>
      </c>
      <c r="C5" t="s">
        <v>1386</v>
      </c>
      <c r="D5" t="s">
        <v>31</v>
      </c>
      <c r="E5">
        <v>4045</v>
      </c>
      <c r="F5">
        <v>32400</v>
      </c>
      <c r="G5">
        <v>20250</v>
      </c>
      <c r="H5">
        <v>2</v>
      </c>
      <c r="I5">
        <v>33.708333333333336</v>
      </c>
      <c r="J5">
        <v>5.6267361111111107</v>
      </c>
      <c r="K5">
        <v>60</v>
      </c>
      <c r="L5">
        <v>0.19975308641975309</v>
      </c>
      <c r="M5">
        <v>9.8454861111111107</v>
      </c>
      <c r="N5">
        <v>0.12484567901234568</v>
      </c>
    </row>
    <row r="6" spans="1:14" x14ac:dyDescent="0.3">
      <c r="A6" s="6">
        <v>45292</v>
      </c>
      <c r="B6" t="s">
        <v>80</v>
      </c>
      <c r="C6" t="s">
        <v>1463</v>
      </c>
      <c r="D6" t="s">
        <v>68</v>
      </c>
      <c r="E6">
        <v>3600</v>
      </c>
      <c r="F6">
        <v>32400</v>
      </c>
      <c r="G6">
        <v>40500</v>
      </c>
      <c r="H6">
        <v>4</v>
      </c>
      <c r="I6">
        <v>15</v>
      </c>
      <c r="J6">
        <v>6.40625</v>
      </c>
      <c r="K6">
        <v>135</v>
      </c>
      <c r="L6">
        <v>8.8888888888888892E-2</v>
      </c>
      <c r="M6">
        <v>5</v>
      </c>
      <c r="N6">
        <v>0.1111111111111111</v>
      </c>
    </row>
    <row r="7" spans="1:14" x14ac:dyDescent="0.3">
      <c r="A7" s="6">
        <v>45292</v>
      </c>
      <c r="B7" t="s">
        <v>80</v>
      </c>
      <c r="C7" t="s">
        <v>726</v>
      </c>
      <c r="D7" t="s">
        <v>70</v>
      </c>
      <c r="E7">
        <v>3392</v>
      </c>
      <c r="F7">
        <v>32400</v>
      </c>
      <c r="G7">
        <v>40500</v>
      </c>
      <c r="H7">
        <v>2</v>
      </c>
      <c r="I7">
        <v>28.266666666666666</v>
      </c>
      <c r="J7">
        <v>12.884722222222223</v>
      </c>
      <c r="K7">
        <v>52</v>
      </c>
      <c r="L7">
        <v>8.3753086419753084E-2</v>
      </c>
      <c r="M7">
        <v>10.072222222222223</v>
      </c>
      <c r="N7">
        <v>0.10469135802469136</v>
      </c>
    </row>
    <row r="8" spans="1:14" x14ac:dyDescent="0.3">
      <c r="A8" s="6">
        <v>45292</v>
      </c>
      <c r="B8" t="s">
        <v>33</v>
      </c>
      <c r="C8" t="s">
        <v>1415</v>
      </c>
      <c r="D8" t="s">
        <v>4</v>
      </c>
      <c r="E8">
        <v>3120</v>
      </c>
      <c r="F8">
        <v>32400</v>
      </c>
      <c r="G8">
        <v>26550</v>
      </c>
      <c r="H8">
        <v>4</v>
      </c>
      <c r="I8">
        <v>13</v>
      </c>
      <c r="J8">
        <v>4.067708333333333</v>
      </c>
      <c r="K8">
        <v>216</v>
      </c>
      <c r="L8">
        <v>0.11751412429378531</v>
      </c>
      <c r="M8">
        <v>5.083333333333333</v>
      </c>
      <c r="N8">
        <v>9.6296296296296297E-2</v>
      </c>
    </row>
    <row r="9" spans="1:14" x14ac:dyDescent="0.3">
      <c r="A9" s="6">
        <v>45292</v>
      </c>
      <c r="B9" t="s">
        <v>55</v>
      </c>
      <c r="C9" t="s">
        <v>486</v>
      </c>
      <c r="D9" t="s">
        <v>65</v>
      </c>
      <c r="E9">
        <v>3065.5</v>
      </c>
      <c r="F9">
        <v>32400</v>
      </c>
      <c r="G9">
        <v>38250</v>
      </c>
      <c r="H9">
        <v>4</v>
      </c>
      <c r="I9">
        <v>12.772916666666667</v>
      </c>
      <c r="J9">
        <v>6.1084201388888886</v>
      </c>
      <c r="K9">
        <v>165</v>
      </c>
      <c r="L9">
        <v>8.0143790849673199E-2</v>
      </c>
      <c r="M9">
        <v>5.0927951388888886</v>
      </c>
      <c r="N9">
        <v>9.4614197530864197E-2</v>
      </c>
    </row>
    <row r="10" spans="1:14" x14ac:dyDescent="0.3">
      <c r="A10" s="6">
        <v>45292</v>
      </c>
      <c r="B10" t="s">
        <v>34</v>
      </c>
      <c r="C10" t="s">
        <v>1459</v>
      </c>
      <c r="D10" t="s">
        <v>22</v>
      </c>
      <c r="E10">
        <v>3065</v>
      </c>
      <c r="F10">
        <v>32400</v>
      </c>
      <c r="G10">
        <v>40050</v>
      </c>
      <c r="H10">
        <v>1</v>
      </c>
      <c r="I10">
        <v>51.083333333333336</v>
      </c>
      <c r="J10">
        <v>25.684027777777779</v>
      </c>
      <c r="K10">
        <v>90</v>
      </c>
      <c r="L10">
        <v>7.6529338327091134E-2</v>
      </c>
      <c r="M10">
        <v>20.371527777777779</v>
      </c>
      <c r="N10">
        <v>9.4598765432098761E-2</v>
      </c>
    </row>
    <row r="11" spans="1:14" x14ac:dyDescent="0.3">
      <c r="A11" s="6">
        <v>45292</v>
      </c>
      <c r="B11" t="s">
        <v>33</v>
      </c>
      <c r="C11" t="s">
        <v>955</v>
      </c>
      <c r="D11" t="s">
        <v>18</v>
      </c>
      <c r="E11">
        <v>3060</v>
      </c>
      <c r="F11">
        <v>32400</v>
      </c>
      <c r="G11">
        <v>35550</v>
      </c>
      <c r="H11">
        <v>7</v>
      </c>
      <c r="I11">
        <v>7.2857142857142865</v>
      </c>
      <c r="J11">
        <v>3.2232142857142856</v>
      </c>
      <c r="K11">
        <v>645</v>
      </c>
      <c r="L11">
        <v>8.6075949367088608E-2</v>
      </c>
      <c r="M11">
        <v>2.9107142857142856</v>
      </c>
      <c r="N11">
        <v>9.4444444444444442E-2</v>
      </c>
    </row>
    <row r="12" spans="1:14" x14ac:dyDescent="0.3">
      <c r="A12" s="6">
        <v>45292</v>
      </c>
      <c r="B12" t="s">
        <v>55</v>
      </c>
      <c r="C12" t="s">
        <v>378</v>
      </c>
      <c r="D12" t="s">
        <v>63</v>
      </c>
      <c r="E12">
        <v>2754.7</v>
      </c>
      <c r="F12">
        <v>32400</v>
      </c>
      <c r="G12">
        <v>29543.699999999997</v>
      </c>
      <c r="H12">
        <v>6</v>
      </c>
      <c r="I12">
        <v>7.6519444444444433</v>
      </c>
      <c r="J12">
        <v>3.1005787037037034</v>
      </c>
      <c r="K12">
        <v>470</v>
      </c>
      <c r="L12">
        <v>9.3241537112819323E-2</v>
      </c>
      <c r="M12">
        <v>3.4311689814814814</v>
      </c>
      <c r="N12">
        <v>8.50216049382716E-2</v>
      </c>
    </row>
    <row r="13" spans="1:14" x14ac:dyDescent="0.3">
      <c r="A13" s="6">
        <v>45292</v>
      </c>
      <c r="B13" t="s">
        <v>55</v>
      </c>
      <c r="C13" t="s">
        <v>1217</v>
      </c>
      <c r="D13" t="s">
        <v>59</v>
      </c>
      <c r="E13">
        <v>2679</v>
      </c>
      <c r="F13">
        <v>32400</v>
      </c>
      <c r="G13">
        <v>32400</v>
      </c>
      <c r="H13">
        <v>1</v>
      </c>
      <c r="I13">
        <v>44.65</v>
      </c>
      <c r="J13">
        <v>20.639583333333334</v>
      </c>
      <c r="K13">
        <v>30</v>
      </c>
      <c r="L13">
        <v>8.2685185185185181E-2</v>
      </c>
      <c r="M13">
        <v>20.639583333333334</v>
      </c>
      <c r="N13">
        <v>8.2685185185185181E-2</v>
      </c>
    </row>
    <row r="14" spans="1:14" x14ac:dyDescent="0.3">
      <c r="A14" s="6">
        <v>45292</v>
      </c>
      <c r="B14" t="s">
        <v>34</v>
      </c>
      <c r="C14" t="s">
        <v>1568</v>
      </c>
      <c r="D14" t="s">
        <v>26</v>
      </c>
      <c r="E14">
        <v>2550</v>
      </c>
      <c r="F14">
        <v>32400</v>
      </c>
      <c r="G14">
        <v>27900</v>
      </c>
      <c r="H14">
        <v>0</v>
      </c>
      <c r="I14">
        <v>42.5</v>
      </c>
      <c r="J14">
        <v>17.604166666666668</v>
      </c>
      <c r="K14">
        <v>0</v>
      </c>
      <c r="L14">
        <v>9.1397849462365593E-2</v>
      </c>
      <c r="M14">
        <v>20.729166666666668</v>
      </c>
      <c r="N14">
        <v>7.8703703703703706E-2</v>
      </c>
    </row>
    <row r="15" spans="1:14" x14ac:dyDescent="0.3">
      <c r="A15" s="6">
        <v>45292</v>
      </c>
      <c r="B15" t="s">
        <v>55</v>
      </c>
      <c r="C15" t="s">
        <v>1191</v>
      </c>
      <c r="D15" t="s">
        <v>61</v>
      </c>
      <c r="E15">
        <v>2336</v>
      </c>
      <c r="F15">
        <v>32400</v>
      </c>
      <c r="G15">
        <v>29700</v>
      </c>
      <c r="H15">
        <v>3</v>
      </c>
      <c r="I15">
        <v>12.977777777777778</v>
      </c>
      <c r="J15">
        <v>6.3342592592592597</v>
      </c>
      <c r="K15">
        <v>621</v>
      </c>
      <c r="L15">
        <v>7.8653198653198655E-2</v>
      </c>
      <c r="M15">
        <v>6.9592592592592597</v>
      </c>
      <c r="N15">
        <v>7.2098765432098769E-2</v>
      </c>
    </row>
    <row r="16" spans="1:14" x14ac:dyDescent="0.3">
      <c r="A16" s="6">
        <v>45292</v>
      </c>
      <c r="B16" t="s">
        <v>33</v>
      </c>
      <c r="C16" t="s">
        <v>840</v>
      </c>
      <c r="D16" t="s">
        <v>13</v>
      </c>
      <c r="E16">
        <v>2246</v>
      </c>
      <c r="F16">
        <v>32400</v>
      </c>
      <c r="G16">
        <v>37800</v>
      </c>
      <c r="H16">
        <v>1</v>
      </c>
      <c r="I16">
        <v>37.43333333333333</v>
      </c>
      <c r="J16">
        <v>24.690277777777776</v>
      </c>
      <c r="K16">
        <v>60</v>
      </c>
      <c r="L16">
        <v>5.9417989417989418E-2</v>
      </c>
      <c r="M16">
        <v>20.940277777777776</v>
      </c>
      <c r="N16">
        <v>6.9320987654320987E-2</v>
      </c>
    </row>
    <row r="17" spans="1:14" x14ac:dyDescent="0.3">
      <c r="A17" s="6">
        <v>45292</v>
      </c>
      <c r="B17" t="s">
        <v>55</v>
      </c>
      <c r="C17" t="s">
        <v>1491</v>
      </c>
      <c r="D17" t="s">
        <v>66</v>
      </c>
      <c r="E17">
        <v>2245.4</v>
      </c>
      <c r="F17">
        <v>32400</v>
      </c>
      <c r="G17">
        <v>36900</v>
      </c>
      <c r="H17">
        <v>2</v>
      </c>
      <c r="I17">
        <v>18.711666666666666</v>
      </c>
      <c r="J17">
        <v>12.032847222222221</v>
      </c>
      <c r="K17">
        <v>125</v>
      </c>
      <c r="L17">
        <v>6.0850948509485095E-2</v>
      </c>
      <c r="M17">
        <v>10.470347222222221</v>
      </c>
      <c r="N17">
        <v>6.9302469135802472E-2</v>
      </c>
    </row>
    <row r="18" spans="1:14" x14ac:dyDescent="0.3">
      <c r="A18" s="6">
        <v>45292</v>
      </c>
      <c r="B18" t="s">
        <v>55</v>
      </c>
      <c r="C18" t="s">
        <v>1201</v>
      </c>
      <c r="D18" t="s">
        <v>62</v>
      </c>
      <c r="E18">
        <v>2105</v>
      </c>
      <c r="F18">
        <v>32400</v>
      </c>
      <c r="G18">
        <v>31500</v>
      </c>
      <c r="H18">
        <v>5</v>
      </c>
      <c r="I18">
        <v>7.0166666666666666</v>
      </c>
      <c r="J18">
        <v>4.0826388888888889</v>
      </c>
      <c r="K18">
        <v>215</v>
      </c>
      <c r="L18">
        <v>6.6825396825396829E-2</v>
      </c>
      <c r="M18">
        <v>4.2076388888888889</v>
      </c>
      <c r="N18">
        <v>6.496913580246913E-2</v>
      </c>
    </row>
    <row r="19" spans="1:14" x14ac:dyDescent="0.3">
      <c r="A19" s="6">
        <v>45292</v>
      </c>
      <c r="B19" t="s">
        <v>35</v>
      </c>
      <c r="C19" t="s">
        <v>530</v>
      </c>
      <c r="D19" t="s">
        <v>38</v>
      </c>
      <c r="E19">
        <v>2052</v>
      </c>
      <c r="F19">
        <v>32400</v>
      </c>
      <c r="G19">
        <v>22500</v>
      </c>
      <c r="H19">
        <v>2</v>
      </c>
      <c r="I19">
        <v>17.100000000000001</v>
      </c>
      <c r="J19">
        <v>7.1</v>
      </c>
      <c r="K19">
        <v>70</v>
      </c>
      <c r="L19">
        <v>9.1200000000000003E-2</v>
      </c>
      <c r="M19">
        <v>10.5375</v>
      </c>
      <c r="N19">
        <v>6.3333333333333339E-2</v>
      </c>
    </row>
    <row r="20" spans="1:14" x14ac:dyDescent="0.3">
      <c r="A20" s="6">
        <v>45292</v>
      </c>
      <c r="B20" t="s">
        <v>80</v>
      </c>
      <c r="C20" t="s">
        <v>1553</v>
      </c>
      <c r="D20" t="s">
        <v>79</v>
      </c>
      <c r="E20">
        <v>1835</v>
      </c>
      <c r="F20">
        <v>32400</v>
      </c>
      <c r="G20">
        <v>20250</v>
      </c>
      <c r="H20">
        <v>0</v>
      </c>
      <c r="I20">
        <v>30.583333333333332</v>
      </c>
      <c r="J20">
        <v>12.788194444444445</v>
      </c>
      <c r="K20">
        <v>0</v>
      </c>
      <c r="L20">
        <v>9.0617283950617286E-2</v>
      </c>
      <c r="M20">
        <v>21.225694444444443</v>
      </c>
      <c r="N20">
        <v>5.6635802469135806E-2</v>
      </c>
    </row>
    <row r="21" spans="1:14" x14ac:dyDescent="0.3">
      <c r="A21" s="6">
        <v>45292</v>
      </c>
      <c r="B21" t="s">
        <v>33</v>
      </c>
      <c r="C21" t="s">
        <v>831</v>
      </c>
      <c r="D21" t="s">
        <v>15</v>
      </c>
      <c r="E21">
        <v>1830</v>
      </c>
      <c r="F21">
        <v>32400</v>
      </c>
      <c r="G21">
        <v>30150</v>
      </c>
      <c r="H21">
        <v>2</v>
      </c>
      <c r="I21">
        <v>15.25</v>
      </c>
      <c r="J21">
        <v>9.8333333333333339</v>
      </c>
      <c r="K21">
        <v>120</v>
      </c>
      <c r="L21">
        <v>6.0696517412935323E-2</v>
      </c>
      <c r="M21">
        <v>10.614583333333334</v>
      </c>
      <c r="N21">
        <v>5.648148148148148E-2</v>
      </c>
    </row>
    <row r="22" spans="1:14" x14ac:dyDescent="0.3">
      <c r="A22" s="6">
        <v>45292</v>
      </c>
      <c r="B22" t="s">
        <v>33</v>
      </c>
      <c r="C22" t="s">
        <v>1556</v>
      </c>
      <c r="D22" t="s">
        <v>11</v>
      </c>
      <c r="E22">
        <v>1780</v>
      </c>
      <c r="F22">
        <v>32400</v>
      </c>
      <c r="G22">
        <v>35550</v>
      </c>
      <c r="H22">
        <v>0</v>
      </c>
      <c r="I22">
        <v>29.666666666666668</v>
      </c>
      <c r="J22">
        <v>23.451388888888889</v>
      </c>
      <c r="K22">
        <v>0</v>
      </c>
      <c r="L22">
        <v>5.0070323488045007E-2</v>
      </c>
      <c r="M22">
        <v>21.263888888888889</v>
      </c>
      <c r="N22">
        <v>5.493827160493827E-2</v>
      </c>
    </row>
    <row r="23" spans="1:14" x14ac:dyDescent="0.3">
      <c r="A23" s="6">
        <v>45292</v>
      </c>
      <c r="B23" t="s">
        <v>33</v>
      </c>
      <c r="C23" t="s">
        <v>763</v>
      </c>
      <c r="D23" t="s">
        <v>7</v>
      </c>
      <c r="E23">
        <v>1645</v>
      </c>
      <c r="F23">
        <v>32400</v>
      </c>
      <c r="G23">
        <v>37350</v>
      </c>
      <c r="H23">
        <v>2</v>
      </c>
      <c r="I23">
        <v>13.708333333333334</v>
      </c>
      <c r="J23">
        <v>12.397569444444445</v>
      </c>
      <c r="K23">
        <v>70</v>
      </c>
      <c r="L23">
        <v>4.4042838018741634E-2</v>
      </c>
      <c r="M23">
        <v>10.678819444444445</v>
      </c>
      <c r="N23">
        <v>5.0771604938271604E-2</v>
      </c>
    </row>
    <row r="24" spans="1:14" x14ac:dyDescent="0.3">
      <c r="A24" s="6">
        <v>45292</v>
      </c>
      <c r="B24" t="s">
        <v>35</v>
      </c>
      <c r="C24" t="s">
        <v>1080</v>
      </c>
      <c r="D24" t="s">
        <v>42</v>
      </c>
      <c r="E24">
        <v>1577</v>
      </c>
      <c r="F24">
        <v>32400</v>
      </c>
      <c r="G24">
        <v>31500</v>
      </c>
      <c r="H24">
        <v>5</v>
      </c>
      <c r="I24">
        <v>5.2566666666666659</v>
      </c>
      <c r="J24">
        <v>4.1559722222222222</v>
      </c>
      <c r="K24">
        <v>150</v>
      </c>
      <c r="L24">
        <v>5.0063492063492067E-2</v>
      </c>
      <c r="M24">
        <v>4.2809722222222222</v>
      </c>
      <c r="N24">
        <v>4.8672839506172842E-2</v>
      </c>
    </row>
    <row r="25" spans="1:14" x14ac:dyDescent="0.3">
      <c r="A25" s="6">
        <v>45292</v>
      </c>
      <c r="B25" t="s">
        <v>33</v>
      </c>
      <c r="C25" t="s">
        <v>1555</v>
      </c>
      <c r="D25" t="s">
        <v>5</v>
      </c>
      <c r="E25">
        <v>1385</v>
      </c>
      <c r="F25">
        <v>32400</v>
      </c>
      <c r="G25">
        <v>37800</v>
      </c>
      <c r="H25">
        <v>0</v>
      </c>
      <c r="I25">
        <v>23.083333333333332</v>
      </c>
      <c r="J25">
        <v>25.288194444444443</v>
      </c>
      <c r="K25">
        <v>0</v>
      </c>
      <c r="L25">
        <v>3.664021164021164E-2</v>
      </c>
      <c r="M25">
        <v>21.538194444444443</v>
      </c>
      <c r="N25">
        <v>4.2746913580246911E-2</v>
      </c>
    </row>
    <row r="26" spans="1:14" x14ac:dyDescent="0.3">
      <c r="A26" s="6">
        <v>45292</v>
      </c>
      <c r="B26" t="s">
        <v>35</v>
      </c>
      <c r="C26" t="s">
        <v>901</v>
      </c>
      <c r="D26" t="s">
        <v>39</v>
      </c>
      <c r="E26">
        <v>1330</v>
      </c>
      <c r="F26">
        <v>32400</v>
      </c>
      <c r="G26">
        <v>28350</v>
      </c>
      <c r="H26">
        <v>1</v>
      </c>
      <c r="I26">
        <v>22.166666666666668</v>
      </c>
      <c r="J26">
        <v>18.763888888888889</v>
      </c>
      <c r="K26">
        <v>60</v>
      </c>
      <c r="L26">
        <v>4.6913580246913583E-2</v>
      </c>
      <c r="M26">
        <v>21.576388888888889</v>
      </c>
      <c r="N26">
        <v>4.1049382716049382E-2</v>
      </c>
    </row>
    <row r="27" spans="1:14" x14ac:dyDescent="0.3">
      <c r="A27" s="6">
        <v>45292</v>
      </c>
      <c r="B27" t="s">
        <v>80</v>
      </c>
      <c r="C27" t="s">
        <v>790</v>
      </c>
      <c r="D27" t="s">
        <v>73</v>
      </c>
      <c r="E27">
        <v>1297</v>
      </c>
      <c r="F27">
        <v>32400</v>
      </c>
      <c r="G27">
        <v>41850</v>
      </c>
      <c r="H27">
        <v>5</v>
      </c>
      <c r="I27">
        <v>4.3233333333333333</v>
      </c>
      <c r="J27">
        <v>5.6323611111111109</v>
      </c>
      <c r="K27">
        <v>130</v>
      </c>
      <c r="L27">
        <v>3.0991636798088411E-2</v>
      </c>
      <c r="M27">
        <v>4.3198611111111109</v>
      </c>
      <c r="N27">
        <v>4.0030864197530866E-2</v>
      </c>
    </row>
    <row r="28" spans="1:14" x14ac:dyDescent="0.3">
      <c r="A28" s="6">
        <v>45292</v>
      </c>
      <c r="B28" t="s">
        <v>55</v>
      </c>
      <c r="C28" t="s">
        <v>1175</v>
      </c>
      <c r="D28" t="s">
        <v>58</v>
      </c>
      <c r="E28">
        <v>1203</v>
      </c>
      <c r="F28">
        <v>32400</v>
      </c>
      <c r="G28">
        <v>32850</v>
      </c>
      <c r="H28">
        <v>5</v>
      </c>
      <c r="I28">
        <v>4.01</v>
      </c>
      <c r="J28">
        <v>4.3954166666666667</v>
      </c>
      <c r="K28">
        <v>275</v>
      </c>
      <c r="L28">
        <v>3.6621004566210043E-2</v>
      </c>
      <c r="M28">
        <v>4.3329166666666667</v>
      </c>
      <c r="N28">
        <v>3.712962962962963E-2</v>
      </c>
    </row>
    <row r="29" spans="1:14" x14ac:dyDescent="0.3">
      <c r="A29" s="6">
        <v>45292</v>
      </c>
      <c r="B29" t="s">
        <v>80</v>
      </c>
      <c r="C29" t="s">
        <v>1076</v>
      </c>
      <c r="D29" t="s">
        <v>75</v>
      </c>
      <c r="E29">
        <v>1127</v>
      </c>
      <c r="F29">
        <v>32400</v>
      </c>
      <c r="G29">
        <v>31500</v>
      </c>
      <c r="H29">
        <v>1</v>
      </c>
      <c r="I29">
        <v>18.783333333333335</v>
      </c>
      <c r="J29">
        <v>21.09236111111111</v>
      </c>
      <c r="K29">
        <v>20</v>
      </c>
      <c r="L29">
        <v>3.5777777777777776E-2</v>
      </c>
      <c r="M29">
        <v>21.71736111111111</v>
      </c>
      <c r="N29">
        <v>3.4783950617283947E-2</v>
      </c>
    </row>
    <row r="30" spans="1:14" x14ac:dyDescent="0.3">
      <c r="A30" s="6">
        <v>45292</v>
      </c>
      <c r="B30" t="s">
        <v>33</v>
      </c>
      <c r="C30" t="s">
        <v>750</v>
      </c>
      <c r="D30" t="s">
        <v>12</v>
      </c>
      <c r="E30">
        <v>1070</v>
      </c>
      <c r="F30">
        <v>32400</v>
      </c>
      <c r="G30">
        <v>36900</v>
      </c>
      <c r="H30">
        <v>3</v>
      </c>
      <c r="I30">
        <v>5.9444444444444446</v>
      </c>
      <c r="J30">
        <v>8.2939814814814827</v>
      </c>
      <c r="K30">
        <v>130</v>
      </c>
      <c r="L30">
        <v>2.8997289972899729E-2</v>
      </c>
      <c r="M30">
        <v>7.2523148148148149</v>
      </c>
      <c r="N30">
        <v>3.3024691358024688E-2</v>
      </c>
    </row>
    <row r="31" spans="1:14" x14ac:dyDescent="0.3">
      <c r="A31" s="6">
        <v>45292</v>
      </c>
      <c r="B31" t="s">
        <v>34</v>
      </c>
      <c r="C31" t="s">
        <v>454</v>
      </c>
      <c r="D31" t="s">
        <v>28</v>
      </c>
      <c r="E31">
        <v>975</v>
      </c>
      <c r="F31">
        <v>32400</v>
      </c>
      <c r="G31">
        <v>36000</v>
      </c>
      <c r="H31">
        <v>1</v>
      </c>
      <c r="I31">
        <v>16.25</v>
      </c>
      <c r="J31">
        <v>24.322916666666668</v>
      </c>
      <c r="K31">
        <v>35</v>
      </c>
      <c r="L31">
        <v>2.7083333333333334E-2</v>
      </c>
      <c r="M31">
        <v>21.822916666666668</v>
      </c>
      <c r="N31">
        <v>3.0092592592592591E-2</v>
      </c>
    </row>
    <row r="32" spans="1:14" x14ac:dyDescent="0.3">
      <c r="A32" s="6">
        <v>45292</v>
      </c>
      <c r="B32" t="s">
        <v>35</v>
      </c>
      <c r="C32" t="s">
        <v>1111</v>
      </c>
      <c r="D32" t="s">
        <v>36</v>
      </c>
      <c r="E32">
        <v>956</v>
      </c>
      <c r="F32">
        <v>32400</v>
      </c>
      <c r="G32">
        <v>31500</v>
      </c>
      <c r="H32">
        <v>3</v>
      </c>
      <c r="I32">
        <v>5.3111111111111118</v>
      </c>
      <c r="J32">
        <v>7.0703703703703704</v>
      </c>
      <c r="K32">
        <v>75</v>
      </c>
      <c r="L32">
        <v>3.0349206349206348E-2</v>
      </c>
      <c r="M32">
        <v>7.2787037037037043</v>
      </c>
      <c r="N32">
        <v>2.9506172839506174E-2</v>
      </c>
    </row>
    <row r="33" spans="1:14" x14ac:dyDescent="0.3">
      <c r="A33" s="6">
        <v>45292</v>
      </c>
      <c r="B33" t="s">
        <v>33</v>
      </c>
      <c r="C33" t="s">
        <v>1567</v>
      </c>
      <c r="D33" t="s">
        <v>9</v>
      </c>
      <c r="E33">
        <v>930</v>
      </c>
      <c r="F33">
        <v>32400</v>
      </c>
      <c r="G33">
        <v>36000</v>
      </c>
      <c r="H33">
        <v>0</v>
      </c>
      <c r="I33">
        <v>15.5</v>
      </c>
      <c r="J33">
        <v>24.354166666666668</v>
      </c>
      <c r="K33">
        <v>0</v>
      </c>
      <c r="L33">
        <v>2.5833333333333333E-2</v>
      </c>
      <c r="M33">
        <v>21.854166666666668</v>
      </c>
      <c r="N33">
        <v>2.8703703703703703E-2</v>
      </c>
    </row>
    <row r="34" spans="1:14" x14ac:dyDescent="0.3">
      <c r="A34" s="6">
        <v>45292</v>
      </c>
      <c r="B34" t="s">
        <v>35</v>
      </c>
      <c r="C34" t="s">
        <v>1570</v>
      </c>
      <c r="D34" t="s">
        <v>53</v>
      </c>
      <c r="E34">
        <v>880</v>
      </c>
      <c r="F34">
        <v>32400</v>
      </c>
      <c r="G34">
        <v>31050</v>
      </c>
      <c r="H34">
        <v>0</v>
      </c>
      <c r="I34">
        <v>14.666666666666666</v>
      </c>
      <c r="J34">
        <v>20.951388888888889</v>
      </c>
      <c r="K34">
        <v>0</v>
      </c>
      <c r="L34">
        <v>2.8341384863123993E-2</v>
      </c>
      <c r="M34">
        <v>21.888888888888889</v>
      </c>
      <c r="N34">
        <v>2.7160493827160494E-2</v>
      </c>
    </row>
    <row r="35" spans="1:14" x14ac:dyDescent="0.3">
      <c r="A35" s="6">
        <v>45292</v>
      </c>
      <c r="B35" t="s">
        <v>35</v>
      </c>
      <c r="C35" t="s">
        <v>1045</v>
      </c>
      <c r="D35" t="s">
        <v>37</v>
      </c>
      <c r="E35">
        <v>864</v>
      </c>
      <c r="F35">
        <v>32400</v>
      </c>
      <c r="G35">
        <v>32850</v>
      </c>
      <c r="H35">
        <v>7</v>
      </c>
      <c r="I35">
        <v>2.0571428571428574</v>
      </c>
      <c r="J35">
        <v>3.1732142857142858</v>
      </c>
      <c r="K35">
        <v>240</v>
      </c>
      <c r="L35">
        <v>2.63013698630137E-2</v>
      </c>
      <c r="M35">
        <v>3.1285714285714286</v>
      </c>
      <c r="N35">
        <v>2.6666666666666668E-2</v>
      </c>
    </row>
    <row r="36" spans="1:14" x14ac:dyDescent="0.3">
      <c r="A36" s="6">
        <v>45292</v>
      </c>
      <c r="B36" t="s">
        <v>35</v>
      </c>
      <c r="C36" t="s">
        <v>1102</v>
      </c>
      <c r="D36" t="s">
        <v>41</v>
      </c>
      <c r="E36">
        <v>709</v>
      </c>
      <c r="F36">
        <v>32400</v>
      </c>
      <c r="G36">
        <v>33750</v>
      </c>
      <c r="H36">
        <v>3</v>
      </c>
      <c r="I36">
        <v>3.9388888888888891</v>
      </c>
      <c r="J36">
        <v>7.6483796296296296</v>
      </c>
      <c r="K36">
        <v>165</v>
      </c>
      <c r="L36">
        <v>2.1007407407407409E-2</v>
      </c>
      <c r="M36">
        <v>7.3358796296296296</v>
      </c>
      <c r="N36">
        <v>2.1882716049382717E-2</v>
      </c>
    </row>
    <row r="37" spans="1:14" x14ac:dyDescent="0.3">
      <c r="A37" s="6">
        <v>45292</v>
      </c>
      <c r="B37" t="s">
        <v>80</v>
      </c>
      <c r="C37" t="s">
        <v>1552</v>
      </c>
      <c r="D37" t="s">
        <v>76</v>
      </c>
      <c r="E37">
        <v>675</v>
      </c>
      <c r="F37">
        <v>32400</v>
      </c>
      <c r="G37">
        <v>40050</v>
      </c>
      <c r="H37">
        <v>0</v>
      </c>
      <c r="I37">
        <v>11.25</v>
      </c>
      <c r="J37">
        <v>27.34375</v>
      </c>
      <c r="K37">
        <v>0</v>
      </c>
      <c r="L37">
        <v>1.6853932584269662E-2</v>
      </c>
      <c r="M37">
        <v>22.03125</v>
      </c>
      <c r="N37">
        <v>2.0833333333333332E-2</v>
      </c>
    </row>
    <row r="38" spans="1:14" x14ac:dyDescent="0.3">
      <c r="A38" s="6">
        <v>45292</v>
      </c>
      <c r="B38" t="s">
        <v>33</v>
      </c>
      <c r="C38" t="s">
        <v>826</v>
      </c>
      <c r="D38" t="s">
        <v>16</v>
      </c>
      <c r="E38">
        <v>635</v>
      </c>
      <c r="F38">
        <v>32400</v>
      </c>
      <c r="G38">
        <v>32400</v>
      </c>
      <c r="H38">
        <v>1</v>
      </c>
      <c r="I38">
        <v>10.583333333333334</v>
      </c>
      <c r="J38">
        <v>22.059027777777779</v>
      </c>
      <c r="K38">
        <v>60</v>
      </c>
      <c r="L38">
        <v>1.9598765432098767E-2</v>
      </c>
      <c r="M38">
        <v>22.059027777777779</v>
      </c>
      <c r="N38">
        <v>1.9598765432098767E-2</v>
      </c>
    </row>
    <row r="39" spans="1:14" x14ac:dyDescent="0.3">
      <c r="A39" s="6">
        <v>45292</v>
      </c>
      <c r="B39" t="s">
        <v>33</v>
      </c>
      <c r="C39" t="s">
        <v>736</v>
      </c>
      <c r="D39" t="s">
        <v>19</v>
      </c>
      <c r="E39">
        <v>595</v>
      </c>
      <c r="F39">
        <v>32400</v>
      </c>
      <c r="G39">
        <v>37800</v>
      </c>
      <c r="H39">
        <v>2</v>
      </c>
      <c r="I39">
        <v>4.958333333333333</v>
      </c>
      <c r="J39">
        <v>12.918402777777779</v>
      </c>
      <c r="K39">
        <v>70</v>
      </c>
      <c r="L39">
        <v>1.5740740740740739E-2</v>
      </c>
      <c r="M39">
        <v>11.043402777777779</v>
      </c>
      <c r="N39">
        <v>1.8364197530864199E-2</v>
      </c>
    </row>
    <row r="40" spans="1:14" x14ac:dyDescent="0.3">
      <c r="A40" s="6">
        <v>45292</v>
      </c>
      <c r="B40" t="s">
        <v>35</v>
      </c>
      <c r="C40" t="s">
        <v>1265</v>
      </c>
      <c r="D40" t="s">
        <v>48</v>
      </c>
      <c r="E40">
        <v>580</v>
      </c>
      <c r="F40">
        <v>32400</v>
      </c>
      <c r="G40">
        <v>34650</v>
      </c>
      <c r="H40">
        <v>1</v>
      </c>
      <c r="I40">
        <v>9.6666666666666661</v>
      </c>
      <c r="J40">
        <v>23.659722222222221</v>
      </c>
      <c r="K40">
        <v>90</v>
      </c>
      <c r="L40">
        <v>1.6738816738816741E-2</v>
      </c>
      <c r="M40">
        <v>22.097222222222221</v>
      </c>
      <c r="N40">
        <v>1.7901234567901235E-2</v>
      </c>
    </row>
    <row r="41" spans="1:14" x14ac:dyDescent="0.3">
      <c r="A41" s="6">
        <v>45292</v>
      </c>
      <c r="B41" t="s">
        <v>80</v>
      </c>
      <c r="C41" t="s">
        <v>776</v>
      </c>
      <c r="D41" t="s">
        <v>74</v>
      </c>
      <c r="E41">
        <v>565</v>
      </c>
      <c r="F41">
        <v>32400</v>
      </c>
      <c r="G41">
        <v>30600</v>
      </c>
      <c r="H41">
        <v>2</v>
      </c>
      <c r="I41">
        <v>4.708333333333333</v>
      </c>
      <c r="J41">
        <v>10.428819444444445</v>
      </c>
      <c r="K41">
        <v>585</v>
      </c>
      <c r="L41">
        <v>1.84640522875817E-2</v>
      </c>
      <c r="M41">
        <v>11.053819444444445</v>
      </c>
      <c r="N41">
        <v>1.7438271604938271E-2</v>
      </c>
    </row>
    <row r="42" spans="1:14" x14ac:dyDescent="0.3">
      <c r="A42" s="6">
        <v>45292</v>
      </c>
      <c r="B42" t="s">
        <v>35</v>
      </c>
      <c r="C42" t="s">
        <v>1097</v>
      </c>
      <c r="D42" t="s">
        <v>43</v>
      </c>
      <c r="E42">
        <v>500</v>
      </c>
      <c r="F42">
        <v>32400</v>
      </c>
      <c r="G42">
        <v>33750</v>
      </c>
      <c r="H42">
        <v>1</v>
      </c>
      <c r="I42">
        <v>8.3333333333333339</v>
      </c>
      <c r="J42">
        <v>23.090277777777779</v>
      </c>
      <c r="K42">
        <v>40</v>
      </c>
      <c r="L42">
        <v>1.4814814814814815E-2</v>
      </c>
      <c r="M42">
        <v>22.152777777777779</v>
      </c>
      <c r="N42">
        <v>1.5432098765432098E-2</v>
      </c>
    </row>
    <row r="43" spans="1:14" x14ac:dyDescent="0.3">
      <c r="A43" s="6">
        <v>45292</v>
      </c>
      <c r="B43" t="s">
        <v>55</v>
      </c>
      <c r="C43" t="s">
        <v>414</v>
      </c>
      <c r="D43" t="s">
        <v>64</v>
      </c>
      <c r="E43">
        <v>493</v>
      </c>
      <c r="F43">
        <v>32400</v>
      </c>
      <c r="G43">
        <v>36450</v>
      </c>
      <c r="H43">
        <v>6</v>
      </c>
      <c r="I43">
        <v>1.3694444444444445</v>
      </c>
      <c r="J43">
        <v>4.1616898148148147</v>
      </c>
      <c r="K43">
        <v>235</v>
      </c>
      <c r="L43">
        <v>1.3525377229080933E-2</v>
      </c>
      <c r="M43">
        <v>3.6929398148148147</v>
      </c>
      <c r="N43">
        <v>1.5216049382716049E-2</v>
      </c>
    </row>
    <row r="44" spans="1:14" x14ac:dyDescent="0.3">
      <c r="A44" s="6">
        <v>45292</v>
      </c>
      <c r="B44" t="s">
        <v>34</v>
      </c>
      <c r="C44" t="s">
        <v>1540</v>
      </c>
      <c r="D44" t="s">
        <v>27</v>
      </c>
      <c r="E44">
        <v>490</v>
      </c>
      <c r="F44">
        <v>32400</v>
      </c>
      <c r="G44">
        <v>38700</v>
      </c>
      <c r="H44">
        <v>1</v>
      </c>
      <c r="I44">
        <v>8.1666666666666661</v>
      </c>
      <c r="J44">
        <v>26.534722222222221</v>
      </c>
      <c r="K44">
        <v>60</v>
      </c>
      <c r="L44">
        <v>1.2661498708010336E-2</v>
      </c>
      <c r="M44">
        <v>22.159722222222221</v>
      </c>
      <c r="N44">
        <v>1.5123456790123457E-2</v>
      </c>
    </row>
    <row r="45" spans="1:14" x14ac:dyDescent="0.3">
      <c r="A45" s="6">
        <v>45292</v>
      </c>
      <c r="B45" t="s">
        <v>55</v>
      </c>
      <c r="C45" t="s">
        <v>1124</v>
      </c>
      <c r="D45" t="s">
        <v>56</v>
      </c>
      <c r="E45">
        <v>486</v>
      </c>
      <c r="F45">
        <v>32400</v>
      </c>
      <c r="G45">
        <v>34650</v>
      </c>
      <c r="H45">
        <v>3</v>
      </c>
      <c r="I45">
        <v>2.7</v>
      </c>
      <c r="J45">
        <v>7.9083333333333332</v>
      </c>
      <c r="K45">
        <v>130</v>
      </c>
      <c r="L45">
        <v>1.4025974025974027E-2</v>
      </c>
      <c r="M45">
        <v>7.3875000000000002</v>
      </c>
      <c r="N45">
        <v>1.4999999999999999E-2</v>
      </c>
    </row>
    <row r="46" spans="1:14" x14ac:dyDescent="0.3">
      <c r="A46" s="6">
        <v>45292</v>
      </c>
      <c r="B46" t="s">
        <v>33</v>
      </c>
      <c r="C46" t="s">
        <v>1565</v>
      </c>
      <c r="D46" t="s">
        <v>6</v>
      </c>
      <c r="E46">
        <v>460</v>
      </c>
      <c r="F46">
        <v>32400</v>
      </c>
      <c r="G46">
        <v>36000</v>
      </c>
      <c r="H46">
        <v>0</v>
      </c>
      <c r="I46">
        <v>7.666666666666667</v>
      </c>
      <c r="J46">
        <v>24.680555555555557</v>
      </c>
      <c r="K46">
        <v>0</v>
      </c>
      <c r="L46">
        <v>1.2777777777777779E-2</v>
      </c>
      <c r="M46">
        <v>22.180555555555557</v>
      </c>
      <c r="N46">
        <v>1.4197530864197531E-2</v>
      </c>
    </row>
    <row r="47" spans="1:14" x14ac:dyDescent="0.3">
      <c r="A47" s="6">
        <v>45292</v>
      </c>
      <c r="B47" t="s">
        <v>33</v>
      </c>
      <c r="C47" t="s">
        <v>473</v>
      </c>
      <c r="D47" t="s">
        <v>8</v>
      </c>
      <c r="E47">
        <v>430</v>
      </c>
      <c r="F47">
        <v>32400</v>
      </c>
      <c r="G47">
        <v>27000</v>
      </c>
      <c r="H47">
        <v>3</v>
      </c>
      <c r="I47">
        <v>2.3888888888888888</v>
      </c>
      <c r="J47">
        <v>6.1504629629629628</v>
      </c>
      <c r="K47">
        <v>255</v>
      </c>
      <c r="L47">
        <v>1.5925925925925927E-2</v>
      </c>
      <c r="M47">
        <v>7.4004629629629628</v>
      </c>
      <c r="N47">
        <v>1.3271604938271606E-2</v>
      </c>
    </row>
    <row r="48" spans="1:14" x14ac:dyDescent="0.3">
      <c r="A48" s="6">
        <v>45292</v>
      </c>
      <c r="B48" t="s">
        <v>34</v>
      </c>
      <c r="C48" t="s">
        <v>1368</v>
      </c>
      <c r="D48" t="s">
        <v>25</v>
      </c>
      <c r="E48">
        <v>305</v>
      </c>
      <c r="F48">
        <v>32400</v>
      </c>
      <c r="G48">
        <v>40050</v>
      </c>
      <c r="H48">
        <v>2</v>
      </c>
      <c r="I48">
        <v>2.5416666666666665</v>
      </c>
      <c r="J48">
        <v>13.800347222222221</v>
      </c>
      <c r="K48">
        <v>195</v>
      </c>
      <c r="L48">
        <v>7.6154806491885146E-3</v>
      </c>
      <c r="M48">
        <v>11.144097222222221</v>
      </c>
      <c r="N48">
        <v>9.4135802469135811E-3</v>
      </c>
    </row>
    <row r="49" spans="1:14" x14ac:dyDescent="0.3">
      <c r="A49" s="6">
        <v>45292</v>
      </c>
      <c r="B49" t="s">
        <v>35</v>
      </c>
      <c r="C49" t="s">
        <v>1569</v>
      </c>
      <c r="D49" t="s">
        <v>40</v>
      </c>
      <c r="E49">
        <v>282</v>
      </c>
      <c r="F49">
        <v>32400</v>
      </c>
      <c r="G49">
        <v>33300</v>
      </c>
      <c r="H49">
        <v>0</v>
      </c>
      <c r="I49">
        <v>4.7</v>
      </c>
      <c r="J49">
        <v>22.929166666666667</v>
      </c>
      <c r="K49">
        <v>0</v>
      </c>
      <c r="L49">
        <v>8.4684684684684687E-3</v>
      </c>
      <c r="M49">
        <v>22.304166666666667</v>
      </c>
      <c r="N49">
        <v>8.7037037037037031E-3</v>
      </c>
    </row>
    <row r="50" spans="1:14" x14ac:dyDescent="0.3">
      <c r="A50" s="6">
        <v>45292</v>
      </c>
      <c r="B50" t="s">
        <v>80</v>
      </c>
      <c r="C50" t="s">
        <v>1374</v>
      </c>
      <c r="D50" t="s">
        <v>67</v>
      </c>
      <c r="E50">
        <v>255</v>
      </c>
      <c r="F50">
        <v>32400</v>
      </c>
      <c r="G50">
        <v>36900</v>
      </c>
      <c r="H50">
        <v>2</v>
      </c>
      <c r="I50">
        <v>2.125</v>
      </c>
      <c r="J50">
        <v>12.723958333333334</v>
      </c>
      <c r="K50">
        <v>55</v>
      </c>
      <c r="L50">
        <v>6.9105691056910567E-3</v>
      </c>
      <c r="M50">
        <v>11.161458333333334</v>
      </c>
      <c r="N50">
        <v>7.8703703703703696E-3</v>
      </c>
    </row>
    <row r="51" spans="1:14" x14ac:dyDescent="0.3">
      <c r="A51" s="6">
        <v>45292</v>
      </c>
      <c r="B51" t="s">
        <v>33</v>
      </c>
      <c r="C51" t="s">
        <v>463</v>
      </c>
      <c r="D51" t="s">
        <v>3</v>
      </c>
      <c r="E51">
        <v>245</v>
      </c>
      <c r="F51">
        <v>32400</v>
      </c>
      <c r="G51">
        <v>30150</v>
      </c>
      <c r="H51">
        <v>2</v>
      </c>
      <c r="I51">
        <v>2.0416666666666665</v>
      </c>
      <c r="J51">
        <v>10.383680555555555</v>
      </c>
      <c r="K51">
        <v>120</v>
      </c>
      <c r="L51">
        <v>8.1260364842454403E-3</v>
      </c>
      <c r="M51">
        <v>11.164930555555555</v>
      </c>
      <c r="N51">
        <v>7.5617283950617283E-3</v>
      </c>
    </row>
    <row r="52" spans="1:14" x14ac:dyDescent="0.3">
      <c r="A52" s="6">
        <v>45292</v>
      </c>
      <c r="B52" t="s">
        <v>35</v>
      </c>
      <c r="C52" t="s">
        <v>1268</v>
      </c>
      <c r="D52" t="s">
        <v>44</v>
      </c>
      <c r="E52">
        <v>245</v>
      </c>
      <c r="F52">
        <v>32400</v>
      </c>
      <c r="G52">
        <v>32850</v>
      </c>
      <c r="H52">
        <v>1</v>
      </c>
      <c r="I52">
        <v>4.083333333333333</v>
      </c>
      <c r="J52">
        <v>22.642361111111111</v>
      </c>
      <c r="K52">
        <v>30</v>
      </c>
      <c r="L52">
        <v>7.4581430745814309E-3</v>
      </c>
      <c r="M52">
        <v>22.329861111111111</v>
      </c>
      <c r="N52">
        <v>7.5617283950617283E-3</v>
      </c>
    </row>
    <row r="53" spans="1:14" x14ac:dyDescent="0.3">
      <c r="A53" s="6">
        <v>45292</v>
      </c>
      <c r="B53" t="s">
        <v>33</v>
      </c>
      <c r="C53" t="s">
        <v>1432</v>
      </c>
      <c r="D53" t="s">
        <v>10</v>
      </c>
      <c r="E53">
        <v>225</v>
      </c>
      <c r="F53">
        <v>32400</v>
      </c>
      <c r="G53">
        <v>31500</v>
      </c>
      <c r="H53">
        <v>1</v>
      </c>
      <c r="I53">
        <v>3.75</v>
      </c>
      <c r="J53">
        <v>21.71875</v>
      </c>
      <c r="K53">
        <v>35</v>
      </c>
      <c r="L53">
        <v>7.1428571428571426E-3</v>
      </c>
      <c r="M53">
        <v>22.34375</v>
      </c>
      <c r="N53">
        <v>6.9444444444444441E-3</v>
      </c>
    </row>
    <row r="54" spans="1:14" x14ac:dyDescent="0.3">
      <c r="A54" s="6">
        <v>45292</v>
      </c>
      <c r="B54" t="s">
        <v>33</v>
      </c>
      <c r="C54" t="s">
        <v>770</v>
      </c>
      <c r="D54" t="s">
        <v>2</v>
      </c>
      <c r="E54">
        <v>200</v>
      </c>
      <c r="F54">
        <v>32400</v>
      </c>
      <c r="G54">
        <v>40050</v>
      </c>
      <c r="H54">
        <v>1</v>
      </c>
      <c r="I54">
        <v>3.3333333333333335</v>
      </c>
      <c r="J54">
        <v>27.673611111111111</v>
      </c>
      <c r="K54">
        <v>40</v>
      </c>
      <c r="L54">
        <v>4.9937578027465668E-3</v>
      </c>
      <c r="M54">
        <v>22.361111111111111</v>
      </c>
      <c r="N54">
        <v>6.1728395061728392E-3</v>
      </c>
    </row>
    <row r="55" spans="1:14" x14ac:dyDescent="0.3">
      <c r="A55" s="6">
        <v>45292</v>
      </c>
      <c r="B55" t="s">
        <v>35</v>
      </c>
      <c r="C55" t="s">
        <v>1563</v>
      </c>
      <c r="D55" t="s">
        <v>52</v>
      </c>
      <c r="E55">
        <v>175</v>
      </c>
      <c r="F55">
        <v>32400</v>
      </c>
      <c r="G55">
        <v>33750</v>
      </c>
      <c r="H55">
        <v>0</v>
      </c>
      <c r="I55">
        <v>2.9166666666666665</v>
      </c>
      <c r="J55">
        <v>23.315972222222221</v>
      </c>
      <c r="K55">
        <v>0</v>
      </c>
      <c r="L55">
        <v>5.185185185185185E-3</v>
      </c>
      <c r="M55">
        <v>22.378472222222221</v>
      </c>
      <c r="N55">
        <v>5.4012345679012343E-3</v>
      </c>
    </row>
    <row r="56" spans="1:14" x14ac:dyDescent="0.3">
      <c r="A56" s="6">
        <v>45292</v>
      </c>
      <c r="B56" t="s">
        <v>35</v>
      </c>
      <c r="C56" t="s">
        <v>1560</v>
      </c>
      <c r="D56" t="s">
        <v>50</v>
      </c>
      <c r="E56">
        <v>160</v>
      </c>
      <c r="F56">
        <v>32400</v>
      </c>
      <c r="G56">
        <v>34650</v>
      </c>
      <c r="H56">
        <v>0</v>
      </c>
      <c r="I56">
        <v>2.6666666666666665</v>
      </c>
      <c r="J56">
        <v>23.951388888888889</v>
      </c>
      <c r="K56">
        <v>0</v>
      </c>
      <c r="L56">
        <v>4.6176046176046176E-3</v>
      </c>
      <c r="M56">
        <v>22.388888888888889</v>
      </c>
      <c r="N56">
        <v>4.9382716049382715E-3</v>
      </c>
    </row>
    <row r="57" spans="1:14" x14ac:dyDescent="0.3">
      <c r="A57" s="6">
        <v>45292</v>
      </c>
      <c r="B57" t="s">
        <v>80</v>
      </c>
      <c r="C57" t="s">
        <v>1273</v>
      </c>
      <c r="D57" t="s">
        <v>77</v>
      </c>
      <c r="E57">
        <v>154</v>
      </c>
      <c r="F57">
        <v>32400</v>
      </c>
      <c r="G57">
        <v>25200</v>
      </c>
      <c r="H57">
        <v>1</v>
      </c>
      <c r="I57">
        <v>2.5666666666666669</v>
      </c>
      <c r="J57">
        <v>17.393055555555556</v>
      </c>
      <c r="K57">
        <v>0</v>
      </c>
      <c r="L57">
        <v>6.1111111111111114E-3</v>
      </c>
      <c r="M57">
        <v>22.393055555555556</v>
      </c>
      <c r="N57">
        <v>4.7530864197530866E-3</v>
      </c>
    </row>
    <row r="58" spans="1:14" x14ac:dyDescent="0.3">
      <c r="A58" s="6">
        <v>45292</v>
      </c>
      <c r="B58" t="s">
        <v>35</v>
      </c>
      <c r="C58" t="s">
        <v>1564</v>
      </c>
      <c r="D58" t="s">
        <v>47</v>
      </c>
      <c r="E58">
        <v>135</v>
      </c>
      <c r="F58">
        <v>32400</v>
      </c>
      <c r="G58">
        <v>19800</v>
      </c>
      <c r="H58">
        <v>0</v>
      </c>
      <c r="I58">
        <v>2.25</v>
      </c>
      <c r="J58">
        <v>13.65625</v>
      </c>
      <c r="K58">
        <v>0</v>
      </c>
      <c r="L58">
        <v>6.8181818181818179E-3</v>
      </c>
      <c r="M58">
        <v>22.40625</v>
      </c>
      <c r="N58">
        <v>4.1666666666666666E-3</v>
      </c>
    </row>
    <row r="59" spans="1:14" x14ac:dyDescent="0.3">
      <c r="A59" s="6">
        <v>45292</v>
      </c>
      <c r="B59" t="s">
        <v>33</v>
      </c>
      <c r="C59" t="s">
        <v>1548</v>
      </c>
      <c r="D59" t="s">
        <v>0</v>
      </c>
      <c r="E59">
        <v>120</v>
      </c>
      <c r="F59">
        <v>32400</v>
      </c>
      <c r="G59">
        <v>17100</v>
      </c>
      <c r="H59">
        <v>0</v>
      </c>
      <c r="I59">
        <v>2</v>
      </c>
      <c r="J59">
        <v>11.791666666666666</v>
      </c>
      <c r="K59">
        <v>0</v>
      </c>
      <c r="L59">
        <v>7.0175438596491229E-3</v>
      </c>
      <c r="M59">
        <v>22.416666666666668</v>
      </c>
      <c r="N59">
        <v>3.7037037037037038E-3</v>
      </c>
    </row>
    <row r="60" spans="1:14" x14ac:dyDescent="0.3">
      <c r="A60" s="6">
        <v>45292</v>
      </c>
      <c r="B60" t="s">
        <v>34</v>
      </c>
      <c r="C60" t="s">
        <v>1551</v>
      </c>
      <c r="D60" t="s">
        <v>29</v>
      </c>
      <c r="E60">
        <v>110</v>
      </c>
      <c r="F60">
        <v>32400</v>
      </c>
      <c r="G60">
        <v>39600</v>
      </c>
      <c r="H60">
        <v>0</v>
      </c>
      <c r="I60">
        <v>1.8333333333333333</v>
      </c>
      <c r="J60">
        <v>27.423611111111111</v>
      </c>
      <c r="K60">
        <v>0</v>
      </c>
      <c r="L60">
        <v>2.7777777777777779E-3</v>
      </c>
      <c r="M60">
        <v>22.423611111111111</v>
      </c>
      <c r="N60">
        <v>3.3950617283950617E-3</v>
      </c>
    </row>
    <row r="61" spans="1:14" x14ac:dyDescent="0.3">
      <c r="A61" s="6">
        <v>45292</v>
      </c>
      <c r="B61" t="s">
        <v>35</v>
      </c>
      <c r="C61" t="s">
        <v>946</v>
      </c>
      <c r="D61" t="s">
        <v>51</v>
      </c>
      <c r="E61">
        <v>109</v>
      </c>
      <c r="F61">
        <v>32400</v>
      </c>
      <c r="G61">
        <v>32850</v>
      </c>
      <c r="H61">
        <v>2</v>
      </c>
      <c r="I61">
        <v>0.90833333333333333</v>
      </c>
      <c r="J61">
        <v>11.368402777777778</v>
      </c>
      <c r="K61">
        <v>90</v>
      </c>
      <c r="L61">
        <v>3.3181126331811263E-3</v>
      </c>
      <c r="M61">
        <v>11.212152777777778</v>
      </c>
      <c r="N61">
        <v>3.3641975308641974E-3</v>
      </c>
    </row>
    <row r="62" spans="1:14" x14ac:dyDescent="0.3">
      <c r="A62" s="6">
        <v>45292</v>
      </c>
      <c r="B62" t="s">
        <v>80</v>
      </c>
      <c r="C62" t="s">
        <v>1557</v>
      </c>
      <c r="D62" t="s">
        <v>78</v>
      </c>
      <c r="E62">
        <v>95</v>
      </c>
      <c r="F62">
        <v>32400</v>
      </c>
      <c r="G62">
        <v>37350</v>
      </c>
      <c r="H62">
        <v>0</v>
      </c>
      <c r="I62">
        <v>1.5833333333333333</v>
      </c>
      <c r="J62">
        <v>25.871527777777779</v>
      </c>
      <c r="K62">
        <v>0</v>
      </c>
      <c r="L62">
        <v>2.5435073627844713E-3</v>
      </c>
      <c r="M62">
        <v>22.434027777777779</v>
      </c>
      <c r="N62">
        <v>2.9320987654320989E-3</v>
      </c>
    </row>
    <row r="63" spans="1:14" x14ac:dyDescent="0.3">
      <c r="A63" s="6">
        <v>45292</v>
      </c>
      <c r="B63" t="s">
        <v>35</v>
      </c>
      <c r="C63" t="s">
        <v>1566</v>
      </c>
      <c r="D63" t="s">
        <v>54</v>
      </c>
      <c r="E63">
        <v>85</v>
      </c>
      <c r="F63">
        <v>32400</v>
      </c>
      <c r="G63">
        <v>17100</v>
      </c>
      <c r="H63">
        <v>0</v>
      </c>
      <c r="I63">
        <v>1.4166666666666667</v>
      </c>
      <c r="J63">
        <v>11.815972222222221</v>
      </c>
      <c r="K63">
        <v>0</v>
      </c>
      <c r="L63">
        <v>4.9707602339181291E-3</v>
      </c>
      <c r="M63">
        <v>22.440972222222221</v>
      </c>
      <c r="N63">
        <v>2.6234567901234568E-3</v>
      </c>
    </row>
    <row r="64" spans="1:14" x14ac:dyDescent="0.3">
      <c r="A64" s="6">
        <v>45292</v>
      </c>
      <c r="B64" t="s">
        <v>35</v>
      </c>
      <c r="C64" t="s">
        <v>1559</v>
      </c>
      <c r="D64" t="s">
        <v>49</v>
      </c>
      <c r="E64">
        <v>85</v>
      </c>
      <c r="F64">
        <v>32400</v>
      </c>
      <c r="G64">
        <v>34200</v>
      </c>
      <c r="H64">
        <v>0</v>
      </c>
      <c r="I64">
        <v>1.4166666666666667</v>
      </c>
      <c r="J64">
        <v>23.690972222222221</v>
      </c>
      <c r="K64">
        <v>0</v>
      </c>
      <c r="L64">
        <v>2.4853801169590645E-3</v>
      </c>
      <c r="M64">
        <v>22.440972222222221</v>
      </c>
      <c r="N64">
        <v>2.6234567901234568E-3</v>
      </c>
    </row>
    <row r="65" spans="1:14" x14ac:dyDescent="0.3">
      <c r="A65" s="6">
        <v>45292</v>
      </c>
      <c r="B65" t="s">
        <v>34</v>
      </c>
      <c r="C65" t="s">
        <v>1561</v>
      </c>
      <c r="D65" t="s">
        <v>24</v>
      </c>
      <c r="E65">
        <v>82</v>
      </c>
      <c r="F65">
        <v>32400</v>
      </c>
      <c r="G65">
        <v>39150</v>
      </c>
      <c r="H65">
        <v>0</v>
      </c>
      <c r="I65">
        <v>1.3666666666666667</v>
      </c>
      <c r="J65">
        <v>27.130555555555556</v>
      </c>
      <c r="K65">
        <v>0</v>
      </c>
      <c r="L65">
        <v>2.094508301404853E-3</v>
      </c>
      <c r="M65">
        <v>22.443055555555556</v>
      </c>
      <c r="N65">
        <v>2.5308641975308644E-3</v>
      </c>
    </row>
    <row r="66" spans="1:14" x14ac:dyDescent="0.3">
      <c r="A66" s="6">
        <v>45292</v>
      </c>
      <c r="B66" t="s">
        <v>35</v>
      </c>
      <c r="C66" t="s">
        <v>371</v>
      </c>
      <c r="D66" t="s">
        <v>46</v>
      </c>
      <c r="E66">
        <v>70</v>
      </c>
      <c r="F66">
        <v>32400</v>
      </c>
      <c r="G66">
        <v>24300</v>
      </c>
      <c r="H66">
        <v>1</v>
      </c>
      <c r="I66">
        <v>1.1666666666666667</v>
      </c>
      <c r="J66">
        <v>16.826388888888889</v>
      </c>
      <c r="K66">
        <v>45</v>
      </c>
      <c r="L66">
        <v>2.8806584362139919E-3</v>
      </c>
      <c r="M66">
        <v>22.451388888888889</v>
      </c>
      <c r="N66">
        <v>2.1604938271604936E-3</v>
      </c>
    </row>
    <row r="67" spans="1:14" x14ac:dyDescent="0.3">
      <c r="A67" s="6">
        <v>45292</v>
      </c>
      <c r="B67" t="s">
        <v>35</v>
      </c>
      <c r="C67" t="s">
        <v>1562</v>
      </c>
      <c r="D67" t="s">
        <v>45</v>
      </c>
      <c r="E67">
        <v>70</v>
      </c>
      <c r="F67">
        <v>32400</v>
      </c>
      <c r="G67">
        <v>30150</v>
      </c>
      <c r="H67">
        <v>0</v>
      </c>
      <c r="I67">
        <v>1.1666666666666667</v>
      </c>
      <c r="J67">
        <v>20.888888888888889</v>
      </c>
      <c r="K67">
        <v>0</v>
      </c>
      <c r="L67">
        <v>2.3217247097844112E-3</v>
      </c>
      <c r="M67">
        <v>22.451388888888889</v>
      </c>
      <c r="N67">
        <v>2.1604938271604936E-3</v>
      </c>
    </row>
    <row r="68" spans="1:14" x14ac:dyDescent="0.3">
      <c r="A68" s="6">
        <v>45292</v>
      </c>
      <c r="B68" t="s">
        <v>33</v>
      </c>
      <c r="C68" t="s">
        <v>1549</v>
      </c>
      <c r="D68" t="s">
        <v>1</v>
      </c>
      <c r="E68">
        <v>30</v>
      </c>
      <c r="F68">
        <v>32400</v>
      </c>
      <c r="G68">
        <v>36900</v>
      </c>
      <c r="H68">
        <v>0</v>
      </c>
      <c r="I68">
        <v>0.5</v>
      </c>
      <c r="J68">
        <v>25.604166666666668</v>
      </c>
      <c r="K68">
        <v>0</v>
      </c>
      <c r="L68">
        <v>8.1300813008130081E-4</v>
      </c>
      <c r="M68">
        <v>22.479166666666668</v>
      </c>
      <c r="N68">
        <v>9.2592592592592596E-4</v>
      </c>
    </row>
    <row r="69" spans="1:14" x14ac:dyDescent="0.3">
      <c r="A69" s="6">
        <v>45292</v>
      </c>
      <c r="B69" t="s">
        <v>33</v>
      </c>
      <c r="C69" t="s">
        <v>1550</v>
      </c>
      <c r="D69" t="s">
        <v>17</v>
      </c>
      <c r="E69">
        <v>0</v>
      </c>
      <c r="F69">
        <v>32400</v>
      </c>
      <c r="G69">
        <v>900</v>
      </c>
      <c r="H69">
        <v>0</v>
      </c>
      <c r="I69">
        <v>0</v>
      </c>
      <c r="J69">
        <v>0.625</v>
      </c>
      <c r="K69">
        <v>0</v>
      </c>
      <c r="L69">
        <v>0</v>
      </c>
      <c r="M69">
        <v>22.5</v>
      </c>
      <c r="N69">
        <v>0</v>
      </c>
    </row>
    <row r="70" spans="1:14" x14ac:dyDescent="0.3">
      <c r="A70" s="6">
        <v>45292</v>
      </c>
      <c r="B70" t="s">
        <v>33</v>
      </c>
      <c r="C70" t="s">
        <v>1410</v>
      </c>
      <c r="D70" t="s">
        <v>14</v>
      </c>
      <c r="E70">
        <v>0</v>
      </c>
      <c r="F70">
        <v>32400</v>
      </c>
      <c r="G70">
        <v>24750</v>
      </c>
      <c r="H70">
        <v>1</v>
      </c>
      <c r="I70">
        <v>0</v>
      </c>
      <c r="J70">
        <v>17.1875</v>
      </c>
      <c r="K70">
        <v>35</v>
      </c>
      <c r="L70">
        <v>0</v>
      </c>
      <c r="M70">
        <v>22.5</v>
      </c>
      <c r="N70">
        <v>0</v>
      </c>
    </row>
    <row r="71" spans="1:14" x14ac:dyDescent="0.3">
      <c r="A71" s="6">
        <v>45292</v>
      </c>
      <c r="B71" t="s">
        <v>33</v>
      </c>
      <c r="C71" t="s">
        <v>1554</v>
      </c>
      <c r="D71" t="s">
        <v>3932</v>
      </c>
      <c r="E71">
        <v>0</v>
      </c>
      <c r="F71">
        <v>32400</v>
      </c>
      <c r="G71">
        <v>0</v>
      </c>
      <c r="H71">
        <v>0</v>
      </c>
      <c r="I71">
        <v>0</v>
      </c>
      <c r="J71">
        <v>0</v>
      </c>
      <c r="K71">
        <v>0</v>
      </c>
      <c r="L71">
        <v>0</v>
      </c>
      <c r="M71">
        <v>22.5</v>
      </c>
      <c r="N71">
        <v>0</v>
      </c>
    </row>
    <row r="72" spans="1:14" x14ac:dyDescent="0.3">
      <c r="A72" s="6">
        <v>45292</v>
      </c>
      <c r="B72" t="s">
        <v>34</v>
      </c>
      <c r="C72" t="s">
        <v>1381</v>
      </c>
      <c r="D72" t="s">
        <v>30</v>
      </c>
      <c r="E72">
        <v>0</v>
      </c>
      <c r="F72">
        <v>32400</v>
      </c>
      <c r="G72">
        <v>0</v>
      </c>
      <c r="H72">
        <v>1</v>
      </c>
      <c r="I72">
        <v>0</v>
      </c>
      <c r="J72">
        <v>0</v>
      </c>
      <c r="K72">
        <v>120</v>
      </c>
      <c r="L72">
        <v>0</v>
      </c>
      <c r="M72">
        <v>22.5</v>
      </c>
      <c r="N72">
        <v>0</v>
      </c>
    </row>
    <row r="73" spans="1:14" x14ac:dyDescent="0.3">
      <c r="A73" s="6">
        <v>45292</v>
      </c>
      <c r="B73" t="s">
        <v>80</v>
      </c>
      <c r="C73" t="s">
        <v>713</v>
      </c>
      <c r="D73" t="s">
        <v>69</v>
      </c>
      <c r="E73">
        <v>0</v>
      </c>
      <c r="F73">
        <v>32400</v>
      </c>
      <c r="G73">
        <v>39150</v>
      </c>
      <c r="H73">
        <v>4</v>
      </c>
      <c r="I73">
        <v>0</v>
      </c>
      <c r="J73">
        <v>6.796875</v>
      </c>
      <c r="K73">
        <v>150</v>
      </c>
      <c r="L73">
        <v>0</v>
      </c>
      <c r="M73">
        <v>5.625</v>
      </c>
      <c r="N73">
        <v>0</v>
      </c>
    </row>
    <row r="74" spans="1:14" x14ac:dyDescent="0.3">
      <c r="A74" s="6">
        <v>45292</v>
      </c>
      <c r="B74" t="s">
        <v>34</v>
      </c>
      <c r="C74" t="s">
        <v>1481</v>
      </c>
      <c r="D74" t="s">
        <v>23</v>
      </c>
      <c r="E74">
        <v>0</v>
      </c>
      <c r="F74">
        <v>32400</v>
      </c>
      <c r="G74">
        <v>37350</v>
      </c>
      <c r="H74">
        <v>2</v>
      </c>
      <c r="I74">
        <v>0</v>
      </c>
      <c r="J74">
        <v>12.96875</v>
      </c>
      <c r="K74">
        <v>105</v>
      </c>
      <c r="L74">
        <v>0</v>
      </c>
      <c r="M74">
        <v>11.25</v>
      </c>
      <c r="N74">
        <v>0</v>
      </c>
    </row>
    <row r="75" spans="1:14" x14ac:dyDescent="0.3">
      <c r="A75" s="6">
        <v>45292</v>
      </c>
      <c r="B75" t="s">
        <v>80</v>
      </c>
      <c r="C75" t="s">
        <v>1558</v>
      </c>
      <c r="D75" t="s">
        <v>71</v>
      </c>
      <c r="E75">
        <v>0</v>
      </c>
      <c r="F75">
        <v>32400</v>
      </c>
      <c r="G75">
        <v>20700</v>
      </c>
      <c r="H75">
        <v>0</v>
      </c>
      <c r="I75">
        <v>0</v>
      </c>
      <c r="J75">
        <v>14.375</v>
      </c>
      <c r="K75">
        <v>0</v>
      </c>
      <c r="L75">
        <v>0</v>
      </c>
      <c r="M75">
        <v>22.5</v>
      </c>
      <c r="N75">
        <v>0</v>
      </c>
    </row>
    <row r="76" spans="1:14" x14ac:dyDescent="0.3">
      <c r="A76" s="6">
        <v>45323</v>
      </c>
      <c r="B76" t="s">
        <v>34</v>
      </c>
      <c r="C76" t="s">
        <v>454</v>
      </c>
      <c r="D76" t="s">
        <v>28</v>
      </c>
      <c r="E76">
        <v>20020</v>
      </c>
      <c r="F76">
        <v>33750</v>
      </c>
      <c r="G76">
        <v>19350</v>
      </c>
      <c r="H76">
        <v>4</v>
      </c>
      <c r="I76">
        <v>83.416666666666671</v>
      </c>
      <c r="J76">
        <v>-0.11631944444444445</v>
      </c>
      <c r="K76">
        <v>2210</v>
      </c>
      <c r="L76">
        <v>1.0346253229974161</v>
      </c>
      <c r="M76">
        <v>2.3836805555555554</v>
      </c>
      <c r="N76">
        <v>0.59318518518518515</v>
      </c>
    </row>
    <row r="77" spans="1:14" x14ac:dyDescent="0.3">
      <c r="A77" s="6">
        <v>45323</v>
      </c>
      <c r="B77" t="s">
        <v>80</v>
      </c>
      <c r="C77" t="s">
        <v>783</v>
      </c>
      <c r="D77" t="s">
        <v>72</v>
      </c>
      <c r="E77">
        <v>11024</v>
      </c>
      <c r="F77">
        <v>33750</v>
      </c>
      <c r="G77">
        <v>34200</v>
      </c>
      <c r="H77">
        <v>24</v>
      </c>
      <c r="I77">
        <v>7.655555555555555</v>
      </c>
      <c r="J77">
        <v>0.67060185185185184</v>
      </c>
      <c r="K77">
        <v>2650</v>
      </c>
      <c r="L77">
        <v>0.3223391812865497</v>
      </c>
      <c r="M77">
        <v>0.65758101851851847</v>
      </c>
      <c r="N77">
        <v>0.32663703703703706</v>
      </c>
    </row>
    <row r="78" spans="1:14" x14ac:dyDescent="0.3">
      <c r="A78" s="6">
        <v>45323</v>
      </c>
      <c r="B78" t="s">
        <v>33</v>
      </c>
      <c r="C78" t="s">
        <v>1415</v>
      </c>
      <c r="D78" t="s">
        <v>4</v>
      </c>
      <c r="E78">
        <v>6385</v>
      </c>
      <c r="F78">
        <v>33750</v>
      </c>
      <c r="G78">
        <v>22050</v>
      </c>
      <c r="H78">
        <v>3</v>
      </c>
      <c r="I78">
        <v>35.472222222222221</v>
      </c>
      <c r="J78">
        <v>3.6261574074074074</v>
      </c>
      <c r="K78">
        <v>375</v>
      </c>
      <c r="L78">
        <v>0.28956916099773244</v>
      </c>
      <c r="M78">
        <v>6.3344907407407405</v>
      </c>
      <c r="N78">
        <v>0.18918518518518518</v>
      </c>
    </row>
    <row r="79" spans="1:14" x14ac:dyDescent="0.3">
      <c r="A79" s="6">
        <v>45323</v>
      </c>
      <c r="B79" t="s">
        <v>34</v>
      </c>
      <c r="C79" t="s">
        <v>1386</v>
      </c>
      <c r="D79" t="s">
        <v>31</v>
      </c>
      <c r="E79">
        <v>6145</v>
      </c>
      <c r="F79">
        <v>33750</v>
      </c>
      <c r="G79">
        <v>28800</v>
      </c>
      <c r="H79">
        <v>13</v>
      </c>
      <c r="I79">
        <v>7.8782051282051277</v>
      </c>
      <c r="J79">
        <v>1.2102029914529915</v>
      </c>
      <c r="K79">
        <v>1020</v>
      </c>
      <c r="L79">
        <v>0.21336805555555555</v>
      </c>
      <c r="M79">
        <v>1.4746260683760684</v>
      </c>
      <c r="N79">
        <v>0.18207407407407408</v>
      </c>
    </row>
    <row r="80" spans="1:14" x14ac:dyDescent="0.3">
      <c r="A80" s="6">
        <v>45323</v>
      </c>
      <c r="B80" t="s">
        <v>55</v>
      </c>
      <c r="C80" t="s">
        <v>378</v>
      </c>
      <c r="D80" t="s">
        <v>63</v>
      </c>
      <c r="E80">
        <v>6137</v>
      </c>
      <c r="F80">
        <v>33750</v>
      </c>
      <c r="G80">
        <v>25172.300000000003</v>
      </c>
      <c r="H80">
        <v>24</v>
      </c>
      <c r="I80">
        <v>4.2618055555555561</v>
      </c>
      <c r="J80">
        <v>0.5507899305555557</v>
      </c>
      <c r="K80">
        <v>7082</v>
      </c>
      <c r="L80">
        <v>0.24379973224536491</v>
      </c>
      <c r="M80">
        <v>0.79898726851851853</v>
      </c>
      <c r="N80">
        <v>0.18183703703703705</v>
      </c>
    </row>
    <row r="81" spans="1:14" x14ac:dyDescent="0.3">
      <c r="A81" s="6">
        <v>45323</v>
      </c>
      <c r="B81" t="s">
        <v>34</v>
      </c>
      <c r="C81" t="s">
        <v>1568</v>
      </c>
      <c r="D81" t="s">
        <v>26</v>
      </c>
      <c r="E81">
        <v>4080</v>
      </c>
      <c r="F81">
        <v>33750</v>
      </c>
      <c r="G81">
        <v>63000</v>
      </c>
      <c r="H81">
        <v>2</v>
      </c>
      <c r="I81">
        <v>34</v>
      </c>
      <c r="J81">
        <v>20.458333333333332</v>
      </c>
      <c r="K81">
        <v>325</v>
      </c>
      <c r="L81">
        <v>6.4761904761904757E-2</v>
      </c>
      <c r="M81">
        <v>10.302083333333334</v>
      </c>
      <c r="N81">
        <v>0.12088888888888889</v>
      </c>
    </row>
    <row r="82" spans="1:14" x14ac:dyDescent="0.3">
      <c r="A82" s="6">
        <v>45323</v>
      </c>
      <c r="B82" t="s">
        <v>55</v>
      </c>
      <c r="C82" t="s">
        <v>1201</v>
      </c>
      <c r="D82" t="s">
        <v>62</v>
      </c>
      <c r="E82">
        <v>3888</v>
      </c>
      <c r="F82">
        <v>33750</v>
      </c>
      <c r="G82">
        <v>28350</v>
      </c>
      <c r="H82">
        <v>14</v>
      </c>
      <c r="I82">
        <v>4.628571428571429</v>
      </c>
      <c r="J82">
        <v>1.2133928571428572</v>
      </c>
      <c r="K82">
        <v>1570</v>
      </c>
      <c r="L82">
        <v>0.13714285714285715</v>
      </c>
      <c r="M82">
        <v>1.48125</v>
      </c>
      <c r="N82">
        <v>0.1152</v>
      </c>
    </row>
    <row r="83" spans="1:14" x14ac:dyDescent="0.3">
      <c r="A83" s="6">
        <v>45323</v>
      </c>
      <c r="B83" t="s">
        <v>80</v>
      </c>
      <c r="C83" t="s">
        <v>1076</v>
      </c>
      <c r="D83" t="s">
        <v>75</v>
      </c>
      <c r="E83">
        <v>3038</v>
      </c>
      <c r="F83">
        <v>33750</v>
      </c>
      <c r="G83">
        <v>32850</v>
      </c>
      <c r="H83">
        <v>3</v>
      </c>
      <c r="I83">
        <v>16.877777777777776</v>
      </c>
      <c r="J83">
        <v>6.9009259259259261</v>
      </c>
      <c r="K83">
        <v>380</v>
      </c>
      <c r="L83">
        <v>9.2480974124809739E-2</v>
      </c>
      <c r="M83">
        <v>7.1092592592592601</v>
      </c>
      <c r="N83">
        <v>9.0014814814814811E-2</v>
      </c>
    </row>
    <row r="84" spans="1:14" x14ac:dyDescent="0.3">
      <c r="A84" s="6">
        <v>45323</v>
      </c>
      <c r="B84" t="s">
        <v>33</v>
      </c>
      <c r="C84" t="s">
        <v>840</v>
      </c>
      <c r="D84" t="s">
        <v>13</v>
      </c>
      <c r="E84">
        <v>3030</v>
      </c>
      <c r="F84">
        <v>33750</v>
      </c>
      <c r="G84">
        <v>35100</v>
      </c>
      <c r="H84">
        <v>6</v>
      </c>
      <c r="I84">
        <v>8.4166666666666661</v>
      </c>
      <c r="J84">
        <v>3.7118055555555554</v>
      </c>
      <c r="K84">
        <v>365</v>
      </c>
      <c r="L84">
        <v>8.6324786324786323E-2</v>
      </c>
      <c r="M84">
        <v>3.5555555555555554</v>
      </c>
      <c r="N84">
        <v>8.9777777777777776E-2</v>
      </c>
    </row>
    <row r="85" spans="1:14" x14ac:dyDescent="0.3">
      <c r="A85" s="6">
        <v>45323</v>
      </c>
      <c r="B85" t="s">
        <v>80</v>
      </c>
      <c r="C85" t="s">
        <v>726</v>
      </c>
      <c r="D85" t="s">
        <v>70</v>
      </c>
      <c r="E85">
        <v>2830</v>
      </c>
      <c r="F85">
        <v>33750</v>
      </c>
      <c r="G85">
        <v>37350</v>
      </c>
      <c r="H85">
        <v>9</v>
      </c>
      <c r="I85">
        <v>5.2407407407407414</v>
      </c>
      <c r="J85">
        <v>2.6635802469135803</v>
      </c>
      <c r="K85">
        <v>250</v>
      </c>
      <c r="L85">
        <v>7.5769745649263726E-2</v>
      </c>
      <c r="M85">
        <v>2.3858024691358026</v>
      </c>
      <c r="N85">
        <v>8.3851851851851858E-2</v>
      </c>
    </row>
    <row r="86" spans="1:14" x14ac:dyDescent="0.3">
      <c r="A86" s="6">
        <v>45323</v>
      </c>
      <c r="B86" t="s">
        <v>55</v>
      </c>
      <c r="C86" t="s">
        <v>1138</v>
      </c>
      <c r="D86" t="s">
        <v>57</v>
      </c>
      <c r="E86">
        <v>2824</v>
      </c>
      <c r="F86">
        <v>33750</v>
      </c>
      <c r="G86">
        <v>33750</v>
      </c>
      <c r="H86">
        <v>10</v>
      </c>
      <c r="I86">
        <v>4.7066666666666661</v>
      </c>
      <c r="J86">
        <v>2.1476388888888889</v>
      </c>
      <c r="K86">
        <v>960</v>
      </c>
      <c r="L86">
        <v>8.3674074074074067E-2</v>
      </c>
      <c r="M86">
        <v>2.1476388888888889</v>
      </c>
      <c r="N86">
        <v>8.3674074074074067E-2</v>
      </c>
    </row>
    <row r="87" spans="1:14" x14ac:dyDescent="0.3">
      <c r="A87" s="6">
        <v>45323</v>
      </c>
      <c r="B87" t="s">
        <v>55</v>
      </c>
      <c r="C87" t="s">
        <v>1217</v>
      </c>
      <c r="D87" t="s">
        <v>59</v>
      </c>
      <c r="E87">
        <v>2556</v>
      </c>
      <c r="F87">
        <v>33750</v>
      </c>
      <c r="G87">
        <v>33300</v>
      </c>
      <c r="H87">
        <v>3</v>
      </c>
      <c r="I87">
        <v>14.2</v>
      </c>
      <c r="J87">
        <v>7.1166666666666663</v>
      </c>
      <c r="K87">
        <v>95</v>
      </c>
      <c r="L87">
        <v>7.675675675675675E-2</v>
      </c>
      <c r="M87">
        <v>7.2208333333333332</v>
      </c>
      <c r="N87">
        <v>7.5733333333333333E-2</v>
      </c>
    </row>
    <row r="88" spans="1:14" x14ac:dyDescent="0.3">
      <c r="A88" s="6">
        <v>45323</v>
      </c>
      <c r="B88" t="s">
        <v>80</v>
      </c>
      <c r="C88" t="s">
        <v>1463</v>
      </c>
      <c r="D88" t="s">
        <v>68</v>
      </c>
      <c r="E88">
        <v>2540</v>
      </c>
      <c r="F88">
        <v>33750</v>
      </c>
      <c r="G88">
        <v>36900</v>
      </c>
      <c r="H88">
        <v>7</v>
      </c>
      <c r="I88">
        <v>6.0476190476190474</v>
      </c>
      <c r="J88">
        <v>3.4087301587301586</v>
      </c>
      <c r="K88">
        <v>355</v>
      </c>
      <c r="L88">
        <v>6.8834688346883471E-2</v>
      </c>
      <c r="M88">
        <v>3.0962301587301586</v>
      </c>
      <c r="N88">
        <v>7.5259259259259262E-2</v>
      </c>
    </row>
    <row r="89" spans="1:14" x14ac:dyDescent="0.3">
      <c r="A89" s="6">
        <v>45323</v>
      </c>
      <c r="B89" t="s">
        <v>55</v>
      </c>
      <c r="C89" t="s">
        <v>1491</v>
      </c>
      <c r="D89" t="s">
        <v>66</v>
      </c>
      <c r="E89">
        <v>2255.9</v>
      </c>
      <c r="F89">
        <v>33750</v>
      </c>
      <c r="G89">
        <v>37800</v>
      </c>
      <c r="H89">
        <v>4</v>
      </c>
      <c r="I89">
        <v>9.3995833333333341</v>
      </c>
      <c r="J89">
        <v>6.1708506944444439</v>
      </c>
      <c r="K89">
        <v>660</v>
      </c>
      <c r="L89">
        <v>5.967989417989418E-2</v>
      </c>
      <c r="M89">
        <v>5.4677256944444439</v>
      </c>
      <c r="N89">
        <v>6.6841481481481488E-2</v>
      </c>
    </row>
    <row r="90" spans="1:14" x14ac:dyDescent="0.3">
      <c r="A90" s="6">
        <v>45323</v>
      </c>
      <c r="B90" t="s">
        <v>34</v>
      </c>
      <c r="C90" t="s">
        <v>1459</v>
      </c>
      <c r="D90" t="s">
        <v>22</v>
      </c>
      <c r="E90">
        <v>2245</v>
      </c>
      <c r="F90">
        <v>33750</v>
      </c>
      <c r="G90">
        <v>35550</v>
      </c>
      <c r="H90">
        <v>6</v>
      </c>
      <c r="I90">
        <v>6.2361111111111116</v>
      </c>
      <c r="J90">
        <v>3.8547453703703702</v>
      </c>
      <c r="K90">
        <v>794</v>
      </c>
      <c r="L90">
        <v>6.3150492264416311E-2</v>
      </c>
      <c r="M90">
        <v>3.6464120370370368</v>
      </c>
      <c r="N90">
        <v>6.6518518518518518E-2</v>
      </c>
    </row>
    <row r="91" spans="1:14" x14ac:dyDescent="0.3">
      <c r="A91" s="6">
        <v>45323</v>
      </c>
      <c r="B91" t="s">
        <v>55</v>
      </c>
      <c r="C91" t="s">
        <v>1191</v>
      </c>
      <c r="D91" t="s">
        <v>61</v>
      </c>
      <c r="E91">
        <v>2198</v>
      </c>
      <c r="F91">
        <v>33750</v>
      </c>
      <c r="G91">
        <v>33300</v>
      </c>
      <c r="H91">
        <v>6</v>
      </c>
      <c r="I91">
        <v>6.1055555555555552</v>
      </c>
      <c r="J91">
        <v>3.5997685185185189</v>
      </c>
      <c r="K91">
        <v>3020</v>
      </c>
      <c r="L91">
        <v>6.6006006006006007E-2</v>
      </c>
      <c r="M91">
        <v>3.6518518518518519</v>
      </c>
      <c r="N91">
        <v>6.512592592592592E-2</v>
      </c>
    </row>
    <row r="92" spans="1:14" x14ac:dyDescent="0.3">
      <c r="A92" s="6">
        <v>45323</v>
      </c>
      <c r="B92" t="s">
        <v>33</v>
      </c>
      <c r="C92" t="s">
        <v>826</v>
      </c>
      <c r="D92" t="s">
        <v>16</v>
      </c>
      <c r="E92">
        <v>2060</v>
      </c>
      <c r="F92">
        <v>33750</v>
      </c>
      <c r="G92">
        <v>33750</v>
      </c>
      <c r="H92">
        <v>4</v>
      </c>
      <c r="I92">
        <v>8.5833333333333339</v>
      </c>
      <c r="J92">
        <v>5.5017361111111107</v>
      </c>
      <c r="K92">
        <v>415</v>
      </c>
      <c r="L92">
        <v>6.1037037037037035E-2</v>
      </c>
      <c r="M92">
        <v>5.5017361111111107</v>
      </c>
      <c r="N92">
        <v>6.1037037037037035E-2</v>
      </c>
    </row>
    <row r="93" spans="1:14" x14ac:dyDescent="0.3">
      <c r="A93" s="6">
        <v>45323</v>
      </c>
      <c r="B93" t="s">
        <v>55</v>
      </c>
      <c r="C93" t="s">
        <v>486</v>
      </c>
      <c r="D93" t="s">
        <v>65</v>
      </c>
      <c r="E93">
        <v>1858</v>
      </c>
      <c r="F93">
        <v>33750</v>
      </c>
      <c r="G93">
        <v>34650</v>
      </c>
      <c r="H93">
        <v>15</v>
      </c>
      <c r="I93">
        <v>2.0644444444444443</v>
      </c>
      <c r="J93">
        <v>1.518148148148148</v>
      </c>
      <c r="K93">
        <v>1000</v>
      </c>
      <c r="L93">
        <v>5.3621933621933619E-2</v>
      </c>
      <c r="M93">
        <v>1.4764814814814815</v>
      </c>
      <c r="N93">
        <v>5.5051851851851852E-2</v>
      </c>
    </row>
    <row r="94" spans="1:14" x14ac:dyDescent="0.3">
      <c r="A94" s="6">
        <v>45323</v>
      </c>
      <c r="B94" t="s">
        <v>33</v>
      </c>
      <c r="C94" t="s">
        <v>736</v>
      </c>
      <c r="D94" t="s">
        <v>19</v>
      </c>
      <c r="E94">
        <v>1835</v>
      </c>
      <c r="F94">
        <v>33750</v>
      </c>
      <c r="G94">
        <v>36900</v>
      </c>
      <c r="H94">
        <v>5</v>
      </c>
      <c r="I94">
        <v>6.1166666666666663</v>
      </c>
      <c r="J94">
        <v>4.8701388888888886</v>
      </c>
      <c r="K94">
        <v>1110</v>
      </c>
      <c r="L94">
        <v>4.9728997289972897E-2</v>
      </c>
      <c r="M94">
        <v>4.4326388888888886</v>
      </c>
      <c r="N94">
        <v>5.4370370370370368E-2</v>
      </c>
    </row>
    <row r="95" spans="1:14" x14ac:dyDescent="0.3">
      <c r="A95" s="6">
        <v>45323</v>
      </c>
      <c r="B95" t="s">
        <v>55</v>
      </c>
      <c r="C95" t="s">
        <v>1175</v>
      </c>
      <c r="D95" t="s">
        <v>58</v>
      </c>
      <c r="E95">
        <v>1555</v>
      </c>
      <c r="F95">
        <v>33750</v>
      </c>
      <c r="G95">
        <v>33750</v>
      </c>
      <c r="H95">
        <v>4</v>
      </c>
      <c r="I95">
        <v>6.479166666666667</v>
      </c>
      <c r="J95">
        <v>5.5894097222222223</v>
      </c>
      <c r="K95">
        <v>115</v>
      </c>
      <c r="L95">
        <v>4.6074074074074073E-2</v>
      </c>
      <c r="M95">
        <v>5.5894097222222223</v>
      </c>
      <c r="N95">
        <v>4.6074074074074073E-2</v>
      </c>
    </row>
    <row r="96" spans="1:14" x14ac:dyDescent="0.3">
      <c r="A96" s="6">
        <v>45323</v>
      </c>
      <c r="B96" t="s">
        <v>55</v>
      </c>
      <c r="C96" t="s">
        <v>414</v>
      </c>
      <c r="D96" t="s">
        <v>64</v>
      </c>
      <c r="E96">
        <v>1417</v>
      </c>
      <c r="F96">
        <v>33750</v>
      </c>
      <c r="G96">
        <v>35550</v>
      </c>
      <c r="H96">
        <v>5</v>
      </c>
      <c r="I96">
        <v>4.7233333333333327</v>
      </c>
      <c r="J96">
        <v>4.7406944444444443</v>
      </c>
      <c r="K96">
        <v>620</v>
      </c>
      <c r="L96">
        <v>3.9859353023909985E-2</v>
      </c>
      <c r="M96">
        <v>4.4906944444444443</v>
      </c>
      <c r="N96">
        <v>4.1985185185185188E-2</v>
      </c>
    </row>
    <row r="97" spans="1:14" x14ac:dyDescent="0.3">
      <c r="A97" s="6">
        <v>45323</v>
      </c>
      <c r="B97" t="s">
        <v>35</v>
      </c>
      <c r="C97" t="s">
        <v>1080</v>
      </c>
      <c r="D97" t="s">
        <v>42</v>
      </c>
      <c r="E97">
        <v>1337</v>
      </c>
      <c r="F97">
        <v>33750</v>
      </c>
      <c r="G97">
        <v>31950</v>
      </c>
      <c r="H97">
        <v>14</v>
      </c>
      <c r="I97">
        <v>1.5916666666666666</v>
      </c>
      <c r="J97">
        <v>1.5185019841269842</v>
      </c>
      <c r="K97">
        <v>1360</v>
      </c>
      <c r="L97">
        <v>4.1846635367762126E-2</v>
      </c>
      <c r="M97">
        <v>1.6077876984126984</v>
      </c>
      <c r="N97">
        <v>3.9614814814814818E-2</v>
      </c>
    </row>
    <row r="98" spans="1:14" x14ac:dyDescent="0.3">
      <c r="A98" s="6">
        <v>45323</v>
      </c>
      <c r="B98" t="s">
        <v>35</v>
      </c>
      <c r="C98" t="s">
        <v>1045</v>
      </c>
      <c r="D98" t="s">
        <v>37</v>
      </c>
      <c r="E98">
        <v>1298</v>
      </c>
      <c r="F98">
        <v>33750</v>
      </c>
      <c r="G98">
        <v>33300</v>
      </c>
      <c r="H98">
        <v>13</v>
      </c>
      <c r="I98">
        <v>1.664102564102564</v>
      </c>
      <c r="J98">
        <v>1.7095085470085469</v>
      </c>
      <c r="K98">
        <v>1054</v>
      </c>
      <c r="L98">
        <v>3.8978978978978979E-2</v>
      </c>
      <c r="M98">
        <v>1.7335470085470086</v>
      </c>
      <c r="N98">
        <v>3.8459259259259262E-2</v>
      </c>
    </row>
    <row r="99" spans="1:14" x14ac:dyDescent="0.3">
      <c r="A99" s="6">
        <v>45323</v>
      </c>
      <c r="B99" t="s">
        <v>33</v>
      </c>
      <c r="C99" t="s">
        <v>1554</v>
      </c>
      <c r="D99" t="s">
        <v>3932</v>
      </c>
      <c r="E99">
        <v>1265</v>
      </c>
      <c r="F99">
        <v>33750</v>
      </c>
      <c r="G99">
        <v>26100</v>
      </c>
      <c r="H99">
        <v>3</v>
      </c>
      <c r="I99">
        <v>7.0277777777777777</v>
      </c>
      <c r="J99">
        <v>5.7488425925925934</v>
      </c>
      <c r="K99">
        <v>155</v>
      </c>
      <c r="L99">
        <v>4.8467432950191569E-2</v>
      </c>
      <c r="M99">
        <v>7.5196759259259265</v>
      </c>
      <c r="N99">
        <v>3.7481481481481484E-2</v>
      </c>
    </row>
    <row r="100" spans="1:14" x14ac:dyDescent="0.3">
      <c r="A100" s="6">
        <v>45323</v>
      </c>
      <c r="B100" t="s">
        <v>34</v>
      </c>
      <c r="C100" t="s">
        <v>1540</v>
      </c>
      <c r="D100" t="s">
        <v>27</v>
      </c>
      <c r="E100">
        <v>1235</v>
      </c>
      <c r="F100">
        <v>33750</v>
      </c>
      <c r="G100">
        <v>37800</v>
      </c>
      <c r="H100">
        <v>9</v>
      </c>
      <c r="I100">
        <v>2.2870370370370372</v>
      </c>
      <c r="J100">
        <v>2.8213734567901234</v>
      </c>
      <c r="K100">
        <v>580</v>
      </c>
      <c r="L100">
        <v>3.2671957671957672E-2</v>
      </c>
      <c r="M100">
        <v>2.5088734567901234</v>
      </c>
      <c r="N100">
        <v>3.6592592592592593E-2</v>
      </c>
    </row>
    <row r="101" spans="1:14" x14ac:dyDescent="0.3">
      <c r="A101" s="6">
        <v>45323</v>
      </c>
      <c r="B101" t="s">
        <v>33</v>
      </c>
      <c r="C101" t="s">
        <v>1567</v>
      </c>
      <c r="D101" t="s">
        <v>9</v>
      </c>
      <c r="E101">
        <v>1120</v>
      </c>
      <c r="F101">
        <v>33750</v>
      </c>
      <c r="G101">
        <v>36450</v>
      </c>
      <c r="H101">
        <v>3</v>
      </c>
      <c r="I101">
        <v>6.2222222222222223</v>
      </c>
      <c r="J101">
        <v>8.1782407407407405</v>
      </c>
      <c r="K101">
        <v>60</v>
      </c>
      <c r="L101">
        <v>3.0727023319615913E-2</v>
      </c>
      <c r="M101">
        <v>7.5532407407407405</v>
      </c>
      <c r="N101">
        <v>3.3185185185185186E-2</v>
      </c>
    </row>
    <row r="102" spans="1:14" x14ac:dyDescent="0.3">
      <c r="A102" s="6">
        <v>45323</v>
      </c>
      <c r="B102" t="s">
        <v>80</v>
      </c>
      <c r="C102" t="s">
        <v>776</v>
      </c>
      <c r="D102" t="s">
        <v>74</v>
      </c>
      <c r="E102">
        <v>1115</v>
      </c>
      <c r="F102">
        <v>33750</v>
      </c>
      <c r="G102">
        <v>35550</v>
      </c>
      <c r="H102">
        <v>5</v>
      </c>
      <c r="I102">
        <v>3.7166666666666668</v>
      </c>
      <c r="J102">
        <v>4.7826388888888891</v>
      </c>
      <c r="K102">
        <v>185</v>
      </c>
      <c r="L102">
        <v>3.1364275668073135E-2</v>
      </c>
      <c r="M102">
        <v>4.5326388888888891</v>
      </c>
      <c r="N102">
        <v>3.3037037037037038E-2</v>
      </c>
    </row>
    <row r="103" spans="1:14" x14ac:dyDescent="0.3">
      <c r="A103" s="6">
        <v>45323</v>
      </c>
      <c r="B103" t="s">
        <v>80</v>
      </c>
      <c r="C103" t="s">
        <v>1553</v>
      </c>
      <c r="D103" t="s">
        <v>79</v>
      </c>
      <c r="E103">
        <v>1015</v>
      </c>
      <c r="F103">
        <v>33750</v>
      </c>
      <c r="G103">
        <v>27000</v>
      </c>
      <c r="H103">
        <v>1</v>
      </c>
      <c r="I103">
        <v>16.916666666666668</v>
      </c>
      <c r="J103">
        <v>18.045138888888889</v>
      </c>
      <c r="K103">
        <v>50</v>
      </c>
      <c r="L103">
        <v>3.7592592592592594E-2</v>
      </c>
      <c r="M103">
        <v>22.732638888888889</v>
      </c>
      <c r="N103">
        <v>3.0074074074074073E-2</v>
      </c>
    </row>
    <row r="104" spans="1:14" x14ac:dyDescent="0.3">
      <c r="A104" s="6">
        <v>45323</v>
      </c>
      <c r="B104" t="s">
        <v>35</v>
      </c>
      <c r="C104" t="s">
        <v>1111</v>
      </c>
      <c r="D104" t="s">
        <v>36</v>
      </c>
      <c r="E104">
        <v>1005</v>
      </c>
      <c r="F104">
        <v>33750</v>
      </c>
      <c r="G104">
        <v>32850</v>
      </c>
      <c r="H104">
        <v>9</v>
      </c>
      <c r="I104">
        <v>1.8611111111111112</v>
      </c>
      <c r="J104">
        <v>2.457175925925926</v>
      </c>
      <c r="K104">
        <v>260</v>
      </c>
      <c r="L104">
        <v>3.0593607305936073E-2</v>
      </c>
      <c r="M104">
        <v>2.5266203703703707</v>
      </c>
      <c r="N104">
        <v>2.9777777777777778E-2</v>
      </c>
    </row>
    <row r="105" spans="1:14" x14ac:dyDescent="0.3">
      <c r="A105" s="6">
        <v>45323</v>
      </c>
      <c r="B105" t="s">
        <v>33</v>
      </c>
      <c r="C105" t="s">
        <v>763</v>
      </c>
      <c r="D105" t="s">
        <v>7</v>
      </c>
      <c r="E105">
        <v>990</v>
      </c>
      <c r="F105">
        <v>33750</v>
      </c>
      <c r="G105">
        <v>36900</v>
      </c>
      <c r="H105">
        <v>6</v>
      </c>
      <c r="I105">
        <v>2.75</v>
      </c>
      <c r="J105">
        <v>4.15625</v>
      </c>
      <c r="K105">
        <v>665</v>
      </c>
      <c r="L105">
        <v>2.6829268292682926E-2</v>
      </c>
      <c r="M105">
        <v>3.7916666666666665</v>
      </c>
      <c r="N105">
        <v>2.9333333333333333E-2</v>
      </c>
    </row>
    <row r="106" spans="1:14" x14ac:dyDescent="0.3">
      <c r="A106" s="6">
        <v>45323</v>
      </c>
      <c r="B106" t="s">
        <v>35</v>
      </c>
      <c r="C106" t="s">
        <v>530</v>
      </c>
      <c r="D106" t="s">
        <v>38</v>
      </c>
      <c r="E106">
        <v>960</v>
      </c>
      <c r="F106">
        <v>33750</v>
      </c>
      <c r="G106">
        <v>27000</v>
      </c>
      <c r="H106">
        <v>3</v>
      </c>
      <c r="I106">
        <v>5.333333333333333</v>
      </c>
      <c r="J106">
        <v>6.0277777777777777</v>
      </c>
      <c r="K106">
        <v>515</v>
      </c>
      <c r="L106">
        <v>3.5555555555555556E-2</v>
      </c>
      <c r="M106">
        <v>7.5902777777777777</v>
      </c>
      <c r="N106">
        <v>2.8444444444444446E-2</v>
      </c>
    </row>
    <row r="107" spans="1:14" x14ac:dyDescent="0.3">
      <c r="A107" s="6">
        <v>45323</v>
      </c>
      <c r="B107" t="s">
        <v>35</v>
      </c>
      <c r="C107" t="s">
        <v>901</v>
      </c>
      <c r="D107" t="s">
        <v>39</v>
      </c>
      <c r="E107">
        <v>955</v>
      </c>
      <c r="F107">
        <v>33750</v>
      </c>
      <c r="G107">
        <v>31500</v>
      </c>
      <c r="H107">
        <v>2</v>
      </c>
      <c r="I107">
        <v>7.958333333333333</v>
      </c>
      <c r="J107">
        <v>10.605902777777779</v>
      </c>
      <c r="K107">
        <v>110</v>
      </c>
      <c r="L107">
        <v>3.0317460317460316E-2</v>
      </c>
      <c r="M107">
        <v>11.387152777777779</v>
      </c>
      <c r="N107">
        <v>2.8296296296296295E-2</v>
      </c>
    </row>
    <row r="108" spans="1:14" x14ac:dyDescent="0.3">
      <c r="A108" s="6">
        <v>45323</v>
      </c>
      <c r="B108" t="s">
        <v>34</v>
      </c>
      <c r="C108" t="s">
        <v>1551</v>
      </c>
      <c r="D108" t="s">
        <v>29</v>
      </c>
      <c r="E108">
        <v>955</v>
      </c>
      <c r="F108">
        <v>33750</v>
      </c>
      <c r="G108">
        <v>37800</v>
      </c>
      <c r="H108">
        <v>4</v>
      </c>
      <c r="I108">
        <v>3.9791666666666665</v>
      </c>
      <c r="J108">
        <v>6.3967013888888893</v>
      </c>
      <c r="K108">
        <v>360</v>
      </c>
      <c r="L108">
        <v>2.5264550264550264E-2</v>
      </c>
      <c r="M108">
        <v>5.6935763888888893</v>
      </c>
      <c r="N108">
        <v>2.8296296296296295E-2</v>
      </c>
    </row>
    <row r="109" spans="1:14" x14ac:dyDescent="0.3">
      <c r="A109" s="6">
        <v>45323</v>
      </c>
      <c r="B109" t="s">
        <v>35</v>
      </c>
      <c r="C109" t="s">
        <v>1564</v>
      </c>
      <c r="D109" t="s">
        <v>47</v>
      </c>
      <c r="E109">
        <v>755</v>
      </c>
      <c r="F109">
        <v>33750</v>
      </c>
      <c r="G109">
        <v>13050</v>
      </c>
      <c r="H109">
        <v>4</v>
      </c>
      <c r="I109">
        <v>3.1458333333333335</v>
      </c>
      <c r="J109">
        <v>2.1345486111111112</v>
      </c>
      <c r="K109">
        <v>800</v>
      </c>
      <c r="L109">
        <v>5.7854406130268196E-2</v>
      </c>
      <c r="M109">
        <v>5.7282986111111107</v>
      </c>
      <c r="N109">
        <v>2.237037037037037E-2</v>
      </c>
    </row>
    <row r="110" spans="1:14" x14ac:dyDescent="0.3">
      <c r="A110" s="6">
        <v>45323</v>
      </c>
      <c r="B110" t="s">
        <v>35</v>
      </c>
      <c r="C110" t="s">
        <v>946</v>
      </c>
      <c r="D110" t="s">
        <v>51</v>
      </c>
      <c r="E110">
        <v>720</v>
      </c>
      <c r="F110">
        <v>33750</v>
      </c>
      <c r="G110">
        <v>31050</v>
      </c>
      <c r="H110">
        <v>3</v>
      </c>
      <c r="I110">
        <v>4</v>
      </c>
      <c r="J110">
        <v>7.020833333333333</v>
      </c>
      <c r="K110">
        <v>525</v>
      </c>
      <c r="L110">
        <v>2.318840579710145E-2</v>
      </c>
      <c r="M110">
        <v>7.645833333333333</v>
      </c>
      <c r="N110">
        <v>2.1333333333333333E-2</v>
      </c>
    </row>
    <row r="111" spans="1:14" x14ac:dyDescent="0.3">
      <c r="A111" s="6">
        <v>45323</v>
      </c>
      <c r="B111" t="s">
        <v>35</v>
      </c>
      <c r="C111" t="s">
        <v>1097</v>
      </c>
      <c r="D111" t="s">
        <v>43</v>
      </c>
      <c r="E111">
        <v>702</v>
      </c>
      <c r="F111">
        <v>33750</v>
      </c>
      <c r="G111">
        <v>33750</v>
      </c>
      <c r="H111">
        <v>2</v>
      </c>
      <c r="I111">
        <v>5.85</v>
      </c>
      <c r="J111">
        <v>11.475</v>
      </c>
      <c r="K111">
        <v>125</v>
      </c>
      <c r="L111">
        <v>2.0799999999999999E-2</v>
      </c>
      <c r="M111">
        <v>11.475</v>
      </c>
      <c r="N111">
        <v>2.0799999999999999E-2</v>
      </c>
    </row>
    <row r="112" spans="1:14" x14ac:dyDescent="0.3">
      <c r="A112" s="6">
        <v>45323</v>
      </c>
      <c r="B112" t="s">
        <v>33</v>
      </c>
      <c r="C112" t="s">
        <v>750</v>
      </c>
      <c r="D112" t="s">
        <v>12</v>
      </c>
      <c r="E112">
        <v>650</v>
      </c>
      <c r="F112">
        <v>33750</v>
      </c>
      <c r="G112">
        <v>36450</v>
      </c>
      <c r="H112">
        <v>0</v>
      </c>
      <c r="I112">
        <v>10.833333333333334</v>
      </c>
      <c r="J112">
        <v>24.861111111111111</v>
      </c>
      <c r="K112">
        <v>0</v>
      </c>
      <c r="L112">
        <v>1.7832647462277092E-2</v>
      </c>
      <c r="M112">
        <v>22.986111111111111</v>
      </c>
      <c r="N112">
        <v>1.9259259259259261E-2</v>
      </c>
    </row>
    <row r="113" spans="1:14" x14ac:dyDescent="0.3">
      <c r="A113" s="6">
        <v>45323</v>
      </c>
      <c r="B113" t="s">
        <v>55</v>
      </c>
      <c r="C113" t="s">
        <v>1222</v>
      </c>
      <c r="D113" t="s">
        <v>60</v>
      </c>
      <c r="E113">
        <v>618</v>
      </c>
      <c r="F113">
        <v>33750</v>
      </c>
      <c r="G113">
        <v>33300</v>
      </c>
      <c r="H113">
        <v>4</v>
      </c>
      <c r="I113">
        <v>2.5750000000000002</v>
      </c>
      <c r="J113">
        <v>5.6739583333333332</v>
      </c>
      <c r="K113">
        <v>275</v>
      </c>
      <c r="L113">
        <v>1.855855855855856E-2</v>
      </c>
      <c r="M113">
        <v>5.7520833333333332</v>
      </c>
      <c r="N113">
        <v>1.8311111111111111E-2</v>
      </c>
    </row>
    <row r="114" spans="1:14" x14ac:dyDescent="0.3">
      <c r="A114" s="6">
        <v>45323</v>
      </c>
      <c r="B114" t="s">
        <v>80</v>
      </c>
      <c r="C114" t="s">
        <v>1552</v>
      </c>
      <c r="D114" t="s">
        <v>76</v>
      </c>
      <c r="E114">
        <v>550</v>
      </c>
      <c r="F114">
        <v>33750</v>
      </c>
      <c r="G114">
        <v>4950</v>
      </c>
      <c r="H114">
        <v>4</v>
      </c>
      <c r="I114">
        <v>2.2916666666666665</v>
      </c>
      <c r="J114">
        <v>0.76388888888888884</v>
      </c>
      <c r="K114">
        <v>175</v>
      </c>
      <c r="L114">
        <v>0.1111111111111111</v>
      </c>
      <c r="M114">
        <v>5.7638888888888893</v>
      </c>
      <c r="N114">
        <v>1.6296296296296295E-2</v>
      </c>
    </row>
    <row r="115" spans="1:14" x14ac:dyDescent="0.3">
      <c r="A115" s="6">
        <v>45323</v>
      </c>
      <c r="B115" t="s">
        <v>33</v>
      </c>
      <c r="C115" t="s">
        <v>473</v>
      </c>
      <c r="D115" t="s">
        <v>8</v>
      </c>
      <c r="E115">
        <v>545</v>
      </c>
      <c r="F115">
        <v>33750</v>
      </c>
      <c r="G115">
        <v>32400</v>
      </c>
      <c r="H115">
        <v>5</v>
      </c>
      <c r="I115">
        <v>1.8166666666666667</v>
      </c>
      <c r="J115">
        <v>4.4243055555555557</v>
      </c>
      <c r="K115">
        <v>670</v>
      </c>
      <c r="L115">
        <v>1.6820987654320989E-2</v>
      </c>
      <c r="M115">
        <v>4.6118055555555557</v>
      </c>
      <c r="N115">
        <v>1.6148148148148148E-2</v>
      </c>
    </row>
    <row r="116" spans="1:14" x14ac:dyDescent="0.3">
      <c r="A116" s="6">
        <v>45323</v>
      </c>
      <c r="B116" t="s">
        <v>35</v>
      </c>
      <c r="C116" t="s">
        <v>1102</v>
      </c>
      <c r="D116" t="s">
        <v>41</v>
      </c>
      <c r="E116">
        <v>541</v>
      </c>
      <c r="F116">
        <v>33750</v>
      </c>
      <c r="G116">
        <v>33750</v>
      </c>
      <c r="H116">
        <v>3</v>
      </c>
      <c r="I116">
        <v>3.0055555555555555</v>
      </c>
      <c r="J116">
        <v>7.6872685185185183</v>
      </c>
      <c r="K116">
        <v>140</v>
      </c>
      <c r="L116">
        <v>1.602962962962963E-2</v>
      </c>
      <c r="M116">
        <v>7.6872685185185183</v>
      </c>
      <c r="N116">
        <v>1.602962962962963E-2</v>
      </c>
    </row>
    <row r="117" spans="1:14" x14ac:dyDescent="0.3">
      <c r="A117" s="6">
        <v>45323</v>
      </c>
      <c r="B117" t="s">
        <v>80</v>
      </c>
      <c r="C117" t="s">
        <v>1273</v>
      </c>
      <c r="D117" t="s">
        <v>77</v>
      </c>
      <c r="E117">
        <v>530</v>
      </c>
      <c r="F117">
        <v>33750</v>
      </c>
      <c r="G117">
        <v>27000</v>
      </c>
      <c r="H117">
        <v>0</v>
      </c>
      <c r="I117">
        <v>8.8333333333333339</v>
      </c>
      <c r="J117">
        <v>18.381944444444443</v>
      </c>
      <c r="K117">
        <v>0</v>
      </c>
      <c r="L117">
        <v>1.9629629629629629E-2</v>
      </c>
      <c r="M117">
        <v>23.069444444444443</v>
      </c>
      <c r="N117">
        <v>1.5703703703703702E-2</v>
      </c>
    </row>
    <row r="118" spans="1:14" x14ac:dyDescent="0.3">
      <c r="A118" s="6">
        <v>45323</v>
      </c>
      <c r="B118" t="s">
        <v>33</v>
      </c>
      <c r="C118" t="s">
        <v>1556</v>
      </c>
      <c r="D118" t="s">
        <v>11</v>
      </c>
      <c r="E118">
        <v>520</v>
      </c>
      <c r="F118">
        <v>33750</v>
      </c>
      <c r="G118">
        <v>37350</v>
      </c>
      <c r="H118">
        <v>2</v>
      </c>
      <c r="I118">
        <v>4.333333333333333</v>
      </c>
      <c r="J118">
        <v>12.788194444444445</v>
      </c>
      <c r="K118">
        <v>90</v>
      </c>
      <c r="L118">
        <v>1.3922356091030789E-2</v>
      </c>
      <c r="M118">
        <v>11.538194444444445</v>
      </c>
      <c r="N118">
        <v>1.5407407407407408E-2</v>
      </c>
    </row>
    <row r="119" spans="1:14" x14ac:dyDescent="0.3">
      <c r="A119" s="6">
        <v>45323</v>
      </c>
      <c r="B119" t="s">
        <v>33</v>
      </c>
      <c r="C119" t="s">
        <v>770</v>
      </c>
      <c r="D119" t="s">
        <v>2</v>
      </c>
      <c r="E119">
        <v>510</v>
      </c>
      <c r="F119">
        <v>33750</v>
      </c>
      <c r="G119">
        <v>36450</v>
      </c>
      <c r="H119">
        <v>5</v>
      </c>
      <c r="I119">
        <v>1.7</v>
      </c>
      <c r="J119">
        <v>4.9916666666666663</v>
      </c>
      <c r="K119">
        <v>535</v>
      </c>
      <c r="L119">
        <v>1.3991769547325103E-2</v>
      </c>
      <c r="M119">
        <v>4.6166666666666663</v>
      </c>
      <c r="N119">
        <v>1.5111111111111112E-2</v>
      </c>
    </row>
    <row r="120" spans="1:14" x14ac:dyDescent="0.3">
      <c r="A120" s="6">
        <v>45323</v>
      </c>
      <c r="B120" t="s">
        <v>33</v>
      </c>
      <c r="C120" t="s">
        <v>1555</v>
      </c>
      <c r="D120" t="s">
        <v>5</v>
      </c>
      <c r="E120">
        <v>395</v>
      </c>
      <c r="F120">
        <v>33750</v>
      </c>
      <c r="G120">
        <v>36900</v>
      </c>
      <c r="H120">
        <v>3</v>
      </c>
      <c r="I120">
        <v>2.1944444444444442</v>
      </c>
      <c r="J120">
        <v>8.4502314814814827</v>
      </c>
      <c r="K120">
        <v>175</v>
      </c>
      <c r="L120">
        <v>1.0704607046070461E-2</v>
      </c>
      <c r="M120">
        <v>7.7210648148148149</v>
      </c>
      <c r="N120">
        <v>1.1703703703703704E-2</v>
      </c>
    </row>
    <row r="121" spans="1:14" x14ac:dyDescent="0.3">
      <c r="A121" s="6">
        <v>45323</v>
      </c>
      <c r="B121" t="s">
        <v>80</v>
      </c>
      <c r="C121" t="s">
        <v>1374</v>
      </c>
      <c r="D121" t="s">
        <v>67</v>
      </c>
      <c r="E121">
        <v>377</v>
      </c>
      <c r="F121">
        <v>33750</v>
      </c>
      <c r="G121">
        <v>36450</v>
      </c>
      <c r="H121">
        <v>3</v>
      </c>
      <c r="I121">
        <v>2.0944444444444446</v>
      </c>
      <c r="J121">
        <v>8.3502314814814813</v>
      </c>
      <c r="K121">
        <v>65</v>
      </c>
      <c r="L121">
        <v>1.0342935528120713E-2</v>
      </c>
      <c r="M121">
        <v>7.7252314814814822</v>
      </c>
      <c r="N121">
        <v>1.117037037037037E-2</v>
      </c>
    </row>
    <row r="122" spans="1:14" x14ac:dyDescent="0.3">
      <c r="A122" s="6">
        <v>45323</v>
      </c>
      <c r="B122" t="s">
        <v>33</v>
      </c>
      <c r="C122" t="s">
        <v>1565</v>
      </c>
      <c r="D122" t="s">
        <v>6</v>
      </c>
      <c r="E122">
        <v>375</v>
      </c>
      <c r="F122">
        <v>33750</v>
      </c>
      <c r="G122">
        <v>36000</v>
      </c>
      <c r="H122">
        <v>1</v>
      </c>
      <c r="I122">
        <v>6.25</v>
      </c>
      <c r="J122">
        <v>24.739583333333332</v>
      </c>
      <c r="K122">
        <v>15</v>
      </c>
      <c r="L122">
        <v>1.0416666666666666E-2</v>
      </c>
      <c r="M122">
        <v>23.177083333333332</v>
      </c>
      <c r="N122">
        <v>1.1111111111111112E-2</v>
      </c>
    </row>
    <row r="123" spans="1:14" x14ac:dyDescent="0.3">
      <c r="A123" s="6">
        <v>45323</v>
      </c>
      <c r="B123" t="s">
        <v>35</v>
      </c>
      <c r="C123" t="s">
        <v>1570</v>
      </c>
      <c r="D123" t="s">
        <v>53</v>
      </c>
      <c r="E123">
        <v>360</v>
      </c>
      <c r="F123">
        <v>33750</v>
      </c>
      <c r="G123">
        <v>36000</v>
      </c>
      <c r="H123">
        <v>4</v>
      </c>
      <c r="I123">
        <v>1.5</v>
      </c>
      <c r="J123">
        <v>6.1875</v>
      </c>
      <c r="K123">
        <v>260</v>
      </c>
      <c r="L123">
        <v>0.01</v>
      </c>
      <c r="M123">
        <v>5.796875</v>
      </c>
      <c r="N123">
        <v>1.0666666666666666E-2</v>
      </c>
    </row>
    <row r="124" spans="1:14" x14ac:dyDescent="0.3">
      <c r="A124" s="6">
        <v>45323</v>
      </c>
      <c r="B124" t="s">
        <v>33</v>
      </c>
      <c r="C124" t="s">
        <v>463</v>
      </c>
      <c r="D124" t="s">
        <v>3</v>
      </c>
      <c r="E124">
        <v>360</v>
      </c>
      <c r="F124">
        <v>33750</v>
      </c>
      <c r="G124">
        <v>30600</v>
      </c>
      <c r="H124">
        <v>1</v>
      </c>
      <c r="I124">
        <v>6</v>
      </c>
      <c r="J124">
        <v>21</v>
      </c>
      <c r="K124">
        <v>45</v>
      </c>
      <c r="L124">
        <v>1.1764705882352941E-2</v>
      </c>
      <c r="M124">
        <v>23.1875</v>
      </c>
      <c r="N124">
        <v>1.0666666666666666E-2</v>
      </c>
    </row>
    <row r="125" spans="1:14" x14ac:dyDescent="0.3">
      <c r="A125" s="6">
        <v>45323</v>
      </c>
      <c r="B125" t="s">
        <v>35</v>
      </c>
      <c r="C125" t="s">
        <v>1569</v>
      </c>
      <c r="D125" t="s">
        <v>40</v>
      </c>
      <c r="E125">
        <v>325</v>
      </c>
      <c r="F125">
        <v>33750</v>
      </c>
      <c r="G125">
        <v>27000</v>
      </c>
      <c r="H125">
        <v>2</v>
      </c>
      <c r="I125">
        <v>2.7083333333333335</v>
      </c>
      <c r="J125">
        <v>9.2621527777777786</v>
      </c>
      <c r="K125">
        <v>147</v>
      </c>
      <c r="L125">
        <v>1.2037037037037037E-2</v>
      </c>
      <c r="M125">
        <v>11.605902777777779</v>
      </c>
      <c r="N125">
        <v>9.6296296296296303E-3</v>
      </c>
    </row>
    <row r="126" spans="1:14" x14ac:dyDescent="0.3">
      <c r="A126" s="6">
        <v>45323</v>
      </c>
      <c r="B126" t="s">
        <v>33</v>
      </c>
      <c r="C126" t="s">
        <v>831</v>
      </c>
      <c r="D126" t="s">
        <v>15</v>
      </c>
      <c r="E126">
        <v>280</v>
      </c>
      <c r="F126">
        <v>33750</v>
      </c>
      <c r="G126">
        <v>32850</v>
      </c>
      <c r="H126">
        <v>2</v>
      </c>
      <c r="I126">
        <v>2.3333333333333335</v>
      </c>
      <c r="J126">
        <v>11.309027777777779</v>
      </c>
      <c r="K126">
        <v>25</v>
      </c>
      <c r="L126">
        <v>8.5235920852359207E-3</v>
      </c>
      <c r="M126">
        <v>11.621527777777779</v>
      </c>
      <c r="N126">
        <v>8.2962962962962964E-3</v>
      </c>
    </row>
    <row r="127" spans="1:14" x14ac:dyDescent="0.3">
      <c r="A127" s="6">
        <v>45323</v>
      </c>
      <c r="B127" t="s">
        <v>34</v>
      </c>
      <c r="C127" t="s">
        <v>1561</v>
      </c>
      <c r="D127" t="s">
        <v>24</v>
      </c>
      <c r="E127">
        <v>265</v>
      </c>
      <c r="F127">
        <v>33750</v>
      </c>
      <c r="G127">
        <v>36450</v>
      </c>
      <c r="H127">
        <v>1</v>
      </c>
      <c r="I127">
        <v>4.416666666666667</v>
      </c>
      <c r="J127">
        <v>25.128472222222221</v>
      </c>
      <c r="K127">
        <v>15</v>
      </c>
      <c r="L127">
        <v>7.270233196159122E-3</v>
      </c>
      <c r="M127">
        <v>23.253472222222221</v>
      </c>
      <c r="N127">
        <v>7.8518518518518512E-3</v>
      </c>
    </row>
    <row r="128" spans="1:14" x14ac:dyDescent="0.3">
      <c r="A128" s="6">
        <v>45323</v>
      </c>
      <c r="B128" t="s">
        <v>80</v>
      </c>
      <c r="C128" t="s">
        <v>790</v>
      </c>
      <c r="D128" t="s">
        <v>73</v>
      </c>
      <c r="E128">
        <v>262</v>
      </c>
      <c r="F128">
        <v>33750</v>
      </c>
      <c r="G128">
        <v>39150</v>
      </c>
      <c r="H128">
        <v>2</v>
      </c>
      <c r="I128">
        <v>2.1833333333333331</v>
      </c>
      <c r="J128">
        <v>13.502777777777778</v>
      </c>
      <c r="K128">
        <v>55</v>
      </c>
      <c r="L128">
        <v>6.6922094508301408E-3</v>
      </c>
      <c r="M128">
        <v>11.627777777777778</v>
      </c>
      <c r="N128">
        <v>7.7629629629629628E-3</v>
      </c>
    </row>
    <row r="129" spans="1:14" x14ac:dyDescent="0.3">
      <c r="A129" s="6">
        <v>45323</v>
      </c>
      <c r="B129" t="s">
        <v>33</v>
      </c>
      <c r="C129" t="s">
        <v>955</v>
      </c>
      <c r="D129" t="s">
        <v>18</v>
      </c>
      <c r="E129">
        <v>240</v>
      </c>
      <c r="F129">
        <v>33750</v>
      </c>
      <c r="G129">
        <v>36000</v>
      </c>
      <c r="H129">
        <v>3</v>
      </c>
      <c r="I129">
        <v>1.3333333333333333</v>
      </c>
      <c r="J129">
        <v>8.2777777777777786</v>
      </c>
      <c r="K129">
        <v>150</v>
      </c>
      <c r="L129">
        <v>6.6666666666666671E-3</v>
      </c>
      <c r="M129">
        <v>7.7569444444444446</v>
      </c>
      <c r="N129">
        <v>7.1111111111111115E-3</v>
      </c>
    </row>
    <row r="130" spans="1:14" x14ac:dyDescent="0.3">
      <c r="A130" s="6">
        <v>45323</v>
      </c>
      <c r="B130" t="s">
        <v>55</v>
      </c>
      <c r="C130" t="s">
        <v>1124</v>
      </c>
      <c r="D130" t="s">
        <v>56</v>
      </c>
      <c r="E130">
        <v>235</v>
      </c>
      <c r="F130">
        <v>33750</v>
      </c>
      <c r="G130">
        <v>33750</v>
      </c>
      <c r="H130">
        <v>0</v>
      </c>
      <c r="I130">
        <v>3.9166666666666665</v>
      </c>
      <c r="J130">
        <v>23.274305555555557</v>
      </c>
      <c r="K130">
        <v>0</v>
      </c>
      <c r="L130">
        <v>6.9629629629629633E-3</v>
      </c>
      <c r="M130">
        <v>23.274305555555557</v>
      </c>
      <c r="N130">
        <v>6.9629629629629633E-3</v>
      </c>
    </row>
    <row r="131" spans="1:14" x14ac:dyDescent="0.3">
      <c r="A131" s="6">
        <v>45323</v>
      </c>
      <c r="B131" t="s">
        <v>80</v>
      </c>
      <c r="C131" t="s">
        <v>1558</v>
      </c>
      <c r="D131" t="s">
        <v>71</v>
      </c>
      <c r="E131">
        <v>181</v>
      </c>
      <c r="F131">
        <v>33750</v>
      </c>
      <c r="G131">
        <v>20700</v>
      </c>
      <c r="H131">
        <v>2</v>
      </c>
      <c r="I131">
        <v>1.5083333333333333</v>
      </c>
      <c r="J131">
        <v>7.1246527777777775</v>
      </c>
      <c r="K131">
        <v>150</v>
      </c>
      <c r="L131">
        <v>8.743961352657004E-3</v>
      </c>
      <c r="M131">
        <v>11.655902777777778</v>
      </c>
      <c r="N131">
        <v>5.3629629629629626E-3</v>
      </c>
    </row>
    <row r="132" spans="1:14" x14ac:dyDescent="0.3">
      <c r="A132" s="6">
        <v>45323</v>
      </c>
      <c r="B132" t="s">
        <v>33</v>
      </c>
      <c r="C132" t="s">
        <v>1410</v>
      </c>
      <c r="D132" t="s">
        <v>14</v>
      </c>
      <c r="E132">
        <v>180</v>
      </c>
      <c r="F132">
        <v>33750</v>
      </c>
      <c r="G132">
        <v>31500</v>
      </c>
      <c r="H132">
        <v>2</v>
      </c>
      <c r="I132">
        <v>1.5</v>
      </c>
      <c r="J132">
        <v>10.875</v>
      </c>
      <c r="K132">
        <v>620</v>
      </c>
      <c r="L132">
        <v>5.7142857142857143E-3</v>
      </c>
      <c r="M132">
        <v>11.65625</v>
      </c>
      <c r="N132">
        <v>5.3333333333333332E-3</v>
      </c>
    </row>
    <row r="133" spans="1:14" x14ac:dyDescent="0.3">
      <c r="A133" s="6">
        <v>45323</v>
      </c>
      <c r="B133" t="s">
        <v>35</v>
      </c>
      <c r="C133" t="s">
        <v>1563</v>
      </c>
      <c r="D133" t="s">
        <v>52</v>
      </c>
      <c r="E133">
        <v>173</v>
      </c>
      <c r="F133">
        <v>33750</v>
      </c>
      <c r="G133">
        <v>32400</v>
      </c>
      <c r="H133">
        <v>1</v>
      </c>
      <c r="I133">
        <v>2.8833333333333333</v>
      </c>
      <c r="J133">
        <v>22.379861111111111</v>
      </c>
      <c r="K133">
        <v>15</v>
      </c>
      <c r="L133">
        <v>5.3395061728395065E-3</v>
      </c>
      <c r="M133">
        <v>23.317361111111111</v>
      </c>
      <c r="N133">
        <v>5.1259259259259261E-3</v>
      </c>
    </row>
    <row r="134" spans="1:14" x14ac:dyDescent="0.3">
      <c r="A134" s="6">
        <v>45323</v>
      </c>
      <c r="B134" t="s">
        <v>33</v>
      </c>
      <c r="C134" t="s">
        <v>1432</v>
      </c>
      <c r="D134" t="s">
        <v>10</v>
      </c>
      <c r="E134">
        <v>135</v>
      </c>
      <c r="F134">
        <v>33750</v>
      </c>
      <c r="G134">
        <v>31950</v>
      </c>
      <c r="H134">
        <v>2</v>
      </c>
      <c r="I134">
        <v>1.125</v>
      </c>
      <c r="J134">
        <v>11.046875</v>
      </c>
      <c r="K134">
        <v>65</v>
      </c>
      <c r="L134">
        <v>4.2253521126760559E-3</v>
      </c>
      <c r="M134">
        <v>11.671875</v>
      </c>
      <c r="N134">
        <v>4.0000000000000001E-3</v>
      </c>
    </row>
    <row r="135" spans="1:14" x14ac:dyDescent="0.3">
      <c r="A135" s="6">
        <v>45323</v>
      </c>
      <c r="B135" t="s">
        <v>34</v>
      </c>
      <c r="C135" t="s">
        <v>1368</v>
      </c>
      <c r="D135" t="s">
        <v>25</v>
      </c>
      <c r="E135">
        <v>105</v>
      </c>
      <c r="F135">
        <v>33750</v>
      </c>
      <c r="G135">
        <v>38250</v>
      </c>
      <c r="H135">
        <v>2</v>
      </c>
      <c r="I135">
        <v>0.875</v>
      </c>
      <c r="J135">
        <v>13.244791666666666</v>
      </c>
      <c r="K135">
        <v>330</v>
      </c>
      <c r="L135">
        <v>2.7450980392156863E-3</v>
      </c>
      <c r="M135">
        <v>11.682291666666666</v>
      </c>
      <c r="N135">
        <v>3.1111111111111109E-3</v>
      </c>
    </row>
    <row r="136" spans="1:14" x14ac:dyDescent="0.3">
      <c r="A136" s="6">
        <v>45323</v>
      </c>
      <c r="B136" t="s">
        <v>33</v>
      </c>
      <c r="C136" t="s">
        <v>1549</v>
      </c>
      <c r="D136" t="s">
        <v>1</v>
      </c>
      <c r="E136">
        <v>100</v>
      </c>
      <c r="F136">
        <v>33750</v>
      </c>
      <c r="G136">
        <v>35550</v>
      </c>
      <c r="H136">
        <v>0</v>
      </c>
      <c r="I136">
        <v>1.6666666666666667</v>
      </c>
      <c r="J136">
        <v>24.618055555555557</v>
      </c>
      <c r="K136">
        <v>0</v>
      </c>
      <c r="L136">
        <v>2.8129395218002813E-3</v>
      </c>
      <c r="M136">
        <v>23.368055555555557</v>
      </c>
      <c r="N136">
        <v>2.9629629629629628E-3</v>
      </c>
    </row>
    <row r="137" spans="1:14" x14ac:dyDescent="0.3">
      <c r="A137" s="6">
        <v>45323</v>
      </c>
      <c r="B137" t="s">
        <v>80</v>
      </c>
      <c r="C137" t="s">
        <v>1557</v>
      </c>
      <c r="D137" t="s">
        <v>78</v>
      </c>
      <c r="E137">
        <v>83</v>
      </c>
      <c r="F137">
        <v>33750</v>
      </c>
      <c r="G137">
        <v>32400</v>
      </c>
      <c r="H137">
        <v>1</v>
      </c>
      <c r="I137">
        <v>1.3833333333333333</v>
      </c>
      <c r="J137">
        <v>22.442361111111111</v>
      </c>
      <c r="K137">
        <v>60</v>
      </c>
      <c r="L137">
        <v>2.5617283950617282E-3</v>
      </c>
      <c r="M137">
        <v>23.379861111111111</v>
      </c>
      <c r="N137">
        <v>2.4592592592592591E-3</v>
      </c>
    </row>
    <row r="138" spans="1:14" x14ac:dyDescent="0.3">
      <c r="A138" s="6">
        <v>45323</v>
      </c>
      <c r="B138" t="s">
        <v>35</v>
      </c>
      <c r="C138" t="s">
        <v>1559</v>
      </c>
      <c r="D138" t="s">
        <v>49</v>
      </c>
      <c r="E138">
        <v>80</v>
      </c>
      <c r="F138">
        <v>33750</v>
      </c>
      <c r="G138">
        <v>29250</v>
      </c>
      <c r="H138">
        <v>0</v>
      </c>
      <c r="I138">
        <v>1.3333333333333333</v>
      </c>
      <c r="J138">
        <v>20.256944444444443</v>
      </c>
      <c r="K138">
        <v>0</v>
      </c>
      <c r="L138">
        <v>2.735042735042735E-3</v>
      </c>
      <c r="M138">
        <v>23.381944444444443</v>
      </c>
      <c r="N138">
        <v>2.3703703703703703E-3</v>
      </c>
    </row>
    <row r="139" spans="1:14" x14ac:dyDescent="0.3">
      <c r="A139" s="6">
        <v>45323</v>
      </c>
      <c r="B139" t="s">
        <v>35</v>
      </c>
      <c r="C139" t="s">
        <v>1562</v>
      </c>
      <c r="D139" t="s">
        <v>45</v>
      </c>
      <c r="E139">
        <v>80</v>
      </c>
      <c r="F139">
        <v>33750</v>
      </c>
      <c r="G139">
        <v>32850</v>
      </c>
      <c r="H139">
        <v>3</v>
      </c>
      <c r="I139">
        <v>0.44444444444444448</v>
      </c>
      <c r="J139">
        <v>7.5856481481481488</v>
      </c>
      <c r="K139">
        <v>80</v>
      </c>
      <c r="L139">
        <v>2.4353120243531205E-3</v>
      </c>
      <c r="M139">
        <v>7.7939814814814818</v>
      </c>
      <c r="N139">
        <v>2.3703703703703703E-3</v>
      </c>
    </row>
    <row r="140" spans="1:14" x14ac:dyDescent="0.3">
      <c r="A140" s="6">
        <v>45323</v>
      </c>
      <c r="B140" t="s">
        <v>35</v>
      </c>
      <c r="C140" t="s">
        <v>1268</v>
      </c>
      <c r="D140" t="s">
        <v>44</v>
      </c>
      <c r="E140">
        <v>75</v>
      </c>
      <c r="F140">
        <v>33750</v>
      </c>
      <c r="G140">
        <v>33750</v>
      </c>
      <c r="H140">
        <v>0</v>
      </c>
      <c r="I140">
        <v>1.25</v>
      </c>
      <c r="J140">
        <v>23.385416666666668</v>
      </c>
      <c r="K140">
        <v>0</v>
      </c>
      <c r="L140">
        <v>2.2222222222222222E-3</v>
      </c>
      <c r="M140">
        <v>23.385416666666668</v>
      </c>
      <c r="N140">
        <v>2.2222222222222222E-3</v>
      </c>
    </row>
    <row r="141" spans="1:14" x14ac:dyDescent="0.3">
      <c r="A141" s="6">
        <v>45323</v>
      </c>
      <c r="B141" t="s">
        <v>35</v>
      </c>
      <c r="C141" t="s">
        <v>1265</v>
      </c>
      <c r="D141" t="s">
        <v>48</v>
      </c>
      <c r="E141">
        <v>45</v>
      </c>
      <c r="F141">
        <v>33750</v>
      </c>
      <c r="G141">
        <v>34200</v>
      </c>
      <c r="H141">
        <v>0</v>
      </c>
      <c r="I141">
        <v>0.75</v>
      </c>
      <c r="J141">
        <v>23.71875</v>
      </c>
      <c r="K141">
        <v>0</v>
      </c>
      <c r="L141">
        <v>1.3157894736842105E-3</v>
      </c>
      <c r="M141">
        <v>23.40625</v>
      </c>
      <c r="N141">
        <v>1.3333333333333333E-3</v>
      </c>
    </row>
    <row r="142" spans="1:14" x14ac:dyDescent="0.3">
      <c r="A142" s="6">
        <v>45323</v>
      </c>
      <c r="B142" t="s">
        <v>35</v>
      </c>
      <c r="C142" t="s">
        <v>371</v>
      </c>
      <c r="D142" t="s">
        <v>46</v>
      </c>
      <c r="E142">
        <v>40</v>
      </c>
      <c r="F142">
        <v>33750</v>
      </c>
      <c r="G142">
        <v>22500</v>
      </c>
      <c r="H142">
        <v>0</v>
      </c>
      <c r="I142">
        <v>0.66666666666666663</v>
      </c>
      <c r="J142">
        <v>15.597222222222221</v>
      </c>
      <c r="K142">
        <v>0</v>
      </c>
      <c r="L142">
        <v>1.7777777777777779E-3</v>
      </c>
      <c r="M142">
        <v>23.409722222222221</v>
      </c>
      <c r="N142">
        <v>1.1851851851851852E-3</v>
      </c>
    </row>
    <row r="143" spans="1:14" x14ac:dyDescent="0.3">
      <c r="A143" s="6">
        <v>45323</v>
      </c>
      <c r="B143" t="s">
        <v>35</v>
      </c>
      <c r="C143" t="s">
        <v>1566</v>
      </c>
      <c r="D143" t="s">
        <v>54</v>
      </c>
      <c r="E143">
        <v>20</v>
      </c>
      <c r="F143">
        <v>33750</v>
      </c>
      <c r="G143">
        <v>16200</v>
      </c>
      <c r="H143">
        <v>0</v>
      </c>
      <c r="I143">
        <v>0.33333333333333331</v>
      </c>
      <c r="J143">
        <v>11.236111111111111</v>
      </c>
      <c r="K143">
        <v>0</v>
      </c>
      <c r="L143">
        <v>1.2345679012345679E-3</v>
      </c>
      <c r="M143">
        <v>23.423611111111111</v>
      </c>
      <c r="N143">
        <v>5.9259259259259258E-4</v>
      </c>
    </row>
    <row r="144" spans="1:14" x14ac:dyDescent="0.3">
      <c r="A144" s="6">
        <v>45323</v>
      </c>
      <c r="B144" t="s">
        <v>35</v>
      </c>
      <c r="C144" t="s">
        <v>1560</v>
      </c>
      <c r="D144" t="s">
        <v>50</v>
      </c>
      <c r="E144">
        <v>0</v>
      </c>
      <c r="F144">
        <v>33750</v>
      </c>
      <c r="G144">
        <v>33750</v>
      </c>
      <c r="H144">
        <v>0</v>
      </c>
      <c r="I144">
        <v>0</v>
      </c>
      <c r="J144">
        <v>23.4375</v>
      </c>
      <c r="K144">
        <v>0</v>
      </c>
      <c r="L144">
        <v>0</v>
      </c>
      <c r="M144">
        <v>23.4375</v>
      </c>
      <c r="N144">
        <v>0</v>
      </c>
    </row>
    <row r="145" spans="1:14" x14ac:dyDescent="0.3">
      <c r="A145" s="6">
        <v>45323</v>
      </c>
      <c r="B145" t="s">
        <v>33</v>
      </c>
      <c r="C145" t="s">
        <v>1550</v>
      </c>
      <c r="D145" t="s">
        <v>17</v>
      </c>
      <c r="E145">
        <v>0</v>
      </c>
      <c r="F145">
        <v>33750</v>
      </c>
      <c r="G145">
        <v>0</v>
      </c>
      <c r="H145">
        <v>0</v>
      </c>
      <c r="I145">
        <v>0</v>
      </c>
      <c r="J145">
        <v>0</v>
      </c>
      <c r="K145">
        <v>0</v>
      </c>
      <c r="L145">
        <v>0</v>
      </c>
      <c r="M145">
        <v>23.4375</v>
      </c>
      <c r="N145">
        <v>0</v>
      </c>
    </row>
    <row r="146" spans="1:14" x14ac:dyDescent="0.3">
      <c r="A146" s="6">
        <v>45323</v>
      </c>
      <c r="B146" t="s">
        <v>80</v>
      </c>
      <c r="C146" t="s">
        <v>713</v>
      </c>
      <c r="D146" t="s">
        <v>69</v>
      </c>
      <c r="E146">
        <v>0</v>
      </c>
      <c r="F146">
        <v>33750</v>
      </c>
      <c r="G146">
        <v>35550</v>
      </c>
      <c r="H146">
        <v>3</v>
      </c>
      <c r="I146">
        <v>0</v>
      </c>
      <c r="J146">
        <v>8.2291666666666661</v>
      </c>
      <c r="K146">
        <v>360</v>
      </c>
      <c r="L146">
        <v>0</v>
      </c>
      <c r="M146">
        <v>7.8125</v>
      </c>
      <c r="N146">
        <v>0</v>
      </c>
    </row>
    <row r="147" spans="1:14" x14ac:dyDescent="0.3">
      <c r="A147" s="6">
        <v>45323</v>
      </c>
      <c r="B147" t="s">
        <v>34</v>
      </c>
      <c r="C147" t="s">
        <v>1381</v>
      </c>
      <c r="D147" t="s">
        <v>30</v>
      </c>
      <c r="E147">
        <v>0</v>
      </c>
      <c r="F147">
        <v>33750</v>
      </c>
      <c r="G147">
        <v>0</v>
      </c>
      <c r="H147">
        <v>3</v>
      </c>
      <c r="I147">
        <v>0</v>
      </c>
      <c r="J147">
        <v>0</v>
      </c>
      <c r="K147">
        <v>1020</v>
      </c>
      <c r="L147">
        <v>0</v>
      </c>
      <c r="M147">
        <v>7.8125</v>
      </c>
      <c r="N147">
        <v>0</v>
      </c>
    </row>
    <row r="148" spans="1:14" x14ac:dyDescent="0.3">
      <c r="A148" s="6">
        <v>45323</v>
      </c>
      <c r="B148" t="s">
        <v>33</v>
      </c>
      <c r="C148" t="s">
        <v>1548</v>
      </c>
      <c r="D148" t="s">
        <v>0</v>
      </c>
      <c r="E148">
        <v>0</v>
      </c>
      <c r="F148">
        <v>33750</v>
      </c>
      <c r="G148">
        <v>27000</v>
      </c>
      <c r="H148">
        <v>0</v>
      </c>
      <c r="I148">
        <v>0</v>
      </c>
      <c r="J148">
        <v>18.75</v>
      </c>
      <c r="K148">
        <v>0</v>
      </c>
      <c r="L148">
        <v>0</v>
      </c>
      <c r="M148">
        <v>23.4375</v>
      </c>
      <c r="N148">
        <v>0</v>
      </c>
    </row>
    <row r="149" spans="1:14" x14ac:dyDescent="0.3">
      <c r="A149" s="6">
        <v>45323</v>
      </c>
      <c r="B149" t="s">
        <v>34</v>
      </c>
      <c r="C149" t="s">
        <v>1481</v>
      </c>
      <c r="D149" t="s">
        <v>23</v>
      </c>
      <c r="E149">
        <v>0</v>
      </c>
      <c r="F149">
        <v>33750</v>
      </c>
      <c r="G149">
        <v>35100</v>
      </c>
      <c r="H149">
        <v>13</v>
      </c>
      <c r="I149">
        <v>0</v>
      </c>
      <c r="J149">
        <v>1.875</v>
      </c>
      <c r="K149">
        <v>485</v>
      </c>
      <c r="L149">
        <v>0</v>
      </c>
      <c r="M149">
        <v>1.8028846153846154</v>
      </c>
      <c r="N149">
        <v>0</v>
      </c>
    </row>
    <row r="150" spans="1:14" x14ac:dyDescent="0.3">
      <c r="A150" s="6">
        <v>45352</v>
      </c>
      <c r="B150" t="s">
        <v>33</v>
      </c>
      <c r="C150" t="s">
        <v>1410</v>
      </c>
      <c r="D150" t="s">
        <v>14</v>
      </c>
      <c r="E150">
        <v>16765</v>
      </c>
      <c r="F150">
        <v>35100</v>
      </c>
      <c r="G150">
        <v>21150</v>
      </c>
      <c r="H150">
        <v>7</v>
      </c>
      <c r="I150">
        <v>39.916666666666664</v>
      </c>
      <c r="J150">
        <v>0.43501984126984128</v>
      </c>
      <c r="K150">
        <v>1165</v>
      </c>
      <c r="L150">
        <v>0.79267139479905435</v>
      </c>
      <c r="M150">
        <v>1.8189484126984126</v>
      </c>
      <c r="N150">
        <v>0.47763532763532762</v>
      </c>
    </row>
    <row r="151" spans="1:14" x14ac:dyDescent="0.3">
      <c r="A151" s="6">
        <v>45352</v>
      </c>
      <c r="B151" t="s">
        <v>34</v>
      </c>
      <c r="C151" t="s">
        <v>1386</v>
      </c>
      <c r="D151" t="s">
        <v>31</v>
      </c>
      <c r="E151">
        <v>5965</v>
      </c>
      <c r="F151">
        <v>35100</v>
      </c>
      <c r="G151">
        <v>29700</v>
      </c>
      <c r="H151">
        <v>5</v>
      </c>
      <c r="I151">
        <v>19.883333333333333</v>
      </c>
      <c r="J151">
        <v>3.2965277777777779</v>
      </c>
      <c r="K151">
        <v>150</v>
      </c>
      <c r="L151">
        <v>0.20084175084175085</v>
      </c>
      <c r="M151">
        <v>4.0465277777777775</v>
      </c>
      <c r="N151">
        <v>0.16994301994301994</v>
      </c>
    </row>
    <row r="152" spans="1:14" x14ac:dyDescent="0.3">
      <c r="A152" s="6">
        <v>45352</v>
      </c>
      <c r="B152" t="s">
        <v>34</v>
      </c>
      <c r="C152" t="s">
        <v>454</v>
      </c>
      <c r="D152" t="s">
        <v>28</v>
      </c>
      <c r="E152">
        <v>5175</v>
      </c>
      <c r="F152">
        <v>35100</v>
      </c>
      <c r="G152">
        <v>33300</v>
      </c>
      <c r="H152">
        <v>4</v>
      </c>
      <c r="I152">
        <v>21.5625</v>
      </c>
      <c r="J152">
        <v>4.8828125</v>
      </c>
      <c r="K152">
        <v>620</v>
      </c>
      <c r="L152">
        <v>0.1554054054054054</v>
      </c>
      <c r="M152">
        <v>5.1953125</v>
      </c>
      <c r="N152">
        <v>0.14743589743589744</v>
      </c>
    </row>
    <row r="153" spans="1:14" x14ac:dyDescent="0.3">
      <c r="A153" s="6">
        <v>45352</v>
      </c>
      <c r="B153" t="s">
        <v>55</v>
      </c>
      <c r="C153" t="s">
        <v>1201</v>
      </c>
      <c r="D153" t="s">
        <v>62</v>
      </c>
      <c r="E153">
        <v>4858</v>
      </c>
      <c r="F153">
        <v>35100</v>
      </c>
      <c r="G153">
        <v>35100</v>
      </c>
      <c r="H153">
        <v>15</v>
      </c>
      <c r="I153">
        <v>5.3977777777777778</v>
      </c>
      <c r="J153">
        <v>1.4000925925925927</v>
      </c>
      <c r="K153">
        <v>1185</v>
      </c>
      <c r="L153">
        <v>0.1384045584045584</v>
      </c>
      <c r="M153">
        <v>1.4000925925925927</v>
      </c>
      <c r="N153">
        <v>0.1384045584045584</v>
      </c>
    </row>
    <row r="154" spans="1:14" x14ac:dyDescent="0.3">
      <c r="A154" s="6">
        <v>45352</v>
      </c>
      <c r="B154" t="s">
        <v>33</v>
      </c>
      <c r="C154" t="s">
        <v>1554</v>
      </c>
      <c r="D154" t="s">
        <v>3932</v>
      </c>
      <c r="E154">
        <v>4730</v>
      </c>
      <c r="F154">
        <v>35100</v>
      </c>
      <c r="G154">
        <v>30150</v>
      </c>
      <c r="H154">
        <v>4</v>
      </c>
      <c r="I154">
        <v>19.708333333333332</v>
      </c>
      <c r="J154">
        <v>4.4131944444444446</v>
      </c>
      <c r="K154">
        <v>570</v>
      </c>
      <c r="L154">
        <v>0.15688225538971809</v>
      </c>
      <c r="M154">
        <v>5.2725694444444446</v>
      </c>
      <c r="N154">
        <v>0.13475783475783476</v>
      </c>
    </row>
    <row r="155" spans="1:14" x14ac:dyDescent="0.3">
      <c r="A155" s="6">
        <v>45352</v>
      </c>
      <c r="B155" t="s">
        <v>80</v>
      </c>
      <c r="C155" t="s">
        <v>1463</v>
      </c>
      <c r="D155" t="s">
        <v>68</v>
      </c>
      <c r="E155">
        <v>4230</v>
      </c>
      <c r="F155">
        <v>35100</v>
      </c>
      <c r="G155">
        <v>40050</v>
      </c>
      <c r="H155">
        <v>10</v>
      </c>
      <c r="I155">
        <v>7.05</v>
      </c>
      <c r="J155">
        <v>2.4874999999999998</v>
      </c>
      <c r="K155">
        <v>1320</v>
      </c>
      <c r="L155">
        <v>0.10561797752808989</v>
      </c>
      <c r="M155">
        <v>2.1437499999999998</v>
      </c>
      <c r="N155">
        <v>0.12051282051282051</v>
      </c>
    </row>
    <row r="156" spans="1:14" x14ac:dyDescent="0.3">
      <c r="A156" s="6">
        <v>45352</v>
      </c>
      <c r="B156" t="s">
        <v>34</v>
      </c>
      <c r="C156" t="s">
        <v>1568</v>
      </c>
      <c r="D156" t="s">
        <v>26</v>
      </c>
      <c r="E156">
        <v>4210</v>
      </c>
      <c r="F156">
        <v>35100</v>
      </c>
      <c r="G156">
        <v>68400</v>
      </c>
      <c r="H156">
        <v>3</v>
      </c>
      <c r="I156">
        <v>23.388888888888889</v>
      </c>
      <c r="J156">
        <v>14.858796296296298</v>
      </c>
      <c r="K156">
        <v>163</v>
      </c>
      <c r="L156">
        <v>6.1549707602339181E-2</v>
      </c>
      <c r="M156">
        <v>7.1504629629629628</v>
      </c>
      <c r="N156">
        <v>0.11994301994301994</v>
      </c>
    </row>
    <row r="157" spans="1:14" x14ac:dyDescent="0.3">
      <c r="A157" s="6">
        <v>45352</v>
      </c>
      <c r="B157" t="s">
        <v>55</v>
      </c>
      <c r="C157" t="s">
        <v>1217</v>
      </c>
      <c r="D157" t="s">
        <v>59</v>
      </c>
      <c r="E157">
        <v>3867</v>
      </c>
      <c r="F157">
        <v>35100</v>
      </c>
      <c r="G157">
        <v>35100</v>
      </c>
      <c r="H157">
        <v>13</v>
      </c>
      <c r="I157">
        <v>4.9576923076923078</v>
      </c>
      <c r="J157">
        <v>1.6684294871794871</v>
      </c>
      <c r="K157">
        <v>1245</v>
      </c>
      <c r="L157">
        <v>0.11017094017094017</v>
      </c>
      <c r="M157">
        <v>1.6684294871794871</v>
      </c>
      <c r="N157">
        <v>0.11017094017094017</v>
      </c>
    </row>
    <row r="158" spans="1:14" x14ac:dyDescent="0.3">
      <c r="A158" s="6">
        <v>45352</v>
      </c>
      <c r="B158" t="s">
        <v>55</v>
      </c>
      <c r="C158" t="s">
        <v>1191</v>
      </c>
      <c r="D158" t="s">
        <v>61</v>
      </c>
      <c r="E158">
        <v>3178</v>
      </c>
      <c r="F158">
        <v>35100</v>
      </c>
      <c r="G158">
        <v>33750</v>
      </c>
      <c r="H158">
        <v>9</v>
      </c>
      <c r="I158">
        <v>5.8851851851851844</v>
      </c>
      <c r="J158">
        <v>2.3589506172839503</v>
      </c>
      <c r="K158">
        <v>1240</v>
      </c>
      <c r="L158">
        <v>9.4162962962962962E-2</v>
      </c>
      <c r="M158">
        <v>2.4631172839506172</v>
      </c>
      <c r="N158">
        <v>9.0541310541310538E-2</v>
      </c>
    </row>
    <row r="159" spans="1:14" x14ac:dyDescent="0.3">
      <c r="A159" s="6">
        <v>45352</v>
      </c>
      <c r="B159" t="s">
        <v>80</v>
      </c>
      <c r="C159" t="s">
        <v>783</v>
      </c>
      <c r="D159" t="s">
        <v>72</v>
      </c>
      <c r="E159">
        <v>3026</v>
      </c>
      <c r="F159">
        <v>35100</v>
      </c>
      <c r="G159">
        <v>38700</v>
      </c>
      <c r="H159">
        <v>15</v>
      </c>
      <c r="I159">
        <v>3.362222222222222</v>
      </c>
      <c r="J159">
        <v>1.6515740740740743</v>
      </c>
      <c r="K159">
        <v>1330</v>
      </c>
      <c r="L159">
        <v>7.8191214470284237E-2</v>
      </c>
      <c r="M159">
        <v>1.4849074074074076</v>
      </c>
      <c r="N159">
        <v>8.6210826210826208E-2</v>
      </c>
    </row>
    <row r="160" spans="1:14" x14ac:dyDescent="0.3">
      <c r="A160" s="6">
        <v>45352</v>
      </c>
      <c r="B160" t="s">
        <v>35</v>
      </c>
      <c r="C160" t="s">
        <v>1111</v>
      </c>
      <c r="D160" t="s">
        <v>36</v>
      </c>
      <c r="E160">
        <v>2990</v>
      </c>
      <c r="F160">
        <v>35100</v>
      </c>
      <c r="G160">
        <v>31500</v>
      </c>
      <c r="H160">
        <v>10</v>
      </c>
      <c r="I160">
        <v>4.9833333333333334</v>
      </c>
      <c r="J160">
        <v>1.9798611111111111</v>
      </c>
      <c r="K160">
        <v>1355</v>
      </c>
      <c r="L160">
        <v>9.4920634920634919E-2</v>
      </c>
      <c r="M160">
        <v>2.2298611111111111</v>
      </c>
      <c r="N160">
        <v>8.5185185185185183E-2</v>
      </c>
    </row>
    <row r="161" spans="1:14" x14ac:dyDescent="0.3">
      <c r="A161" s="6">
        <v>45352</v>
      </c>
      <c r="B161" t="s">
        <v>80</v>
      </c>
      <c r="C161" t="s">
        <v>726</v>
      </c>
      <c r="D161" t="s">
        <v>70</v>
      </c>
      <c r="E161">
        <v>2830</v>
      </c>
      <c r="F161">
        <v>35100</v>
      </c>
      <c r="G161">
        <v>37350</v>
      </c>
      <c r="H161">
        <v>13</v>
      </c>
      <c r="I161">
        <v>3.6282051282051282</v>
      </c>
      <c r="J161">
        <v>1.8440170940170939</v>
      </c>
      <c r="K161">
        <v>850</v>
      </c>
      <c r="L161">
        <v>7.5769745649263726E-2</v>
      </c>
      <c r="M161">
        <v>1.7238247863247864</v>
      </c>
      <c r="N161">
        <v>8.0626780626780623E-2</v>
      </c>
    </row>
    <row r="162" spans="1:14" x14ac:dyDescent="0.3">
      <c r="A162" s="6">
        <v>45352</v>
      </c>
      <c r="B162" t="s">
        <v>55</v>
      </c>
      <c r="C162" t="s">
        <v>378</v>
      </c>
      <c r="D162" t="s">
        <v>63</v>
      </c>
      <c r="E162">
        <v>2599</v>
      </c>
      <c r="F162">
        <v>35100</v>
      </c>
      <c r="G162">
        <v>28518</v>
      </c>
      <c r="H162">
        <v>16</v>
      </c>
      <c r="I162">
        <v>2.7072916666666669</v>
      </c>
      <c r="J162">
        <v>1.1249565972222222</v>
      </c>
      <c r="K162">
        <v>950</v>
      </c>
      <c r="L162">
        <v>9.1135423241461538E-2</v>
      </c>
      <c r="M162">
        <v>1.4106336805555555</v>
      </c>
      <c r="N162">
        <v>7.4045584045584048E-2</v>
      </c>
    </row>
    <row r="163" spans="1:14" x14ac:dyDescent="0.3">
      <c r="A163" s="6">
        <v>45352</v>
      </c>
      <c r="B163" t="s">
        <v>34</v>
      </c>
      <c r="C163" t="s">
        <v>1459</v>
      </c>
      <c r="D163" t="s">
        <v>22</v>
      </c>
      <c r="E163">
        <v>2315</v>
      </c>
      <c r="F163">
        <v>35100</v>
      </c>
      <c r="G163">
        <v>40950</v>
      </c>
      <c r="H163">
        <v>2</v>
      </c>
      <c r="I163">
        <v>19.291666666666668</v>
      </c>
      <c r="J163">
        <v>13.414930555555555</v>
      </c>
      <c r="K163">
        <v>60</v>
      </c>
      <c r="L163">
        <v>5.6532356532356533E-2</v>
      </c>
      <c r="M163">
        <v>11.383680555555555</v>
      </c>
      <c r="N163">
        <v>6.5954415954415951E-2</v>
      </c>
    </row>
    <row r="164" spans="1:14" x14ac:dyDescent="0.3">
      <c r="A164" s="6">
        <v>45352</v>
      </c>
      <c r="B164" t="s">
        <v>33</v>
      </c>
      <c r="C164" t="s">
        <v>840</v>
      </c>
      <c r="D164" t="s">
        <v>13</v>
      </c>
      <c r="E164">
        <v>2285</v>
      </c>
      <c r="F164">
        <v>35100</v>
      </c>
      <c r="G164">
        <v>38250</v>
      </c>
      <c r="H164">
        <v>1</v>
      </c>
      <c r="I164">
        <v>38.083333333333336</v>
      </c>
      <c r="J164">
        <v>24.975694444444443</v>
      </c>
      <c r="K164">
        <v>380</v>
      </c>
      <c r="L164">
        <v>5.9738562091503265E-2</v>
      </c>
      <c r="M164">
        <v>22.788194444444443</v>
      </c>
      <c r="N164">
        <v>6.50997150997151E-2</v>
      </c>
    </row>
    <row r="165" spans="1:14" x14ac:dyDescent="0.3">
      <c r="A165" s="6">
        <v>45352</v>
      </c>
      <c r="B165" t="s">
        <v>33</v>
      </c>
      <c r="C165" t="s">
        <v>955</v>
      </c>
      <c r="D165" t="s">
        <v>18</v>
      </c>
      <c r="E165">
        <v>2280</v>
      </c>
      <c r="F165">
        <v>35100</v>
      </c>
      <c r="G165">
        <v>34650</v>
      </c>
      <c r="H165">
        <v>4</v>
      </c>
      <c r="I165">
        <v>9.5</v>
      </c>
      <c r="J165">
        <v>5.619791666666667</v>
      </c>
      <c r="K165">
        <v>870</v>
      </c>
      <c r="L165">
        <v>6.5800865800865804E-2</v>
      </c>
      <c r="M165">
        <v>5.697916666666667</v>
      </c>
      <c r="N165">
        <v>6.4957264957264962E-2</v>
      </c>
    </row>
    <row r="166" spans="1:14" x14ac:dyDescent="0.3">
      <c r="A166" s="6">
        <v>45352</v>
      </c>
      <c r="B166" t="s">
        <v>33</v>
      </c>
      <c r="C166" t="s">
        <v>1415</v>
      </c>
      <c r="D166" t="s">
        <v>4</v>
      </c>
      <c r="E166">
        <v>2135</v>
      </c>
      <c r="F166">
        <v>35100</v>
      </c>
      <c r="G166">
        <v>28350</v>
      </c>
      <c r="H166">
        <v>6</v>
      </c>
      <c r="I166">
        <v>5.9305555555555554</v>
      </c>
      <c r="J166">
        <v>3.0341435185185186</v>
      </c>
      <c r="K166">
        <v>330</v>
      </c>
      <c r="L166">
        <v>7.5308641975308649E-2</v>
      </c>
      <c r="M166">
        <v>3.8153935185185186</v>
      </c>
      <c r="N166">
        <v>6.0826210826210828E-2</v>
      </c>
    </row>
    <row r="167" spans="1:14" x14ac:dyDescent="0.3">
      <c r="A167" s="6">
        <v>45352</v>
      </c>
      <c r="B167" t="s">
        <v>55</v>
      </c>
      <c r="C167" t="s">
        <v>1491</v>
      </c>
      <c r="D167" t="s">
        <v>66</v>
      </c>
      <c r="E167">
        <v>2054</v>
      </c>
      <c r="F167">
        <v>35100</v>
      </c>
      <c r="G167">
        <v>41850</v>
      </c>
      <c r="H167">
        <v>6</v>
      </c>
      <c r="I167">
        <v>5.7055555555555548</v>
      </c>
      <c r="J167">
        <v>4.6060185185185185</v>
      </c>
      <c r="K167">
        <v>265</v>
      </c>
      <c r="L167">
        <v>4.908004778972521E-2</v>
      </c>
      <c r="M167">
        <v>3.8247685185185185</v>
      </c>
      <c r="N167">
        <v>5.8518518518518518E-2</v>
      </c>
    </row>
    <row r="168" spans="1:14" x14ac:dyDescent="0.3">
      <c r="A168" s="6">
        <v>45352</v>
      </c>
      <c r="B168" t="s">
        <v>35</v>
      </c>
      <c r="C168" t="s">
        <v>1080</v>
      </c>
      <c r="D168" t="s">
        <v>42</v>
      </c>
      <c r="E168">
        <v>1915</v>
      </c>
      <c r="F168">
        <v>35100</v>
      </c>
      <c r="G168">
        <v>34650</v>
      </c>
      <c r="H168">
        <v>16</v>
      </c>
      <c r="I168">
        <v>1.9947916666666667</v>
      </c>
      <c r="J168">
        <v>1.4207899305555556</v>
      </c>
      <c r="K168">
        <v>1160</v>
      </c>
      <c r="L168">
        <v>5.526695526695527E-2</v>
      </c>
      <c r="M168">
        <v>1.4403211805555556</v>
      </c>
      <c r="N168">
        <v>5.4558404558404557E-2</v>
      </c>
    </row>
    <row r="169" spans="1:14" x14ac:dyDescent="0.3">
      <c r="A169" s="6">
        <v>45352</v>
      </c>
      <c r="B169" t="s">
        <v>35</v>
      </c>
      <c r="C169" t="s">
        <v>901</v>
      </c>
      <c r="D169" t="s">
        <v>39</v>
      </c>
      <c r="E169">
        <v>1865</v>
      </c>
      <c r="F169">
        <v>35100</v>
      </c>
      <c r="G169">
        <v>33300</v>
      </c>
      <c r="H169">
        <v>3</v>
      </c>
      <c r="I169">
        <v>10.361111111111111</v>
      </c>
      <c r="J169">
        <v>7.2766203703703711</v>
      </c>
      <c r="K169">
        <v>100</v>
      </c>
      <c r="L169">
        <v>5.6006006006006005E-2</v>
      </c>
      <c r="M169">
        <v>7.6932870370370372</v>
      </c>
      <c r="N169">
        <v>5.3133903133903135E-2</v>
      </c>
    </row>
    <row r="170" spans="1:14" x14ac:dyDescent="0.3">
      <c r="A170" s="6">
        <v>45352</v>
      </c>
      <c r="B170" t="s">
        <v>55</v>
      </c>
      <c r="C170" t="s">
        <v>1175</v>
      </c>
      <c r="D170" t="s">
        <v>58</v>
      </c>
      <c r="E170">
        <v>1841</v>
      </c>
      <c r="F170">
        <v>35100</v>
      </c>
      <c r="G170">
        <v>34200</v>
      </c>
      <c r="H170">
        <v>9</v>
      </c>
      <c r="I170">
        <v>3.409259259259259</v>
      </c>
      <c r="J170">
        <v>2.4968364197530866</v>
      </c>
      <c r="K170">
        <v>1014</v>
      </c>
      <c r="L170">
        <v>5.3830409356725145E-2</v>
      </c>
      <c r="M170">
        <v>2.5662808641975308</v>
      </c>
      <c r="N170">
        <v>5.2450142450142449E-2</v>
      </c>
    </row>
    <row r="171" spans="1:14" x14ac:dyDescent="0.3">
      <c r="A171" s="6">
        <v>45352</v>
      </c>
      <c r="B171" t="s">
        <v>55</v>
      </c>
      <c r="C171" t="s">
        <v>1138</v>
      </c>
      <c r="D171" t="s">
        <v>57</v>
      </c>
      <c r="E171">
        <v>1804</v>
      </c>
      <c r="F171">
        <v>35100</v>
      </c>
      <c r="G171">
        <v>35100</v>
      </c>
      <c r="H171">
        <v>13</v>
      </c>
      <c r="I171">
        <v>2.312820512820513</v>
      </c>
      <c r="J171">
        <v>1.7786324786324785</v>
      </c>
      <c r="K171">
        <v>1275</v>
      </c>
      <c r="L171">
        <v>5.1396011396011396E-2</v>
      </c>
      <c r="M171">
        <v>1.7786324786324785</v>
      </c>
      <c r="N171">
        <v>5.1396011396011396E-2</v>
      </c>
    </row>
    <row r="172" spans="1:14" x14ac:dyDescent="0.3">
      <c r="A172" s="6">
        <v>45352</v>
      </c>
      <c r="B172" t="s">
        <v>55</v>
      </c>
      <c r="C172" t="s">
        <v>414</v>
      </c>
      <c r="D172" t="s">
        <v>64</v>
      </c>
      <c r="E172">
        <v>1715</v>
      </c>
      <c r="F172">
        <v>35100</v>
      </c>
      <c r="G172">
        <v>38250</v>
      </c>
      <c r="H172">
        <v>16</v>
      </c>
      <c r="I172">
        <v>1.7864583333333333</v>
      </c>
      <c r="J172">
        <v>1.5857204861111112</v>
      </c>
      <c r="K172">
        <v>3850</v>
      </c>
      <c r="L172">
        <v>4.4836601307189541E-2</v>
      </c>
      <c r="M172">
        <v>1.4490017361111112</v>
      </c>
      <c r="N172">
        <v>4.8860398860398863E-2</v>
      </c>
    </row>
    <row r="173" spans="1:14" x14ac:dyDescent="0.3">
      <c r="A173" s="6">
        <v>45352</v>
      </c>
      <c r="B173" t="s">
        <v>55</v>
      </c>
      <c r="C173" t="s">
        <v>1222</v>
      </c>
      <c r="D173" t="s">
        <v>60</v>
      </c>
      <c r="E173">
        <v>1623</v>
      </c>
      <c r="F173">
        <v>35100</v>
      </c>
      <c r="G173">
        <v>31950</v>
      </c>
      <c r="H173">
        <v>5</v>
      </c>
      <c r="I173">
        <v>5.41</v>
      </c>
      <c r="J173">
        <v>4.2120833333333332</v>
      </c>
      <c r="K173">
        <v>635</v>
      </c>
      <c r="L173">
        <v>5.0798122065727702E-2</v>
      </c>
      <c r="M173">
        <v>4.6495833333333332</v>
      </c>
      <c r="N173">
        <v>4.6239316239316236E-2</v>
      </c>
    </row>
    <row r="174" spans="1:14" x14ac:dyDescent="0.3">
      <c r="A174" s="6">
        <v>45352</v>
      </c>
      <c r="B174" t="s">
        <v>35</v>
      </c>
      <c r="C174" t="s">
        <v>1569</v>
      </c>
      <c r="D174" t="s">
        <v>40</v>
      </c>
      <c r="E174">
        <v>1451</v>
      </c>
      <c r="F174">
        <v>35100</v>
      </c>
      <c r="G174">
        <v>30600</v>
      </c>
      <c r="H174">
        <v>5</v>
      </c>
      <c r="I174">
        <v>4.8366666666666669</v>
      </c>
      <c r="J174">
        <v>4.0484722222222222</v>
      </c>
      <c r="K174">
        <v>717</v>
      </c>
      <c r="L174">
        <v>4.7418300653594772E-2</v>
      </c>
      <c r="M174">
        <v>4.6734722222222222</v>
      </c>
      <c r="N174">
        <v>4.1339031339031336E-2</v>
      </c>
    </row>
    <row r="175" spans="1:14" x14ac:dyDescent="0.3">
      <c r="A175" s="6">
        <v>45352</v>
      </c>
      <c r="B175" t="s">
        <v>35</v>
      </c>
      <c r="C175" t="s">
        <v>1570</v>
      </c>
      <c r="D175" t="s">
        <v>53</v>
      </c>
      <c r="E175">
        <v>1445</v>
      </c>
      <c r="F175">
        <v>35100</v>
      </c>
      <c r="G175">
        <v>35100</v>
      </c>
      <c r="H175">
        <v>8</v>
      </c>
      <c r="I175">
        <v>3.0104166666666665</v>
      </c>
      <c r="J175">
        <v>2.9214409722222223</v>
      </c>
      <c r="K175">
        <v>1060</v>
      </c>
      <c r="L175">
        <v>4.116809116809117E-2</v>
      </c>
      <c r="M175">
        <v>2.9214409722222223</v>
      </c>
      <c r="N175">
        <v>4.116809116809117E-2</v>
      </c>
    </row>
    <row r="176" spans="1:14" x14ac:dyDescent="0.3">
      <c r="A176" s="6">
        <v>45352</v>
      </c>
      <c r="B176" t="s">
        <v>80</v>
      </c>
      <c r="C176" t="s">
        <v>1553</v>
      </c>
      <c r="D176" t="s">
        <v>79</v>
      </c>
      <c r="E176">
        <v>1405</v>
      </c>
      <c r="F176">
        <v>35100</v>
      </c>
      <c r="G176">
        <v>33300</v>
      </c>
      <c r="H176">
        <v>6</v>
      </c>
      <c r="I176">
        <v>3.9027777777777777</v>
      </c>
      <c r="J176">
        <v>3.6915509259259256</v>
      </c>
      <c r="K176">
        <v>195</v>
      </c>
      <c r="L176">
        <v>4.2192192192192189E-2</v>
      </c>
      <c r="M176">
        <v>3.8998842592592591</v>
      </c>
      <c r="N176">
        <v>4.002849002849003E-2</v>
      </c>
    </row>
    <row r="177" spans="1:14" x14ac:dyDescent="0.3">
      <c r="A177" s="6">
        <v>45352</v>
      </c>
      <c r="B177" t="s">
        <v>33</v>
      </c>
      <c r="C177" t="s">
        <v>736</v>
      </c>
      <c r="D177" t="s">
        <v>19</v>
      </c>
      <c r="E177">
        <v>1363</v>
      </c>
      <c r="F177">
        <v>35100</v>
      </c>
      <c r="G177">
        <v>36450</v>
      </c>
      <c r="H177">
        <v>1</v>
      </c>
      <c r="I177">
        <v>22.716666666666665</v>
      </c>
      <c r="J177">
        <v>24.365972222222222</v>
      </c>
      <c r="K177">
        <v>45</v>
      </c>
      <c r="L177">
        <v>3.7393689986282577E-2</v>
      </c>
      <c r="M177">
        <v>23.428472222222222</v>
      </c>
      <c r="N177">
        <v>3.8831908831908832E-2</v>
      </c>
    </row>
    <row r="178" spans="1:14" x14ac:dyDescent="0.3">
      <c r="A178" s="6">
        <v>45352</v>
      </c>
      <c r="B178" t="s">
        <v>35</v>
      </c>
      <c r="C178" t="s">
        <v>1102</v>
      </c>
      <c r="D178" t="s">
        <v>41</v>
      </c>
      <c r="E178">
        <v>1349</v>
      </c>
      <c r="F178">
        <v>35100</v>
      </c>
      <c r="G178">
        <v>35100</v>
      </c>
      <c r="H178">
        <v>3</v>
      </c>
      <c r="I178">
        <v>7.4944444444444445</v>
      </c>
      <c r="J178">
        <v>7.8127314814814817</v>
      </c>
      <c r="K178">
        <v>70</v>
      </c>
      <c r="L178">
        <v>3.8433048433048435E-2</v>
      </c>
      <c r="M178">
        <v>7.8127314814814817</v>
      </c>
      <c r="N178">
        <v>3.8433048433048435E-2</v>
      </c>
    </row>
    <row r="179" spans="1:14" x14ac:dyDescent="0.3">
      <c r="A179" s="6">
        <v>45352</v>
      </c>
      <c r="B179" t="s">
        <v>55</v>
      </c>
      <c r="C179" t="s">
        <v>486</v>
      </c>
      <c r="D179" t="s">
        <v>65</v>
      </c>
      <c r="E179">
        <v>1275</v>
      </c>
      <c r="F179">
        <v>35100</v>
      </c>
      <c r="G179">
        <v>39600</v>
      </c>
      <c r="H179">
        <v>9</v>
      </c>
      <c r="I179">
        <v>2.3611111111111112</v>
      </c>
      <c r="J179">
        <v>2.9571759259259256</v>
      </c>
      <c r="K179">
        <v>245</v>
      </c>
      <c r="L179">
        <v>3.2196969696969696E-2</v>
      </c>
      <c r="M179">
        <v>2.6099537037037037</v>
      </c>
      <c r="N179">
        <v>3.6324786324786328E-2</v>
      </c>
    </row>
    <row r="180" spans="1:14" x14ac:dyDescent="0.3">
      <c r="A180" s="6">
        <v>45352</v>
      </c>
      <c r="B180" t="s">
        <v>33</v>
      </c>
      <c r="C180" t="s">
        <v>1555</v>
      </c>
      <c r="D180" t="s">
        <v>5</v>
      </c>
      <c r="E180">
        <v>1170</v>
      </c>
      <c r="F180">
        <v>35100</v>
      </c>
      <c r="G180">
        <v>37800</v>
      </c>
      <c r="H180">
        <v>1</v>
      </c>
      <c r="I180">
        <v>19.5</v>
      </c>
      <c r="J180">
        <v>25.4375</v>
      </c>
      <c r="K180">
        <v>1695</v>
      </c>
      <c r="L180">
        <v>3.0952380952380953E-2</v>
      </c>
      <c r="M180">
        <v>23.5625</v>
      </c>
      <c r="N180">
        <v>3.3333333333333333E-2</v>
      </c>
    </row>
    <row r="181" spans="1:14" x14ac:dyDescent="0.3">
      <c r="A181" s="6">
        <v>45352</v>
      </c>
      <c r="B181" t="s">
        <v>34</v>
      </c>
      <c r="C181" t="s">
        <v>1368</v>
      </c>
      <c r="D181" t="s">
        <v>25</v>
      </c>
      <c r="E181">
        <v>1110</v>
      </c>
      <c r="F181">
        <v>35100</v>
      </c>
      <c r="G181">
        <v>40500</v>
      </c>
      <c r="H181">
        <v>4</v>
      </c>
      <c r="I181">
        <v>4.625</v>
      </c>
      <c r="J181">
        <v>6.838541666666667</v>
      </c>
      <c r="K181">
        <v>360</v>
      </c>
      <c r="L181">
        <v>2.7407407407407408E-2</v>
      </c>
      <c r="M181">
        <v>5.901041666666667</v>
      </c>
      <c r="N181">
        <v>3.1623931623931623E-2</v>
      </c>
    </row>
    <row r="182" spans="1:14" x14ac:dyDescent="0.3">
      <c r="A182" s="6">
        <v>45352</v>
      </c>
      <c r="B182" t="s">
        <v>33</v>
      </c>
      <c r="C182" t="s">
        <v>826</v>
      </c>
      <c r="D182" t="s">
        <v>16</v>
      </c>
      <c r="E182">
        <v>1085</v>
      </c>
      <c r="F182">
        <v>35100</v>
      </c>
      <c r="G182">
        <v>36000</v>
      </c>
      <c r="H182">
        <v>5</v>
      </c>
      <c r="I182">
        <v>3.6166666666666667</v>
      </c>
      <c r="J182">
        <v>4.8493055555555555</v>
      </c>
      <c r="K182">
        <v>210</v>
      </c>
      <c r="L182">
        <v>3.0138888888888889E-2</v>
      </c>
      <c r="M182">
        <v>4.7243055555555555</v>
      </c>
      <c r="N182">
        <v>3.0911680911680912E-2</v>
      </c>
    </row>
    <row r="183" spans="1:14" x14ac:dyDescent="0.3">
      <c r="A183" s="6">
        <v>45352</v>
      </c>
      <c r="B183" t="s">
        <v>33</v>
      </c>
      <c r="C183" t="s">
        <v>1567</v>
      </c>
      <c r="D183" t="s">
        <v>9</v>
      </c>
      <c r="E183">
        <v>970</v>
      </c>
      <c r="F183">
        <v>35100</v>
      </c>
      <c r="G183">
        <v>36900</v>
      </c>
      <c r="H183">
        <v>1</v>
      </c>
      <c r="I183">
        <v>16.166666666666668</v>
      </c>
      <c r="J183">
        <v>24.951388888888889</v>
      </c>
      <c r="K183">
        <v>0</v>
      </c>
      <c r="L183">
        <v>2.6287262872628725E-2</v>
      </c>
      <c r="M183">
        <v>23.701388888888889</v>
      </c>
      <c r="N183">
        <v>2.7635327635327635E-2</v>
      </c>
    </row>
    <row r="184" spans="1:14" x14ac:dyDescent="0.3">
      <c r="A184" s="6">
        <v>45352</v>
      </c>
      <c r="B184" t="s">
        <v>35</v>
      </c>
      <c r="C184" t="s">
        <v>1045</v>
      </c>
      <c r="D184" t="s">
        <v>37</v>
      </c>
      <c r="E184">
        <v>952</v>
      </c>
      <c r="F184">
        <v>35100</v>
      </c>
      <c r="G184">
        <v>34650</v>
      </c>
      <c r="H184">
        <v>5</v>
      </c>
      <c r="I184">
        <v>3.1733333333333333</v>
      </c>
      <c r="J184">
        <v>4.6802777777777784</v>
      </c>
      <c r="K184">
        <v>210</v>
      </c>
      <c r="L184">
        <v>2.7474747474747475E-2</v>
      </c>
      <c r="M184">
        <v>4.7427777777777784</v>
      </c>
      <c r="N184">
        <v>2.7122507122507123E-2</v>
      </c>
    </row>
    <row r="185" spans="1:14" x14ac:dyDescent="0.3">
      <c r="A185" s="6">
        <v>45352</v>
      </c>
      <c r="B185" t="s">
        <v>33</v>
      </c>
      <c r="C185" t="s">
        <v>750</v>
      </c>
      <c r="D185" t="s">
        <v>12</v>
      </c>
      <c r="E185">
        <v>940</v>
      </c>
      <c r="F185">
        <v>35100</v>
      </c>
      <c r="G185">
        <v>37350</v>
      </c>
      <c r="H185">
        <v>3</v>
      </c>
      <c r="I185">
        <v>5.2222222222222223</v>
      </c>
      <c r="J185">
        <v>8.4282407407407405</v>
      </c>
      <c r="K185">
        <v>265</v>
      </c>
      <c r="L185">
        <v>2.5167336010709505E-2</v>
      </c>
      <c r="M185">
        <v>7.9074074074074066</v>
      </c>
      <c r="N185">
        <v>2.678062678062678E-2</v>
      </c>
    </row>
    <row r="186" spans="1:14" x14ac:dyDescent="0.3">
      <c r="A186" s="6">
        <v>45352</v>
      </c>
      <c r="B186" t="s">
        <v>33</v>
      </c>
      <c r="C186" t="s">
        <v>1556</v>
      </c>
      <c r="D186" t="s">
        <v>11</v>
      </c>
      <c r="E186">
        <v>935</v>
      </c>
      <c r="F186">
        <v>35100</v>
      </c>
      <c r="G186">
        <v>37800</v>
      </c>
      <c r="H186">
        <v>2</v>
      </c>
      <c r="I186">
        <v>7.791666666666667</v>
      </c>
      <c r="J186">
        <v>12.800347222222221</v>
      </c>
      <c r="K186">
        <v>80</v>
      </c>
      <c r="L186">
        <v>2.4735449735449735E-2</v>
      </c>
      <c r="M186">
        <v>11.862847222222221</v>
      </c>
      <c r="N186">
        <v>2.663817663817664E-2</v>
      </c>
    </row>
    <row r="187" spans="1:14" x14ac:dyDescent="0.3">
      <c r="A187" s="6">
        <v>45352</v>
      </c>
      <c r="B187" t="s">
        <v>80</v>
      </c>
      <c r="C187" t="s">
        <v>776</v>
      </c>
      <c r="D187" t="s">
        <v>74</v>
      </c>
      <c r="E187">
        <v>935</v>
      </c>
      <c r="F187">
        <v>35100</v>
      </c>
      <c r="G187">
        <v>34650</v>
      </c>
      <c r="H187">
        <v>11</v>
      </c>
      <c r="I187">
        <v>1.4166666666666667</v>
      </c>
      <c r="J187">
        <v>2.1284722222222223</v>
      </c>
      <c r="K187">
        <v>1412</v>
      </c>
      <c r="L187">
        <v>2.6984126984126985E-2</v>
      </c>
      <c r="M187">
        <v>2.1568813131313131</v>
      </c>
      <c r="N187">
        <v>2.663817663817664E-2</v>
      </c>
    </row>
    <row r="188" spans="1:14" x14ac:dyDescent="0.3">
      <c r="A188" s="6">
        <v>45352</v>
      </c>
      <c r="B188" t="s">
        <v>35</v>
      </c>
      <c r="C188" t="s">
        <v>1097</v>
      </c>
      <c r="D188" t="s">
        <v>43</v>
      </c>
      <c r="E188">
        <v>894</v>
      </c>
      <c r="F188">
        <v>35100</v>
      </c>
      <c r="G188">
        <v>34650</v>
      </c>
      <c r="H188">
        <v>4</v>
      </c>
      <c r="I188">
        <v>3.7250000000000001</v>
      </c>
      <c r="J188">
        <v>5.8604166666666666</v>
      </c>
      <c r="K188">
        <v>160</v>
      </c>
      <c r="L188">
        <v>2.58008658008658E-2</v>
      </c>
      <c r="M188">
        <v>5.9385416666666666</v>
      </c>
      <c r="N188">
        <v>2.547008547008547E-2</v>
      </c>
    </row>
    <row r="189" spans="1:14" x14ac:dyDescent="0.3">
      <c r="A189" s="6">
        <v>45352</v>
      </c>
      <c r="B189" t="s">
        <v>80</v>
      </c>
      <c r="C189" t="s">
        <v>1374</v>
      </c>
      <c r="D189" t="s">
        <v>67</v>
      </c>
      <c r="E189">
        <v>829</v>
      </c>
      <c r="F189">
        <v>35100</v>
      </c>
      <c r="G189">
        <v>37350</v>
      </c>
      <c r="H189">
        <v>5</v>
      </c>
      <c r="I189">
        <v>2.7633333333333336</v>
      </c>
      <c r="J189">
        <v>5.0723611111111113</v>
      </c>
      <c r="K189">
        <v>320</v>
      </c>
      <c r="L189">
        <v>2.21954484605087E-2</v>
      </c>
      <c r="M189">
        <v>4.7598611111111113</v>
      </c>
      <c r="N189">
        <v>2.3618233618233619E-2</v>
      </c>
    </row>
    <row r="190" spans="1:14" x14ac:dyDescent="0.3">
      <c r="A190" s="6">
        <v>45352</v>
      </c>
      <c r="B190" t="s">
        <v>55</v>
      </c>
      <c r="C190" t="s">
        <v>1124</v>
      </c>
      <c r="D190" t="s">
        <v>56</v>
      </c>
      <c r="E190">
        <v>815</v>
      </c>
      <c r="F190">
        <v>35100</v>
      </c>
      <c r="G190">
        <v>34200</v>
      </c>
      <c r="H190">
        <v>4</v>
      </c>
      <c r="I190">
        <v>3.3958333333333335</v>
      </c>
      <c r="J190">
        <v>5.7960069444444446</v>
      </c>
      <c r="K190">
        <v>350</v>
      </c>
      <c r="L190">
        <v>2.3830409356725146E-2</v>
      </c>
      <c r="M190">
        <v>5.9522569444444446</v>
      </c>
      <c r="N190">
        <v>2.3219373219373219E-2</v>
      </c>
    </row>
    <row r="191" spans="1:14" x14ac:dyDescent="0.3">
      <c r="A191" s="6">
        <v>45352</v>
      </c>
      <c r="B191" t="s">
        <v>33</v>
      </c>
      <c r="C191" t="s">
        <v>763</v>
      </c>
      <c r="D191" t="s">
        <v>7</v>
      </c>
      <c r="E191">
        <v>730</v>
      </c>
      <c r="F191">
        <v>35100</v>
      </c>
      <c r="G191">
        <v>36900</v>
      </c>
      <c r="H191">
        <v>6</v>
      </c>
      <c r="I191">
        <v>2.0277777777777777</v>
      </c>
      <c r="J191">
        <v>4.1863425925925926</v>
      </c>
      <c r="K191">
        <v>498</v>
      </c>
      <c r="L191">
        <v>1.9783197831978318E-2</v>
      </c>
      <c r="M191">
        <v>3.9780092592592591</v>
      </c>
      <c r="N191">
        <v>2.0797720797720798E-2</v>
      </c>
    </row>
    <row r="192" spans="1:14" x14ac:dyDescent="0.3">
      <c r="A192" s="6">
        <v>45352</v>
      </c>
      <c r="B192" t="s">
        <v>33</v>
      </c>
      <c r="C192" t="s">
        <v>1549</v>
      </c>
      <c r="D192" t="s">
        <v>1</v>
      </c>
      <c r="E192">
        <v>660</v>
      </c>
      <c r="F192">
        <v>35100</v>
      </c>
      <c r="G192">
        <v>36900</v>
      </c>
      <c r="H192">
        <v>2</v>
      </c>
      <c r="I192">
        <v>5.5</v>
      </c>
      <c r="J192">
        <v>12.583333333333334</v>
      </c>
      <c r="K192">
        <v>570</v>
      </c>
      <c r="L192">
        <v>1.7886178861788619E-2</v>
      </c>
      <c r="M192">
        <v>11.958333333333334</v>
      </c>
      <c r="N192">
        <v>1.8803418803418803E-2</v>
      </c>
    </row>
    <row r="193" spans="1:14" x14ac:dyDescent="0.3">
      <c r="A193" s="6">
        <v>45352</v>
      </c>
      <c r="B193" t="s">
        <v>80</v>
      </c>
      <c r="C193" t="s">
        <v>1552</v>
      </c>
      <c r="D193" t="s">
        <v>76</v>
      </c>
      <c r="E193">
        <v>550</v>
      </c>
      <c r="F193">
        <v>35100</v>
      </c>
      <c r="G193">
        <v>4950</v>
      </c>
      <c r="H193">
        <v>6</v>
      </c>
      <c r="I193">
        <v>1.5277777777777779</v>
      </c>
      <c r="J193">
        <v>0.5092592592592593</v>
      </c>
      <c r="K193">
        <v>860</v>
      </c>
      <c r="L193">
        <v>0.1111111111111111</v>
      </c>
      <c r="M193">
        <v>3.9988425925925926</v>
      </c>
      <c r="N193">
        <v>1.5669515669515671E-2</v>
      </c>
    </row>
    <row r="194" spans="1:14" x14ac:dyDescent="0.3">
      <c r="A194" s="6">
        <v>45352</v>
      </c>
      <c r="B194" t="s">
        <v>33</v>
      </c>
      <c r="C194" t="s">
        <v>831</v>
      </c>
      <c r="D194" t="s">
        <v>15</v>
      </c>
      <c r="E194">
        <v>520</v>
      </c>
      <c r="F194">
        <v>35100</v>
      </c>
      <c r="G194">
        <v>35100</v>
      </c>
      <c r="H194">
        <v>2</v>
      </c>
      <c r="I194">
        <v>4.333333333333333</v>
      </c>
      <c r="J194">
        <v>12.006944444444445</v>
      </c>
      <c r="K194">
        <v>420</v>
      </c>
      <c r="L194">
        <v>1.4814814814814815E-2</v>
      </c>
      <c r="M194">
        <v>12.006944444444445</v>
      </c>
      <c r="N194">
        <v>1.4814814814814815E-2</v>
      </c>
    </row>
    <row r="195" spans="1:14" x14ac:dyDescent="0.3">
      <c r="A195" s="6">
        <v>45352</v>
      </c>
      <c r="B195" t="s">
        <v>33</v>
      </c>
      <c r="C195" t="s">
        <v>463</v>
      </c>
      <c r="D195" t="s">
        <v>3</v>
      </c>
      <c r="E195">
        <v>450</v>
      </c>
      <c r="F195">
        <v>35100</v>
      </c>
      <c r="G195">
        <v>26100</v>
      </c>
      <c r="H195">
        <v>3</v>
      </c>
      <c r="I195">
        <v>2.5</v>
      </c>
      <c r="J195">
        <v>5.9375</v>
      </c>
      <c r="K195">
        <v>95</v>
      </c>
      <c r="L195">
        <v>1.7241379310344827E-2</v>
      </c>
      <c r="M195">
        <v>8.0208333333333339</v>
      </c>
      <c r="N195">
        <v>1.282051282051282E-2</v>
      </c>
    </row>
    <row r="196" spans="1:14" x14ac:dyDescent="0.3">
      <c r="A196" s="6">
        <v>45352</v>
      </c>
      <c r="B196" t="s">
        <v>35</v>
      </c>
      <c r="C196" t="s">
        <v>530</v>
      </c>
      <c r="D196" t="s">
        <v>38</v>
      </c>
      <c r="E196">
        <v>415</v>
      </c>
      <c r="F196">
        <v>35100</v>
      </c>
      <c r="G196">
        <v>26100</v>
      </c>
      <c r="H196">
        <v>1</v>
      </c>
      <c r="I196">
        <v>6.916666666666667</v>
      </c>
      <c r="J196">
        <v>17.836805555555557</v>
      </c>
      <c r="K196">
        <v>60</v>
      </c>
      <c r="L196">
        <v>1.5900383141762453E-2</v>
      </c>
      <c r="M196">
        <v>24.086805555555557</v>
      </c>
      <c r="N196">
        <v>1.1823361823361824E-2</v>
      </c>
    </row>
    <row r="197" spans="1:14" x14ac:dyDescent="0.3">
      <c r="A197" s="6">
        <v>45352</v>
      </c>
      <c r="B197" t="s">
        <v>33</v>
      </c>
      <c r="C197" t="s">
        <v>473</v>
      </c>
      <c r="D197" t="s">
        <v>8</v>
      </c>
      <c r="E197">
        <v>355</v>
      </c>
      <c r="F197">
        <v>35100</v>
      </c>
      <c r="G197">
        <v>27450</v>
      </c>
      <c r="H197">
        <v>6</v>
      </c>
      <c r="I197">
        <v>0.98611111111111105</v>
      </c>
      <c r="J197">
        <v>3.1359953703703702</v>
      </c>
      <c r="K197">
        <v>1020</v>
      </c>
      <c r="L197">
        <v>1.2932604735883424E-2</v>
      </c>
      <c r="M197">
        <v>4.0214120370370372</v>
      </c>
      <c r="N197">
        <v>1.0113960113960114E-2</v>
      </c>
    </row>
    <row r="198" spans="1:14" x14ac:dyDescent="0.3">
      <c r="A198" s="6">
        <v>45352</v>
      </c>
      <c r="B198" t="s">
        <v>34</v>
      </c>
      <c r="C198" t="s">
        <v>1540</v>
      </c>
      <c r="D198" t="s">
        <v>27</v>
      </c>
      <c r="E198">
        <v>350</v>
      </c>
      <c r="F198">
        <v>35100</v>
      </c>
      <c r="G198">
        <v>41850</v>
      </c>
      <c r="H198">
        <v>3</v>
      </c>
      <c r="I198">
        <v>1.9444444444444444</v>
      </c>
      <c r="J198">
        <v>9.6064814814814827</v>
      </c>
      <c r="K198">
        <v>430</v>
      </c>
      <c r="L198">
        <v>8.3632019115890081E-3</v>
      </c>
      <c r="M198">
        <v>8.0439814814814827</v>
      </c>
      <c r="N198">
        <v>9.9715099715099714E-3</v>
      </c>
    </row>
    <row r="199" spans="1:14" x14ac:dyDescent="0.3">
      <c r="A199" s="6">
        <v>45352</v>
      </c>
      <c r="B199" t="s">
        <v>34</v>
      </c>
      <c r="C199" t="s">
        <v>1561</v>
      </c>
      <c r="D199" t="s">
        <v>24</v>
      </c>
      <c r="E199">
        <v>335</v>
      </c>
      <c r="F199">
        <v>35100</v>
      </c>
      <c r="G199">
        <v>37350</v>
      </c>
      <c r="H199">
        <v>2</v>
      </c>
      <c r="I199">
        <v>2.7916666666666665</v>
      </c>
      <c r="J199">
        <v>12.852430555555555</v>
      </c>
      <c r="K199">
        <v>135</v>
      </c>
      <c r="L199">
        <v>8.9692101740294506E-3</v>
      </c>
      <c r="M199">
        <v>12.071180555555555</v>
      </c>
      <c r="N199">
        <v>9.5441595441595438E-3</v>
      </c>
    </row>
    <row r="200" spans="1:14" x14ac:dyDescent="0.3">
      <c r="A200" s="6">
        <v>45352</v>
      </c>
      <c r="B200" t="s">
        <v>33</v>
      </c>
      <c r="C200" t="s">
        <v>1565</v>
      </c>
      <c r="D200" t="s">
        <v>6</v>
      </c>
      <c r="E200">
        <v>275</v>
      </c>
      <c r="F200">
        <v>35100</v>
      </c>
      <c r="G200">
        <v>36900</v>
      </c>
      <c r="H200">
        <v>0</v>
      </c>
      <c r="I200">
        <v>4.583333333333333</v>
      </c>
      <c r="J200">
        <v>25.434027777777779</v>
      </c>
      <c r="K200">
        <v>0</v>
      </c>
      <c r="L200">
        <v>7.4525745257452572E-3</v>
      </c>
      <c r="M200">
        <v>24.184027777777779</v>
      </c>
      <c r="N200">
        <v>7.8347578347578353E-3</v>
      </c>
    </row>
    <row r="201" spans="1:14" x14ac:dyDescent="0.3">
      <c r="A201" s="6">
        <v>45352</v>
      </c>
      <c r="B201" t="s">
        <v>80</v>
      </c>
      <c r="C201" t="s">
        <v>790</v>
      </c>
      <c r="D201" t="s">
        <v>73</v>
      </c>
      <c r="E201">
        <v>252</v>
      </c>
      <c r="F201">
        <v>35100</v>
      </c>
      <c r="G201">
        <v>40950</v>
      </c>
      <c r="H201">
        <v>3</v>
      </c>
      <c r="I201">
        <v>1.4</v>
      </c>
      <c r="J201">
        <v>9.4208333333333325</v>
      </c>
      <c r="K201">
        <v>95</v>
      </c>
      <c r="L201">
        <v>6.1538461538461538E-3</v>
      </c>
      <c r="M201">
        <v>8.0666666666666664</v>
      </c>
      <c r="N201">
        <v>7.1794871794871795E-3</v>
      </c>
    </row>
    <row r="202" spans="1:14" x14ac:dyDescent="0.3">
      <c r="A202" s="6">
        <v>45352</v>
      </c>
      <c r="B202" t="s">
        <v>80</v>
      </c>
      <c r="C202" t="s">
        <v>1558</v>
      </c>
      <c r="D202" t="s">
        <v>71</v>
      </c>
      <c r="E202">
        <v>188</v>
      </c>
      <c r="F202">
        <v>35100</v>
      </c>
      <c r="G202">
        <v>24300</v>
      </c>
      <c r="H202">
        <v>2</v>
      </c>
      <c r="I202">
        <v>1.5666666666666667</v>
      </c>
      <c r="J202">
        <v>8.3722222222222218</v>
      </c>
      <c r="K202">
        <v>75</v>
      </c>
      <c r="L202">
        <v>7.7366255144032921E-3</v>
      </c>
      <c r="M202">
        <v>12.122222222222222</v>
      </c>
      <c r="N202">
        <v>5.3561253561253564E-3</v>
      </c>
    </row>
    <row r="203" spans="1:14" x14ac:dyDescent="0.3">
      <c r="A203" s="6">
        <v>45352</v>
      </c>
      <c r="B203" t="s">
        <v>80</v>
      </c>
      <c r="C203" t="s">
        <v>1076</v>
      </c>
      <c r="D203" t="s">
        <v>75</v>
      </c>
      <c r="E203">
        <v>188</v>
      </c>
      <c r="F203">
        <v>35100</v>
      </c>
      <c r="G203">
        <v>24300</v>
      </c>
      <c r="H203">
        <v>3</v>
      </c>
      <c r="I203">
        <v>1.0444444444444445</v>
      </c>
      <c r="J203">
        <v>5.5814814814814815</v>
      </c>
      <c r="K203">
        <v>165</v>
      </c>
      <c r="L203">
        <v>7.7366255144032921E-3</v>
      </c>
      <c r="M203">
        <v>8.0814814814814824</v>
      </c>
      <c r="N203">
        <v>5.3561253561253564E-3</v>
      </c>
    </row>
    <row r="204" spans="1:14" x14ac:dyDescent="0.3">
      <c r="A204" s="6">
        <v>45352</v>
      </c>
      <c r="B204" t="s">
        <v>35</v>
      </c>
      <c r="C204" t="s">
        <v>1566</v>
      </c>
      <c r="D204" t="s">
        <v>54</v>
      </c>
      <c r="E204">
        <v>180</v>
      </c>
      <c r="F204">
        <v>35100</v>
      </c>
      <c r="G204">
        <v>23400</v>
      </c>
      <c r="H204">
        <v>3</v>
      </c>
      <c r="I204">
        <v>1</v>
      </c>
      <c r="J204">
        <v>5.375</v>
      </c>
      <c r="K204">
        <v>105</v>
      </c>
      <c r="L204">
        <v>7.6923076923076927E-3</v>
      </c>
      <c r="M204">
        <v>8.0833333333333339</v>
      </c>
      <c r="N204">
        <v>5.1282051282051282E-3</v>
      </c>
    </row>
    <row r="205" spans="1:14" x14ac:dyDescent="0.3">
      <c r="A205" s="6">
        <v>45352</v>
      </c>
      <c r="B205" t="s">
        <v>33</v>
      </c>
      <c r="C205" t="s">
        <v>770</v>
      </c>
      <c r="D205" t="s">
        <v>2</v>
      </c>
      <c r="E205">
        <v>145</v>
      </c>
      <c r="F205">
        <v>35100</v>
      </c>
      <c r="G205">
        <v>37350</v>
      </c>
      <c r="H205">
        <v>5</v>
      </c>
      <c r="I205">
        <v>0.48333333333333334</v>
      </c>
      <c r="J205">
        <v>5.1673611111111111</v>
      </c>
      <c r="K205">
        <v>170</v>
      </c>
      <c r="L205">
        <v>3.8821954484605085E-3</v>
      </c>
      <c r="M205">
        <v>4.8548611111111111</v>
      </c>
      <c r="N205">
        <v>4.1310541310541314E-3</v>
      </c>
    </row>
    <row r="206" spans="1:14" x14ac:dyDescent="0.3">
      <c r="A206" s="6">
        <v>45352</v>
      </c>
      <c r="B206" t="s">
        <v>35</v>
      </c>
      <c r="C206" t="s">
        <v>1564</v>
      </c>
      <c r="D206" t="s">
        <v>47</v>
      </c>
      <c r="E206">
        <v>135</v>
      </c>
      <c r="F206">
        <v>35100</v>
      </c>
      <c r="G206">
        <v>22500</v>
      </c>
      <c r="H206">
        <v>2</v>
      </c>
      <c r="I206">
        <v>1.125</v>
      </c>
      <c r="J206">
        <v>7.765625</v>
      </c>
      <c r="K206">
        <v>360</v>
      </c>
      <c r="L206">
        <v>6.0000000000000001E-3</v>
      </c>
      <c r="M206">
        <v>12.140625</v>
      </c>
      <c r="N206">
        <v>3.8461538461538464E-3</v>
      </c>
    </row>
    <row r="207" spans="1:14" x14ac:dyDescent="0.3">
      <c r="A207" s="6">
        <v>45352</v>
      </c>
      <c r="B207" t="s">
        <v>35</v>
      </c>
      <c r="C207" t="s">
        <v>946</v>
      </c>
      <c r="D207" t="s">
        <v>51</v>
      </c>
      <c r="E207">
        <v>100</v>
      </c>
      <c r="F207">
        <v>35100</v>
      </c>
      <c r="G207">
        <v>27000</v>
      </c>
      <c r="H207">
        <v>2</v>
      </c>
      <c r="I207">
        <v>0.83333333333333337</v>
      </c>
      <c r="J207">
        <v>9.3402777777777786</v>
      </c>
      <c r="K207">
        <v>465</v>
      </c>
      <c r="L207">
        <v>3.7037037037037038E-3</v>
      </c>
      <c r="M207">
        <v>12.152777777777779</v>
      </c>
      <c r="N207">
        <v>2.8490028490028491E-3</v>
      </c>
    </row>
    <row r="208" spans="1:14" x14ac:dyDescent="0.3">
      <c r="A208" s="6">
        <v>45352</v>
      </c>
      <c r="B208" t="s">
        <v>35</v>
      </c>
      <c r="C208" t="s">
        <v>1560</v>
      </c>
      <c r="D208" t="s">
        <v>50</v>
      </c>
      <c r="E208">
        <v>95</v>
      </c>
      <c r="F208">
        <v>35100</v>
      </c>
      <c r="G208">
        <v>31950</v>
      </c>
      <c r="H208">
        <v>1</v>
      </c>
      <c r="I208">
        <v>1.5833333333333333</v>
      </c>
      <c r="J208">
        <v>22.121527777777779</v>
      </c>
      <c r="K208">
        <v>30</v>
      </c>
      <c r="L208">
        <v>2.9733959311424099E-3</v>
      </c>
      <c r="M208">
        <v>24.309027777777779</v>
      </c>
      <c r="N208">
        <v>2.7065527065527066E-3</v>
      </c>
    </row>
    <row r="209" spans="1:14" x14ac:dyDescent="0.3">
      <c r="A209" s="6">
        <v>45352</v>
      </c>
      <c r="B209" t="s">
        <v>80</v>
      </c>
      <c r="C209" t="s">
        <v>1557</v>
      </c>
      <c r="D209" t="s">
        <v>78</v>
      </c>
      <c r="E209">
        <v>83</v>
      </c>
      <c r="F209">
        <v>35100</v>
      </c>
      <c r="G209">
        <v>32400</v>
      </c>
      <c r="H209">
        <v>0</v>
      </c>
      <c r="I209">
        <v>1.3833333333333333</v>
      </c>
      <c r="J209">
        <v>22.442361111111111</v>
      </c>
      <c r="K209">
        <v>0</v>
      </c>
      <c r="L209">
        <v>2.5617283950617282E-3</v>
      </c>
      <c r="M209">
        <v>24.317361111111111</v>
      </c>
      <c r="N209">
        <v>2.3646723646723647E-3</v>
      </c>
    </row>
    <row r="210" spans="1:14" x14ac:dyDescent="0.3">
      <c r="A210" s="6">
        <v>45352</v>
      </c>
      <c r="B210" t="s">
        <v>33</v>
      </c>
      <c r="C210" t="s">
        <v>1548</v>
      </c>
      <c r="D210" t="s">
        <v>0</v>
      </c>
      <c r="E210">
        <v>50</v>
      </c>
      <c r="F210">
        <v>35100</v>
      </c>
      <c r="G210">
        <v>18000</v>
      </c>
      <c r="H210">
        <v>1</v>
      </c>
      <c r="I210">
        <v>0.83333333333333337</v>
      </c>
      <c r="J210">
        <v>12.465277777777779</v>
      </c>
      <c r="K210">
        <v>30</v>
      </c>
      <c r="L210">
        <v>2.7777777777777779E-3</v>
      </c>
      <c r="M210">
        <v>24.340277777777779</v>
      </c>
      <c r="N210">
        <v>1.4245014245014246E-3</v>
      </c>
    </row>
    <row r="211" spans="1:14" x14ac:dyDescent="0.3">
      <c r="A211" s="6">
        <v>45352</v>
      </c>
      <c r="B211" t="s">
        <v>35</v>
      </c>
      <c r="C211" t="s">
        <v>371</v>
      </c>
      <c r="D211" t="s">
        <v>46</v>
      </c>
      <c r="E211">
        <v>40</v>
      </c>
      <c r="F211">
        <v>35100</v>
      </c>
      <c r="G211">
        <v>21600</v>
      </c>
      <c r="H211">
        <v>2</v>
      </c>
      <c r="I211">
        <v>0.33333333333333331</v>
      </c>
      <c r="J211">
        <v>7.4861111111111107</v>
      </c>
      <c r="K211">
        <v>60</v>
      </c>
      <c r="L211">
        <v>1.8518518518518519E-3</v>
      </c>
      <c r="M211">
        <v>12.173611111111111</v>
      </c>
      <c r="N211">
        <v>1.1396011396011395E-3</v>
      </c>
    </row>
    <row r="212" spans="1:14" x14ac:dyDescent="0.3">
      <c r="A212" s="6">
        <v>45352</v>
      </c>
      <c r="B212" t="s">
        <v>35</v>
      </c>
      <c r="C212" t="s">
        <v>1563</v>
      </c>
      <c r="D212" t="s">
        <v>52</v>
      </c>
      <c r="E212">
        <v>40</v>
      </c>
      <c r="F212">
        <v>35100</v>
      </c>
      <c r="G212">
        <v>33750</v>
      </c>
      <c r="H212">
        <v>3</v>
      </c>
      <c r="I212">
        <v>0.22222222222222224</v>
      </c>
      <c r="J212">
        <v>7.8032407407407405</v>
      </c>
      <c r="K212">
        <v>170</v>
      </c>
      <c r="L212">
        <v>1.1851851851851852E-3</v>
      </c>
      <c r="M212">
        <v>8.1157407407407405</v>
      </c>
      <c r="N212">
        <v>1.1396011396011395E-3</v>
      </c>
    </row>
    <row r="213" spans="1:14" x14ac:dyDescent="0.3">
      <c r="A213" s="6">
        <v>45352</v>
      </c>
      <c r="B213" t="s">
        <v>35</v>
      </c>
      <c r="C213" t="s">
        <v>1265</v>
      </c>
      <c r="D213" t="s">
        <v>48</v>
      </c>
      <c r="E213">
        <v>30</v>
      </c>
      <c r="F213">
        <v>35100</v>
      </c>
      <c r="G213">
        <v>33750</v>
      </c>
      <c r="H213">
        <v>0</v>
      </c>
      <c r="I213">
        <v>0.5</v>
      </c>
      <c r="J213">
        <v>23.416666666666668</v>
      </c>
      <c r="K213">
        <v>0</v>
      </c>
      <c r="L213">
        <v>8.8888888888888893E-4</v>
      </c>
      <c r="M213">
        <v>24.354166666666668</v>
      </c>
      <c r="N213">
        <v>8.547008547008547E-4</v>
      </c>
    </row>
    <row r="214" spans="1:14" x14ac:dyDescent="0.3">
      <c r="A214" s="6">
        <v>45352</v>
      </c>
      <c r="B214" t="s">
        <v>33</v>
      </c>
      <c r="C214" t="s">
        <v>1432</v>
      </c>
      <c r="D214" t="s">
        <v>10</v>
      </c>
      <c r="E214">
        <v>25</v>
      </c>
      <c r="F214">
        <v>35100</v>
      </c>
      <c r="G214">
        <v>33750</v>
      </c>
      <c r="H214">
        <v>0</v>
      </c>
      <c r="I214">
        <v>0.41666666666666669</v>
      </c>
      <c r="J214">
        <v>23.420138888888889</v>
      </c>
      <c r="K214">
        <v>0</v>
      </c>
      <c r="L214">
        <v>7.407407407407407E-4</v>
      </c>
      <c r="M214">
        <v>24.357638888888889</v>
      </c>
      <c r="N214">
        <v>7.1225071225071229E-4</v>
      </c>
    </row>
    <row r="215" spans="1:14" x14ac:dyDescent="0.3">
      <c r="A215" s="6">
        <v>45352</v>
      </c>
      <c r="B215" t="s">
        <v>35</v>
      </c>
      <c r="C215" t="s">
        <v>1268</v>
      </c>
      <c r="D215" t="s">
        <v>44</v>
      </c>
      <c r="E215">
        <v>10</v>
      </c>
      <c r="F215">
        <v>35100</v>
      </c>
      <c r="G215">
        <v>33300</v>
      </c>
      <c r="H215">
        <v>0</v>
      </c>
      <c r="I215">
        <v>0.16666666666666666</v>
      </c>
      <c r="J215">
        <v>23.118055555555557</v>
      </c>
      <c r="K215">
        <v>0</v>
      </c>
      <c r="L215">
        <v>3.0030030030030029E-4</v>
      </c>
      <c r="M215">
        <v>24.368055555555557</v>
      </c>
      <c r="N215">
        <v>2.8490028490028488E-4</v>
      </c>
    </row>
    <row r="216" spans="1:14" x14ac:dyDescent="0.3">
      <c r="A216" s="6">
        <v>45352</v>
      </c>
      <c r="B216" t="s">
        <v>34</v>
      </c>
      <c r="C216" t="s">
        <v>1551</v>
      </c>
      <c r="D216" t="s">
        <v>29</v>
      </c>
      <c r="E216">
        <v>0</v>
      </c>
      <c r="F216">
        <v>35100</v>
      </c>
      <c r="G216">
        <v>0</v>
      </c>
      <c r="H216">
        <v>2</v>
      </c>
      <c r="I216">
        <v>0</v>
      </c>
      <c r="J216">
        <v>0</v>
      </c>
      <c r="K216">
        <v>330</v>
      </c>
      <c r="L216">
        <v>0</v>
      </c>
      <c r="M216">
        <v>12.1875</v>
      </c>
      <c r="N216">
        <v>0</v>
      </c>
    </row>
    <row r="217" spans="1:14" x14ac:dyDescent="0.3">
      <c r="A217" s="6">
        <v>45352</v>
      </c>
      <c r="B217" t="s">
        <v>34</v>
      </c>
      <c r="C217" t="s">
        <v>1381</v>
      </c>
      <c r="D217" t="s">
        <v>30</v>
      </c>
      <c r="E217">
        <v>0</v>
      </c>
      <c r="F217">
        <v>35100</v>
      </c>
      <c r="G217">
        <v>0</v>
      </c>
      <c r="H217">
        <v>0</v>
      </c>
      <c r="I217">
        <v>0</v>
      </c>
      <c r="J217">
        <v>0</v>
      </c>
      <c r="K217">
        <v>0</v>
      </c>
      <c r="L217">
        <v>0</v>
      </c>
      <c r="M217">
        <v>24.375</v>
      </c>
      <c r="N217">
        <v>0</v>
      </c>
    </row>
    <row r="218" spans="1:14" x14ac:dyDescent="0.3">
      <c r="A218" s="6">
        <v>45352</v>
      </c>
      <c r="B218" t="s">
        <v>80</v>
      </c>
      <c r="C218" t="s">
        <v>1273</v>
      </c>
      <c r="D218" t="s">
        <v>77</v>
      </c>
      <c r="E218">
        <v>0</v>
      </c>
      <c r="F218">
        <v>35100</v>
      </c>
      <c r="G218">
        <v>21600</v>
      </c>
      <c r="H218">
        <v>0</v>
      </c>
      <c r="I218">
        <v>0</v>
      </c>
      <c r="J218">
        <v>15</v>
      </c>
      <c r="K218">
        <v>0</v>
      </c>
      <c r="L218">
        <v>0</v>
      </c>
      <c r="M218">
        <v>24.375</v>
      </c>
      <c r="N218">
        <v>0</v>
      </c>
    </row>
    <row r="219" spans="1:14" x14ac:dyDescent="0.3">
      <c r="A219" s="6">
        <v>45352</v>
      </c>
      <c r="B219" t="s">
        <v>34</v>
      </c>
      <c r="C219" t="s">
        <v>1481</v>
      </c>
      <c r="D219" t="s">
        <v>23</v>
      </c>
      <c r="E219">
        <v>0</v>
      </c>
      <c r="F219">
        <v>35100</v>
      </c>
      <c r="G219">
        <v>25200</v>
      </c>
      <c r="H219">
        <v>24</v>
      </c>
      <c r="I219">
        <v>0</v>
      </c>
      <c r="J219">
        <v>0.72916666666666663</v>
      </c>
      <c r="K219">
        <v>4375</v>
      </c>
      <c r="L219">
        <v>0</v>
      </c>
      <c r="M219">
        <v>1.015625</v>
      </c>
      <c r="N219">
        <v>0</v>
      </c>
    </row>
    <row r="220" spans="1:14" x14ac:dyDescent="0.3">
      <c r="A220" s="6">
        <v>45352</v>
      </c>
      <c r="B220" t="s">
        <v>33</v>
      </c>
      <c r="C220" t="s">
        <v>1550</v>
      </c>
      <c r="D220" t="s">
        <v>17</v>
      </c>
      <c r="E220">
        <v>0</v>
      </c>
      <c r="F220">
        <v>35100</v>
      </c>
      <c r="G220">
        <v>450</v>
      </c>
      <c r="H220">
        <v>0</v>
      </c>
      <c r="I220">
        <v>0</v>
      </c>
      <c r="J220">
        <v>0.3125</v>
      </c>
      <c r="K220">
        <v>0</v>
      </c>
      <c r="L220">
        <v>0</v>
      </c>
      <c r="M220">
        <v>24.375</v>
      </c>
      <c r="N220">
        <v>0</v>
      </c>
    </row>
    <row r="221" spans="1:14" x14ac:dyDescent="0.3">
      <c r="A221" s="6">
        <v>45352</v>
      </c>
      <c r="B221" t="s">
        <v>80</v>
      </c>
      <c r="C221" t="s">
        <v>713</v>
      </c>
      <c r="D221" t="s">
        <v>69</v>
      </c>
      <c r="E221">
        <v>0</v>
      </c>
      <c r="F221">
        <v>35100</v>
      </c>
      <c r="G221">
        <v>35550</v>
      </c>
      <c r="H221">
        <v>8</v>
      </c>
      <c r="I221">
        <v>0</v>
      </c>
      <c r="J221">
        <v>3.0859375</v>
      </c>
      <c r="K221">
        <v>413</v>
      </c>
      <c r="L221">
        <v>0</v>
      </c>
      <c r="M221">
        <v>3.046875</v>
      </c>
      <c r="N221">
        <v>0</v>
      </c>
    </row>
    <row r="222" spans="1:14" x14ac:dyDescent="0.3">
      <c r="A222" s="6">
        <v>45352</v>
      </c>
      <c r="B222" t="s">
        <v>35</v>
      </c>
      <c r="C222" t="s">
        <v>1562</v>
      </c>
      <c r="D222" t="s">
        <v>45</v>
      </c>
      <c r="E222">
        <v>0</v>
      </c>
      <c r="F222">
        <v>35100</v>
      </c>
      <c r="G222">
        <v>26100</v>
      </c>
      <c r="H222">
        <v>0</v>
      </c>
      <c r="I222">
        <v>0</v>
      </c>
      <c r="J222">
        <v>18.125</v>
      </c>
      <c r="K222">
        <v>0</v>
      </c>
      <c r="L222">
        <v>0</v>
      </c>
      <c r="M222">
        <v>24.375</v>
      </c>
      <c r="N222">
        <v>0</v>
      </c>
    </row>
    <row r="223" spans="1:14" x14ac:dyDescent="0.3">
      <c r="A223" s="6">
        <v>45352</v>
      </c>
      <c r="B223" t="s">
        <v>35</v>
      </c>
      <c r="C223" t="s">
        <v>1559</v>
      </c>
      <c r="D223" t="s">
        <v>49</v>
      </c>
      <c r="E223">
        <v>0</v>
      </c>
      <c r="F223">
        <v>35100</v>
      </c>
      <c r="G223">
        <v>19800</v>
      </c>
      <c r="H223">
        <v>0</v>
      </c>
      <c r="I223">
        <v>0</v>
      </c>
      <c r="J223">
        <v>13.75</v>
      </c>
      <c r="K223">
        <v>0</v>
      </c>
      <c r="L223">
        <v>0</v>
      </c>
      <c r="M223">
        <v>24.375</v>
      </c>
      <c r="N223">
        <v>0</v>
      </c>
    </row>
    <row r="224" spans="1:14" x14ac:dyDescent="0.3">
      <c r="A224" s="6">
        <v>45383</v>
      </c>
      <c r="B224" t="s">
        <v>35</v>
      </c>
      <c r="C224" t="s">
        <v>1570</v>
      </c>
      <c r="D224" t="s">
        <v>53</v>
      </c>
      <c r="E224">
        <v>0</v>
      </c>
      <c r="F224">
        <v>33750</v>
      </c>
      <c r="G224">
        <v>0</v>
      </c>
      <c r="H224">
        <v>0</v>
      </c>
      <c r="I224">
        <v>0</v>
      </c>
      <c r="J224">
        <v>0</v>
      </c>
      <c r="K224">
        <v>0</v>
      </c>
      <c r="L224">
        <v>0</v>
      </c>
      <c r="M224">
        <v>0</v>
      </c>
      <c r="N224">
        <v>0</v>
      </c>
    </row>
    <row r="225" spans="1:14" x14ac:dyDescent="0.3">
      <c r="A225" s="6">
        <v>45383</v>
      </c>
      <c r="B225" t="s">
        <v>35</v>
      </c>
      <c r="C225" t="s">
        <v>1566</v>
      </c>
      <c r="D225" t="s">
        <v>54</v>
      </c>
      <c r="E225">
        <v>0</v>
      </c>
      <c r="F225">
        <v>33750</v>
      </c>
      <c r="G225">
        <v>0</v>
      </c>
      <c r="H225">
        <v>0</v>
      </c>
      <c r="I225">
        <v>0</v>
      </c>
      <c r="J225">
        <v>0</v>
      </c>
      <c r="K225">
        <v>0</v>
      </c>
      <c r="L225">
        <v>0</v>
      </c>
      <c r="M225">
        <v>0</v>
      </c>
      <c r="N225">
        <v>0</v>
      </c>
    </row>
    <row r="226" spans="1:14" x14ac:dyDescent="0.3">
      <c r="A226" s="6">
        <v>45383</v>
      </c>
      <c r="B226" t="s">
        <v>35</v>
      </c>
      <c r="C226" t="s">
        <v>946</v>
      </c>
      <c r="D226" t="s">
        <v>51</v>
      </c>
      <c r="E226">
        <v>0</v>
      </c>
      <c r="F226">
        <v>33750</v>
      </c>
      <c r="G226">
        <v>0</v>
      </c>
      <c r="H226">
        <v>0</v>
      </c>
      <c r="I226">
        <v>0</v>
      </c>
      <c r="J226">
        <v>0</v>
      </c>
      <c r="K226">
        <v>0</v>
      </c>
      <c r="L226">
        <v>0</v>
      </c>
      <c r="M226">
        <v>0</v>
      </c>
      <c r="N226">
        <v>0</v>
      </c>
    </row>
    <row r="227" spans="1:14" x14ac:dyDescent="0.3">
      <c r="A227" s="6">
        <v>45383</v>
      </c>
      <c r="B227" t="s">
        <v>35</v>
      </c>
      <c r="C227" t="s">
        <v>1563</v>
      </c>
      <c r="D227" t="s">
        <v>52</v>
      </c>
      <c r="E227">
        <v>0</v>
      </c>
      <c r="F227">
        <v>33750</v>
      </c>
      <c r="G227">
        <v>0</v>
      </c>
      <c r="H227">
        <v>0</v>
      </c>
      <c r="I227">
        <v>0</v>
      </c>
      <c r="J227">
        <v>0</v>
      </c>
      <c r="K227">
        <v>0</v>
      </c>
      <c r="L227">
        <v>0</v>
      </c>
      <c r="M227">
        <v>0</v>
      </c>
      <c r="N227">
        <v>0</v>
      </c>
    </row>
    <row r="228" spans="1:14" x14ac:dyDescent="0.3">
      <c r="A228" s="6">
        <v>45383</v>
      </c>
      <c r="B228" t="s">
        <v>55</v>
      </c>
      <c r="C228" t="s">
        <v>1124</v>
      </c>
      <c r="D228" t="s">
        <v>56</v>
      </c>
      <c r="E228">
        <v>0</v>
      </c>
      <c r="F228">
        <v>33750</v>
      </c>
      <c r="G228">
        <v>0</v>
      </c>
      <c r="H228">
        <v>0</v>
      </c>
      <c r="I228">
        <v>0</v>
      </c>
      <c r="J228">
        <v>0</v>
      </c>
      <c r="K228">
        <v>0</v>
      </c>
      <c r="L228">
        <v>0</v>
      </c>
      <c r="M228">
        <v>0</v>
      </c>
      <c r="N228">
        <v>0</v>
      </c>
    </row>
    <row r="229" spans="1:14" x14ac:dyDescent="0.3">
      <c r="A229" s="6">
        <v>45383</v>
      </c>
      <c r="B229" t="s">
        <v>55</v>
      </c>
      <c r="C229" t="s">
        <v>1217</v>
      </c>
      <c r="D229" t="s">
        <v>59</v>
      </c>
      <c r="E229">
        <v>0</v>
      </c>
      <c r="F229">
        <v>33750</v>
      </c>
      <c r="G229">
        <v>0</v>
      </c>
      <c r="H229">
        <v>0</v>
      </c>
      <c r="I229">
        <v>0</v>
      </c>
      <c r="J229">
        <v>0</v>
      </c>
      <c r="K229">
        <v>0</v>
      </c>
      <c r="L229">
        <v>0</v>
      </c>
      <c r="M229">
        <v>0</v>
      </c>
      <c r="N229">
        <v>0</v>
      </c>
    </row>
    <row r="230" spans="1:14" x14ac:dyDescent="0.3">
      <c r="A230" s="6">
        <v>45383</v>
      </c>
      <c r="B230" t="s">
        <v>55</v>
      </c>
      <c r="C230" t="s">
        <v>1222</v>
      </c>
      <c r="D230" t="s">
        <v>60</v>
      </c>
      <c r="E230">
        <v>0</v>
      </c>
      <c r="F230">
        <v>33750</v>
      </c>
      <c r="G230">
        <v>0</v>
      </c>
      <c r="H230">
        <v>0</v>
      </c>
      <c r="I230">
        <v>0</v>
      </c>
      <c r="J230">
        <v>0</v>
      </c>
      <c r="K230">
        <v>0</v>
      </c>
      <c r="L230">
        <v>0</v>
      </c>
      <c r="M230">
        <v>0</v>
      </c>
      <c r="N230">
        <v>0</v>
      </c>
    </row>
    <row r="231" spans="1:14" x14ac:dyDescent="0.3">
      <c r="A231" s="6">
        <v>45383</v>
      </c>
      <c r="B231" t="s">
        <v>55</v>
      </c>
      <c r="C231" t="s">
        <v>1138</v>
      </c>
      <c r="D231" t="s">
        <v>57</v>
      </c>
      <c r="E231">
        <v>0</v>
      </c>
      <c r="F231">
        <v>33750</v>
      </c>
      <c r="G231">
        <v>0</v>
      </c>
      <c r="H231">
        <v>0</v>
      </c>
      <c r="I231">
        <v>0</v>
      </c>
      <c r="J231">
        <v>0</v>
      </c>
      <c r="K231">
        <v>0</v>
      </c>
      <c r="L231">
        <v>0</v>
      </c>
      <c r="M231">
        <v>0</v>
      </c>
      <c r="N231">
        <v>0</v>
      </c>
    </row>
    <row r="232" spans="1:14" x14ac:dyDescent="0.3">
      <c r="A232" s="6">
        <v>45383</v>
      </c>
      <c r="B232" t="s">
        <v>55</v>
      </c>
      <c r="C232" t="s">
        <v>1175</v>
      </c>
      <c r="D232" t="s">
        <v>58</v>
      </c>
      <c r="E232">
        <v>0</v>
      </c>
      <c r="F232">
        <v>33750</v>
      </c>
      <c r="G232">
        <v>0</v>
      </c>
      <c r="H232">
        <v>0</v>
      </c>
      <c r="I232">
        <v>0</v>
      </c>
      <c r="J232">
        <v>0</v>
      </c>
      <c r="K232">
        <v>0</v>
      </c>
      <c r="L232">
        <v>0</v>
      </c>
      <c r="M232">
        <v>0</v>
      </c>
      <c r="N232">
        <v>0</v>
      </c>
    </row>
    <row r="233" spans="1:14" x14ac:dyDescent="0.3">
      <c r="A233" s="6">
        <v>45383</v>
      </c>
      <c r="B233" t="s">
        <v>35</v>
      </c>
      <c r="C233" t="s">
        <v>1268</v>
      </c>
      <c r="D233" t="s">
        <v>44</v>
      </c>
      <c r="E233">
        <v>0</v>
      </c>
      <c r="F233">
        <v>33750</v>
      </c>
      <c r="G233">
        <v>0</v>
      </c>
      <c r="H233">
        <v>0</v>
      </c>
      <c r="I233">
        <v>0</v>
      </c>
      <c r="J233">
        <v>0</v>
      </c>
      <c r="K233">
        <v>0</v>
      </c>
      <c r="L233">
        <v>0</v>
      </c>
      <c r="M233">
        <v>0</v>
      </c>
      <c r="N233">
        <v>0</v>
      </c>
    </row>
    <row r="234" spans="1:14" x14ac:dyDescent="0.3">
      <c r="A234" s="6">
        <v>45383</v>
      </c>
      <c r="B234" t="s">
        <v>35</v>
      </c>
      <c r="C234" t="s">
        <v>1562</v>
      </c>
      <c r="D234" t="s">
        <v>45</v>
      </c>
      <c r="E234">
        <v>0</v>
      </c>
      <c r="F234">
        <v>33750</v>
      </c>
      <c r="G234">
        <v>0</v>
      </c>
      <c r="H234">
        <v>0</v>
      </c>
      <c r="I234">
        <v>0</v>
      </c>
      <c r="J234">
        <v>0</v>
      </c>
      <c r="K234">
        <v>0</v>
      </c>
      <c r="L234">
        <v>0</v>
      </c>
      <c r="M234">
        <v>0</v>
      </c>
      <c r="N234">
        <v>0</v>
      </c>
    </row>
    <row r="235" spans="1:14" x14ac:dyDescent="0.3">
      <c r="A235" s="6">
        <v>45383</v>
      </c>
      <c r="B235" t="s">
        <v>35</v>
      </c>
      <c r="C235" t="s">
        <v>1080</v>
      </c>
      <c r="D235" t="s">
        <v>42</v>
      </c>
      <c r="E235">
        <v>0</v>
      </c>
      <c r="F235">
        <v>33750</v>
      </c>
      <c r="G235">
        <v>0</v>
      </c>
      <c r="H235">
        <v>0</v>
      </c>
      <c r="I235">
        <v>0</v>
      </c>
      <c r="J235">
        <v>0</v>
      </c>
      <c r="K235">
        <v>0</v>
      </c>
      <c r="L235">
        <v>0</v>
      </c>
      <c r="M235">
        <v>0</v>
      </c>
      <c r="N235">
        <v>0</v>
      </c>
    </row>
    <row r="236" spans="1:14" x14ac:dyDescent="0.3">
      <c r="A236" s="6">
        <v>45383</v>
      </c>
      <c r="B236" t="s">
        <v>35</v>
      </c>
      <c r="C236" t="s">
        <v>1097</v>
      </c>
      <c r="D236" t="s">
        <v>43</v>
      </c>
      <c r="E236">
        <v>0</v>
      </c>
      <c r="F236">
        <v>33750</v>
      </c>
      <c r="G236">
        <v>0</v>
      </c>
      <c r="H236">
        <v>0</v>
      </c>
      <c r="I236">
        <v>0</v>
      </c>
      <c r="J236">
        <v>0</v>
      </c>
      <c r="K236">
        <v>0</v>
      </c>
      <c r="L236">
        <v>0</v>
      </c>
      <c r="M236">
        <v>0</v>
      </c>
      <c r="N236">
        <v>0</v>
      </c>
    </row>
    <row r="237" spans="1:14" x14ac:dyDescent="0.3">
      <c r="A237" s="6">
        <v>45383</v>
      </c>
      <c r="B237" t="s">
        <v>35</v>
      </c>
      <c r="C237" t="s">
        <v>371</v>
      </c>
      <c r="D237" t="s">
        <v>46</v>
      </c>
      <c r="E237">
        <v>0</v>
      </c>
      <c r="F237">
        <v>33750</v>
      </c>
      <c r="G237">
        <v>0</v>
      </c>
      <c r="H237">
        <v>0</v>
      </c>
      <c r="I237">
        <v>0</v>
      </c>
      <c r="J237">
        <v>0</v>
      </c>
      <c r="K237">
        <v>0</v>
      </c>
      <c r="L237">
        <v>0</v>
      </c>
      <c r="M237">
        <v>0</v>
      </c>
      <c r="N237">
        <v>0</v>
      </c>
    </row>
    <row r="238" spans="1:14" x14ac:dyDescent="0.3">
      <c r="A238" s="6">
        <v>45383</v>
      </c>
      <c r="B238" t="s">
        <v>35</v>
      </c>
      <c r="C238" t="s">
        <v>1559</v>
      </c>
      <c r="D238" t="s">
        <v>49</v>
      </c>
      <c r="E238">
        <v>0</v>
      </c>
      <c r="F238">
        <v>33750</v>
      </c>
      <c r="G238">
        <v>0</v>
      </c>
      <c r="H238">
        <v>0</v>
      </c>
      <c r="I238">
        <v>0</v>
      </c>
      <c r="J238">
        <v>0</v>
      </c>
      <c r="K238">
        <v>0</v>
      </c>
      <c r="L238">
        <v>0</v>
      </c>
      <c r="M238">
        <v>0</v>
      </c>
      <c r="N238">
        <v>0</v>
      </c>
    </row>
    <row r="239" spans="1:14" x14ac:dyDescent="0.3">
      <c r="A239" s="6">
        <v>45383</v>
      </c>
      <c r="B239" t="s">
        <v>35</v>
      </c>
      <c r="C239" t="s">
        <v>1560</v>
      </c>
      <c r="D239" t="s">
        <v>50</v>
      </c>
      <c r="E239">
        <v>0</v>
      </c>
      <c r="F239">
        <v>33750</v>
      </c>
      <c r="G239">
        <v>0</v>
      </c>
      <c r="H239">
        <v>0</v>
      </c>
      <c r="I239">
        <v>0</v>
      </c>
      <c r="J239">
        <v>0</v>
      </c>
      <c r="K239">
        <v>0</v>
      </c>
      <c r="L239">
        <v>0</v>
      </c>
      <c r="M239">
        <v>0</v>
      </c>
      <c r="N239">
        <v>0</v>
      </c>
    </row>
    <row r="240" spans="1:14" x14ac:dyDescent="0.3">
      <c r="A240" s="6">
        <v>45383</v>
      </c>
      <c r="B240" t="s">
        <v>35</v>
      </c>
      <c r="C240" t="s">
        <v>1564</v>
      </c>
      <c r="D240" t="s">
        <v>47</v>
      </c>
      <c r="E240">
        <v>0</v>
      </c>
      <c r="F240">
        <v>33750</v>
      </c>
      <c r="G240">
        <v>0</v>
      </c>
      <c r="H240">
        <v>0</v>
      </c>
      <c r="I240">
        <v>0</v>
      </c>
      <c r="J240">
        <v>0</v>
      </c>
      <c r="K240">
        <v>0</v>
      </c>
      <c r="L240">
        <v>0</v>
      </c>
      <c r="M240">
        <v>0</v>
      </c>
      <c r="N240">
        <v>0</v>
      </c>
    </row>
    <row r="241" spans="1:14" x14ac:dyDescent="0.3">
      <c r="A241" s="6">
        <v>45383</v>
      </c>
      <c r="B241" t="s">
        <v>35</v>
      </c>
      <c r="C241" t="s">
        <v>1265</v>
      </c>
      <c r="D241" t="s">
        <v>48</v>
      </c>
      <c r="E241">
        <v>0</v>
      </c>
      <c r="F241">
        <v>33750</v>
      </c>
      <c r="G241">
        <v>0</v>
      </c>
      <c r="H241">
        <v>0</v>
      </c>
      <c r="I241">
        <v>0</v>
      </c>
      <c r="J241">
        <v>0</v>
      </c>
      <c r="K241">
        <v>0</v>
      </c>
      <c r="L241">
        <v>0</v>
      </c>
      <c r="M241">
        <v>0</v>
      </c>
      <c r="N241">
        <v>0</v>
      </c>
    </row>
    <row r="242" spans="1:14" x14ac:dyDescent="0.3">
      <c r="A242" s="6">
        <v>45383</v>
      </c>
      <c r="B242" t="s">
        <v>55</v>
      </c>
      <c r="C242" t="s">
        <v>1191</v>
      </c>
      <c r="D242" t="s">
        <v>61</v>
      </c>
      <c r="E242">
        <v>0</v>
      </c>
      <c r="F242">
        <v>33750</v>
      </c>
      <c r="G242">
        <v>0</v>
      </c>
      <c r="H242">
        <v>0</v>
      </c>
      <c r="I242">
        <v>0</v>
      </c>
      <c r="J242">
        <v>0</v>
      </c>
      <c r="K242">
        <v>0</v>
      </c>
      <c r="L242">
        <v>0</v>
      </c>
      <c r="M242">
        <v>0</v>
      </c>
      <c r="N242">
        <v>0</v>
      </c>
    </row>
    <row r="243" spans="1:14" x14ac:dyDescent="0.3">
      <c r="A243" s="6">
        <v>45383</v>
      </c>
      <c r="B243" t="s">
        <v>80</v>
      </c>
      <c r="C243" t="s">
        <v>790</v>
      </c>
      <c r="D243" t="s">
        <v>73</v>
      </c>
      <c r="E243">
        <v>0</v>
      </c>
      <c r="F243">
        <v>33750</v>
      </c>
      <c r="G243">
        <v>0</v>
      </c>
      <c r="H243">
        <v>0</v>
      </c>
      <c r="I243">
        <v>0</v>
      </c>
      <c r="J243">
        <v>0</v>
      </c>
      <c r="K243">
        <v>0</v>
      </c>
      <c r="L243">
        <v>0</v>
      </c>
      <c r="M243">
        <v>0</v>
      </c>
      <c r="N243">
        <v>0</v>
      </c>
    </row>
    <row r="244" spans="1:14" x14ac:dyDescent="0.3">
      <c r="A244" s="6">
        <v>45383</v>
      </c>
      <c r="B244" t="s">
        <v>80</v>
      </c>
      <c r="C244" t="s">
        <v>776</v>
      </c>
      <c r="D244" t="s">
        <v>74</v>
      </c>
      <c r="E244">
        <v>0</v>
      </c>
      <c r="F244">
        <v>33750</v>
      </c>
      <c r="G244">
        <v>0</v>
      </c>
      <c r="H244">
        <v>0</v>
      </c>
      <c r="I244">
        <v>0</v>
      </c>
      <c r="J244">
        <v>0</v>
      </c>
      <c r="K244">
        <v>0</v>
      </c>
      <c r="L244">
        <v>0</v>
      </c>
      <c r="M244">
        <v>0</v>
      </c>
      <c r="N244">
        <v>0</v>
      </c>
    </row>
    <row r="245" spans="1:14" x14ac:dyDescent="0.3">
      <c r="A245" s="6">
        <v>45383</v>
      </c>
      <c r="B245" t="s">
        <v>80</v>
      </c>
      <c r="C245" t="s">
        <v>1558</v>
      </c>
      <c r="D245" t="s">
        <v>71</v>
      </c>
      <c r="E245">
        <v>0</v>
      </c>
      <c r="F245">
        <v>33750</v>
      </c>
      <c r="G245">
        <v>0</v>
      </c>
      <c r="H245">
        <v>0</v>
      </c>
      <c r="I245">
        <v>0</v>
      </c>
      <c r="J245">
        <v>0</v>
      </c>
      <c r="K245">
        <v>0</v>
      </c>
      <c r="L245">
        <v>0</v>
      </c>
      <c r="M245">
        <v>0</v>
      </c>
      <c r="N245">
        <v>0</v>
      </c>
    </row>
    <row r="246" spans="1:14" x14ac:dyDescent="0.3">
      <c r="A246" s="6">
        <v>45383</v>
      </c>
      <c r="B246" t="s">
        <v>80</v>
      </c>
      <c r="C246" t="s">
        <v>783</v>
      </c>
      <c r="D246" t="s">
        <v>72</v>
      </c>
      <c r="E246">
        <v>0</v>
      </c>
      <c r="F246">
        <v>33750</v>
      </c>
      <c r="G246">
        <v>0</v>
      </c>
      <c r="H246">
        <v>0</v>
      </c>
      <c r="I246">
        <v>0</v>
      </c>
      <c r="J246">
        <v>0</v>
      </c>
      <c r="K246">
        <v>0</v>
      </c>
      <c r="L246">
        <v>0</v>
      </c>
      <c r="M246">
        <v>0</v>
      </c>
      <c r="N246">
        <v>0</v>
      </c>
    </row>
    <row r="247" spans="1:14" x14ac:dyDescent="0.3">
      <c r="A247" s="6">
        <v>45383</v>
      </c>
      <c r="B247" t="s">
        <v>80</v>
      </c>
      <c r="C247" t="s">
        <v>1076</v>
      </c>
      <c r="D247" t="s">
        <v>75</v>
      </c>
      <c r="E247">
        <v>0</v>
      </c>
      <c r="F247">
        <v>33750</v>
      </c>
      <c r="G247">
        <v>0</v>
      </c>
      <c r="H247">
        <v>0</v>
      </c>
      <c r="I247">
        <v>0</v>
      </c>
      <c r="J247">
        <v>0</v>
      </c>
      <c r="K247">
        <v>0</v>
      </c>
      <c r="L247">
        <v>0</v>
      </c>
      <c r="M247">
        <v>0</v>
      </c>
      <c r="N247">
        <v>0</v>
      </c>
    </row>
    <row r="248" spans="1:14" x14ac:dyDescent="0.3">
      <c r="A248" s="6">
        <v>45383</v>
      </c>
      <c r="B248" t="s">
        <v>80</v>
      </c>
      <c r="C248" t="s">
        <v>1557</v>
      </c>
      <c r="D248" t="s">
        <v>78</v>
      </c>
      <c r="E248">
        <v>0</v>
      </c>
      <c r="F248">
        <v>33750</v>
      </c>
      <c r="G248">
        <v>0</v>
      </c>
      <c r="H248">
        <v>0</v>
      </c>
      <c r="I248">
        <v>0</v>
      </c>
      <c r="J248">
        <v>0</v>
      </c>
      <c r="K248">
        <v>0</v>
      </c>
      <c r="L248">
        <v>0</v>
      </c>
      <c r="M248">
        <v>0</v>
      </c>
      <c r="N248">
        <v>0</v>
      </c>
    </row>
    <row r="249" spans="1:14" x14ac:dyDescent="0.3">
      <c r="A249" s="6">
        <v>45383</v>
      </c>
      <c r="B249" t="s">
        <v>80</v>
      </c>
      <c r="C249" t="s">
        <v>1553</v>
      </c>
      <c r="D249" t="s">
        <v>79</v>
      </c>
      <c r="E249">
        <v>0</v>
      </c>
      <c r="F249">
        <v>33750</v>
      </c>
      <c r="G249">
        <v>0</v>
      </c>
      <c r="H249">
        <v>0</v>
      </c>
      <c r="I249">
        <v>0</v>
      </c>
      <c r="J249">
        <v>0</v>
      </c>
      <c r="K249">
        <v>0</v>
      </c>
      <c r="L249">
        <v>0</v>
      </c>
      <c r="M249">
        <v>0</v>
      </c>
      <c r="N249">
        <v>0</v>
      </c>
    </row>
    <row r="250" spans="1:14" x14ac:dyDescent="0.3">
      <c r="A250" s="6">
        <v>45383</v>
      </c>
      <c r="B250" t="s">
        <v>80</v>
      </c>
      <c r="C250" t="s">
        <v>1552</v>
      </c>
      <c r="D250" t="s">
        <v>76</v>
      </c>
      <c r="E250">
        <v>0</v>
      </c>
      <c r="F250">
        <v>33750</v>
      </c>
      <c r="G250">
        <v>0</v>
      </c>
      <c r="H250">
        <v>0</v>
      </c>
      <c r="I250">
        <v>0</v>
      </c>
      <c r="J250">
        <v>0</v>
      </c>
      <c r="K250">
        <v>0</v>
      </c>
      <c r="L250">
        <v>0</v>
      </c>
      <c r="M250">
        <v>0</v>
      </c>
      <c r="N250">
        <v>0</v>
      </c>
    </row>
    <row r="251" spans="1:14" x14ac:dyDescent="0.3">
      <c r="A251" s="6">
        <v>45383</v>
      </c>
      <c r="B251" t="s">
        <v>80</v>
      </c>
      <c r="C251" t="s">
        <v>1273</v>
      </c>
      <c r="D251" t="s">
        <v>77</v>
      </c>
      <c r="E251">
        <v>0</v>
      </c>
      <c r="F251">
        <v>33750</v>
      </c>
      <c r="G251">
        <v>0</v>
      </c>
      <c r="H251">
        <v>0</v>
      </c>
      <c r="I251">
        <v>0</v>
      </c>
      <c r="J251">
        <v>0</v>
      </c>
      <c r="K251">
        <v>0</v>
      </c>
      <c r="L251">
        <v>0</v>
      </c>
      <c r="M251">
        <v>0</v>
      </c>
      <c r="N251">
        <v>0</v>
      </c>
    </row>
    <row r="252" spans="1:14" x14ac:dyDescent="0.3">
      <c r="A252" s="6">
        <v>45383</v>
      </c>
      <c r="B252" t="s">
        <v>55</v>
      </c>
      <c r="C252" t="s">
        <v>414</v>
      </c>
      <c r="D252" t="s">
        <v>64</v>
      </c>
      <c r="E252">
        <v>0</v>
      </c>
      <c r="F252">
        <v>33750</v>
      </c>
      <c r="G252">
        <v>0</v>
      </c>
      <c r="H252">
        <v>0</v>
      </c>
      <c r="I252">
        <v>0</v>
      </c>
      <c r="J252">
        <v>0</v>
      </c>
      <c r="K252">
        <v>0</v>
      </c>
      <c r="L252">
        <v>0</v>
      </c>
      <c r="M252">
        <v>0</v>
      </c>
      <c r="N252">
        <v>0</v>
      </c>
    </row>
    <row r="253" spans="1:14" x14ac:dyDescent="0.3">
      <c r="A253" s="6">
        <v>45383</v>
      </c>
      <c r="B253" t="s">
        <v>55</v>
      </c>
      <c r="C253" t="s">
        <v>486</v>
      </c>
      <c r="D253" t="s">
        <v>65</v>
      </c>
      <c r="E253">
        <v>0</v>
      </c>
      <c r="F253">
        <v>33750</v>
      </c>
      <c r="G253">
        <v>0</v>
      </c>
      <c r="H253">
        <v>0</v>
      </c>
      <c r="I253">
        <v>0</v>
      </c>
      <c r="J253">
        <v>0</v>
      </c>
      <c r="K253">
        <v>0</v>
      </c>
      <c r="L253">
        <v>0</v>
      </c>
      <c r="M253">
        <v>0</v>
      </c>
      <c r="N253">
        <v>0</v>
      </c>
    </row>
    <row r="254" spans="1:14" x14ac:dyDescent="0.3">
      <c r="A254" s="6">
        <v>45383</v>
      </c>
      <c r="B254" t="s">
        <v>55</v>
      </c>
      <c r="C254" t="s">
        <v>1201</v>
      </c>
      <c r="D254" t="s">
        <v>62</v>
      </c>
      <c r="E254">
        <v>0</v>
      </c>
      <c r="F254">
        <v>33750</v>
      </c>
      <c r="G254">
        <v>0</v>
      </c>
      <c r="H254">
        <v>0</v>
      </c>
      <c r="I254">
        <v>0</v>
      </c>
      <c r="J254">
        <v>0</v>
      </c>
      <c r="K254">
        <v>0</v>
      </c>
      <c r="L254">
        <v>0</v>
      </c>
      <c r="M254">
        <v>0</v>
      </c>
      <c r="N254">
        <v>0</v>
      </c>
    </row>
    <row r="255" spans="1:14" x14ac:dyDescent="0.3">
      <c r="A255" s="6">
        <v>45383</v>
      </c>
      <c r="B255" t="s">
        <v>55</v>
      </c>
      <c r="C255" t="s">
        <v>378</v>
      </c>
      <c r="D255" t="s">
        <v>63</v>
      </c>
      <c r="E255">
        <v>0</v>
      </c>
      <c r="F255">
        <v>33750</v>
      </c>
      <c r="G255">
        <v>0</v>
      </c>
      <c r="H255">
        <v>0</v>
      </c>
      <c r="I255">
        <v>0</v>
      </c>
      <c r="J255">
        <v>0</v>
      </c>
      <c r="K255">
        <v>0</v>
      </c>
      <c r="L255">
        <v>0</v>
      </c>
      <c r="M255">
        <v>0</v>
      </c>
      <c r="N255">
        <v>0</v>
      </c>
    </row>
    <row r="256" spans="1:14" x14ac:dyDescent="0.3">
      <c r="A256" s="6">
        <v>45383</v>
      </c>
      <c r="B256" t="s">
        <v>55</v>
      </c>
      <c r="C256" t="s">
        <v>1491</v>
      </c>
      <c r="D256" t="s">
        <v>66</v>
      </c>
      <c r="E256">
        <v>0</v>
      </c>
      <c r="F256">
        <v>33750</v>
      </c>
      <c r="G256">
        <v>0</v>
      </c>
      <c r="H256">
        <v>0</v>
      </c>
      <c r="I256">
        <v>0</v>
      </c>
      <c r="J256">
        <v>0</v>
      </c>
      <c r="K256">
        <v>0</v>
      </c>
      <c r="L256">
        <v>0</v>
      </c>
      <c r="M256">
        <v>0</v>
      </c>
      <c r="N256">
        <v>0</v>
      </c>
    </row>
    <row r="257" spans="1:14" x14ac:dyDescent="0.3">
      <c r="A257" s="6">
        <v>45383</v>
      </c>
      <c r="B257" t="s">
        <v>80</v>
      </c>
      <c r="C257" t="s">
        <v>713</v>
      </c>
      <c r="D257" t="s">
        <v>69</v>
      </c>
      <c r="E257">
        <v>0</v>
      </c>
      <c r="F257">
        <v>33750</v>
      </c>
      <c r="G257">
        <v>0</v>
      </c>
      <c r="H257">
        <v>0</v>
      </c>
      <c r="I257">
        <v>0</v>
      </c>
      <c r="J257">
        <v>0</v>
      </c>
      <c r="K257">
        <v>0</v>
      </c>
      <c r="L257">
        <v>0</v>
      </c>
      <c r="M257">
        <v>0</v>
      </c>
      <c r="N257">
        <v>0</v>
      </c>
    </row>
    <row r="258" spans="1:14" x14ac:dyDescent="0.3">
      <c r="A258" s="6">
        <v>45383</v>
      </c>
      <c r="B258" t="s">
        <v>80</v>
      </c>
      <c r="C258" t="s">
        <v>726</v>
      </c>
      <c r="D258" t="s">
        <v>70</v>
      </c>
      <c r="E258">
        <v>0</v>
      </c>
      <c r="F258">
        <v>33750</v>
      </c>
      <c r="G258">
        <v>0</v>
      </c>
      <c r="H258">
        <v>0</v>
      </c>
      <c r="I258">
        <v>0</v>
      </c>
      <c r="J258">
        <v>0</v>
      </c>
      <c r="K258">
        <v>0</v>
      </c>
      <c r="L258">
        <v>0</v>
      </c>
      <c r="M258">
        <v>0</v>
      </c>
      <c r="N258">
        <v>0</v>
      </c>
    </row>
    <row r="259" spans="1:14" x14ac:dyDescent="0.3">
      <c r="A259" s="6">
        <v>45383</v>
      </c>
      <c r="B259" t="s">
        <v>80</v>
      </c>
      <c r="C259" t="s">
        <v>1374</v>
      </c>
      <c r="D259" t="s">
        <v>67</v>
      </c>
      <c r="E259">
        <v>0</v>
      </c>
      <c r="F259">
        <v>33750</v>
      </c>
      <c r="G259">
        <v>0</v>
      </c>
      <c r="H259">
        <v>0</v>
      </c>
      <c r="I259">
        <v>0</v>
      </c>
      <c r="J259">
        <v>0</v>
      </c>
      <c r="K259">
        <v>0</v>
      </c>
      <c r="L259">
        <v>0</v>
      </c>
      <c r="M259">
        <v>0</v>
      </c>
      <c r="N259">
        <v>0</v>
      </c>
    </row>
    <row r="260" spans="1:14" x14ac:dyDescent="0.3">
      <c r="A260" s="6">
        <v>45383</v>
      </c>
      <c r="B260" t="s">
        <v>80</v>
      </c>
      <c r="C260" t="s">
        <v>1463</v>
      </c>
      <c r="D260" t="s">
        <v>68</v>
      </c>
      <c r="E260">
        <v>0</v>
      </c>
      <c r="F260">
        <v>33750</v>
      </c>
      <c r="G260">
        <v>0</v>
      </c>
      <c r="H260">
        <v>0</v>
      </c>
      <c r="I260">
        <v>0</v>
      </c>
      <c r="J260">
        <v>0</v>
      </c>
      <c r="K260">
        <v>0</v>
      </c>
      <c r="L260">
        <v>0</v>
      </c>
      <c r="M260">
        <v>0</v>
      </c>
      <c r="N260">
        <v>0</v>
      </c>
    </row>
    <row r="261" spans="1:14" x14ac:dyDescent="0.3">
      <c r="A261" s="6">
        <v>45383</v>
      </c>
      <c r="B261" t="s">
        <v>33</v>
      </c>
      <c r="C261" t="s">
        <v>1556</v>
      </c>
      <c r="D261" t="s">
        <v>11</v>
      </c>
      <c r="E261">
        <v>0</v>
      </c>
      <c r="F261">
        <v>33750</v>
      </c>
      <c r="G261">
        <v>0</v>
      </c>
      <c r="H261">
        <v>0</v>
      </c>
      <c r="I261">
        <v>0</v>
      </c>
      <c r="J261">
        <v>0</v>
      </c>
      <c r="K261">
        <v>0</v>
      </c>
      <c r="L261">
        <v>0</v>
      </c>
      <c r="M261">
        <v>0</v>
      </c>
      <c r="N261">
        <v>0</v>
      </c>
    </row>
    <row r="262" spans="1:14" x14ac:dyDescent="0.3">
      <c r="A262" s="6">
        <v>45383</v>
      </c>
      <c r="B262" t="s">
        <v>33</v>
      </c>
      <c r="C262" t="s">
        <v>750</v>
      </c>
      <c r="D262" t="s">
        <v>12</v>
      </c>
      <c r="E262">
        <v>0</v>
      </c>
      <c r="F262">
        <v>33750</v>
      </c>
      <c r="G262">
        <v>0</v>
      </c>
      <c r="H262">
        <v>0</v>
      </c>
      <c r="I262">
        <v>0</v>
      </c>
      <c r="J262">
        <v>0</v>
      </c>
      <c r="K262">
        <v>0</v>
      </c>
      <c r="L262">
        <v>0</v>
      </c>
      <c r="M262">
        <v>0</v>
      </c>
      <c r="N262">
        <v>0</v>
      </c>
    </row>
    <row r="263" spans="1:14" x14ac:dyDescent="0.3">
      <c r="A263" s="6">
        <v>45383</v>
      </c>
      <c r="B263" t="s">
        <v>33</v>
      </c>
      <c r="C263" t="s">
        <v>1567</v>
      </c>
      <c r="D263" t="s">
        <v>9</v>
      </c>
      <c r="E263">
        <v>0</v>
      </c>
      <c r="F263">
        <v>33750</v>
      </c>
      <c r="G263">
        <v>0</v>
      </c>
      <c r="H263">
        <v>0</v>
      </c>
      <c r="I263">
        <v>0</v>
      </c>
      <c r="J263">
        <v>0</v>
      </c>
      <c r="K263">
        <v>0</v>
      </c>
      <c r="L263">
        <v>0</v>
      </c>
      <c r="M263">
        <v>0</v>
      </c>
      <c r="N263">
        <v>0</v>
      </c>
    </row>
    <row r="264" spans="1:14" x14ac:dyDescent="0.3">
      <c r="A264" s="6">
        <v>45383</v>
      </c>
      <c r="B264" t="s">
        <v>33</v>
      </c>
      <c r="C264" t="s">
        <v>1432</v>
      </c>
      <c r="D264" t="s">
        <v>10</v>
      </c>
      <c r="E264">
        <v>0</v>
      </c>
      <c r="F264">
        <v>33750</v>
      </c>
      <c r="G264">
        <v>0</v>
      </c>
      <c r="H264">
        <v>0</v>
      </c>
      <c r="I264">
        <v>0</v>
      </c>
      <c r="J264">
        <v>0</v>
      </c>
      <c r="K264">
        <v>0</v>
      </c>
      <c r="L264">
        <v>0</v>
      </c>
      <c r="M264">
        <v>0</v>
      </c>
      <c r="N264">
        <v>0</v>
      </c>
    </row>
    <row r="265" spans="1:14" x14ac:dyDescent="0.3">
      <c r="A265" s="6">
        <v>45383</v>
      </c>
      <c r="B265" t="s">
        <v>33</v>
      </c>
      <c r="C265" t="s">
        <v>840</v>
      </c>
      <c r="D265" t="s">
        <v>13</v>
      </c>
      <c r="E265">
        <v>0</v>
      </c>
      <c r="F265">
        <v>33750</v>
      </c>
      <c r="G265">
        <v>0</v>
      </c>
      <c r="H265">
        <v>0</v>
      </c>
      <c r="I265">
        <v>0</v>
      </c>
      <c r="J265">
        <v>0</v>
      </c>
      <c r="K265">
        <v>0</v>
      </c>
      <c r="L265">
        <v>0</v>
      </c>
      <c r="M265">
        <v>0</v>
      </c>
      <c r="N265">
        <v>0</v>
      </c>
    </row>
    <row r="266" spans="1:14" x14ac:dyDescent="0.3">
      <c r="A266" s="6">
        <v>45383</v>
      </c>
      <c r="B266" t="s">
        <v>33</v>
      </c>
      <c r="C266" t="s">
        <v>826</v>
      </c>
      <c r="D266" t="s">
        <v>16</v>
      </c>
      <c r="E266">
        <v>0</v>
      </c>
      <c r="F266">
        <v>33750</v>
      </c>
      <c r="G266">
        <v>0</v>
      </c>
      <c r="H266">
        <v>0</v>
      </c>
      <c r="I266">
        <v>0</v>
      </c>
      <c r="J266">
        <v>0</v>
      </c>
      <c r="K266">
        <v>0</v>
      </c>
      <c r="L266">
        <v>0</v>
      </c>
      <c r="M266">
        <v>0</v>
      </c>
      <c r="N266">
        <v>0</v>
      </c>
    </row>
    <row r="267" spans="1:14" x14ac:dyDescent="0.3">
      <c r="A267" s="6">
        <v>45383</v>
      </c>
      <c r="B267" t="s">
        <v>33</v>
      </c>
      <c r="C267" t="s">
        <v>1550</v>
      </c>
      <c r="D267" t="s">
        <v>17</v>
      </c>
      <c r="E267">
        <v>0</v>
      </c>
      <c r="F267">
        <v>33750</v>
      </c>
      <c r="G267">
        <v>0</v>
      </c>
      <c r="H267">
        <v>0</v>
      </c>
      <c r="I267">
        <v>0</v>
      </c>
      <c r="J267">
        <v>0</v>
      </c>
      <c r="K267">
        <v>0</v>
      </c>
      <c r="L267">
        <v>0</v>
      </c>
      <c r="M267">
        <v>0</v>
      </c>
      <c r="N267">
        <v>0</v>
      </c>
    </row>
    <row r="268" spans="1:14" x14ac:dyDescent="0.3">
      <c r="A268" s="6">
        <v>45383</v>
      </c>
      <c r="B268" t="s">
        <v>33</v>
      </c>
      <c r="C268" t="s">
        <v>1410</v>
      </c>
      <c r="D268" t="s">
        <v>14</v>
      </c>
      <c r="E268">
        <v>0</v>
      </c>
      <c r="F268">
        <v>33750</v>
      </c>
      <c r="G268">
        <v>0</v>
      </c>
      <c r="H268">
        <v>0</v>
      </c>
      <c r="I268">
        <v>0</v>
      </c>
      <c r="J268">
        <v>0</v>
      </c>
      <c r="K268">
        <v>0</v>
      </c>
      <c r="L268">
        <v>0</v>
      </c>
      <c r="M268">
        <v>0</v>
      </c>
      <c r="N268">
        <v>0</v>
      </c>
    </row>
    <row r="269" spans="1:14" x14ac:dyDescent="0.3">
      <c r="A269" s="6">
        <v>45383</v>
      </c>
      <c r="B269" t="s">
        <v>33</v>
      </c>
      <c r="C269" t="s">
        <v>831</v>
      </c>
      <c r="D269" t="s">
        <v>15</v>
      </c>
      <c r="E269">
        <v>0</v>
      </c>
      <c r="F269">
        <v>33750</v>
      </c>
      <c r="G269">
        <v>0</v>
      </c>
      <c r="H269">
        <v>0</v>
      </c>
      <c r="I269">
        <v>0</v>
      </c>
      <c r="J269">
        <v>0</v>
      </c>
      <c r="K269">
        <v>0</v>
      </c>
      <c r="L269">
        <v>0</v>
      </c>
      <c r="M269">
        <v>0</v>
      </c>
      <c r="N269">
        <v>0</v>
      </c>
    </row>
    <row r="270" spans="1:14" x14ac:dyDescent="0.3">
      <c r="A270" s="6">
        <v>45383</v>
      </c>
      <c r="B270" t="s">
        <v>33</v>
      </c>
      <c r="C270" t="s">
        <v>770</v>
      </c>
      <c r="D270" t="s">
        <v>2</v>
      </c>
      <c r="E270">
        <v>0</v>
      </c>
      <c r="F270">
        <v>33750</v>
      </c>
      <c r="G270">
        <v>0</v>
      </c>
      <c r="H270">
        <v>0</v>
      </c>
      <c r="I270">
        <v>0</v>
      </c>
      <c r="J270">
        <v>0</v>
      </c>
      <c r="K270">
        <v>0</v>
      </c>
      <c r="L270">
        <v>0</v>
      </c>
      <c r="M270">
        <v>0</v>
      </c>
      <c r="N270">
        <v>0</v>
      </c>
    </row>
    <row r="271" spans="1:14" x14ac:dyDescent="0.3">
      <c r="A271" s="6">
        <v>45383</v>
      </c>
      <c r="B271" t="s">
        <v>33</v>
      </c>
      <c r="C271" t="s">
        <v>463</v>
      </c>
      <c r="D271" t="s">
        <v>3</v>
      </c>
      <c r="E271">
        <v>0</v>
      </c>
      <c r="F271">
        <v>33750</v>
      </c>
      <c r="G271">
        <v>0</v>
      </c>
      <c r="H271">
        <v>0</v>
      </c>
      <c r="I271">
        <v>0</v>
      </c>
      <c r="J271">
        <v>0</v>
      </c>
      <c r="K271">
        <v>0</v>
      </c>
      <c r="L271">
        <v>0</v>
      </c>
      <c r="M271">
        <v>0</v>
      </c>
      <c r="N271">
        <v>0</v>
      </c>
    </row>
    <row r="272" spans="1:14" x14ac:dyDescent="0.3">
      <c r="A272" s="6">
        <v>45383</v>
      </c>
      <c r="B272" t="s">
        <v>33</v>
      </c>
      <c r="C272" t="s">
        <v>1548</v>
      </c>
      <c r="D272" t="s">
        <v>0</v>
      </c>
      <c r="E272">
        <v>0</v>
      </c>
      <c r="F272">
        <v>33750</v>
      </c>
      <c r="G272">
        <v>0</v>
      </c>
      <c r="H272">
        <v>0</v>
      </c>
      <c r="I272">
        <v>0</v>
      </c>
      <c r="J272">
        <v>0</v>
      </c>
      <c r="K272">
        <v>0</v>
      </c>
      <c r="L272">
        <v>0</v>
      </c>
      <c r="M272">
        <v>0</v>
      </c>
      <c r="N272">
        <v>0</v>
      </c>
    </row>
    <row r="273" spans="1:14" x14ac:dyDescent="0.3">
      <c r="A273" s="6">
        <v>45383</v>
      </c>
      <c r="B273" t="s">
        <v>33</v>
      </c>
      <c r="C273" t="s">
        <v>1549</v>
      </c>
      <c r="D273" t="s">
        <v>1</v>
      </c>
      <c r="E273">
        <v>0</v>
      </c>
      <c r="F273">
        <v>33750</v>
      </c>
      <c r="G273">
        <v>0</v>
      </c>
      <c r="H273">
        <v>0</v>
      </c>
      <c r="I273">
        <v>0</v>
      </c>
      <c r="J273">
        <v>0</v>
      </c>
      <c r="K273">
        <v>0</v>
      </c>
      <c r="L273">
        <v>0</v>
      </c>
      <c r="M273">
        <v>0</v>
      </c>
      <c r="N273">
        <v>0</v>
      </c>
    </row>
    <row r="274" spans="1:14" x14ac:dyDescent="0.3">
      <c r="A274" s="6">
        <v>45383</v>
      </c>
      <c r="B274" t="s">
        <v>33</v>
      </c>
      <c r="C274" t="s">
        <v>1415</v>
      </c>
      <c r="D274" t="s">
        <v>4</v>
      </c>
      <c r="E274">
        <v>0</v>
      </c>
      <c r="F274">
        <v>33750</v>
      </c>
      <c r="G274">
        <v>0</v>
      </c>
      <c r="H274">
        <v>0</v>
      </c>
      <c r="I274">
        <v>0</v>
      </c>
      <c r="J274">
        <v>0</v>
      </c>
      <c r="K274">
        <v>0</v>
      </c>
      <c r="L274">
        <v>0</v>
      </c>
      <c r="M274">
        <v>0</v>
      </c>
      <c r="N274">
        <v>0</v>
      </c>
    </row>
    <row r="275" spans="1:14" x14ac:dyDescent="0.3">
      <c r="A275" s="6">
        <v>45383</v>
      </c>
      <c r="B275" t="s">
        <v>33</v>
      </c>
      <c r="C275" t="s">
        <v>763</v>
      </c>
      <c r="D275" t="s">
        <v>7</v>
      </c>
      <c r="E275">
        <v>0</v>
      </c>
      <c r="F275">
        <v>33750</v>
      </c>
      <c r="G275">
        <v>0</v>
      </c>
      <c r="H275">
        <v>0</v>
      </c>
      <c r="I275">
        <v>0</v>
      </c>
      <c r="J275">
        <v>0</v>
      </c>
      <c r="K275">
        <v>0</v>
      </c>
      <c r="L275">
        <v>0</v>
      </c>
      <c r="M275">
        <v>0</v>
      </c>
      <c r="N275">
        <v>0</v>
      </c>
    </row>
    <row r="276" spans="1:14" x14ac:dyDescent="0.3">
      <c r="A276" s="6">
        <v>45383</v>
      </c>
      <c r="B276" t="s">
        <v>33</v>
      </c>
      <c r="C276" t="s">
        <v>473</v>
      </c>
      <c r="D276" t="s">
        <v>8</v>
      </c>
      <c r="E276">
        <v>0</v>
      </c>
      <c r="F276">
        <v>33750</v>
      </c>
      <c r="G276">
        <v>0</v>
      </c>
      <c r="H276">
        <v>0</v>
      </c>
      <c r="I276">
        <v>0</v>
      </c>
      <c r="J276">
        <v>0</v>
      </c>
      <c r="K276">
        <v>0</v>
      </c>
      <c r="L276">
        <v>0</v>
      </c>
      <c r="M276">
        <v>0</v>
      </c>
      <c r="N276">
        <v>0</v>
      </c>
    </row>
    <row r="277" spans="1:14" x14ac:dyDescent="0.3">
      <c r="A277" s="6">
        <v>45383</v>
      </c>
      <c r="B277" t="s">
        <v>33</v>
      </c>
      <c r="C277" t="s">
        <v>1555</v>
      </c>
      <c r="D277" t="s">
        <v>5</v>
      </c>
      <c r="E277">
        <v>0</v>
      </c>
      <c r="F277">
        <v>33750</v>
      </c>
      <c r="G277">
        <v>0</v>
      </c>
      <c r="H277">
        <v>0</v>
      </c>
      <c r="I277">
        <v>0</v>
      </c>
      <c r="J277">
        <v>0</v>
      </c>
      <c r="K277">
        <v>0</v>
      </c>
      <c r="L277">
        <v>0</v>
      </c>
      <c r="M277">
        <v>0</v>
      </c>
      <c r="N277">
        <v>0</v>
      </c>
    </row>
    <row r="278" spans="1:14" x14ac:dyDescent="0.3">
      <c r="A278" s="6">
        <v>45383</v>
      </c>
      <c r="B278" t="s">
        <v>33</v>
      </c>
      <c r="C278" t="s">
        <v>1565</v>
      </c>
      <c r="D278" t="s">
        <v>6</v>
      </c>
      <c r="E278">
        <v>0</v>
      </c>
      <c r="F278">
        <v>33750</v>
      </c>
      <c r="G278">
        <v>0</v>
      </c>
      <c r="H278">
        <v>0</v>
      </c>
      <c r="I278">
        <v>0</v>
      </c>
      <c r="J278">
        <v>0</v>
      </c>
      <c r="K278">
        <v>0</v>
      </c>
      <c r="L278">
        <v>0</v>
      </c>
      <c r="M278">
        <v>0</v>
      </c>
      <c r="N278">
        <v>0</v>
      </c>
    </row>
    <row r="279" spans="1:14" x14ac:dyDescent="0.3">
      <c r="A279" s="6">
        <v>45383</v>
      </c>
      <c r="B279" t="s">
        <v>33</v>
      </c>
      <c r="C279" t="s">
        <v>955</v>
      </c>
      <c r="D279" t="s">
        <v>18</v>
      </c>
      <c r="E279">
        <v>0</v>
      </c>
      <c r="F279">
        <v>33750</v>
      </c>
      <c r="G279">
        <v>0</v>
      </c>
      <c r="H279">
        <v>0</v>
      </c>
      <c r="I279">
        <v>0</v>
      </c>
      <c r="J279">
        <v>0</v>
      </c>
      <c r="K279">
        <v>0</v>
      </c>
      <c r="L279">
        <v>0</v>
      </c>
      <c r="M279">
        <v>0</v>
      </c>
      <c r="N279">
        <v>0</v>
      </c>
    </row>
    <row r="280" spans="1:14" x14ac:dyDescent="0.3">
      <c r="A280" s="6">
        <v>45383</v>
      </c>
      <c r="B280" t="s">
        <v>34</v>
      </c>
      <c r="C280" t="s">
        <v>1386</v>
      </c>
      <c r="D280" t="s">
        <v>31</v>
      </c>
      <c r="E280">
        <v>0</v>
      </c>
      <c r="F280">
        <v>33750</v>
      </c>
      <c r="G280">
        <v>0</v>
      </c>
      <c r="H280">
        <v>0</v>
      </c>
      <c r="I280">
        <v>0</v>
      </c>
      <c r="J280">
        <v>0</v>
      </c>
      <c r="K280">
        <v>0</v>
      </c>
      <c r="L280">
        <v>0</v>
      </c>
      <c r="M280">
        <v>0</v>
      </c>
      <c r="N280">
        <v>0</v>
      </c>
    </row>
    <row r="281" spans="1:14" x14ac:dyDescent="0.3">
      <c r="A281" s="6">
        <v>45383</v>
      </c>
      <c r="B281" t="s">
        <v>35</v>
      </c>
      <c r="C281" t="s">
        <v>1111</v>
      </c>
      <c r="D281" t="s">
        <v>36</v>
      </c>
      <c r="E281">
        <v>0</v>
      </c>
      <c r="F281">
        <v>33750</v>
      </c>
      <c r="G281">
        <v>0</v>
      </c>
      <c r="H281">
        <v>0</v>
      </c>
      <c r="I281">
        <v>0</v>
      </c>
      <c r="J281">
        <v>0</v>
      </c>
      <c r="K281">
        <v>0</v>
      </c>
      <c r="L281">
        <v>0</v>
      </c>
      <c r="M281">
        <v>0</v>
      </c>
      <c r="N281">
        <v>0</v>
      </c>
    </row>
    <row r="282" spans="1:14" x14ac:dyDescent="0.3">
      <c r="A282" s="6">
        <v>45383</v>
      </c>
      <c r="B282" t="s">
        <v>34</v>
      </c>
      <c r="C282" t="s">
        <v>1551</v>
      </c>
      <c r="D282" t="s">
        <v>29</v>
      </c>
      <c r="E282">
        <v>0</v>
      </c>
      <c r="F282">
        <v>33750</v>
      </c>
      <c r="G282">
        <v>0</v>
      </c>
      <c r="H282">
        <v>0</v>
      </c>
      <c r="I282">
        <v>0</v>
      </c>
      <c r="J282">
        <v>0</v>
      </c>
      <c r="K282">
        <v>0</v>
      </c>
      <c r="L282">
        <v>0</v>
      </c>
      <c r="M282">
        <v>0</v>
      </c>
      <c r="N282">
        <v>0</v>
      </c>
    </row>
    <row r="283" spans="1:14" x14ac:dyDescent="0.3">
      <c r="A283" s="6">
        <v>45383</v>
      </c>
      <c r="B283" t="s">
        <v>34</v>
      </c>
      <c r="C283" t="s">
        <v>1381</v>
      </c>
      <c r="D283" t="s">
        <v>30</v>
      </c>
      <c r="E283">
        <v>0</v>
      </c>
      <c r="F283">
        <v>33750</v>
      </c>
      <c r="G283">
        <v>0</v>
      </c>
      <c r="H283">
        <v>0</v>
      </c>
      <c r="I283">
        <v>0</v>
      </c>
      <c r="J283">
        <v>0</v>
      </c>
      <c r="K283">
        <v>0</v>
      </c>
      <c r="L283">
        <v>0</v>
      </c>
      <c r="M283">
        <v>0</v>
      </c>
      <c r="N283">
        <v>0</v>
      </c>
    </row>
    <row r="284" spans="1:14" x14ac:dyDescent="0.3">
      <c r="A284" s="6">
        <v>45383</v>
      </c>
      <c r="B284" t="s">
        <v>35</v>
      </c>
      <c r="C284" t="s">
        <v>1045</v>
      </c>
      <c r="D284" t="s">
        <v>37</v>
      </c>
      <c r="E284">
        <v>0</v>
      </c>
      <c r="F284">
        <v>33750</v>
      </c>
      <c r="G284">
        <v>0</v>
      </c>
      <c r="H284">
        <v>0</v>
      </c>
      <c r="I284">
        <v>0</v>
      </c>
      <c r="J284">
        <v>0</v>
      </c>
      <c r="K284">
        <v>0</v>
      </c>
      <c r="L284">
        <v>0</v>
      </c>
      <c r="M284">
        <v>0</v>
      </c>
      <c r="N284">
        <v>0</v>
      </c>
    </row>
    <row r="285" spans="1:14" x14ac:dyDescent="0.3">
      <c r="A285" s="6">
        <v>45383</v>
      </c>
      <c r="B285" t="s">
        <v>35</v>
      </c>
      <c r="C285" t="s">
        <v>1569</v>
      </c>
      <c r="D285" t="s">
        <v>40</v>
      </c>
      <c r="E285">
        <v>0</v>
      </c>
      <c r="F285">
        <v>33750</v>
      </c>
      <c r="G285">
        <v>0</v>
      </c>
      <c r="H285">
        <v>0</v>
      </c>
      <c r="I285">
        <v>0</v>
      </c>
      <c r="J285">
        <v>0</v>
      </c>
      <c r="K285">
        <v>0</v>
      </c>
      <c r="L285">
        <v>0</v>
      </c>
      <c r="M285">
        <v>0</v>
      </c>
      <c r="N285">
        <v>0</v>
      </c>
    </row>
    <row r="286" spans="1:14" x14ac:dyDescent="0.3">
      <c r="A286" s="6">
        <v>45383</v>
      </c>
      <c r="B286" t="s">
        <v>35</v>
      </c>
      <c r="C286" t="s">
        <v>1102</v>
      </c>
      <c r="D286" t="s">
        <v>41</v>
      </c>
      <c r="E286">
        <v>0</v>
      </c>
      <c r="F286">
        <v>33750</v>
      </c>
      <c r="G286">
        <v>0</v>
      </c>
      <c r="H286">
        <v>0</v>
      </c>
      <c r="I286">
        <v>0</v>
      </c>
      <c r="J286">
        <v>0</v>
      </c>
      <c r="K286">
        <v>0</v>
      </c>
      <c r="L286">
        <v>0</v>
      </c>
      <c r="M286">
        <v>0</v>
      </c>
      <c r="N286">
        <v>0</v>
      </c>
    </row>
    <row r="287" spans="1:14" x14ac:dyDescent="0.3">
      <c r="A287" s="6">
        <v>45383</v>
      </c>
      <c r="B287" t="s">
        <v>35</v>
      </c>
      <c r="C287" t="s">
        <v>530</v>
      </c>
      <c r="D287" t="s">
        <v>38</v>
      </c>
      <c r="E287">
        <v>0</v>
      </c>
      <c r="F287">
        <v>33750</v>
      </c>
      <c r="G287">
        <v>0</v>
      </c>
      <c r="H287">
        <v>0</v>
      </c>
      <c r="I287">
        <v>0</v>
      </c>
      <c r="J287">
        <v>0</v>
      </c>
      <c r="K287">
        <v>0</v>
      </c>
      <c r="L287">
        <v>0</v>
      </c>
      <c r="M287">
        <v>0</v>
      </c>
      <c r="N287">
        <v>0</v>
      </c>
    </row>
    <row r="288" spans="1:14" x14ac:dyDescent="0.3">
      <c r="A288" s="6">
        <v>45383</v>
      </c>
      <c r="B288" t="s">
        <v>35</v>
      </c>
      <c r="C288" t="s">
        <v>901</v>
      </c>
      <c r="D288" t="s">
        <v>39</v>
      </c>
      <c r="E288">
        <v>0</v>
      </c>
      <c r="F288">
        <v>33750</v>
      </c>
      <c r="G288">
        <v>0</v>
      </c>
      <c r="H288">
        <v>0</v>
      </c>
      <c r="I288">
        <v>0</v>
      </c>
      <c r="J288">
        <v>0</v>
      </c>
      <c r="K288">
        <v>0</v>
      </c>
      <c r="L288">
        <v>0</v>
      </c>
      <c r="M288">
        <v>0</v>
      </c>
      <c r="N288">
        <v>0</v>
      </c>
    </row>
    <row r="289" spans="1:14" x14ac:dyDescent="0.3">
      <c r="A289" s="6">
        <v>45383</v>
      </c>
      <c r="B289" t="s">
        <v>34</v>
      </c>
      <c r="C289" t="s">
        <v>1459</v>
      </c>
      <c r="D289" t="s">
        <v>22</v>
      </c>
      <c r="E289">
        <v>0</v>
      </c>
      <c r="F289">
        <v>33750</v>
      </c>
      <c r="G289">
        <v>0</v>
      </c>
      <c r="H289">
        <v>0</v>
      </c>
      <c r="I289">
        <v>0</v>
      </c>
      <c r="J289">
        <v>0</v>
      </c>
      <c r="K289">
        <v>0</v>
      </c>
      <c r="L289">
        <v>0</v>
      </c>
      <c r="M289">
        <v>0</v>
      </c>
      <c r="N289">
        <v>0</v>
      </c>
    </row>
    <row r="290" spans="1:14" x14ac:dyDescent="0.3">
      <c r="A290" s="6">
        <v>45383</v>
      </c>
      <c r="B290" t="s">
        <v>34</v>
      </c>
      <c r="C290" t="s">
        <v>1481</v>
      </c>
      <c r="D290" t="s">
        <v>23</v>
      </c>
      <c r="E290">
        <v>0</v>
      </c>
      <c r="F290">
        <v>33750</v>
      </c>
      <c r="G290">
        <v>0</v>
      </c>
      <c r="H290">
        <v>0</v>
      </c>
      <c r="I290">
        <v>0</v>
      </c>
      <c r="J290">
        <v>0</v>
      </c>
      <c r="K290">
        <v>0</v>
      </c>
      <c r="L290">
        <v>0</v>
      </c>
      <c r="M290">
        <v>0</v>
      </c>
      <c r="N290">
        <v>0</v>
      </c>
    </row>
    <row r="291" spans="1:14" x14ac:dyDescent="0.3">
      <c r="A291" s="6">
        <v>45383</v>
      </c>
      <c r="B291" t="s">
        <v>33</v>
      </c>
      <c r="C291" t="s">
        <v>736</v>
      </c>
      <c r="D291" t="s">
        <v>19</v>
      </c>
      <c r="E291">
        <v>0</v>
      </c>
      <c r="F291">
        <v>33750</v>
      </c>
      <c r="G291">
        <v>0</v>
      </c>
      <c r="H291">
        <v>0</v>
      </c>
      <c r="I291">
        <v>0</v>
      </c>
      <c r="J291">
        <v>0</v>
      </c>
      <c r="K291">
        <v>0</v>
      </c>
      <c r="L291">
        <v>0</v>
      </c>
      <c r="M291">
        <v>0</v>
      </c>
      <c r="N291">
        <v>0</v>
      </c>
    </row>
    <row r="292" spans="1:14" x14ac:dyDescent="0.3">
      <c r="A292" s="6">
        <v>45383</v>
      </c>
      <c r="B292" t="s">
        <v>33</v>
      </c>
      <c r="C292" t="s">
        <v>1554</v>
      </c>
      <c r="D292" t="s">
        <v>3932</v>
      </c>
      <c r="E292">
        <v>0</v>
      </c>
      <c r="F292">
        <v>33750</v>
      </c>
      <c r="G292">
        <v>0</v>
      </c>
      <c r="H292">
        <v>0</v>
      </c>
      <c r="I292">
        <v>0</v>
      </c>
      <c r="J292">
        <v>0</v>
      </c>
      <c r="K292">
        <v>0</v>
      </c>
      <c r="L292">
        <v>0</v>
      </c>
      <c r="M292">
        <v>0</v>
      </c>
      <c r="N292">
        <v>0</v>
      </c>
    </row>
    <row r="293" spans="1:14" x14ac:dyDescent="0.3">
      <c r="A293" s="6">
        <v>45383</v>
      </c>
      <c r="B293" t="s">
        <v>34</v>
      </c>
      <c r="C293" t="s">
        <v>1561</v>
      </c>
      <c r="D293" t="s">
        <v>24</v>
      </c>
      <c r="E293">
        <v>0</v>
      </c>
      <c r="F293">
        <v>33750</v>
      </c>
      <c r="G293">
        <v>0</v>
      </c>
      <c r="H293">
        <v>0</v>
      </c>
      <c r="I293">
        <v>0</v>
      </c>
      <c r="J293">
        <v>0</v>
      </c>
      <c r="K293">
        <v>0</v>
      </c>
      <c r="L293">
        <v>0</v>
      </c>
      <c r="M293">
        <v>0</v>
      </c>
      <c r="N293">
        <v>0</v>
      </c>
    </row>
    <row r="294" spans="1:14" x14ac:dyDescent="0.3">
      <c r="A294" s="6">
        <v>45383</v>
      </c>
      <c r="B294" t="s">
        <v>34</v>
      </c>
      <c r="C294" t="s">
        <v>1540</v>
      </c>
      <c r="D294" t="s">
        <v>27</v>
      </c>
      <c r="E294">
        <v>0</v>
      </c>
      <c r="F294">
        <v>33750</v>
      </c>
      <c r="G294">
        <v>0</v>
      </c>
      <c r="H294">
        <v>0</v>
      </c>
      <c r="I294">
        <v>0</v>
      </c>
      <c r="J294">
        <v>0</v>
      </c>
      <c r="K294">
        <v>0</v>
      </c>
      <c r="L294">
        <v>0</v>
      </c>
      <c r="M294">
        <v>0</v>
      </c>
      <c r="N294">
        <v>0</v>
      </c>
    </row>
    <row r="295" spans="1:14" x14ac:dyDescent="0.3">
      <c r="A295" s="6">
        <v>45383</v>
      </c>
      <c r="B295" t="s">
        <v>34</v>
      </c>
      <c r="C295" t="s">
        <v>454</v>
      </c>
      <c r="D295" t="s">
        <v>28</v>
      </c>
      <c r="E295">
        <v>0</v>
      </c>
      <c r="F295">
        <v>33750</v>
      </c>
      <c r="G295">
        <v>0</v>
      </c>
      <c r="H295">
        <v>0</v>
      </c>
      <c r="I295">
        <v>0</v>
      </c>
      <c r="J295">
        <v>0</v>
      </c>
      <c r="K295">
        <v>0</v>
      </c>
      <c r="L295">
        <v>0</v>
      </c>
      <c r="M295">
        <v>0</v>
      </c>
      <c r="N295">
        <v>0</v>
      </c>
    </row>
    <row r="296" spans="1:14" x14ac:dyDescent="0.3">
      <c r="A296" s="6">
        <v>45383</v>
      </c>
      <c r="B296" t="s">
        <v>34</v>
      </c>
      <c r="C296" t="s">
        <v>1368</v>
      </c>
      <c r="D296" t="s">
        <v>25</v>
      </c>
      <c r="E296">
        <v>0</v>
      </c>
      <c r="F296">
        <v>33750</v>
      </c>
      <c r="G296">
        <v>0</v>
      </c>
      <c r="H296">
        <v>0</v>
      </c>
      <c r="I296">
        <v>0</v>
      </c>
      <c r="J296">
        <v>0</v>
      </c>
      <c r="K296">
        <v>0</v>
      </c>
      <c r="L296">
        <v>0</v>
      </c>
      <c r="M296">
        <v>0</v>
      </c>
      <c r="N296">
        <v>0</v>
      </c>
    </row>
    <row r="297" spans="1:14" x14ac:dyDescent="0.3">
      <c r="A297" s="6">
        <v>45383</v>
      </c>
      <c r="B297" t="s">
        <v>34</v>
      </c>
      <c r="C297" t="s">
        <v>1568</v>
      </c>
      <c r="D297" t="s">
        <v>26</v>
      </c>
      <c r="E297">
        <v>0</v>
      </c>
      <c r="F297">
        <v>33750</v>
      </c>
      <c r="G297">
        <v>0</v>
      </c>
      <c r="H297">
        <v>0</v>
      </c>
      <c r="I297">
        <v>0</v>
      </c>
      <c r="J297">
        <v>0</v>
      </c>
      <c r="K297">
        <v>0</v>
      </c>
      <c r="L297">
        <v>0</v>
      </c>
      <c r="M297">
        <v>0</v>
      </c>
      <c r="N297">
        <v>0</v>
      </c>
    </row>
    <row r="298" spans="1:14" x14ac:dyDescent="0.3">
      <c r="A298" s="6">
        <v>45413</v>
      </c>
      <c r="B298" t="s">
        <v>35</v>
      </c>
      <c r="C298" t="s">
        <v>1570</v>
      </c>
      <c r="D298" t="s">
        <v>53</v>
      </c>
      <c r="E298">
        <v>0</v>
      </c>
      <c r="F298">
        <v>35100</v>
      </c>
      <c r="G298">
        <v>0</v>
      </c>
      <c r="H298">
        <v>0</v>
      </c>
      <c r="I298">
        <v>0</v>
      </c>
      <c r="J298">
        <v>0</v>
      </c>
      <c r="K298">
        <v>0</v>
      </c>
      <c r="L298">
        <v>0</v>
      </c>
      <c r="M298">
        <v>0</v>
      </c>
      <c r="N298">
        <v>0</v>
      </c>
    </row>
    <row r="299" spans="1:14" x14ac:dyDescent="0.3">
      <c r="A299" s="6">
        <v>45413</v>
      </c>
      <c r="B299" t="s">
        <v>35</v>
      </c>
      <c r="C299" t="s">
        <v>1566</v>
      </c>
      <c r="D299" t="s">
        <v>54</v>
      </c>
      <c r="E299">
        <v>0</v>
      </c>
      <c r="F299">
        <v>35100</v>
      </c>
      <c r="G299">
        <v>0</v>
      </c>
      <c r="H299">
        <v>0</v>
      </c>
      <c r="I299">
        <v>0</v>
      </c>
      <c r="J299">
        <v>0</v>
      </c>
      <c r="K299">
        <v>0</v>
      </c>
      <c r="L299">
        <v>0</v>
      </c>
      <c r="M299">
        <v>0</v>
      </c>
      <c r="N299">
        <v>0</v>
      </c>
    </row>
    <row r="300" spans="1:14" x14ac:dyDescent="0.3">
      <c r="A300" s="6">
        <v>45413</v>
      </c>
      <c r="B300" t="s">
        <v>35</v>
      </c>
      <c r="C300" t="s">
        <v>946</v>
      </c>
      <c r="D300" t="s">
        <v>51</v>
      </c>
      <c r="E300">
        <v>0</v>
      </c>
      <c r="F300">
        <v>35100</v>
      </c>
      <c r="G300">
        <v>0</v>
      </c>
      <c r="H300">
        <v>0</v>
      </c>
      <c r="I300">
        <v>0</v>
      </c>
      <c r="J300">
        <v>0</v>
      </c>
      <c r="K300">
        <v>0</v>
      </c>
      <c r="L300">
        <v>0</v>
      </c>
      <c r="M300">
        <v>0</v>
      </c>
      <c r="N300">
        <v>0</v>
      </c>
    </row>
    <row r="301" spans="1:14" x14ac:dyDescent="0.3">
      <c r="A301" s="6">
        <v>45413</v>
      </c>
      <c r="B301" t="s">
        <v>35</v>
      </c>
      <c r="C301" t="s">
        <v>1563</v>
      </c>
      <c r="D301" t="s">
        <v>52</v>
      </c>
      <c r="E301">
        <v>0</v>
      </c>
      <c r="F301">
        <v>35100</v>
      </c>
      <c r="G301">
        <v>0</v>
      </c>
      <c r="H301">
        <v>0</v>
      </c>
      <c r="I301">
        <v>0</v>
      </c>
      <c r="J301">
        <v>0</v>
      </c>
      <c r="K301">
        <v>0</v>
      </c>
      <c r="L301">
        <v>0</v>
      </c>
      <c r="M301">
        <v>0</v>
      </c>
      <c r="N301">
        <v>0</v>
      </c>
    </row>
    <row r="302" spans="1:14" x14ac:dyDescent="0.3">
      <c r="A302" s="6">
        <v>45413</v>
      </c>
      <c r="B302" t="s">
        <v>55</v>
      </c>
      <c r="C302" t="s">
        <v>1124</v>
      </c>
      <c r="D302" t="s">
        <v>56</v>
      </c>
      <c r="E302">
        <v>0</v>
      </c>
      <c r="F302">
        <v>35100</v>
      </c>
      <c r="G302">
        <v>0</v>
      </c>
      <c r="H302">
        <v>0</v>
      </c>
      <c r="I302">
        <v>0</v>
      </c>
      <c r="J302">
        <v>0</v>
      </c>
      <c r="K302">
        <v>0</v>
      </c>
      <c r="L302">
        <v>0</v>
      </c>
      <c r="M302">
        <v>0</v>
      </c>
      <c r="N302">
        <v>0</v>
      </c>
    </row>
    <row r="303" spans="1:14" x14ac:dyDescent="0.3">
      <c r="A303" s="6">
        <v>45413</v>
      </c>
      <c r="B303" t="s">
        <v>55</v>
      </c>
      <c r="C303" t="s">
        <v>1217</v>
      </c>
      <c r="D303" t="s">
        <v>59</v>
      </c>
      <c r="E303">
        <v>0</v>
      </c>
      <c r="F303">
        <v>35100</v>
      </c>
      <c r="G303">
        <v>0</v>
      </c>
      <c r="H303">
        <v>0</v>
      </c>
      <c r="I303">
        <v>0</v>
      </c>
      <c r="J303">
        <v>0</v>
      </c>
      <c r="K303">
        <v>0</v>
      </c>
      <c r="L303">
        <v>0</v>
      </c>
      <c r="M303">
        <v>0</v>
      </c>
      <c r="N303">
        <v>0</v>
      </c>
    </row>
    <row r="304" spans="1:14" x14ac:dyDescent="0.3">
      <c r="A304" s="6">
        <v>45413</v>
      </c>
      <c r="B304" t="s">
        <v>55</v>
      </c>
      <c r="C304" t="s">
        <v>1222</v>
      </c>
      <c r="D304" t="s">
        <v>60</v>
      </c>
      <c r="E304">
        <v>0</v>
      </c>
      <c r="F304">
        <v>35100</v>
      </c>
      <c r="G304">
        <v>0</v>
      </c>
      <c r="H304">
        <v>0</v>
      </c>
      <c r="I304">
        <v>0</v>
      </c>
      <c r="J304">
        <v>0</v>
      </c>
      <c r="K304">
        <v>0</v>
      </c>
      <c r="L304">
        <v>0</v>
      </c>
      <c r="M304">
        <v>0</v>
      </c>
      <c r="N304">
        <v>0</v>
      </c>
    </row>
    <row r="305" spans="1:14" x14ac:dyDescent="0.3">
      <c r="A305" s="6">
        <v>45413</v>
      </c>
      <c r="B305" t="s">
        <v>55</v>
      </c>
      <c r="C305" t="s">
        <v>1138</v>
      </c>
      <c r="D305" t="s">
        <v>57</v>
      </c>
      <c r="E305">
        <v>0</v>
      </c>
      <c r="F305">
        <v>35100</v>
      </c>
      <c r="G305">
        <v>0</v>
      </c>
      <c r="H305">
        <v>0</v>
      </c>
      <c r="I305">
        <v>0</v>
      </c>
      <c r="J305">
        <v>0</v>
      </c>
      <c r="K305">
        <v>0</v>
      </c>
      <c r="L305">
        <v>0</v>
      </c>
      <c r="M305">
        <v>0</v>
      </c>
      <c r="N305">
        <v>0</v>
      </c>
    </row>
    <row r="306" spans="1:14" x14ac:dyDescent="0.3">
      <c r="A306" s="6">
        <v>45413</v>
      </c>
      <c r="B306" t="s">
        <v>55</v>
      </c>
      <c r="C306" t="s">
        <v>1175</v>
      </c>
      <c r="D306" t="s">
        <v>58</v>
      </c>
      <c r="E306">
        <v>0</v>
      </c>
      <c r="F306">
        <v>35100</v>
      </c>
      <c r="G306">
        <v>0</v>
      </c>
      <c r="H306">
        <v>0</v>
      </c>
      <c r="I306">
        <v>0</v>
      </c>
      <c r="J306">
        <v>0</v>
      </c>
      <c r="K306">
        <v>0</v>
      </c>
      <c r="L306">
        <v>0</v>
      </c>
      <c r="M306">
        <v>0</v>
      </c>
      <c r="N306">
        <v>0</v>
      </c>
    </row>
    <row r="307" spans="1:14" x14ac:dyDescent="0.3">
      <c r="A307" s="6">
        <v>45413</v>
      </c>
      <c r="B307" t="s">
        <v>35</v>
      </c>
      <c r="C307" t="s">
        <v>1268</v>
      </c>
      <c r="D307" t="s">
        <v>44</v>
      </c>
      <c r="E307">
        <v>0</v>
      </c>
      <c r="F307">
        <v>35100</v>
      </c>
      <c r="G307">
        <v>0</v>
      </c>
      <c r="H307">
        <v>0</v>
      </c>
      <c r="I307">
        <v>0</v>
      </c>
      <c r="J307">
        <v>0</v>
      </c>
      <c r="K307">
        <v>0</v>
      </c>
      <c r="L307">
        <v>0</v>
      </c>
      <c r="M307">
        <v>0</v>
      </c>
      <c r="N307">
        <v>0</v>
      </c>
    </row>
    <row r="308" spans="1:14" x14ac:dyDescent="0.3">
      <c r="A308" s="6">
        <v>45413</v>
      </c>
      <c r="B308" t="s">
        <v>35</v>
      </c>
      <c r="C308" t="s">
        <v>1562</v>
      </c>
      <c r="D308" t="s">
        <v>45</v>
      </c>
      <c r="E308">
        <v>0</v>
      </c>
      <c r="F308">
        <v>35100</v>
      </c>
      <c r="G308">
        <v>0</v>
      </c>
      <c r="H308">
        <v>0</v>
      </c>
      <c r="I308">
        <v>0</v>
      </c>
      <c r="J308">
        <v>0</v>
      </c>
      <c r="K308">
        <v>0</v>
      </c>
      <c r="L308">
        <v>0</v>
      </c>
      <c r="M308">
        <v>0</v>
      </c>
      <c r="N308">
        <v>0</v>
      </c>
    </row>
    <row r="309" spans="1:14" x14ac:dyDescent="0.3">
      <c r="A309" s="6">
        <v>45413</v>
      </c>
      <c r="B309" t="s">
        <v>35</v>
      </c>
      <c r="C309" t="s">
        <v>1080</v>
      </c>
      <c r="D309" t="s">
        <v>42</v>
      </c>
      <c r="E309">
        <v>0</v>
      </c>
      <c r="F309">
        <v>35100</v>
      </c>
      <c r="G309">
        <v>0</v>
      </c>
      <c r="H309">
        <v>0</v>
      </c>
      <c r="I309">
        <v>0</v>
      </c>
      <c r="J309">
        <v>0</v>
      </c>
      <c r="K309">
        <v>0</v>
      </c>
      <c r="L309">
        <v>0</v>
      </c>
      <c r="M309">
        <v>0</v>
      </c>
      <c r="N309">
        <v>0</v>
      </c>
    </row>
    <row r="310" spans="1:14" x14ac:dyDescent="0.3">
      <c r="A310" s="6">
        <v>45413</v>
      </c>
      <c r="B310" t="s">
        <v>35</v>
      </c>
      <c r="C310" t="s">
        <v>1097</v>
      </c>
      <c r="D310" t="s">
        <v>43</v>
      </c>
      <c r="E310">
        <v>0</v>
      </c>
      <c r="F310">
        <v>35100</v>
      </c>
      <c r="G310">
        <v>0</v>
      </c>
      <c r="H310">
        <v>0</v>
      </c>
      <c r="I310">
        <v>0</v>
      </c>
      <c r="J310">
        <v>0</v>
      </c>
      <c r="K310">
        <v>0</v>
      </c>
      <c r="L310">
        <v>0</v>
      </c>
      <c r="M310">
        <v>0</v>
      </c>
      <c r="N310">
        <v>0</v>
      </c>
    </row>
    <row r="311" spans="1:14" x14ac:dyDescent="0.3">
      <c r="A311" s="6">
        <v>45413</v>
      </c>
      <c r="B311" t="s">
        <v>35</v>
      </c>
      <c r="C311" t="s">
        <v>371</v>
      </c>
      <c r="D311" t="s">
        <v>46</v>
      </c>
      <c r="E311">
        <v>0</v>
      </c>
      <c r="F311">
        <v>35100</v>
      </c>
      <c r="G311">
        <v>0</v>
      </c>
      <c r="H311">
        <v>0</v>
      </c>
      <c r="I311">
        <v>0</v>
      </c>
      <c r="J311">
        <v>0</v>
      </c>
      <c r="K311">
        <v>0</v>
      </c>
      <c r="L311">
        <v>0</v>
      </c>
      <c r="M311">
        <v>0</v>
      </c>
      <c r="N311">
        <v>0</v>
      </c>
    </row>
    <row r="312" spans="1:14" x14ac:dyDescent="0.3">
      <c r="A312" s="6">
        <v>45413</v>
      </c>
      <c r="B312" t="s">
        <v>35</v>
      </c>
      <c r="C312" t="s">
        <v>1559</v>
      </c>
      <c r="D312" t="s">
        <v>49</v>
      </c>
      <c r="E312">
        <v>0</v>
      </c>
      <c r="F312">
        <v>35100</v>
      </c>
      <c r="G312">
        <v>0</v>
      </c>
      <c r="H312">
        <v>0</v>
      </c>
      <c r="I312">
        <v>0</v>
      </c>
      <c r="J312">
        <v>0</v>
      </c>
      <c r="K312">
        <v>0</v>
      </c>
      <c r="L312">
        <v>0</v>
      </c>
      <c r="M312">
        <v>0</v>
      </c>
      <c r="N312">
        <v>0</v>
      </c>
    </row>
    <row r="313" spans="1:14" x14ac:dyDescent="0.3">
      <c r="A313" s="6">
        <v>45413</v>
      </c>
      <c r="B313" t="s">
        <v>35</v>
      </c>
      <c r="C313" t="s">
        <v>1560</v>
      </c>
      <c r="D313" t="s">
        <v>50</v>
      </c>
      <c r="E313">
        <v>0</v>
      </c>
      <c r="F313">
        <v>35100</v>
      </c>
      <c r="G313">
        <v>0</v>
      </c>
      <c r="H313">
        <v>0</v>
      </c>
      <c r="I313">
        <v>0</v>
      </c>
      <c r="J313">
        <v>0</v>
      </c>
      <c r="K313">
        <v>0</v>
      </c>
      <c r="L313">
        <v>0</v>
      </c>
      <c r="M313">
        <v>0</v>
      </c>
      <c r="N313">
        <v>0</v>
      </c>
    </row>
    <row r="314" spans="1:14" x14ac:dyDescent="0.3">
      <c r="A314" s="6">
        <v>45413</v>
      </c>
      <c r="B314" t="s">
        <v>35</v>
      </c>
      <c r="C314" t="s">
        <v>1564</v>
      </c>
      <c r="D314" t="s">
        <v>47</v>
      </c>
      <c r="E314">
        <v>0</v>
      </c>
      <c r="F314">
        <v>35100</v>
      </c>
      <c r="G314">
        <v>0</v>
      </c>
      <c r="H314">
        <v>0</v>
      </c>
      <c r="I314">
        <v>0</v>
      </c>
      <c r="J314">
        <v>0</v>
      </c>
      <c r="K314">
        <v>0</v>
      </c>
      <c r="L314">
        <v>0</v>
      </c>
      <c r="M314">
        <v>0</v>
      </c>
      <c r="N314">
        <v>0</v>
      </c>
    </row>
    <row r="315" spans="1:14" x14ac:dyDescent="0.3">
      <c r="A315" s="6">
        <v>45413</v>
      </c>
      <c r="B315" t="s">
        <v>35</v>
      </c>
      <c r="C315" t="s">
        <v>1265</v>
      </c>
      <c r="D315" t="s">
        <v>48</v>
      </c>
      <c r="E315">
        <v>0</v>
      </c>
      <c r="F315">
        <v>35100</v>
      </c>
      <c r="G315">
        <v>0</v>
      </c>
      <c r="H315">
        <v>0</v>
      </c>
      <c r="I315">
        <v>0</v>
      </c>
      <c r="J315">
        <v>0</v>
      </c>
      <c r="K315">
        <v>0</v>
      </c>
      <c r="L315">
        <v>0</v>
      </c>
      <c r="M315">
        <v>0</v>
      </c>
      <c r="N315">
        <v>0</v>
      </c>
    </row>
    <row r="316" spans="1:14" x14ac:dyDescent="0.3">
      <c r="A316" s="6">
        <v>45413</v>
      </c>
      <c r="B316" t="s">
        <v>55</v>
      </c>
      <c r="C316" t="s">
        <v>1191</v>
      </c>
      <c r="D316" t="s">
        <v>61</v>
      </c>
      <c r="E316">
        <v>0</v>
      </c>
      <c r="F316">
        <v>35100</v>
      </c>
      <c r="G316">
        <v>0</v>
      </c>
      <c r="H316">
        <v>0</v>
      </c>
      <c r="I316">
        <v>0</v>
      </c>
      <c r="J316">
        <v>0</v>
      </c>
      <c r="K316">
        <v>0</v>
      </c>
      <c r="L316">
        <v>0</v>
      </c>
      <c r="M316">
        <v>0</v>
      </c>
      <c r="N316">
        <v>0</v>
      </c>
    </row>
    <row r="317" spans="1:14" x14ac:dyDescent="0.3">
      <c r="A317" s="6">
        <v>45413</v>
      </c>
      <c r="B317" t="s">
        <v>80</v>
      </c>
      <c r="C317" t="s">
        <v>790</v>
      </c>
      <c r="D317" t="s">
        <v>73</v>
      </c>
      <c r="E317">
        <v>0</v>
      </c>
      <c r="F317">
        <v>35100</v>
      </c>
      <c r="G317">
        <v>0</v>
      </c>
      <c r="H317">
        <v>0</v>
      </c>
      <c r="I317">
        <v>0</v>
      </c>
      <c r="J317">
        <v>0</v>
      </c>
      <c r="K317">
        <v>0</v>
      </c>
      <c r="L317">
        <v>0</v>
      </c>
      <c r="M317">
        <v>0</v>
      </c>
      <c r="N317">
        <v>0</v>
      </c>
    </row>
    <row r="318" spans="1:14" x14ac:dyDescent="0.3">
      <c r="A318" s="6">
        <v>45413</v>
      </c>
      <c r="B318" t="s">
        <v>80</v>
      </c>
      <c r="C318" t="s">
        <v>776</v>
      </c>
      <c r="D318" t="s">
        <v>74</v>
      </c>
      <c r="E318">
        <v>0</v>
      </c>
      <c r="F318">
        <v>35100</v>
      </c>
      <c r="G318">
        <v>0</v>
      </c>
      <c r="H318">
        <v>0</v>
      </c>
      <c r="I318">
        <v>0</v>
      </c>
      <c r="J318">
        <v>0</v>
      </c>
      <c r="K318">
        <v>0</v>
      </c>
      <c r="L318">
        <v>0</v>
      </c>
      <c r="M318">
        <v>0</v>
      </c>
      <c r="N318">
        <v>0</v>
      </c>
    </row>
    <row r="319" spans="1:14" x14ac:dyDescent="0.3">
      <c r="A319" s="6">
        <v>45413</v>
      </c>
      <c r="B319" t="s">
        <v>80</v>
      </c>
      <c r="C319" t="s">
        <v>1558</v>
      </c>
      <c r="D319" t="s">
        <v>71</v>
      </c>
      <c r="E319">
        <v>0</v>
      </c>
      <c r="F319">
        <v>35100</v>
      </c>
      <c r="G319">
        <v>0</v>
      </c>
      <c r="H319">
        <v>0</v>
      </c>
      <c r="I319">
        <v>0</v>
      </c>
      <c r="J319">
        <v>0</v>
      </c>
      <c r="K319">
        <v>0</v>
      </c>
      <c r="L319">
        <v>0</v>
      </c>
      <c r="M319">
        <v>0</v>
      </c>
      <c r="N319">
        <v>0</v>
      </c>
    </row>
    <row r="320" spans="1:14" x14ac:dyDescent="0.3">
      <c r="A320" s="6">
        <v>45413</v>
      </c>
      <c r="B320" t="s">
        <v>80</v>
      </c>
      <c r="C320" t="s">
        <v>783</v>
      </c>
      <c r="D320" t="s">
        <v>72</v>
      </c>
      <c r="E320">
        <v>0</v>
      </c>
      <c r="F320">
        <v>35100</v>
      </c>
      <c r="G320">
        <v>0</v>
      </c>
      <c r="H320">
        <v>0</v>
      </c>
      <c r="I320">
        <v>0</v>
      </c>
      <c r="J320">
        <v>0</v>
      </c>
      <c r="K320">
        <v>0</v>
      </c>
      <c r="L320">
        <v>0</v>
      </c>
      <c r="M320">
        <v>0</v>
      </c>
      <c r="N320">
        <v>0</v>
      </c>
    </row>
    <row r="321" spans="1:14" x14ac:dyDescent="0.3">
      <c r="A321" s="6">
        <v>45413</v>
      </c>
      <c r="B321" t="s">
        <v>80</v>
      </c>
      <c r="C321" t="s">
        <v>1076</v>
      </c>
      <c r="D321" t="s">
        <v>75</v>
      </c>
      <c r="E321">
        <v>0</v>
      </c>
      <c r="F321">
        <v>35100</v>
      </c>
      <c r="G321">
        <v>0</v>
      </c>
      <c r="H321">
        <v>0</v>
      </c>
      <c r="I321">
        <v>0</v>
      </c>
      <c r="J321">
        <v>0</v>
      </c>
      <c r="K321">
        <v>0</v>
      </c>
      <c r="L321">
        <v>0</v>
      </c>
      <c r="M321">
        <v>0</v>
      </c>
      <c r="N321">
        <v>0</v>
      </c>
    </row>
    <row r="322" spans="1:14" x14ac:dyDescent="0.3">
      <c r="A322" s="6">
        <v>45413</v>
      </c>
      <c r="B322" t="s">
        <v>80</v>
      </c>
      <c r="C322" t="s">
        <v>1557</v>
      </c>
      <c r="D322" t="s">
        <v>78</v>
      </c>
      <c r="E322">
        <v>0</v>
      </c>
      <c r="F322">
        <v>35100</v>
      </c>
      <c r="G322">
        <v>0</v>
      </c>
      <c r="H322">
        <v>0</v>
      </c>
      <c r="I322">
        <v>0</v>
      </c>
      <c r="J322">
        <v>0</v>
      </c>
      <c r="K322">
        <v>0</v>
      </c>
      <c r="L322">
        <v>0</v>
      </c>
      <c r="M322">
        <v>0</v>
      </c>
      <c r="N322">
        <v>0</v>
      </c>
    </row>
    <row r="323" spans="1:14" x14ac:dyDescent="0.3">
      <c r="A323" s="6">
        <v>45413</v>
      </c>
      <c r="B323" t="s">
        <v>80</v>
      </c>
      <c r="C323" t="s">
        <v>1553</v>
      </c>
      <c r="D323" t="s">
        <v>79</v>
      </c>
      <c r="E323">
        <v>0</v>
      </c>
      <c r="F323">
        <v>35100</v>
      </c>
      <c r="G323">
        <v>0</v>
      </c>
      <c r="H323">
        <v>0</v>
      </c>
      <c r="I323">
        <v>0</v>
      </c>
      <c r="J323">
        <v>0</v>
      </c>
      <c r="K323">
        <v>0</v>
      </c>
      <c r="L323">
        <v>0</v>
      </c>
      <c r="M323">
        <v>0</v>
      </c>
      <c r="N323">
        <v>0</v>
      </c>
    </row>
    <row r="324" spans="1:14" x14ac:dyDescent="0.3">
      <c r="A324" s="6">
        <v>45413</v>
      </c>
      <c r="B324" t="s">
        <v>80</v>
      </c>
      <c r="C324" t="s">
        <v>1552</v>
      </c>
      <c r="D324" t="s">
        <v>76</v>
      </c>
      <c r="E324">
        <v>0</v>
      </c>
      <c r="F324">
        <v>35100</v>
      </c>
      <c r="G324">
        <v>0</v>
      </c>
      <c r="H324">
        <v>0</v>
      </c>
      <c r="I324">
        <v>0</v>
      </c>
      <c r="J324">
        <v>0</v>
      </c>
      <c r="K324">
        <v>0</v>
      </c>
      <c r="L324">
        <v>0</v>
      </c>
      <c r="M324">
        <v>0</v>
      </c>
      <c r="N324">
        <v>0</v>
      </c>
    </row>
    <row r="325" spans="1:14" x14ac:dyDescent="0.3">
      <c r="A325" s="6">
        <v>45413</v>
      </c>
      <c r="B325" t="s">
        <v>80</v>
      </c>
      <c r="C325" t="s">
        <v>1273</v>
      </c>
      <c r="D325" t="s">
        <v>77</v>
      </c>
      <c r="E325">
        <v>0</v>
      </c>
      <c r="F325">
        <v>35100</v>
      </c>
      <c r="G325">
        <v>0</v>
      </c>
      <c r="H325">
        <v>0</v>
      </c>
      <c r="I325">
        <v>0</v>
      </c>
      <c r="J325">
        <v>0</v>
      </c>
      <c r="K325">
        <v>0</v>
      </c>
      <c r="L325">
        <v>0</v>
      </c>
      <c r="M325">
        <v>0</v>
      </c>
      <c r="N325">
        <v>0</v>
      </c>
    </row>
    <row r="326" spans="1:14" x14ac:dyDescent="0.3">
      <c r="A326" s="6">
        <v>45413</v>
      </c>
      <c r="B326" t="s">
        <v>55</v>
      </c>
      <c r="C326" t="s">
        <v>414</v>
      </c>
      <c r="D326" t="s">
        <v>64</v>
      </c>
      <c r="E326">
        <v>0</v>
      </c>
      <c r="F326">
        <v>35100</v>
      </c>
      <c r="G326">
        <v>0</v>
      </c>
      <c r="H326">
        <v>0</v>
      </c>
      <c r="I326">
        <v>0</v>
      </c>
      <c r="J326">
        <v>0</v>
      </c>
      <c r="K326">
        <v>0</v>
      </c>
      <c r="L326">
        <v>0</v>
      </c>
      <c r="M326">
        <v>0</v>
      </c>
      <c r="N326">
        <v>0</v>
      </c>
    </row>
    <row r="327" spans="1:14" x14ac:dyDescent="0.3">
      <c r="A327" s="6">
        <v>45413</v>
      </c>
      <c r="B327" t="s">
        <v>55</v>
      </c>
      <c r="C327" t="s">
        <v>486</v>
      </c>
      <c r="D327" t="s">
        <v>65</v>
      </c>
      <c r="E327">
        <v>0</v>
      </c>
      <c r="F327">
        <v>35100</v>
      </c>
      <c r="G327">
        <v>0</v>
      </c>
      <c r="H327">
        <v>0</v>
      </c>
      <c r="I327">
        <v>0</v>
      </c>
      <c r="J327">
        <v>0</v>
      </c>
      <c r="K327">
        <v>0</v>
      </c>
      <c r="L327">
        <v>0</v>
      </c>
      <c r="M327">
        <v>0</v>
      </c>
      <c r="N327">
        <v>0</v>
      </c>
    </row>
    <row r="328" spans="1:14" x14ac:dyDescent="0.3">
      <c r="A328" s="6">
        <v>45413</v>
      </c>
      <c r="B328" t="s">
        <v>55</v>
      </c>
      <c r="C328" t="s">
        <v>1201</v>
      </c>
      <c r="D328" t="s">
        <v>62</v>
      </c>
      <c r="E328">
        <v>0</v>
      </c>
      <c r="F328">
        <v>35100</v>
      </c>
      <c r="G328">
        <v>0</v>
      </c>
      <c r="H328">
        <v>0</v>
      </c>
      <c r="I328">
        <v>0</v>
      </c>
      <c r="J328">
        <v>0</v>
      </c>
      <c r="K328">
        <v>0</v>
      </c>
      <c r="L328">
        <v>0</v>
      </c>
      <c r="M328">
        <v>0</v>
      </c>
      <c r="N328">
        <v>0</v>
      </c>
    </row>
    <row r="329" spans="1:14" x14ac:dyDescent="0.3">
      <c r="A329" s="6">
        <v>45413</v>
      </c>
      <c r="B329" t="s">
        <v>55</v>
      </c>
      <c r="C329" t="s">
        <v>378</v>
      </c>
      <c r="D329" t="s">
        <v>63</v>
      </c>
      <c r="E329">
        <v>0</v>
      </c>
      <c r="F329">
        <v>35100</v>
      </c>
      <c r="G329">
        <v>0</v>
      </c>
      <c r="H329">
        <v>0</v>
      </c>
      <c r="I329">
        <v>0</v>
      </c>
      <c r="J329">
        <v>0</v>
      </c>
      <c r="K329">
        <v>0</v>
      </c>
      <c r="L329">
        <v>0</v>
      </c>
      <c r="M329">
        <v>0</v>
      </c>
      <c r="N329">
        <v>0</v>
      </c>
    </row>
    <row r="330" spans="1:14" x14ac:dyDescent="0.3">
      <c r="A330" s="6">
        <v>45413</v>
      </c>
      <c r="B330" t="s">
        <v>55</v>
      </c>
      <c r="C330" t="s">
        <v>1491</v>
      </c>
      <c r="D330" t="s">
        <v>66</v>
      </c>
      <c r="E330">
        <v>0</v>
      </c>
      <c r="F330">
        <v>35100</v>
      </c>
      <c r="G330">
        <v>0</v>
      </c>
      <c r="H330">
        <v>0</v>
      </c>
      <c r="I330">
        <v>0</v>
      </c>
      <c r="J330">
        <v>0</v>
      </c>
      <c r="K330">
        <v>0</v>
      </c>
      <c r="L330">
        <v>0</v>
      </c>
      <c r="M330">
        <v>0</v>
      </c>
      <c r="N330">
        <v>0</v>
      </c>
    </row>
    <row r="331" spans="1:14" x14ac:dyDescent="0.3">
      <c r="A331" s="6">
        <v>45413</v>
      </c>
      <c r="B331" t="s">
        <v>80</v>
      </c>
      <c r="C331" t="s">
        <v>713</v>
      </c>
      <c r="D331" t="s">
        <v>69</v>
      </c>
      <c r="E331">
        <v>0</v>
      </c>
      <c r="F331">
        <v>35100</v>
      </c>
      <c r="G331">
        <v>0</v>
      </c>
      <c r="H331">
        <v>0</v>
      </c>
      <c r="I331">
        <v>0</v>
      </c>
      <c r="J331">
        <v>0</v>
      </c>
      <c r="K331">
        <v>0</v>
      </c>
      <c r="L331">
        <v>0</v>
      </c>
      <c r="M331">
        <v>0</v>
      </c>
      <c r="N331">
        <v>0</v>
      </c>
    </row>
    <row r="332" spans="1:14" x14ac:dyDescent="0.3">
      <c r="A332" s="6">
        <v>45413</v>
      </c>
      <c r="B332" t="s">
        <v>80</v>
      </c>
      <c r="C332" t="s">
        <v>726</v>
      </c>
      <c r="D332" t="s">
        <v>70</v>
      </c>
      <c r="E332">
        <v>0</v>
      </c>
      <c r="F332">
        <v>35100</v>
      </c>
      <c r="G332">
        <v>0</v>
      </c>
      <c r="H332">
        <v>0</v>
      </c>
      <c r="I332">
        <v>0</v>
      </c>
      <c r="J332">
        <v>0</v>
      </c>
      <c r="K332">
        <v>0</v>
      </c>
      <c r="L332">
        <v>0</v>
      </c>
      <c r="M332">
        <v>0</v>
      </c>
      <c r="N332">
        <v>0</v>
      </c>
    </row>
    <row r="333" spans="1:14" x14ac:dyDescent="0.3">
      <c r="A333" s="6">
        <v>45413</v>
      </c>
      <c r="B333" t="s">
        <v>80</v>
      </c>
      <c r="C333" t="s">
        <v>1374</v>
      </c>
      <c r="D333" t="s">
        <v>67</v>
      </c>
      <c r="E333">
        <v>0</v>
      </c>
      <c r="F333">
        <v>35100</v>
      </c>
      <c r="G333">
        <v>0</v>
      </c>
      <c r="H333">
        <v>0</v>
      </c>
      <c r="I333">
        <v>0</v>
      </c>
      <c r="J333">
        <v>0</v>
      </c>
      <c r="K333">
        <v>0</v>
      </c>
      <c r="L333">
        <v>0</v>
      </c>
      <c r="M333">
        <v>0</v>
      </c>
      <c r="N333">
        <v>0</v>
      </c>
    </row>
    <row r="334" spans="1:14" x14ac:dyDescent="0.3">
      <c r="A334" s="6">
        <v>45413</v>
      </c>
      <c r="B334" t="s">
        <v>80</v>
      </c>
      <c r="C334" t="s">
        <v>1463</v>
      </c>
      <c r="D334" t="s">
        <v>68</v>
      </c>
      <c r="E334">
        <v>0</v>
      </c>
      <c r="F334">
        <v>35100</v>
      </c>
      <c r="G334">
        <v>0</v>
      </c>
      <c r="H334">
        <v>0</v>
      </c>
      <c r="I334">
        <v>0</v>
      </c>
      <c r="J334">
        <v>0</v>
      </c>
      <c r="K334">
        <v>0</v>
      </c>
      <c r="L334">
        <v>0</v>
      </c>
      <c r="M334">
        <v>0</v>
      </c>
      <c r="N334">
        <v>0</v>
      </c>
    </row>
    <row r="335" spans="1:14" x14ac:dyDescent="0.3">
      <c r="A335" s="6">
        <v>45413</v>
      </c>
      <c r="B335" t="s">
        <v>33</v>
      </c>
      <c r="C335" t="s">
        <v>1556</v>
      </c>
      <c r="D335" t="s">
        <v>11</v>
      </c>
      <c r="E335">
        <v>0</v>
      </c>
      <c r="F335">
        <v>35100</v>
      </c>
      <c r="G335">
        <v>0</v>
      </c>
      <c r="H335">
        <v>0</v>
      </c>
      <c r="I335">
        <v>0</v>
      </c>
      <c r="J335">
        <v>0</v>
      </c>
      <c r="K335">
        <v>0</v>
      </c>
      <c r="L335">
        <v>0</v>
      </c>
      <c r="M335">
        <v>0</v>
      </c>
      <c r="N335">
        <v>0</v>
      </c>
    </row>
    <row r="336" spans="1:14" x14ac:dyDescent="0.3">
      <c r="A336" s="6">
        <v>45413</v>
      </c>
      <c r="B336" t="s">
        <v>33</v>
      </c>
      <c r="C336" t="s">
        <v>750</v>
      </c>
      <c r="D336" t="s">
        <v>12</v>
      </c>
      <c r="E336">
        <v>0</v>
      </c>
      <c r="F336">
        <v>35100</v>
      </c>
      <c r="G336">
        <v>0</v>
      </c>
      <c r="H336">
        <v>0</v>
      </c>
      <c r="I336">
        <v>0</v>
      </c>
      <c r="J336">
        <v>0</v>
      </c>
      <c r="K336">
        <v>0</v>
      </c>
      <c r="L336">
        <v>0</v>
      </c>
      <c r="M336">
        <v>0</v>
      </c>
      <c r="N336">
        <v>0</v>
      </c>
    </row>
    <row r="337" spans="1:14" x14ac:dyDescent="0.3">
      <c r="A337" s="6">
        <v>45413</v>
      </c>
      <c r="B337" t="s">
        <v>33</v>
      </c>
      <c r="C337" t="s">
        <v>1567</v>
      </c>
      <c r="D337" t="s">
        <v>9</v>
      </c>
      <c r="E337">
        <v>0</v>
      </c>
      <c r="F337">
        <v>35100</v>
      </c>
      <c r="G337">
        <v>0</v>
      </c>
      <c r="H337">
        <v>0</v>
      </c>
      <c r="I337">
        <v>0</v>
      </c>
      <c r="J337">
        <v>0</v>
      </c>
      <c r="K337">
        <v>0</v>
      </c>
      <c r="L337">
        <v>0</v>
      </c>
      <c r="M337">
        <v>0</v>
      </c>
      <c r="N337">
        <v>0</v>
      </c>
    </row>
    <row r="338" spans="1:14" x14ac:dyDescent="0.3">
      <c r="A338" s="6">
        <v>45413</v>
      </c>
      <c r="B338" t="s">
        <v>33</v>
      </c>
      <c r="C338" t="s">
        <v>1432</v>
      </c>
      <c r="D338" t="s">
        <v>10</v>
      </c>
      <c r="E338">
        <v>0</v>
      </c>
      <c r="F338">
        <v>35100</v>
      </c>
      <c r="G338">
        <v>0</v>
      </c>
      <c r="H338">
        <v>0</v>
      </c>
      <c r="I338">
        <v>0</v>
      </c>
      <c r="J338">
        <v>0</v>
      </c>
      <c r="K338">
        <v>0</v>
      </c>
      <c r="L338">
        <v>0</v>
      </c>
      <c r="M338">
        <v>0</v>
      </c>
      <c r="N338">
        <v>0</v>
      </c>
    </row>
    <row r="339" spans="1:14" x14ac:dyDescent="0.3">
      <c r="A339" s="6">
        <v>45413</v>
      </c>
      <c r="B339" t="s">
        <v>33</v>
      </c>
      <c r="C339" t="s">
        <v>840</v>
      </c>
      <c r="D339" t="s">
        <v>13</v>
      </c>
      <c r="E339">
        <v>0</v>
      </c>
      <c r="F339">
        <v>35100</v>
      </c>
      <c r="G339">
        <v>0</v>
      </c>
      <c r="H339">
        <v>0</v>
      </c>
      <c r="I339">
        <v>0</v>
      </c>
      <c r="J339">
        <v>0</v>
      </c>
      <c r="K339">
        <v>0</v>
      </c>
      <c r="L339">
        <v>0</v>
      </c>
      <c r="M339">
        <v>0</v>
      </c>
      <c r="N339">
        <v>0</v>
      </c>
    </row>
    <row r="340" spans="1:14" x14ac:dyDescent="0.3">
      <c r="A340" s="6">
        <v>45413</v>
      </c>
      <c r="B340" t="s">
        <v>33</v>
      </c>
      <c r="C340" t="s">
        <v>826</v>
      </c>
      <c r="D340" t="s">
        <v>16</v>
      </c>
      <c r="E340">
        <v>0</v>
      </c>
      <c r="F340">
        <v>35100</v>
      </c>
      <c r="G340">
        <v>0</v>
      </c>
      <c r="H340">
        <v>0</v>
      </c>
      <c r="I340">
        <v>0</v>
      </c>
      <c r="J340">
        <v>0</v>
      </c>
      <c r="K340">
        <v>0</v>
      </c>
      <c r="L340">
        <v>0</v>
      </c>
      <c r="M340">
        <v>0</v>
      </c>
      <c r="N340">
        <v>0</v>
      </c>
    </row>
    <row r="341" spans="1:14" x14ac:dyDescent="0.3">
      <c r="A341" s="6">
        <v>45413</v>
      </c>
      <c r="B341" t="s">
        <v>33</v>
      </c>
      <c r="C341" t="s">
        <v>1550</v>
      </c>
      <c r="D341" t="s">
        <v>17</v>
      </c>
      <c r="E341">
        <v>0</v>
      </c>
      <c r="F341">
        <v>35100</v>
      </c>
      <c r="G341">
        <v>0</v>
      </c>
      <c r="H341">
        <v>0</v>
      </c>
      <c r="I341">
        <v>0</v>
      </c>
      <c r="J341">
        <v>0</v>
      </c>
      <c r="K341">
        <v>0</v>
      </c>
      <c r="L341">
        <v>0</v>
      </c>
      <c r="M341">
        <v>0</v>
      </c>
      <c r="N341">
        <v>0</v>
      </c>
    </row>
    <row r="342" spans="1:14" x14ac:dyDescent="0.3">
      <c r="A342" s="6">
        <v>45413</v>
      </c>
      <c r="B342" t="s">
        <v>33</v>
      </c>
      <c r="C342" t="s">
        <v>1410</v>
      </c>
      <c r="D342" t="s">
        <v>14</v>
      </c>
      <c r="E342">
        <v>0</v>
      </c>
      <c r="F342">
        <v>35100</v>
      </c>
      <c r="G342">
        <v>0</v>
      </c>
      <c r="H342">
        <v>0</v>
      </c>
      <c r="I342">
        <v>0</v>
      </c>
      <c r="J342">
        <v>0</v>
      </c>
      <c r="K342">
        <v>0</v>
      </c>
      <c r="L342">
        <v>0</v>
      </c>
      <c r="M342">
        <v>0</v>
      </c>
      <c r="N342">
        <v>0</v>
      </c>
    </row>
    <row r="343" spans="1:14" x14ac:dyDescent="0.3">
      <c r="A343" s="6">
        <v>45413</v>
      </c>
      <c r="B343" t="s">
        <v>33</v>
      </c>
      <c r="C343" t="s">
        <v>831</v>
      </c>
      <c r="D343" t="s">
        <v>15</v>
      </c>
      <c r="E343">
        <v>0</v>
      </c>
      <c r="F343">
        <v>35100</v>
      </c>
      <c r="G343">
        <v>0</v>
      </c>
      <c r="H343">
        <v>0</v>
      </c>
      <c r="I343">
        <v>0</v>
      </c>
      <c r="J343">
        <v>0</v>
      </c>
      <c r="K343">
        <v>0</v>
      </c>
      <c r="L343">
        <v>0</v>
      </c>
      <c r="M343">
        <v>0</v>
      </c>
      <c r="N343">
        <v>0</v>
      </c>
    </row>
    <row r="344" spans="1:14" x14ac:dyDescent="0.3">
      <c r="A344" s="6">
        <v>45413</v>
      </c>
      <c r="B344" t="s">
        <v>33</v>
      </c>
      <c r="C344" t="s">
        <v>770</v>
      </c>
      <c r="D344" t="s">
        <v>2</v>
      </c>
      <c r="E344">
        <v>0</v>
      </c>
      <c r="F344">
        <v>35100</v>
      </c>
      <c r="G344">
        <v>0</v>
      </c>
      <c r="H344">
        <v>0</v>
      </c>
      <c r="I344">
        <v>0</v>
      </c>
      <c r="J344">
        <v>0</v>
      </c>
      <c r="K344">
        <v>0</v>
      </c>
      <c r="L344">
        <v>0</v>
      </c>
      <c r="M344">
        <v>0</v>
      </c>
      <c r="N344">
        <v>0</v>
      </c>
    </row>
    <row r="345" spans="1:14" x14ac:dyDescent="0.3">
      <c r="A345" s="6">
        <v>45413</v>
      </c>
      <c r="B345" t="s">
        <v>33</v>
      </c>
      <c r="C345" t="s">
        <v>463</v>
      </c>
      <c r="D345" t="s">
        <v>3</v>
      </c>
      <c r="E345">
        <v>0</v>
      </c>
      <c r="F345">
        <v>35100</v>
      </c>
      <c r="G345">
        <v>0</v>
      </c>
      <c r="H345">
        <v>0</v>
      </c>
      <c r="I345">
        <v>0</v>
      </c>
      <c r="J345">
        <v>0</v>
      </c>
      <c r="K345">
        <v>0</v>
      </c>
      <c r="L345">
        <v>0</v>
      </c>
      <c r="M345">
        <v>0</v>
      </c>
      <c r="N345">
        <v>0</v>
      </c>
    </row>
    <row r="346" spans="1:14" x14ac:dyDescent="0.3">
      <c r="A346" s="6">
        <v>45413</v>
      </c>
      <c r="B346" t="s">
        <v>33</v>
      </c>
      <c r="C346" t="s">
        <v>1548</v>
      </c>
      <c r="D346" t="s">
        <v>0</v>
      </c>
      <c r="E346">
        <v>0</v>
      </c>
      <c r="F346">
        <v>35100</v>
      </c>
      <c r="G346">
        <v>0</v>
      </c>
      <c r="H346">
        <v>0</v>
      </c>
      <c r="I346">
        <v>0</v>
      </c>
      <c r="J346">
        <v>0</v>
      </c>
      <c r="K346">
        <v>0</v>
      </c>
      <c r="L346">
        <v>0</v>
      </c>
      <c r="M346">
        <v>0</v>
      </c>
      <c r="N346">
        <v>0</v>
      </c>
    </row>
    <row r="347" spans="1:14" x14ac:dyDescent="0.3">
      <c r="A347" s="6">
        <v>45413</v>
      </c>
      <c r="B347" t="s">
        <v>33</v>
      </c>
      <c r="C347" t="s">
        <v>1549</v>
      </c>
      <c r="D347" t="s">
        <v>1</v>
      </c>
      <c r="E347">
        <v>0</v>
      </c>
      <c r="F347">
        <v>35100</v>
      </c>
      <c r="G347">
        <v>0</v>
      </c>
      <c r="H347">
        <v>0</v>
      </c>
      <c r="I347">
        <v>0</v>
      </c>
      <c r="J347">
        <v>0</v>
      </c>
      <c r="K347">
        <v>0</v>
      </c>
      <c r="L347">
        <v>0</v>
      </c>
      <c r="M347">
        <v>0</v>
      </c>
      <c r="N347">
        <v>0</v>
      </c>
    </row>
    <row r="348" spans="1:14" x14ac:dyDescent="0.3">
      <c r="A348" s="6">
        <v>45413</v>
      </c>
      <c r="B348" t="s">
        <v>33</v>
      </c>
      <c r="C348" t="s">
        <v>1415</v>
      </c>
      <c r="D348" t="s">
        <v>4</v>
      </c>
      <c r="E348">
        <v>0</v>
      </c>
      <c r="F348">
        <v>35100</v>
      </c>
      <c r="G348">
        <v>0</v>
      </c>
      <c r="H348">
        <v>0</v>
      </c>
      <c r="I348">
        <v>0</v>
      </c>
      <c r="J348">
        <v>0</v>
      </c>
      <c r="K348">
        <v>0</v>
      </c>
      <c r="L348">
        <v>0</v>
      </c>
      <c r="M348">
        <v>0</v>
      </c>
      <c r="N348">
        <v>0</v>
      </c>
    </row>
    <row r="349" spans="1:14" x14ac:dyDescent="0.3">
      <c r="A349" s="6">
        <v>45413</v>
      </c>
      <c r="B349" t="s">
        <v>33</v>
      </c>
      <c r="C349" t="s">
        <v>763</v>
      </c>
      <c r="D349" t="s">
        <v>7</v>
      </c>
      <c r="E349">
        <v>0</v>
      </c>
      <c r="F349">
        <v>35100</v>
      </c>
      <c r="G349">
        <v>0</v>
      </c>
      <c r="H349">
        <v>0</v>
      </c>
      <c r="I349">
        <v>0</v>
      </c>
      <c r="J349">
        <v>0</v>
      </c>
      <c r="K349">
        <v>0</v>
      </c>
      <c r="L349">
        <v>0</v>
      </c>
      <c r="M349">
        <v>0</v>
      </c>
      <c r="N349">
        <v>0</v>
      </c>
    </row>
    <row r="350" spans="1:14" x14ac:dyDescent="0.3">
      <c r="A350" s="6">
        <v>45413</v>
      </c>
      <c r="B350" t="s">
        <v>33</v>
      </c>
      <c r="C350" t="s">
        <v>473</v>
      </c>
      <c r="D350" t="s">
        <v>8</v>
      </c>
      <c r="E350">
        <v>0</v>
      </c>
      <c r="F350">
        <v>35100</v>
      </c>
      <c r="G350">
        <v>0</v>
      </c>
      <c r="H350">
        <v>0</v>
      </c>
      <c r="I350">
        <v>0</v>
      </c>
      <c r="J350">
        <v>0</v>
      </c>
      <c r="K350">
        <v>0</v>
      </c>
      <c r="L350">
        <v>0</v>
      </c>
      <c r="M350">
        <v>0</v>
      </c>
      <c r="N350">
        <v>0</v>
      </c>
    </row>
    <row r="351" spans="1:14" x14ac:dyDescent="0.3">
      <c r="A351" s="6">
        <v>45413</v>
      </c>
      <c r="B351" t="s">
        <v>33</v>
      </c>
      <c r="C351" t="s">
        <v>1555</v>
      </c>
      <c r="D351" t="s">
        <v>5</v>
      </c>
      <c r="E351">
        <v>0</v>
      </c>
      <c r="F351">
        <v>35100</v>
      </c>
      <c r="G351">
        <v>0</v>
      </c>
      <c r="H351">
        <v>0</v>
      </c>
      <c r="I351">
        <v>0</v>
      </c>
      <c r="J351">
        <v>0</v>
      </c>
      <c r="K351">
        <v>0</v>
      </c>
      <c r="L351">
        <v>0</v>
      </c>
      <c r="M351">
        <v>0</v>
      </c>
      <c r="N351">
        <v>0</v>
      </c>
    </row>
    <row r="352" spans="1:14" x14ac:dyDescent="0.3">
      <c r="A352" s="6">
        <v>45413</v>
      </c>
      <c r="B352" t="s">
        <v>33</v>
      </c>
      <c r="C352" t="s">
        <v>1565</v>
      </c>
      <c r="D352" t="s">
        <v>6</v>
      </c>
      <c r="E352">
        <v>0</v>
      </c>
      <c r="F352">
        <v>35100</v>
      </c>
      <c r="G352">
        <v>0</v>
      </c>
      <c r="H352">
        <v>0</v>
      </c>
      <c r="I352">
        <v>0</v>
      </c>
      <c r="J352">
        <v>0</v>
      </c>
      <c r="K352">
        <v>0</v>
      </c>
      <c r="L352">
        <v>0</v>
      </c>
      <c r="M352">
        <v>0</v>
      </c>
      <c r="N352">
        <v>0</v>
      </c>
    </row>
    <row r="353" spans="1:14" x14ac:dyDescent="0.3">
      <c r="A353" s="6">
        <v>45413</v>
      </c>
      <c r="B353" t="s">
        <v>33</v>
      </c>
      <c r="C353" t="s">
        <v>955</v>
      </c>
      <c r="D353" t="s">
        <v>18</v>
      </c>
      <c r="E353">
        <v>0</v>
      </c>
      <c r="F353">
        <v>35100</v>
      </c>
      <c r="G353">
        <v>0</v>
      </c>
      <c r="H353">
        <v>0</v>
      </c>
      <c r="I353">
        <v>0</v>
      </c>
      <c r="J353">
        <v>0</v>
      </c>
      <c r="K353">
        <v>0</v>
      </c>
      <c r="L353">
        <v>0</v>
      </c>
      <c r="M353">
        <v>0</v>
      </c>
      <c r="N353">
        <v>0</v>
      </c>
    </row>
    <row r="354" spans="1:14" x14ac:dyDescent="0.3">
      <c r="A354" s="6">
        <v>45413</v>
      </c>
      <c r="B354" t="s">
        <v>34</v>
      </c>
      <c r="C354" t="s">
        <v>1386</v>
      </c>
      <c r="D354" t="s">
        <v>31</v>
      </c>
      <c r="E354">
        <v>0</v>
      </c>
      <c r="F354">
        <v>35100</v>
      </c>
      <c r="G354">
        <v>0</v>
      </c>
      <c r="H354">
        <v>0</v>
      </c>
      <c r="I354">
        <v>0</v>
      </c>
      <c r="J354">
        <v>0</v>
      </c>
      <c r="K354">
        <v>0</v>
      </c>
      <c r="L354">
        <v>0</v>
      </c>
      <c r="M354">
        <v>0</v>
      </c>
      <c r="N354">
        <v>0</v>
      </c>
    </row>
    <row r="355" spans="1:14" x14ac:dyDescent="0.3">
      <c r="A355" s="6">
        <v>45413</v>
      </c>
      <c r="B355" t="s">
        <v>35</v>
      </c>
      <c r="C355" t="s">
        <v>1111</v>
      </c>
      <c r="D355" t="s">
        <v>36</v>
      </c>
      <c r="E355">
        <v>0</v>
      </c>
      <c r="F355">
        <v>35100</v>
      </c>
      <c r="G355">
        <v>0</v>
      </c>
      <c r="H355">
        <v>0</v>
      </c>
      <c r="I355">
        <v>0</v>
      </c>
      <c r="J355">
        <v>0</v>
      </c>
      <c r="K355">
        <v>0</v>
      </c>
      <c r="L355">
        <v>0</v>
      </c>
      <c r="M355">
        <v>0</v>
      </c>
      <c r="N355">
        <v>0</v>
      </c>
    </row>
    <row r="356" spans="1:14" x14ac:dyDescent="0.3">
      <c r="A356" s="6">
        <v>45413</v>
      </c>
      <c r="B356" t="s">
        <v>34</v>
      </c>
      <c r="C356" t="s">
        <v>1551</v>
      </c>
      <c r="D356" t="s">
        <v>29</v>
      </c>
      <c r="E356">
        <v>0</v>
      </c>
      <c r="F356">
        <v>35100</v>
      </c>
      <c r="G356">
        <v>0</v>
      </c>
      <c r="H356">
        <v>0</v>
      </c>
      <c r="I356">
        <v>0</v>
      </c>
      <c r="J356">
        <v>0</v>
      </c>
      <c r="K356">
        <v>0</v>
      </c>
      <c r="L356">
        <v>0</v>
      </c>
      <c r="M356">
        <v>0</v>
      </c>
      <c r="N356">
        <v>0</v>
      </c>
    </row>
    <row r="357" spans="1:14" x14ac:dyDescent="0.3">
      <c r="A357" s="6">
        <v>45413</v>
      </c>
      <c r="B357" t="s">
        <v>34</v>
      </c>
      <c r="C357" t="s">
        <v>1381</v>
      </c>
      <c r="D357" t="s">
        <v>30</v>
      </c>
      <c r="E357">
        <v>0</v>
      </c>
      <c r="F357">
        <v>35100</v>
      </c>
      <c r="G357">
        <v>0</v>
      </c>
      <c r="H357">
        <v>0</v>
      </c>
      <c r="I357">
        <v>0</v>
      </c>
      <c r="J357">
        <v>0</v>
      </c>
      <c r="K357">
        <v>0</v>
      </c>
      <c r="L357">
        <v>0</v>
      </c>
      <c r="M357">
        <v>0</v>
      </c>
      <c r="N357">
        <v>0</v>
      </c>
    </row>
    <row r="358" spans="1:14" x14ac:dyDescent="0.3">
      <c r="A358" s="6">
        <v>45413</v>
      </c>
      <c r="B358" t="s">
        <v>35</v>
      </c>
      <c r="C358" t="s">
        <v>1045</v>
      </c>
      <c r="D358" t="s">
        <v>37</v>
      </c>
      <c r="E358">
        <v>0</v>
      </c>
      <c r="F358">
        <v>35100</v>
      </c>
      <c r="G358">
        <v>0</v>
      </c>
      <c r="H358">
        <v>0</v>
      </c>
      <c r="I358">
        <v>0</v>
      </c>
      <c r="J358">
        <v>0</v>
      </c>
      <c r="K358">
        <v>0</v>
      </c>
      <c r="L358">
        <v>0</v>
      </c>
      <c r="M358">
        <v>0</v>
      </c>
      <c r="N358">
        <v>0</v>
      </c>
    </row>
    <row r="359" spans="1:14" x14ac:dyDescent="0.3">
      <c r="A359" s="6">
        <v>45413</v>
      </c>
      <c r="B359" t="s">
        <v>35</v>
      </c>
      <c r="C359" t="s">
        <v>1569</v>
      </c>
      <c r="D359" t="s">
        <v>40</v>
      </c>
      <c r="E359">
        <v>0</v>
      </c>
      <c r="F359">
        <v>35100</v>
      </c>
      <c r="G359">
        <v>0</v>
      </c>
      <c r="H359">
        <v>0</v>
      </c>
      <c r="I359">
        <v>0</v>
      </c>
      <c r="J359">
        <v>0</v>
      </c>
      <c r="K359">
        <v>0</v>
      </c>
      <c r="L359">
        <v>0</v>
      </c>
      <c r="M359">
        <v>0</v>
      </c>
      <c r="N359">
        <v>0</v>
      </c>
    </row>
    <row r="360" spans="1:14" x14ac:dyDescent="0.3">
      <c r="A360" s="6">
        <v>45413</v>
      </c>
      <c r="B360" t="s">
        <v>35</v>
      </c>
      <c r="C360" t="s">
        <v>1102</v>
      </c>
      <c r="D360" t="s">
        <v>41</v>
      </c>
      <c r="E360">
        <v>0</v>
      </c>
      <c r="F360">
        <v>35100</v>
      </c>
      <c r="G360">
        <v>0</v>
      </c>
      <c r="H360">
        <v>0</v>
      </c>
      <c r="I360">
        <v>0</v>
      </c>
      <c r="J360">
        <v>0</v>
      </c>
      <c r="K360">
        <v>0</v>
      </c>
      <c r="L360">
        <v>0</v>
      </c>
      <c r="M360">
        <v>0</v>
      </c>
      <c r="N360">
        <v>0</v>
      </c>
    </row>
    <row r="361" spans="1:14" x14ac:dyDescent="0.3">
      <c r="A361" s="6">
        <v>45413</v>
      </c>
      <c r="B361" t="s">
        <v>35</v>
      </c>
      <c r="C361" t="s">
        <v>530</v>
      </c>
      <c r="D361" t="s">
        <v>38</v>
      </c>
      <c r="E361">
        <v>0</v>
      </c>
      <c r="F361">
        <v>35100</v>
      </c>
      <c r="G361">
        <v>0</v>
      </c>
      <c r="H361">
        <v>0</v>
      </c>
      <c r="I361">
        <v>0</v>
      </c>
      <c r="J361">
        <v>0</v>
      </c>
      <c r="K361">
        <v>0</v>
      </c>
      <c r="L361">
        <v>0</v>
      </c>
      <c r="M361">
        <v>0</v>
      </c>
      <c r="N361">
        <v>0</v>
      </c>
    </row>
    <row r="362" spans="1:14" x14ac:dyDescent="0.3">
      <c r="A362" s="6">
        <v>45413</v>
      </c>
      <c r="B362" t="s">
        <v>35</v>
      </c>
      <c r="C362" t="s">
        <v>901</v>
      </c>
      <c r="D362" t="s">
        <v>39</v>
      </c>
      <c r="E362">
        <v>0</v>
      </c>
      <c r="F362">
        <v>35100</v>
      </c>
      <c r="G362">
        <v>0</v>
      </c>
      <c r="H362">
        <v>0</v>
      </c>
      <c r="I362">
        <v>0</v>
      </c>
      <c r="J362">
        <v>0</v>
      </c>
      <c r="K362">
        <v>0</v>
      </c>
      <c r="L362">
        <v>0</v>
      </c>
      <c r="M362">
        <v>0</v>
      </c>
      <c r="N362">
        <v>0</v>
      </c>
    </row>
    <row r="363" spans="1:14" x14ac:dyDescent="0.3">
      <c r="A363" s="6">
        <v>45413</v>
      </c>
      <c r="B363" t="s">
        <v>34</v>
      </c>
      <c r="C363" t="s">
        <v>1459</v>
      </c>
      <c r="D363" t="s">
        <v>22</v>
      </c>
      <c r="E363">
        <v>0</v>
      </c>
      <c r="F363">
        <v>35100</v>
      </c>
      <c r="G363">
        <v>0</v>
      </c>
      <c r="H363">
        <v>0</v>
      </c>
      <c r="I363">
        <v>0</v>
      </c>
      <c r="J363">
        <v>0</v>
      </c>
      <c r="K363">
        <v>0</v>
      </c>
      <c r="L363">
        <v>0</v>
      </c>
      <c r="M363">
        <v>0</v>
      </c>
      <c r="N363">
        <v>0</v>
      </c>
    </row>
    <row r="364" spans="1:14" x14ac:dyDescent="0.3">
      <c r="A364" s="6">
        <v>45413</v>
      </c>
      <c r="B364" t="s">
        <v>34</v>
      </c>
      <c r="C364" t="s">
        <v>1481</v>
      </c>
      <c r="D364" t="s">
        <v>23</v>
      </c>
      <c r="E364">
        <v>0</v>
      </c>
      <c r="F364">
        <v>35100</v>
      </c>
      <c r="G364">
        <v>0</v>
      </c>
      <c r="H364">
        <v>0</v>
      </c>
      <c r="I364">
        <v>0</v>
      </c>
      <c r="J364">
        <v>0</v>
      </c>
      <c r="K364">
        <v>0</v>
      </c>
      <c r="L364">
        <v>0</v>
      </c>
      <c r="M364">
        <v>0</v>
      </c>
      <c r="N364">
        <v>0</v>
      </c>
    </row>
    <row r="365" spans="1:14" x14ac:dyDescent="0.3">
      <c r="A365" s="6">
        <v>45413</v>
      </c>
      <c r="B365" t="s">
        <v>33</v>
      </c>
      <c r="C365" t="s">
        <v>736</v>
      </c>
      <c r="D365" t="s">
        <v>19</v>
      </c>
      <c r="E365">
        <v>0</v>
      </c>
      <c r="F365">
        <v>35100</v>
      </c>
      <c r="G365">
        <v>0</v>
      </c>
      <c r="H365">
        <v>0</v>
      </c>
      <c r="I365">
        <v>0</v>
      </c>
      <c r="J365">
        <v>0</v>
      </c>
      <c r="K365">
        <v>0</v>
      </c>
      <c r="L365">
        <v>0</v>
      </c>
      <c r="M365">
        <v>0</v>
      </c>
      <c r="N365">
        <v>0</v>
      </c>
    </row>
    <row r="366" spans="1:14" x14ac:dyDescent="0.3">
      <c r="A366" s="6">
        <v>45413</v>
      </c>
      <c r="B366" t="s">
        <v>33</v>
      </c>
      <c r="C366" t="s">
        <v>1554</v>
      </c>
      <c r="D366" t="s">
        <v>3932</v>
      </c>
      <c r="E366">
        <v>0</v>
      </c>
      <c r="F366">
        <v>35100</v>
      </c>
      <c r="G366">
        <v>0</v>
      </c>
      <c r="H366">
        <v>0</v>
      </c>
      <c r="I366">
        <v>0</v>
      </c>
      <c r="J366">
        <v>0</v>
      </c>
      <c r="K366">
        <v>0</v>
      </c>
      <c r="L366">
        <v>0</v>
      </c>
      <c r="M366">
        <v>0</v>
      </c>
      <c r="N366">
        <v>0</v>
      </c>
    </row>
    <row r="367" spans="1:14" x14ac:dyDescent="0.3">
      <c r="A367" s="6">
        <v>45413</v>
      </c>
      <c r="B367" t="s">
        <v>34</v>
      </c>
      <c r="C367" t="s">
        <v>1561</v>
      </c>
      <c r="D367" t="s">
        <v>24</v>
      </c>
      <c r="E367">
        <v>0</v>
      </c>
      <c r="F367">
        <v>35100</v>
      </c>
      <c r="G367">
        <v>0</v>
      </c>
      <c r="H367">
        <v>0</v>
      </c>
      <c r="I367">
        <v>0</v>
      </c>
      <c r="J367">
        <v>0</v>
      </c>
      <c r="K367">
        <v>0</v>
      </c>
      <c r="L367">
        <v>0</v>
      </c>
      <c r="M367">
        <v>0</v>
      </c>
      <c r="N367">
        <v>0</v>
      </c>
    </row>
    <row r="368" spans="1:14" x14ac:dyDescent="0.3">
      <c r="A368" s="6">
        <v>45413</v>
      </c>
      <c r="B368" t="s">
        <v>34</v>
      </c>
      <c r="C368" t="s">
        <v>1540</v>
      </c>
      <c r="D368" t="s">
        <v>27</v>
      </c>
      <c r="E368">
        <v>0</v>
      </c>
      <c r="F368">
        <v>35100</v>
      </c>
      <c r="G368">
        <v>0</v>
      </c>
      <c r="H368">
        <v>0</v>
      </c>
      <c r="I368">
        <v>0</v>
      </c>
      <c r="J368">
        <v>0</v>
      </c>
      <c r="K368">
        <v>0</v>
      </c>
      <c r="L368">
        <v>0</v>
      </c>
      <c r="M368">
        <v>0</v>
      </c>
      <c r="N368">
        <v>0</v>
      </c>
    </row>
    <row r="369" spans="1:14" x14ac:dyDescent="0.3">
      <c r="A369" s="6">
        <v>45413</v>
      </c>
      <c r="B369" t="s">
        <v>34</v>
      </c>
      <c r="C369" t="s">
        <v>454</v>
      </c>
      <c r="D369" t="s">
        <v>28</v>
      </c>
      <c r="E369">
        <v>0</v>
      </c>
      <c r="F369">
        <v>35100</v>
      </c>
      <c r="G369">
        <v>0</v>
      </c>
      <c r="H369">
        <v>0</v>
      </c>
      <c r="I369">
        <v>0</v>
      </c>
      <c r="J369">
        <v>0</v>
      </c>
      <c r="K369">
        <v>0</v>
      </c>
      <c r="L369">
        <v>0</v>
      </c>
      <c r="M369">
        <v>0</v>
      </c>
      <c r="N369">
        <v>0</v>
      </c>
    </row>
    <row r="370" spans="1:14" x14ac:dyDescent="0.3">
      <c r="A370" s="6">
        <v>45413</v>
      </c>
      <c r="B370" t="s">
        <v>34</v>
      </c>
      <c r="C370" t="s">
        <v>1368</v>
      </c>
      <c r="D370" t="s">
        <v>25</v>
      </c>
      <c r="E370">
        <v>0</v>
      </c>
      <c r="F370">
        <v>35100</v>
      </c>
      <c r="G370">
        <v>0</v>
      </c>
      <c r="H370">
        <v>0</v>
      </c>
      <c r="I370">
        <v>0</v>
      </c>
      <c r="J370">
        <v>0</v>
      </c>
      <c r="K370">
        <v>0</v>
      </c>
      <c r="L370">
        <v>0</v>
      </c>
      <c r="M370">
        <v>0</v>
      </c>
      <c r="N370">
        <v>0</v>
      </c>
    </row>
    <row r="371" spans="1:14" x14ac:dyDescent="0.3">
      <c r="A371" s="6">
        <v>45413</v>
      </c>
      <c r="B371" t="s">
        <v>34</v>
      </c>
      <c r="C371" t="s">
        <v>1568</v>
      </c>
      <c r="D371" t="s">
        <v>26</v>
      </c>
      <c r="E371">
        <v>0</v>
      </c>
      <c r="F371">
        <v>35100</v>
      </c>
      <c r="G371">
        <v>0</v>
      </c>
      <c r="H371">
        <v>0</v>
      </c>
      <c r="I371">
        <v>0</v>
      </c>
      <c r="J371">
        <v>0</v>
      </c>
      <c r="K371">
        <v>0</v>
      </c>
      <c r="L371">
        <v>0</v>
      </c>
      <c r="M371">
        <v>0</v>
      </c>
      <c r="N371">
        <v>0</v>
      </c>
    </row>
    <row r="372" spans="1:14" x14ac:dyDescent="0.3">
      <c r="A372" s="6">
        <v>45444</v>
      </c>
      <c r="B372" t="s">
        <v>35</v>
      </c>
      <c r="C372" t="s">
        <v>1570</v>
      </c>
      <c r="D372" t="s">
        <v>53</v>
      </c>
      <c r="E372">
        <v>0</v>
      </c>
      <c r="F372">
        <v>33750</v>
      </c>
      <c r="G372">
        <v>0</v>
      </c>
      <c r="H372">
        <v>0</v>
      </c>
      <c r="I372">
        <v>0</v>
      </c>
      <c r="J372">
        <v>0</v>
      </c>
      <c r="K372">
        <v>0</v>
      </c>
      <c r="L372">
        <v>0</v>
      </c>
      <c r="M372">
        <v>0</v>
      </c>
      <c r="N372">
        <v>0</v>
      </c>
    </row>
    <row r="373" spans="1:14" x14ac:dyDescent="0.3">
      <c r="A373" s="6">
        <v>45444</v>
      </c>
      <c r="B373" t="s">
        <v>35</v>
      </c>
      <c r="C373" t="s">
        <v>1566</v>
      </c>
      <c r="D373" t="s">
        <v>54</v>
      </c>
      <c r="E373">
        <v>0</v>
      </c>
      <c r="F373">
        <v>33750</v>
      </c>
      <c r="G373">
        <v>0</v>
      </c>
      <c r="H373">
        <v>0</v>
      </c>
      <c r="I373">
        <v>0</v>
      </c>
      <c r="J373">
        <v>0</v>
      </c>
      <c r="K373">
        <v>0</v>
      </c>
      <c r="L373">
        <v>0</v>
      </c>
      <c r="M373">
        <v>0</v>
      </c>
      <c r="N373">
        <v>0</v>
      </c>
    </row>
    <row r="374" spans="1:14" x14ac:dyDescent="0.3">
      <c r="A374" s="6">
        <v>45444</v>
      </c>
      <c r="B374" t="s">
        <v>35</v>
      </c>
      <c r="C374" t="s">
        <v>946</v>
      </c>
      <c r="D374" t="s">
        <v>51</v>
      </c>
      <c r="E374">
        <v>0</v>
      </c>
      <c r="F374">
        <v>33750</v>
      </c>
      <c r="G374">
        <v>0</v>
      </c>
      <c r="H374">
        <v>0</v>
      </c>
      <c r="I374">
        <v>0</v>
      </c>
      <c r="J374">
        <v>0</v>
      </c>
      <c r="K374">
        <v>0</v>
      </c>
      <c r="L374">
        <v>0</v>
      </c>
      <c r="M374">
        <v>0</v>
      </c>
      <c r="N374">
        <v>0</v>
      </c>
    </row>
    <row r="375" spans="1:14" x14ac:dyDescent="0.3">
      <c r="A375" s="6">
        <v>45444</v>
      </c>
      <c r="B375" t="s">
        <v>35</v>
      </c>
      <c r="C375" t="s">
        <v>1563</v>
      </c>
      <c r="D375" t="s">
        <v>52</v>
      </c>
      <c r="E375">
        <v>0</v>
      </c>
      <c r="F375">
        <v>33750</v>
      </c>
      <c r="G375">
        <v>0</v>
      </c>
      <c r="H375">
        <v>0</v>
      </c>
      <c r="I375">
        <v>0</v>
      </c>
      <c r="J375">
        <v>0</v>
      </c>
      <c r="K375">
        <v>0</v>
      </c>
      <c r="L375">
        <v>0</v>
      </c>
      <c r="M375">
        <v>0</v>
      </c>
      <c r="N375">
        <v>0</v>
      </c>
    </row>
    <row r="376" spans="1:14" x14ac:dyDescent="0.3">
      <c r="A376" s="6">
        <v>45444</v>
      </c>
      <c r="B376" t="s">
        <v>55</v>
      </c>
      <c r="C376" t="s">
        <v>1124</v>
      </c>
      <c r="D376" t="s">
        <v>56</v>
      </c>
      <c r="E376">
        <v>0</v>
      </c>
      <c r="F376">
        <v>33750</v>
      </c>
      <c r="G376">
        <v>0</v>
      </c>
      <c r="H376">
        <v>0</v>
      </c>
      <c r="I376">
        <v>0</v>
      </c>
      <c r="J376">
        <v>0</v>
      </c>
      <c r="K376">
        <v>0</v>
      </c>
      <c r="L376">
        <v>0</v>
      </c>
      <c r="M376">
        <v>0</v>
      </c>
      <c r="N376">
        <v>0</v>
      </c>
    </row>
    <row r="377" spans="1:14" x14ac:dyDescent="0.3">
      <c r="A377" s="6">
        <v>45444</v>
      </c>
      <c r="B377" t="s">
        <v>55</v>
      </c>
      <c r="C377" t="s">
        <v>1217</v>
      </c>
      <c r="D377" t="s">
        <v>59</v>
      </c>
      <c r="E377">
        <v>0</v>
      </c>
      <c r="F377">
        <v>33750</v>
      </c>
      <c r="G377">
        <v>0</v>
      </c>
      <c r="H377">
        <v>0</v>
      </c>
      <c r="I377">
        <v>0</v>
      </c>
      <c r="J377">
        <v>0</v>
      </c>
      <c r="K377">
        <v>0</v>
      </c>
      <c r="L377">
        <v>0</v>
      </c>
      <c r="M377">
        <v>0</v>
      </c>
      <c r="N377">
        <v>0</v>
      </c>
    </row>
    <row r="378" spans="1:14" x14ac:dyDescent="0.3">
      <c r="A378" s="6">
        <v>45444</v>
      </c>
      <c r="B378" t="s">
        <v>55</v>
      </c>
      <c r="C378" t="s">
        <v>1222</v>
      </c>
      <c r="D378" t="s">
        <v>60</v>
      </c>
      <c r="E378">
        <v>0</v>
      </c>
      <c r="F378">
        <v>33750</v>
      </c>
      <c r="G378">
        <v>0</v>
      </c>
      <c r="H378">
        <v>0</v>
      </c>
      <c r="I378">
        <v>0</v>
      </c>
      <c r="J378">
        <v>0</v>
      </c>
      <c r="K378">
        <v>0</v>
      </c>
      <c r="L378">
        <v>0</v>
      </c>
      <c r="M378">
        <v>0</v>
      </c>
      <c r="N378">
        <v>0</v>
      </c>
    </row>
    <row r="379" spans="1:14" x14ac:dyDescent="0.3">
      <c r="A379" s="6">
        <v>45444</v>
      </c>
      <c r="B379" t="s">
        <v>55</v>
      </c>
      <c r="C379" t="s">
        <v>1138</v>
      </c>
      <c r="D379" t="s">
        <v>57</v>
      </c>
      <c r="E379">
        <v>0</v>
      </c>
      <c r="F379">
        <v>33750</v>
      </c>
      <c r="G379">
        <v>0</v>
      </c>
      <c r="H379">
        <v>0</v>
      </c>
      <c r="I379">
        <v>0</v>
      </c>
      <c r="J379">
        <v>0</v>
      </c>
      <c r="K379">
        <v>0</v>
      </c>
      <c r="L379">
        <v>0</v>
      </c>
      <c r="M379">
        <v>0</v>
      </c>
      <c r="N379">
        <v>0</v>
      </c>
    </row>
    <row r="380" spans="1:14" x14ac:dyDescent="0.3">
      <c r="A380" s="6">
        <v>45444</v>
      </c>
      <c r="B380" t="s">
        <v>55</v>
      </c>
      <c r="C380" t="s">
        <v>1175</v>
      </c>
      <c r="D380" t="s">
        <v>58</v>
      </c>
      <c r="E380">
        <v>0</v>
      </c>
      <c r="F380">
        <v>33750</v>
      </c>
      <c r="G380">
        <v>0</v>
      </c>
      <c r="H380">
        <v>0</v>
      </c>
      <c r="I380">
        <v>0</v>
      </c>
      <c r="J380">
        <v>0</v>
      </c>
      <c r="K380">
        <v>0</v>
      </c>
      <c r="L380">
        <v>0</v>
      </c>
      <c r="M380">
        <v>0</v>
      </c>
      <c r="N380">
        <v>0</v>
      </c>
    </row>
    <row r="381" spans="1:14" x14ac:dyDescent="0.3">
      <c r="A381" s="6">
        <v>45444</v>
      </c>
      <c r="B381" t="s">
        <v>35</v>
      </c>
      <c r="C381" t="s">
        <v>1268</v>
      </c>
      <c r="D381" t="s">
        <v>44</v>
      </c>
      <c r="E381">
        <v>0</v>
      </c>
      <c r="F381">
        <v>33750</v>
      </c>
      <c r="G381">
        <v>0</v>
      </c>
      <c r="H381">
        <v>0</v>
      </c>
      <c r="I381">
        <v>0</v>
      </c>
      <c r="J381">
        <v>0</v>
      </c>
      <c r="K381">
        <v>0</v>
      </c>
      <c r="L381">
        <v>0</v>
      </c>
      <c r="M381">
        <v>0</v>
      </c>
      <c r="N381">
        <v>0</v>
      </c>
    </row>
    <row r="382" spans="1:14" x14ac:dyDescent="0.3">
      <c r="A382" s="6">
        <v>45444</v>
      </c>
      <c r="B382" t="s">
        <v>35</v>
      </c>
      <c r="C382" t="s">
        <v>1562</v>
      </c>
      <c r="D382" t="s">
        <v>45</v>
      </c>
      <c r="E382">
        <v>0</v>
      </c>
      <c r="F382">
        <v>33750</v>
      </c>
      <c r="G382">
        <v>0</v>
      </c>
      <c r="H382">
        <v>0</v>
      </c>
      <c r="I382">
        <v>0</v>
      </c>
      <c r="J382">
        <v>0</v>
      </c>
      <c r="K382">
        <v>0</v>
      </c>
      <c r="L382">
        <v>0</v>
      </c>
      <c r="M382">
        <v>0</v>
      </c>
      <c r="N382">
        <v>0</v>
      </c>
    </row>
    <row r="383" spans="1:14" x14ac:dyDescent="0.3">
      <c r="A383" s="6">
        <v>45444</v>
      </c>
      <c r="B383" t="s">
        <v>35</v>
      </c>
      <c r="C383" t="s">
        <v>1080</v>
      </c>
      <c r="D383" t="s">
        <v>42</v>
      </c>
      <c r="E383">
        <v>0</v>
      </c>
      <c r="F383">
        <v>33750</v>
      </c>
      <c r="G383">
        <v>0</v>
      </c>
      <c r="H383">
        <v>0</v>
      </c>
      <c r="I383">
        <v>0</v>
      </c>
      <c r="J383">
        <v>0</v>
      </c>
      <c r="K383">
        <v>0</v>
      </c>
      <c r="L383">
        <v>0</v>
      </c>
      <c r="M383">
        <v>0</v>
      </c>
      <c r="N383">
        <v>0</v>
      </c>
    </row>
    <row r="384" spans="1:14" x14ac:dyDescent="0.3">
      <c r="A384" s="6">
        <v>45444</v>
      </c>
      <c r="B384" t="s">
        <v>35</v>
      </c>
      <c r="C384" t="s">
        <v>1097</v>
      </c>
      <c r="D384" t="s">
        <v>43</v>
      </c>
      <c r="E384">
        <v>0</v>
      </c>
      <c r="F384">
        <v>33750</v>
      </c>
      <c r="G384">
        <v>0</v>
      </c>
      <c r="H384">
        <v>0</v>
      </c>
      <c r="I384">
        <v>0</v>
      </c>
      <c r="J384">
        <v>0</v>
      </c>
      <c r="K384">
        <v>0</v>
      </c>
      <c r="L384">
        <v>0</v>
      </c>
      <c r="M384">
        <v>0</v>
      </c>
      <c r="N384">
        <v>0</v>
      </c>
    </row>
    <row r="385" spans="1:14" x14ac:dyDescent="0.3">
      <c r="A385" s="6">
        <v>45444</v>
      </c>
      <c r="B385" t="s">
        <v>35</v>
      </c>
      <c r="C385" t="s">
        <v>371</v>
      </c>
      <c r="D385" t="s">
        <v>46</v>
      </c>
      <c r="E385">
        <v>0</v>
      </c>
      <c r="F385">
        <v>33750</v>
      </c>
      <c r="G385">
        <v>0</v>
      </c>
      <c r="H385">
        <v>0</v>
      </c>
      <c r="I385">
        <v>0</v>
      </c>
      <c r="J385">
        <v>0</v>
      </c>
      <c r="K385">
        <v>0</v>
      </c>
      <c r="L385">
        <v>0</v>
      </c>
      <c r="M385">
        <v>0</v>
      </c>
      <c r="N385">
        <v>0</v>
      </c>
    </row>
    <row r="386" spans="1:14" x14ac:dyDescent="0.3">
      <c r="A386" s="6">
        <v>45444</v>
      </c>
      <c r="B386" t="s">
        <v>35</v>
      </c>
      <c r="C386" t="s">
        <v>1559</v>
      </c>
      <c r="D386" t="s">
        <v>49</v>
      </c>
      <c r="E386">
        <v>0</v>
      </c>
      <c r="F386">
        <v>33750</v>
      </c>
      <c r="G386">
        <v>0</v>
      </c>
      <c r="H386">
        <v>0</v>
      </c>
      <c r="I386">
        <v>0</v>
      </c>
      <c r="J386">
        <v>0</v>
      </c>
      <c r="K386">
        <v>0</v>
      </c>
      <c r="L386">
        <v>0</v>
      </c>
      <c r="M386">
        <v>0</v>
      </c>
      <c r="N386">
        <v>0</v>
      </c>
    </row>
    <row r="387" spans="1:14" x14ac:dyDescent="0.3">
      <c r="A387" s="6">
        <v>45444</v>
      </c>
      <c r="B387" t="s">
        <v>35</v>
      </c>
      <c r="C387" t="s">
        <v>1560</v>
      </c>
      <c r="D387" t="s">
        <v>50</v>
      </c>
      <c r="E387">
        <v>0</v>
      </c>
      <c r="F387">
        <v>33750</v>
      </c>
      <c r="G387">
        <v>0</v>
      </c>
      <c r="H387">
        <v>0</v>
      </c>
      <c r="I387">
        <v>0</v>
      </c>
      <c r="J387">
        <v>0</v>
      </c>
      <c r="K387">
        <v>0</v>
      </c>
      <c r="L387">
        <v>0</v>
      </c>
      <c r="M387">
        <v>0</v>
      </c>
      <c r="N387">
        <v>0</v>
      </c>
    </row>
    <row r="388" spans="1:14" x14ac:dyDescent="0.3">
      <c r="A388" s="6">
        <v>45444</v>
      </c>
      <c r="B388" t="s">
        <v>35</v>
      </c>
      <c r="C388" t="s">
        <v>1564</v>
      </c>
      <c r="D388" t="s">
        <v>47</v>
      </c>
      <c r="E388">
        <v>0</v>
      </c>
      <c r="F388">
        <v>33750</v>
      </c>
      <c r="G388">
        <v>0</v>
      </c>
      <c r="H388">
        <v>0</v>
      </c>
      <c r="I388">
        <v>0</v>
      </c>
      <c r="J388">
        <v>0</v>
      </c>
      <c r="K388">
        <v>0</v>
      </c>
      <c r="L388">
        <v>0</v>
      </c>
      <c r="M388">
        <v>0</v>
      </c>
      <c r="N388">
        <v>0</v>
      </c>
    </row>
    <row r="389" spans="1:14" x14ac:dyDescent="0.3">
      <c r="A389" s="6">
        <v>45444</v>
      </c>
      <c r="B389" t="s">
        <v>35</v>
      </c>
      <c r="C389" t="s">
        <v>1265</v>
      </c>
      <c r="D389" t="s">
        <v>48</v>
      </c>
      <c r="E389">
        <v>0</v>
      </c>
      <c r="F389">
        <v>33750</v>
      </c>
      <c r="G389">
        <v>0</v>
      </c>
      <c r="H389">
        <v>0</v>
      </c>
      <c r="I389">
        <v>0</v>
      </c>
      <c r="J389">
        <v>0</v>
      </c>
      <c r="K389">
        <v>0</v>
      </c>
      <c r="L389">
        <v>0</v>
      </c>
      <c r="M389">
        <v>0</v>
      </c>
      <c r="N389">
        <v>0</v>
      </c>
    </row>
    <row r="390" spans="1:14" x14ac:dyDescent="0.3">
      <c r="A390" s="6">
        <v>45444</v>
      </c>
      <c r="B390" t="s">
        <v>55</v>
      </c>
      <c r="C390" t="s">
        <v>1191</v>
      </c>
      <c r="D390" t="s">
        <v>61</v>
      </c>
      <c r="E390">
        <v>0</v>
      </c>
      <c r="F390">
        <v>33750</v>
      </c>
      <c r="G390">
        <v>0</v>
      </c>
      <c r="H390">
        <v>0</v>
      </c>
      <c r="I390">
        <v>0</v>
      </c>
      <c r="J390">
        <v>0</v>
      </c>
      <c r="K390">
        <v>0</v>
      </c>
      <c r="L390">
        <v>0</v>
      </c>
      <c r="M390">
        <v>0</v>
      </c>
      <c r="N390">
        <v>0</v>
      </c>
    </row>
    <row r="391" spans="1:14" x14ac:dyDescent="0.3">
      <c r="A391" s="6">
        <v>45444</v>
      </c>
      <c r="B391" t="s">
        <v>80</v>
      </c>
      <c r="C391" t="s">
        <v>790</v>
      </c>
      <c r="D391" t="s">
        <v>73</v>
      </c>
      <c r="E391">
        <v>0</v>
      </c>
      <c r="F391">
        <v>33750</v>
      </c>
      <c r="G391">
        <v>0</v>
      </c>
      <c r="H391">
        <v>0</v>
      </c>
      <c r="I391">
        <v>0</v>
      </c>
      <c r="J391">
        <v>0</v>
      </c>
      <c r="K391">
        <v>0</v>
      </c>
      <c r="L391">
        <v>0</v>
      </c>
      <c r="M391">
        <v>0</v>
      </c>
      <c r="N391">
        <v>0</v>
      </c>
    </row>
    <row r="392" spans="1:14" x14ac:dyDescent="0.3">
      <c r="A392" s="6">
        <v>45444</v>
      </c>
      <c r="B392" t="s">
        <v>80</v>
      </c>
      <c r="C392" t="s">
        <v>776</v>
      </c>
      <c r="D392" t="s">
        <v>74</v>
      </c>
      <c r="E392">
        <v>0</v>
      </c>
      <c r="F392">
        <v>33750</v>
      </c>
      <c r="G392">
        <v>0</v>
      </c>
      <c r="H392">
        <v>0</v>
      </c>
      <c r="I392">
        <v>0</v>
      </c>
      <c r="J392">
        <v>0</v>
      </c>
      <c r="K392">
        <v>0</v>
      </c>
      <c r="L392">
        <v>0</v>
      </c>
      <c r="M392">
        <v>0</v>
      </c>
      <c r="N392">
        <v>0</v>
      </c>
    </row>
    <row r="393" spans="1:14" x14ac:dyDescent="0.3">
      <c r="A393" s="6">
        <v>45444</v>
      </c>
      <c r="B393" t="s">
        <v>80</v>
      </c>
      <c r="C393" t="s">
        <v>1558</v>
      </c>
      <c r="D393" t="s">
        <v>71</v>
      </c>
      <c r="E393">
        <v>0</v>
      </c>
      <c r="F393">
        <v>33750</v>
      </c>
      <c r="G393">
        <v>0</v>
      </c>
      <c r="H393">
        <v>0</v>
      </c>
      <c r="I393">
        <v>0</v>
      </c>
      <c r="J393">
        <v>0</v>
      </c>
      <c r="K393">
        <v>0</v>
      </c>
      <c r="L393">
        <v>0</v>
      </c>
      <c r="M393">
        <v>0</v>
      </c>
      <c r="N393">
        <v>0</v>
      </c>
    </row>
    <row r="394" spans="1:14" x14ac:dyDescent="0.3">
      <c r="A394" s="6">
        <v>45444</v>
      </c>
      <c r="B394" t="s">
        <v>80</v>
      </c>
      <c r="C394" t="s">
        <v>783</v>
      </c>
      <c r="D394" t="s">
        <v>72</v>
      </c>
      <c r="E394">
        <v>0</v>
      </c>
      <c r="F394">
        <v>33750</v>
      </c>
      <c r="G394">
        <v>0</v>
      </c>
      <c r="H394">
        <v>0</v>
      </c>
      <c r="I394">
        <v>0</v>
      </c>
      <c r="J394">
        <v>0</v>
      </c>
      <c r="K394">
        <v>0</v>
      </c>
      <c r="L394">
        <v>0</v>
      </c>
      <c r="M394">
        <v>0</v>
      </c>
      <c r="N394">
        <v>0</v>
      </c>
    </row>
    <row r="395" spans="1:14" x14ac:dyDescent="0.3">
      <c r="A395" s="6">
        <v>45444</v>
      </c>
      <c r="B395" t="s">
        <v>80</v>
      </c>
      <c r="C395" t="s">
        <v>1076</v>
      </c>
      <c r="D395" t="s">
        <v>75</v>
      </c>
      <c r="E395">
        <v>0</v>
      </c>
      <c r="F395">
        <v>33750</v>
      </c>
      <c r="G395">
        <v>0</v>
      </c>
      <c r="H395">
        <v>0</v>
      </c>
      <c r="I395">
        <v>0</v>
      </c>
      <c r="J395">
        <v>0</v>
      </c>
      <c r="K395">
        <v>0</v>
      </c>
      <c r="L395">
        <v>0</v>
      </c>
      <c r="M395">
        <v>0</v>
      </c>
      <c r="N395">
        <v>0</v>
      </c>
    </row>
    <row r="396" spans="1:14" x14ac:dyDescent="0.3">
      <c r="A396" s="6">
        <v>45444</v>
      </c>
      <c r="B396" t="s">
        <v>80</v>
      </c>
      <c r="C396" t="s">
        <v>1557</v>
      </c>
      <c r="D396" t="s">
        <v>78</v>
      </c>
      <c r="E396">
        <v>0</v>
      </c>
      <c r="F396">
        <v>33750</v>
      </c>
      <c r="G396">
        <v>0</v>
      </c>
      <c r="H396">
        <v>0</v>
      </c>
      <c r="I396">
        <v>0</v>
      </c>
      <c r="J396">
        <v>0</v>
      </c>
      <c r="K396">
        <v>0</v>
      </c>
      <c r="L396">
        <v>0</v>
      </c>
      <c r="M396">
        <v>0</v>
      </c>
      <c r="N396">
        <v>0</v>
      </c>
    </row>
    <row r="397" spans="1:14" x14ac:dyDescent="0.3">
      <c r="A397" s="6">
        <v>45444</v>
      </c>
      <c r="B397" t="s">
        <v>80</v>
      </c>
      <c r="C397" t="s">
        <v>1553</v>
      </c>
      <c r="D397" t="s">
        <v>79</v>
      </c>
      <c r="E397">
        <v>0</v>
      </c>
      <c r="F397">
        <v>33750</v>
      </c>
      <c r="G397">
        <v>0</v>
      </c>
      <c r="H397">
        <v>0</v>
      </c>
      <c r="I397">
        <v>0</v>
      </c>
      <c r="J397">
        <v>0</v>
      </c>
      <c r="K397">
        <v>0</v>
      </c>
      <c r="L397">
        <v>0</v>
      </c>
      <c r="M397">
        <v>0</v>
      </c>
      <c r="N397">
        <v>0</v>
      </c>
    </row>
    <row r="398" spans="1:14" x14ac:dyDescent="0.3">
      <c r="A398" s="6">
        <v>45444</v>
      </c>
      <c r="B398" t="s">
        <v>80</v>
      </c>
      <c r="C398" t="s">
        <v>1552</v>
      </c>
      <c r="D398" t="s">
        <v>76</v>
      </c>
      <c r="E398">
        <v>0</v>
      </c>
      <c r="F398">
        <v>33750</v>
      </c>
      <c r="G398">
        <v>0</v>
      </c>
      <c r="H398">
        <v>0</v>
      </c>
      <c r="I398">
        <v>0</v>
      </c>
      <c r="J398">
        <v>0</v>
      </c>
      <c r="K398">
        <v>0</v>
      </c>
      <c r="L398">
        <v>0</v>
      </c>
      <c r="M398">
        <v>0</v>
      </c>
      <c r="N398">
        <v>0</v>
      </c>
    </row>
    <row r="399" spans="1:14" x14ac:dyDescent="0.3">
      <c r="A399" s="6">
        <v>45444</v>
      </c>
      <c r="B399" t="s">
        <v>80</v>
      </c>
      <c r="C399" t="s">
        <v>1273</v>
      </c>
      <c r="D399" t="s">
        <v>77</v>
      </c>
      <c r="E399">
        <v>0</v>
      </c>
      <c r="F399">
        <v>33750</v>
      </c>
      <c r="G399">
        <v>0</v>
      </c>
      <c r="H399">
        <v>0</v>
      </c>
      <c r="I399">
        <v>0</v>
      </c>
      <c r="J399">
        <v>0</v>
      </c>
      <c r="K399">
        <v>0</v>
      </c>
      <c r="L399">
        <v>0</v>
      </c>
      <c r="M399">
        <v>0</v>
      </c>
      <c r="N399">
        <v>0</v>
      </c>
    </row>
    <row r="400" spans="1:14" x14ac:dyDescent="0.3">
      <c r="A400" s="6">
        <v>45444</v>
      </c>
      <c r="B400" t="s">
        <v>55</v>
      </c>
      <c r="C400" t="s">
        <v>414</v>
      </c>
      <c r="D400" t="s">
        <v>64</v>
      </c>
      <c r="E400">
        <v>0</v>
      </c>
      <c r="F400">
        <v>33750</v>
      </c>
      <c r="G400">
        <v>0</v>
      </c>
      <c r="H400">
        <v>0</v>
      </c>
      <c r="I400">
        <v>0</v>
      </c>
      <c r="J400">
        <v>0</v>
      </c>
      <c r="K400">
        <v>0</v>
      </c>
      <c r="L400">
        <v>0</v>
      </c>
      <c r="M400">
        <v>0</v>
      </c>
      <c r="N400">
        <v>0</v>
      </c>
    </row>
    <row r="401" spans="1:14" x14ac:dyDescent="0.3">
      <c r="A401" s="6">
        <v>45444</v>
      </c>
      <c r="B401" t="s">
        <v>55</v>
      </c>
      <c r="C401" t="s">
        <v>486</v>
      </c>
      <c r="D401" t="s">
        <v>65</v>
      </c>
      <c r="E401">
        <v>0</v>
      </c>
      <c r="F401">
        <v>33750</v>
      </c>
      <c r="G401">
        <v>0</v>
      </c>
      <c r="H401">
        <v>0</v>
      </c>
      <c r="I401">
        <v>0</v>
      </c>
      <c r="J401">
        <v>0</v>
      </c>
      <c r="K401">
        <v>0</v>
      </c>
      <c r="L401">
        <v>0</v>
      </c>
      <c r="M401">
        <v>0</v>
      </c>
      <c r="N401">
        <v>0</v>
      </c>
    </row>
    <row r="402" spans="1:14" x14ac:dyDescent="0.3">
      <c r="A402" s="6">
        <v>45444</v>
      </c>
      <c r="B402" t="s">
        <v>55</v>
      </c>
      <c r="C402" t="s">
        <v>1201</v>
      </c>
      <c r="D402" t="s">
        <v>62</v>
      </c>
      <c r="E402">
        <v>0</v>
      </c>
      <c r="F402">
        <v>33750</v>
      </c>
      <c r="G402">
        <v>0</v>
      </c>
      <c r="H402">
        <v>0</v>
      </c>
      <c r="I402">
        <v>0</v>
      </c>
      <c r="J402">
        <v>0</v>
      </c>
      <c r="K402">
        <v>0</v>
      </c>
      <c r="L402">
        <v>0</v>
      </c>
      <c r="M402">
        <v>0</v>
      </c>
      <c r="N402">
        <v>0</v>
      </c>
    </row>
    <row r="403" spans="1:14" x14ac:dyDescent="0.3">
      <c r="A403" s="6">
        <v>45444</v>
      </c>
      <c r="B403" t="s">
        <v>55</v>
      </c>
      <c r="C403" t="s">
        <v>378</v>
      </c>
      <c r="D403" t="s">
        <v>63</v>
      </c>
      <c r="E403">
        <v>0</v>
      </c>
      <c r="F403">
        <v>33750</v>
      </c>
      <c r="G403">
        <v>0</v>
      </c>
      <c r="H403">
        <v>0</v>
      </c>
      <c r="I403">
        <v>0</v>
      </c>
      <c r="J403">
        <v>0</v>
      </c>
      <c r="K403">
        <v>0</v>
      </c>
      <c r="L403">
        <v>0</v>
      </c>
      <c r="M403">
        <v>0</v>
      </c>
      <c r="N403">
        <v>0</v>
      </c>
    </row>
    <row r="404" spans="1:14" x14ac:dyDescent="0.3">
      <c r="A404" s="6">
        <v>45444</v>
      </c>
      <c r="B404" t="s">
        <v>55</v>
      </c>
      <c r="C404" t="s">
        <v>1491</v>
      </c>
      <c r="D404" t="s">
        <v>66</v>
      </c>
      <c r="E404">
        <v>0</v>
      </c>
      <c r="F404">
        <v>33750</v>
      </c>
      <c r="G404">
        <v>0</v>
      </c>
      <c r="H404">
        <v>0</v>
      </c>
      <c r="I404">
        <v>0</v>
      </c>
      <c r="J404">
        <v>0</v>
      </c>
      <c r="K404">
        <v>0</v>
      </c>
      <c r="L404">
        <v>0</v>
      </c>
      <c r="M404">
        <v>0</v>
      </c>
      <c r="N404">
        <v>0</v>
      </c>
    </row>
    <row r="405" spans="1:14" x14ac:dyDescent="0.3">
      <c r="A405" s="6">
        <v>45444</v>
      </c>
      <c r="B405" t="s">
        <v>80</v>
      </c>
      <c r="C405" t="s">
        <v>713</v>
      </c>
      <c r="D405" t="s">
        <v>69</v>
      </c>
      <c r="E405">
        <v>0</v>
      </c>
      <c r="F405">
        <v>33750</v>
      </c>
      <c r="G405">
        <v>0</v>
      </c>
      <c r="H405">
        <v>0</v>
      </c>
      <c r="I405">
        <v>0</v>
      </c>
      <c r="J405">
        <v>0</v>
      </c>
      <c r="K405">
        <v>0</v>
      </c>
      <c r="L405">
        <v>0</v>
      </c>
      <c r="M405">
        <v>0</v>
      </c>
      <c r="N405">
        <v>0</v>
      </c>
    </row>
    <row r="406" spans="1:14" x14ac:dyDescent="0.3">
      <c r="A406" s="6">
        <v>45444</v>
      </c>
      <c r="B406" t="s">
        <v>80</v>
      </c>
      <c r="C406" t="s">
        <v>726</v>
      </c>
      <c r="D406" t="s">
        <v>70</v>
      </c>
      <c r="E406">
        <v>0</v>
      </c>
      <c r="F406">
        <v>33750</v>
      </c>
      <c r="G406">
        <v>0</v>
      </c>
      <c r="H406">
        <v>0</v>
      </c>
      <c r="I406">
        <v>0</v>
      </c>
      <c r="J406">
        <v>0</v>
      </c>
      <c r="K406">
        <v>0</v>
      </c>
      <c r="L406">
        <v>0</v>
      </c>
      <c r="M406">
        <v>0</v>
      </c>
      <c r="N406">
        <v>0</v>
      </c>
    </row>
    <row r="407" spans="1:14" x14ac:dyDescent="0.3">
      <c r="A407" s="6">
        <v>45444</v>
      </c>
      <c r="B407" t="s">
        <v>80</v>
      </c>
      <c r="C407" t="s">
        <v>1374</v>
      </c>
      <c r="D407" t="s">
        <v>67</v>
      </c>
      <c r="E407">
        <v>0</v>
      </c>
      <c r="F407">
        <v>33750</v>
      </c>
      <c r="G407">
        <v>0</v>
      </c>
      <c r="H407">
        <v>0</v>
      </c>
      <c r="I407">
        <v>0</v>
      </c>
      <c r="J407">
        <v>0</v>
      </c>
      <c r="K407">
        <v>0</v>
      </c>
      <c r="L407">
        <v>0</v>
      </c>
      <c r="M407">
        <v>0</v>
      </c>
      <c r="N407">
        <v>0</v>
      </c>
    </row>
    <row r="408" spans="1:14" x14ac:dyDescent="0.3">
      <c r="A408" s="6">
        <v>45444</v>
      </c>
      <c r="B408" t="s">
        <v>80</v>
      </c>
      <c r="C408" t="s">
        <v>1463</v>
      </c>
      <c r="D408" t="s">
        <v>68</v>
      </c>
      <c r="E408">
        <v>0</v>
      </c>
      <c r="F408">
        <v>33750</v>
      </c>
      <c r="G408">
        <v>0</v>
      </c>
      <c r="H408">
        <v>0</v>
      </c>
      <c r="I408">
        <v>0</v>
      </c>
      <c r="J408">
        <v>0</v>
      </c>
      <c r="K408">
        <v>0</v>
      </c>
      <c r="L408">
        <v>0</v>
      </c>
      <c r="M408">
        <v>0</v>
      </c>
      <c r="N408">
        <v>0</v>
      </c>
    </row>
    <row r="409" spans="1:14" x14ac:dyDescent="0.3">
      <c r="A409" s="6">
        <v>45444</v>
      </c>
      <c r="B409" t="s">
        <v>33</v>
      </c>
      <c r="C409" t="s">
        <v>1556</v>
      </c>
      <c r="D409" t="s">
        <v>11</v>
      </c>
      <c r="E409">
        <v>0</v>
      </c>
      <c r="F409">
        <v>33750</v>
      </c>
      <c r="G409">
        <v>0</v>
      </c>
      <c r="H409">
        <v>0</v>
      </c>
      <c r="I409">
        <v>0</v>
      </c>
      <c r="J409">
        <v>0</v>
      </c>
      <c r="K409">
        <v>0</v>
      </c>
      <c r="L409">
        <v>0</v>
      </c>
      <c r="M409">
        <v>0</v>
      </c>
      <c r="N409">
        <v>0</v>
      </c>
    </row>
    <row r="410" spans="1:14" x14ac:dyDescent="0.3">
      <c r="A410" s="6">
        <v>45444</v>
      </c>
      <c r="B410" t="s">
        <v>33</v>
      </c>
      <c r="C410" t="s">
        <v>750</v>
      </c>
      <c r="D410" t="s">
        <v>12</v>
      </c>
      <c r="E410">
        <v>0</v>
      </c>
      <c r="F410">
        <v>33750</v>
      </c>
      <c r="G410">
        <v>0</v>
      </c>
      <c r="H410">
        <v>0</v>
      </c>
      <c r="I410">
        <v>0</v>
      </c>
      <c r="J410">
        <v>0</v>
      </c>
      <c r="K410">
        <v>0</v>
      </c>
      <c r="L410">
        <v>0</v>
      </c>
      <c r="M410">
        <v>0</v>
      </c>
      <c r="N410">
        <v>0</v>
      </c>
    </row>
    <row r="411" spans="1:14" x14ac:dyDescent="0.3">
      <c r="A411" s="6">
        <v>45444</v>
      </c>
      <c r="B411" t="s">
        <v>33</v>
      </c>
      <c r="C411" t="s">
        <v>1567</v>
      </c>
      <c r="D411" t="s">
        <v>9</v>
      </c>
      <c r="E411">
        <v>0</v>
      </c>
      <c r="F411">
        <v>33750</v>
      </c>
      <c r="G411">
        <v>0</v>
      </c>
      <c r="H411">
        <v>0</v>
      </c>
      <c r="I411">
        <v>0</v>
      </c>
      <c r="J411">
        <v>0</v>
      </c>
      <c r="K411">
        <v>0</v>
      </c>
      <c r="L411">
        <v>0</v>
      </c>
      <c r="M411">
        <v>0</v>
      </c>
      <c r="N411">
        <v>0</v>
      </c>
    </row>
    <row r="412" spans="1:14" x14ac:dyDescent="0.3">
      <c r="A412" s="6">
        <v>45444</v>
      </c>
      <c r="B412" t="s">
        <v>33</v>
      </c>
      <c r="C412" t="s">
        <v>1432</v>
      </c>
      <c r="D412" t="s">
        <v>10</v>
      </c>
      <c r="E412">
        <v>0</v>
      </c>
      <c r="F412">
        <v>33750</v>
      </c>
      <c r="G412">
        <v>0</v>
      </c>
      <c r="H412">
        <v>0</v>
      </c>
      <c r="I412">
        <v>0</v>
      </c>
      <c r="J412">
        <v>0</v>
      </c>
      <c r="K412">
        <v>0</v>
      </c>
      <c r="L412">
        <v>0</v>
      </c>
      <c r="M412">
        <v>0</v>
      </c>
      <c r="N412">
        <v>0</v>
      </c>
    </row>
    <row r="413" spans="1:14" x14ac:dyDescent="0.3">
      <c r="A413" s="6">
        <v>45444</v>
      </c>
      <c r="B413" t="s">
        <v>33</v>
      </c>
      <c r="C413" t="s">
        <v>840</v>
      </c>
      <c r="D413" t="s">
        <v>13</v>
      </c>
      <c r="E413">
        <v>0</v>
      </c>
      <c r="F413">
        <v>33750</v>
      </c>
      <c r="G413">
        <v>0</v>
      </c>
      <c r="H413">
        <v>0</v>
      </c>
      <c r="I413">
        <v>0</v>
      </c>
      <c r="J413">
        <v>0</v>
      </c>
      <c r="K413">
        <v>0</v>
      </c>
      <c r="L413">
        <v>0</v>
      </c>
      <c r="M413">
        <v>0</v>
      </c>
      <c r="N413">
        <v>0</v>
      </c>
    </row>
    <row r="414" spans="1:14" x14ac:dyDescent="0.3">
      <c r="A414" s="6">
        <v>45444</v>
      </c>
      <c r="B414" t="s">
        <v>33</v>
      </c>
      <c r="C414" t="s">
        <v>826</v>
      </c>
      <c r="D414" t="s">
        <v>16</v>
      </c>
      <c r="E414">
        <v>0</v>
      </c>
      <c r="F414">
        <v>33750</v>
      </c>
      <c r="G414">
        <v>0</v>
      </c>
      <c r="H414">
        <v>0</v>
      </c>
      <c r="I414">
        <v>0</v>
      </c>
      <c r="J414">
        <v>0</v>
      </c>
      <c r="K414">
        <v>0</v>
      </c>
      <c r="L414">
        <v>0</v>
      </c>
      <c r="M414">
        <v>0</v>
      </c>
      <c r="N414">
        <v>0</v>
      </c>
    </row>
    <row r="415" spans="1:14" x14ac:dyDescent="0.3">
      <c r="A415" s="6">
        <v>45444</v>
      </c>
      <c r="B415" t="s">
        <v>33</v>
      </c>
      <c r="C415" t="s">
        <v>1550</v>
      </c>
      <c r="D415" t="s">
        <v>17</v>
      </c>
      <c r="E415">
        <v>0</v>
      </c>
      <c r="F415">
        <v>33750</v>
      </c>
      <c r="G415">
        <v>0</v>
      </c>
      <c r="H415">
        <v>0</v>
      </c>
      <c r="I415">
        <v>0</v>
      </c>
      <c r="J415">
        <v>0</v>
      </c>
      <c r="K415">
        <v>0</v>
      </c>
      <c r="L415">
        <v>0</v>
      </c>
      <c r="M415">
        <v>0</v>
      </c>
      <c r="N415">
        <v>0</v>
      </c>
    </row>
    <row r="416" spans="1:14" x14ac:dyDescent="0.3">
      <c r="A416" s="6">
        <v>45444</v>
      </c>
      <c r="B416" t="s">
        <v>33</v>
      </c>
      <c r="C416" t="s">
        <v>1410</v>
      </c>
      <c r="D416" t="s">
        <v>14</v>
      </c>
      <c r="E416">
        <v>0</v>
      </c>
      <c r="F416">
        <v>33750</v>
      </c>
      <c r="G416">
        <v>0</v>
      </c>
      <c r="H416">
        <v>0</v>
      </c>
      <c r="I416">
        <v>0</v>
      </c>
      <c r="J416">
        <v>0</v>
      </c>
      <c r="K416">
        <v>0</v>
      </c>
      <c r="L416">
        <v>0</v>
      </c>
      <c r="M416">
        <v>0</v>
      </c>
      <c r="N416">
        <v>0</v>
      </c>
    </row>
    <row r="417" spans="1:14" x14ac:dyDescent="0.3">
      <c r="A417" s="6">
        <v>45444</v>
      </c>
      <c r="B417" t="s">
        <v>33</v>
      </c>
      <c r="C417" t="s">
        <v>831</v>
      </c>
      <c r="D417" t="s">
        <v>15</v>
      </c>
      <c r="E417">
        <v>0</v>
      </c>
      <c r="F417">
        <v>33750</v>
      </c>
      <c r="G417">
        <v>0</v>
      </c>
      <c r="H417">
        <v>0</v>
      </c>
      <c r="I417">
        <v>0</v>
      </c>
      <c r="J417">
        <v>0</v>
      </c>
      <c r="K417">
        <v>0</v>
      </c>
      <c r="L417">
        <v>0</v>
      </c>
      <c r="M417">
        <v>0</v>
      </c>
      <c r="N417">
        <v>0</v>
      </c>
    </row>
    <row r="418" spans="1:14" x14ac:dyDescent="0.3">
      <c r="A418" s="6">
        <v>45444</v>
      </c>
      <c r="B418" t="s">
        <v>33</v>
      </c>
      <c r="C418" t="s">
        <v>770</v>
      </c>
      <c r="D418" t="s">
        <v>2</v>
      </c>
      <c r="E418">
        <v>0</v>
      </c>
      <c r="F418">
        <v>33750</v>
      </c>
      <c r="G418">
        <v>0</v>
      </c>
      <c r="H418">
        <v>0</v>
      </c>
      <c r="I418">
        <v>0</v>
      </c>
      <c r="J418">
        <v>0</v>
      </c>
      <c r="K418">
        <v>0</v>
      </c>
      <c r="L418">
        <v>0</v>
      </c>
      <c r="M418">
        <v>0</v>
      </c>
      <c r="N418">
        <v>0</v>
      </c>
    </row>
    <row r="419" spans="1:14" x14ac:dyDescent="0.3">
      <c r="A419" s="6">
        <v>45444</v>
      </c>
      <c r="B419" t="s">
        <v>33</v>
      </c>
      <c r="C419" t="s">
        <v>463</v>
      </c>
      <c r="D419" t="s">
        <v>3</v>
      </c>
      <c r="E419">
        <v>0</v>
      </c>
      <c r="F419">
        <v>33750</v>
      </c>
      <c r="G419">
        <v>0</v>
      </c>
      <c r="H419">
        <v>0</v>
      </c>
      <c r="I419">
        <v>0</v>
      </c>
      <c r="J419">
        <v>0</v>
      </c>
      <c r="K419">
        <v>0</v>
      </c>
      <c r="L419">
        <v>0</v>
      </c>
      <c r="M419">
        <v>0</v>
      </c>
      <c r="N419">
        <v>0</v>
      </c>
    </row>
    <row r="420" spans="1:14" x14ac:dyDescent="0.3">
      <c r="A420" s="6">
        <v>45444</v>
      </c>
      <c r="B420" t="s">
        <v>33</v>
      </c>
      <c r="C420" t="s">
        <v>1548</v>
      </c>
      <c r="D420" t="s">
        <v>0</v>
      </c>
      <c r="E420">
        <v>0</v>
      </c>
      <c r="F420">
        <v>33750</v>
      </c>
      <c r="G420">
        <v>0</v>
      </c>
      <c r="H420">
        <v>0</v>
      </c>
      <c r="I420">
        <v>0</v>
      </c>
      <c r="J420">
        <v>0</v>
      </c>
      <c r="K420">
        <v>0</v>
      </c>
      <c r="L420">
        <v>0</v>
      </c>
      <c r="M420">
        <v>0</v>
      </c>
      <c r="N420">
        <v>0</v>
      </c>
    </row>
    <row r="421" spans="1:14" x14ac:dyDescent="0.3">
      <c r="A421" s="6">
        <v>45444</v>
      </c>
      <c r="B421" t="s">
        <v>33</v>
      </c>
      <c r="C421" t="s">
        <v>1549</v>
      </c>
      <c r="D421" t="s">
        <v>1</v>
      </c>
      <c r="E421">
        <v>0</v>
      </c>
      <c r="F421">
        <v>33750</v>
      </c>
      <c r="G421">
        <v>0</v>
      </c>
      <c r="H421">
        <v>0</v>
      </c>
      <c r="I421">
        <v>0</v>
      </c>
      <c r="J421">
        <v>0</v>
      </c>
      <c r="K421">
        <v>0</v>
      </c>
      <c r="L421">
        <v>0</v>
      </c>
      <c r="M421">
        <v>0</v>
      </c>
      <c r="N421">
        <v>0</v>
      </c>
    </row>
    <row r="422" spans="1:14" x14ac:dyDescent="0.3">
      <c r="A422" s="6">
        <v>45444</v>
      </c>
      <c r="B422" t="s">
        <v>33</v>
      </c>
      <c r="C422" t="s">
        <v>1415</v>
      </c>
      <c r="D422" t="s">
        <v>4</v>
      </c>
      <c r="E422">
        <v>0</v>
      </c>
      <c r="F422">
        <v>33750</v>
      </c>
      <c r="G422">
        <v>0</v>
      </c>
      <c r="H422">
        <v>0</v>
      </c>
      <c r="I422">
        <v>0</v>
      </c>
      <c r="J422">
        <v>0</v>
      </c>
      <c r="K422">
        <v>0</v>
      </c>
      <c r="L422">
        <v>0</v>
      </c>
      <c r="M422">
        <v>0</v>
      </c>
      <c r="N422">
        <v>0</v>
      </c>
    </row>
    <row r="423" spans="1:14" x14ac:dyDescent="0.3">
      <c r="A423" s="6">
        <v>45444</v>
      </c>
      <c r="B423" t="s">
        <v>33</v>
      </c>
      <c r="C423" t="s">
        <v>763</v>
      </c>
      <c r="D423" t="s">
        <v>7</v>
      </c>
      <c r="E423">
        <v>0</v>
      </c>
      <c r="F423">
        <v>33750</v>
      </c>
      <c r="G423">
        <v>0</v>
      </c>
      <c r="H423">
        <v>0</v>
      </c>
      <c r="I423">
        <v>0</v>
      </c>
      <c r="J423">
        <v>0</v>
      </c>
      <c r="K423">
        <v>0</v>
      </c>
      <c r="L423">
        <v>0</v>
      </c>
      <c r="M423">
        <v>0</v>
      </c>
      <c r="N423">
        <v>0</v>
      </c>
    </row>
    <row r="424" spans="1:14" x14ac:dyDescent="0.3">
      <c r="A424" s="6">
        <v>45444</v>
      </c>
      <c r="B424" t="s">
        <v>33</v>
      </c>
      <c r="C424" t="s">
        <v>473</v>
      </c>
      <c r="D424" t="s">
        <v>8</v>
      </c>
      <c r="E424">
        <v>0</v>
      </c>
      <c r="F424">
        <v>33750</v>
      </c>
      <c r="G424">
        <v>0</v>
      </c>
      <c r="H424">
        <v>0</v>
      </c>
      <c r="I424">
        <v>0</v>
      </c>
      <c r="J424">
        <v>0</v>
      </c>
      <c r="K424">
        <v>0</v>
      </c>
      <c r="L424">
        <v>0</v>
      </c>
      <c r="M424">
        <v>0</v>
      </c>
      <c r="N424">
        <v>0</v>
      </c>
    </row>
    <row r="425" spans="1:14" x14ac:dyDescent="0.3">
      <c r="A425" s="6">
        <v>45444</v>
      </c>
      <c r="B425" t="s">
        <v>33</v>
      </c>
      <c r="C425" t="s">
        <v>1555</v>
      </c>
      <c r="D425" t="s">
        <v>5</v>
      </c>
      <c r="E425">
        <v>0</v>
      </c>
      <c r="F425">
        <v>33750</v>
      </c>
      <c r="G425">
        <v>0</v>
      </c>
      <c r="H425">
        <v>0</v>
      </c>
      <c r="I425">
        <v>0</v>
      </c>
      <c r="J425">
        <v>0</v>
      </c>
      <c r="K425">
        <v>0</v>
      </c>
      <c r="L425">
        <v>0</v>
      </c>
      <c r="M425">
        <v>0</v>
      </c>
      <c r="N425">
        <v>0</v>
      </c>
    </row>
    <row r="426" spans="1:14" x14ac:dyDescent="0.3">
      <c r="A426" s="6">
        <v>45444</v>
      </c>
      <c r="B426" t="s">
        <v>33</v>
      </c>
      <c r="C426" t="s">
        <v>1565</v>
      </c>
      <c r="D426" t="s">
        <v>6</v>
      </c>
      <c r="E426">
        <v>0</v>
      </c>
      <c r="F426">
        <v>33750</v>
      </c>
      <c r="G426">
        <v>0</v>
      </c>
      <c r="H426">
        <v>0</v>
      </c>
      <c r="I426">
        <v>0</v>
      </c>
      <c r="J426">
        <v>0</v>
      </c>
      <c r="K426">
        <v>0</v>
      </c>
      <c r="L426">
        <v>0</v>
      </c>
      <c r="M426">
        <v>0</v>
      </c>
      <c r="N426">
        <v>0</v>
      </c>
    </row>
    <row r="427" spans="1:14" x14ac:dyDescent="0.3">
      <c r="A427" s="6">
        <v>45444</v>
      </c>
      <c r="B427" t="s">
        <v>33</v>
      </c>
      <c r="C427" t="s">
        <v>955</v>
      </c>
      <c r="D427" t="s">
        <v>18</v>
      </c>
      <c r="E427">
        <v>0</v>
      </c>
      <c r="F427">
        <v>33750</v>
      </c>
      <c r="G427">
        <v>0</v>
      </c>
      <c r="H427">
        <v>0</v>
      </c>
      <c r="I427">
        <v>0</v>
      </c>
      <c r="J427">
        <v>0</v>
      </c>
      <c r="K427">
        <v>0</v>
      </c>
      <c r="L427">
        <v>0</v>
      </c>
      <c r="M427">
        <v>0</v>
      </c>
      <c r="N427">
        <v>0</v>
      </c>
    </row>
    <row r="428" spans="1:14" x14ac:dyDescent="0.3">
      <c r="A428" s="6">
        <v>45444</v>
      </c>
      <c r="B428" t="s">
        <v>34</v>
      </c>
      <c r="C428" t="s">
        <v>1386</v>
      </c>
      <c r="D428" t="s">
        <v>31</v>
      </c>
      <c r="E428">
        <v>0</v>
      </c>
      <c r="F428">
        <v>33750</v>
      </c>
      <c r="G428">
        <v>0</v>
      </c>
      <c r="H428">
        <v>0</v>
      </c>
      <c r="I428">
        <v>0</v>
      </c>
      <c r="J428">
        <v>0</v>
      </c>
      <c r="K428">
        <v>0</v>
      </c>
      <c r="L428">
        <v>0</v>
      </c>
      <c r="M428">
        <v>0</v>
      </c>
      <c r="N428">
        <v>0</v>
      </c>
    </row>
    <row r="429" spans="1:14" x14ac:dyDescent="0.3">
      <c r="A429" s="6">
        <v>45444</v>
      </c>
      <c r="B429" t="s">
        <v>35</v>
      </c>
      <c r="C429" t="s">
        <v>1111</v>
      </c>
      <c r="D429" t="s">
        <v>36</v>
      </c>
      <c r="E429">
        <v>0</v>
      </c>
      <c r="F429">
        <v>33750</v>
      </c>
      <c r="G429">
        <v>0</v>
      </c>
      <c r="H429">
        <v>0</v>
      </c>
      <c r="I429">
        <v>0</v>
      </c>
      <c r="J429">
        <v>0</v>
      </c>
      <c r="K429">
        <v>0</v>
      </c>
      <c r="L429">
        <v>0</v>
      </c>
      <c r="M429">
        <v>0</v>
      </c>
      <c r="N429">
        <v>0</v>
      </c>
    </row>
    <row r="430" spans="1:14" x14ac:dyDescent="0.3">
      <c r="A430" s="6">
        <v>45444</v>
      </c>
      <c r="B430" t="s">
        <v>34</v>
      </c>
      <c r="C430" t="s">
        <v>1551</v>
      </c>
      <c r="D430" t="s">
        <v>29</v>
      </c>
      <c r="E430">
        <v>0</v>
      </c>
      <c r="F430">
        <v>33750</v>
      </c>
      <c r="G430">
        <v>0</v>
      </c>
      <c r="H430">
        <v>0</v>
      </c>
      <c r="I430">
        <v>0</v>
      </c>
      <c r="J430">
        <v>0</v>
      </c>
      <c r="K430">
        <v>0</v>
      </c>
      <c r="L430">
        <v>0</v>
      </c>
      <c r="M430">
        <v>0</v>
      </c>
      <c r="N430">
        <v>0</v>
      </c>
    </row>
    <row r="431" spans="1:14" x14ac:dyDescent="0.3">
      <c r="A431" s="6">
        <v>45444</v>
      </c>
      <c r="B431" t="s">
        <v>34</v>
      </c>
      <c r="C431" t="s">
        <v>1381</v>
      </c>
      <c r="D431" t="s">
        <v>30</v>
      </c>
      <c r="E431">
        <v>0</v>
      </c>
      <c r="F431">
        <v>33750</v>
      </c>
      <c r="G431">
        <v>0</v>
      </c>
      <c r="H431">
        <v>0</v>
      </c>
      <c r="I431">
        <v>0</v>
      </c>
      <c r="J431">
        <v>0</v>
      </c>
      <c r="K431">
        <v>0</v>
      </c>
      <c r="L431">
        <v>0</v>
      </c>
      <c r="M431">
        <v>0</v>
      </c>
      <c r="N431">
        <v>0</v>
      </c>
    </row>
    <row r="432" spans="1:14" x14ac:dyDescent="0.3">
      <c r="A432" s="6">
        <v>45444</v>
      </c>
      <c r="B432" t="s">
        <v>35</v>
      </c>
      <c r="C432" t="s">
        <v>1045</v>
      </c>
      <c r="D432" t="s">
        <v>37</v>
      </c>
      <c r="E432">
        <v>0</v>
      </c>
      <c r="F432">
        <v>33750</v>
      </c>
      <c r="G432">
        <v>0</v>
      </c>
      <c r="H432">
        <v>0</v>
      </c>
      <c r="I432">
        <v>0</v>
      </c>
      <c r="J432">
        <v>0</v>
      </c>
      <c r="K432">
        <v>0</v>
      </c>
      <c r="L432">
        <v>0</v>
      </c>
      <c r="M432">
        <v>0</v>
      </c>
      <c r="N432">
        <v>0</v>
      </c>
    </row>
    <row r="433" spans="1:14" x14ac:dyDescent="0.3">
      <c r="A433" s="6">
        <v>45444</v>
      </c>
      <c r="B433" t="s">
        <v>35</v>
      </c>
      <c r="C433" t="s">
        <v>1569</v>
      </c>
      <c r="D433" t="s">
        <v>40</v>
      </c>
      <c r="E433">
        <v>0</v>
      </c>
      <c r="F433">
        <v>33750</v>
      </c>
      <c r="G433">
        <v>0</v>
      </c>
      <c r="H433">
        <v>0</v>
      </c>
      <c r="I433">
        <v>0</v>
      </c>
      <c r="J433">
        <v>0</v>
      </c>
      <c r="K433">
        <v>0</v>
      </c>
      <c r="L433">
        <v>0</v>
      </c>
      <c r="M433">
        <v>0</v>
      </c>
      <c r="N433">
        <v>0</v>
      </c>
    </row>
    <row r="434" spans="1:14" x14ac:dyDescent="0.3">
      <c r="A434" s="6">
        <v>45444</v>
      </c>
      <c r="B434" t="s">
        <v>35</v>
      </c>
      <c r="C434" t="s">
        <v>1102</v>
      </c>
      <c r="D434" t="s">
        <v>41</v>
      </c>
      <c r="E434">
        <v>0</v>
      </c>
      <c r="F434">
        <v>33750</v>
      </c>
      <c r="G434">
        <v>0</v>
      </c>
      <c r="H434">
        <v>0</v>
      </c>
      <c r="I434">
        <v>0</v>
      </c>
      <c r="J434">
        <v>0</v>
      </c>
      <c r="K434">
        <v>0</v>
      </c>
      <c r="L434">
        <v>0</v>
      </c>
      <c r="M434">
        <v>0</v>
      </c>
      <c r="N434">
        <v>0</v>
      </c>
    </row>
    <row r="435" spans="1:14" x14ac:dyDescent="0.3">
      <c r="A435" s="6">
        <v>45444</v>
      </c>
      <c r="B435" t="s">
        <v>35</v>
      </c>
      <c r="C435" t="s">
        <v>530</v>
      </c>
      <c r="D435" t="s">
        <v>38</v>
      </c>
      <c r="E435">
        <v>0</v>
      </c>
      <c r="F435">
        <v>33750</v>
      </c>
      <c r="G435">
        <v>0</v>
      </c>
      <c r="H435">
        <v>0</v>
      </c>
      <c r="I435">
        <v>0</v>
      </c>
      <c r="J435">
        <v>0</v>
      </c>
      <c r="K435">
        <v>0</v>
      </c>
      <c r="L435">
        <v>0</v>
      </c>
      <c r="M435">
        <v>0</v>
      </c>
      <c r="N435">
        <v>0</v>
      </c>
    </row>
    <row r="436" spans="1:14" x14ac:dyDescent="0.3">
      <c r="A436" s="6">
        <v>45444</v>
      </c>
      <c r="B436" t="s">
        <v>35</v>
      </c>
      <c r="C436" t="s">
        <v>901</v>
      </c>
      <c r="D436" t="s">
        <v>39</v>
      </c>
      <c r="E436">
        <v>0</v>
      </c>
      <c r="F436">
        <v>33750</v>
      </c>
      <c r="G436">
        <v>0</v>
      </c>
      <c r="H436">
        <v>0</v>
      </c>
      <c r="I436">
        <v>0</v>
      </c>
      <c r="J436">
        <v>0</v>
      </c>
      <c r="K436">
        <v>0</v>
      </c>
      <c r="L436">
        <v>0</v>
      </c>
      <c r="M436">
        <v>0</v>
      </c>
      <c r="N436">
        <v>0</v>
      </c>
    </row>
    <row r="437" spans="1:14" x14ac:dyDescent="0.3">
      <c r="A437" s="6">
        <v>45444</v>
      </c>
      <c r="B437" t="s">
        <v>34</v>
      </c>
      <c r="C437" t="s">
        <v>1459</v>
      </c>
      <c r="D437" t="s">
        <v>22</v>
      </c>
      <c r="E437">
        <v>0</v>
      </c>
      <c r="F437">
        <v>33750</v>
      </c>
      <c r="G437">
        <v>0</v>
      </c>
      <c r="H437">
        <v>0</v>
      </c>
      <c r="I437">
        <v>0</v>
      </c>
      <c r="J437">
        <v>0</v>
      </c>
      <c r="K437">
        <v>0</v>
      </c>
      <c r="L437">
        <v>0</v>
      </c>
      <c r="M437">
        <v>0</v>
      </c>
      <c r="N437">
        <v>0</v>
      </c>
    </row>
    <row r="438" spans="1:14" x14ac:dyDescent="0.3">
      <c r="A438" s="6">
        <v>45444</v>
      </c>
      <c r="B438" t="s">
        <v>34</v>
      </c>
      <c r="C438" t="s">
        <v>1481</v>
      </c>
      <c r="D438" t="s">
        <v>23</v>
      </c>
      <c r="E438">
        <v>0</v>
      </c>
      <c r="F438">
        <v>33750</v>
      </c>
      <c r="G438">
        <v>0</v>
      </c>
      <c r="H438">
        <v>0</v>
      </c>
      <c r="I438">
        <v>0</v>
      </c>
      <c r="J438">
        <v>0</v>
      </c>
      <c r="K438">
        <v>0</v>
      </c>
      <c r="L438">
        <v>0</v>
      </c>
      <c r="M438">
        <v>0</v>
      </c>
      <c r="N438">
        <v>0</v>
      </c>
    </row>
    <row r="439" spans="1:14" x14ac:dyDescent="0.3">
      <c r="A439" s="6">
        <v>45444</v>
      </c>
      <c r="B439" t="s">
        <v>33</v>
      </c>
      <c r="C439" t="s">
        <v>736</v>
      </c>
      <c r="D439" t="s">
        <v>19</v>
      </c>
      <c r="E439">
        <v>0</v>
      </c>
      <c r="F439">
        <v>33750</v>
      </c>
      <c r="G439">
        <v>0</v>
      </c>
      <c r="H439">
        <v>0</v>
      </c>
      <c r="I439">
        <v>0</v>
      </c>
      <c r="J439">
        <v>0</v>
      </c>
      <c r="K439">
        <v>0</v>
      </c>
      <c r="L439">
        <v>0</v>
      </c>
      <c r="M439">
        <v>0</v>
      </c>
      <c r="N439">
        <v>0</v>
      </c>
    </row>
    <row r="440" spans="1:14" x14ac:dyDescent="0.3">
      <c r="A440" s="6">
        <v>45444</v>
      </c>
      <c r="B440" t="s">
        <v>33</v>
      </c>
      <c r="C440" t="s">
        <v>1554</v>
      </c>
      <c r="D440" t="s">
        <v>3932</v>
      </c>
      <c r="E440">
        <v>0</v>
      </c>
      <c r="F440">
        <v>33750</v>
      </c>
      <c r="G440">
        <v>0</v>
      </c>
      <c r="H440">
        <v>0</v>
      </c>
      <c r="I440">
        <v>0</v>
      </c>
      <c r="J440">
        <v>0</v>
      </c>
      <c r="K440">
        <v>0</v>
      </c>
      <c r="L440">
        <v>0</v>
      </c>
      <c r="M440">
        <v>0</v>
      </c>
      <c r="N440">
        <v>0</v>
      </c>
    </row>
    <row r="441" spans="1:14" x14ac:dyDescent="0.3">
      <c r="A441" s="6">
        <v>45444</v>
      </c>
      <c r="B441" t="s">
        <v>34</v>
      </c>
      <c r="C441" t="s">
        <v>1561</v>
      </c>
      <c r="D441" t="s">
        <v>24</v>
      </c>
      <c r="E441">
        <v>0</v>
      </c>
      <c r="F441">
        <v>33750</v>
      </c>
      <c r="G441">
        <v>0</v>
      </c>
      <c r="H441">
        <v>0</v>
      </c>
      <c r="I441">
        <v>0</v>
      </c>
      <c r="J441">
        <v>0</v>
      </c>
      <c r="K441">
        <v>0</v>
      </c>
      <c r="L441">
        <v>0</v>
      </c>
      <c r="M441">
        <v>0</v>
      </c>
      <c r="N441">
        <v>0</v>
      </c>
    </row>
    <row r="442" spans="1:14" x14ac:dyDescent="0.3">
      <c r="A442" s="6">
        <v>45444</v>
      </c>
      <c r="B442" t="s">
        <v>34</v>
      </c>
      <c r="C442" t="s">
        <v>1540</v>
      </c>
      <c r="D442" t="s">
        <v>27</v>
      </c>
      <c r="E442">
        <v>0</v>
      </c>
      <c r="F442">
        <v>33750</v>
      </c>
      <c r="G442">
        <v>0</v>
      </c>
      <c r="H442">
        <v>0</v>
      </c>
      <c r="I442">
        <v>0</v>
      </c>
      <c r="J442">
        <v>0</v>
      </c>
      <c r="K442">
        <v>0</v>
      </c>
      <c r="L442">
        <v>0</v>
      </c>
      <c r="M442">
        <v>0</v>
      </c>
      <c r="N442">
        <v>0</v>
      </c>
    </row>
    <row r="443" spans="1:14" x14ac:dyDescent="0.3">
      <c r="A443" s="6">
        <v>45444</v>
      </c>
      <c r="B443" t="s">
        <v>34</v>
      </c>
      <c r="C443" t="s">
        <v>454</v>
      </c>
      <c r="D443" t="s">
        <v>28</v>
      </c>
      <c r="E443">
        <v>0</v>
      </c>
      <c r="F443">
        <v>33750</v>
      </c>
      <c r="G443">
        <v>0</v>
      </c>
      <c r="H443">
        <v>0</v>
      </c>
      <c r="I443">
        <v>0</v>
      </c>
      <c r="J443">
        <v>0</v>
      </c>
      <c r="K443">
        <v>0</v>
      </c>
      <c r="L443">
        <v>0</v>
      </c>
      <c r="M443">
        <v>0</v>
      </c>
      <c r="N443">
        <v>0</v>
      </c>
    </row>
    <row r="444" spans="1:14" x14ac:dyDescent="0.3">
      <c r="A444" s="6">
        <v>45444</v>
      </c>
      <c r="B444" t="s">
        <v>34</v>
      </c>
      <c r="C444" t="s">
        <v>1368</v>
      </c>
      <c r="D444" t="s">
        <v>25</v>
      </c>
      <c r="E444">
        <v>0</v>
      </c>
      <c r="F444">
        <v>33750</v>
      </c>
      <c r="G444">
        <v>0</v>
      </c>
      <c r="H444">
        <v>0</v>
      </c>
      <c r="I444">
        <v>0</v>
      </c>
      <c r="J444">
        <v>0</v>
      </c>
      <c r="K444">
        <v>0</v>
      </c>
      <c r="L444">
        <v>0</v>
      </c>
      <c r="M444">
        <v>0</v>
      </c>
      <c r="N444">
        <v>0</v>
      </c>
    </row>
    <row r="445" spans="1:14" x14ac:dyDescent="0.3">
      <c r="A445" s="6">
        <v>45444</v>
      </c>
      <c r="B445" t="s">
        <v>34</v>
      </c>
      <c r="C445" t="s">
        <v>1568</v>
      </c>
      <c r="D445" t="s">
        <v>26</v>
      </c>
      <c r="E445">
        <v>0</v>
      </c>
      <c r="F445">
        <v>33750</v>
      </c>
      <c r="G445">
        <v>0</v>
      </c>
      <c r="H445">
        <v>0</v>
      </c>
      <c r="I445">
        <v>0</v>
      </c>
      <c r="J445">
        <v>0</v>
      </c>
      <c r="K445">
        <v>0</v>
      </c>
      <c r="L445">
        <v>0</v>
      </c>
      <c r="M445">
        <v>0</v>
      </c>
      <c r="N445">
        <v>0</v>
      </c>
    </row>
    <row r="446" spans="1:14" x14ac:dyDescent="0.3">
      <c r="A446" s="6">
        <v>45474</v>
      </c>
      <c r="B446" t="s">
        <v>35</v>
      </c>
      <c r="C446" t="s">
        <v>1570</v>
      </c>
      <c r="D446" t="s">
        <v>53</v>
      </c>
      <c r="E446">
        <v>0</v>
      </c>
      <c r="F446">
        <v>36450</v>
      </c>
      <c r="G446">
        <v>0</v>
      </c>
      <c r="H446">
        <v>0</v>
      </c>
      <c r="I446">
        <v>0</v>
      </c>
      <c r="J446">
        <v>0</v>
      </c>
      <c r="K446">
        <v>0</v>
      </c>
      <c r="L446">
        <v>0</v>
      </c>
      <c r="M446">
        <v>0</v>
      </c>
      <c r="N446">
        <v>0</v>
      </c>
    </row>
    <row r="447" spans="1:14" x14ac:dyDescent="0.3">
      <c r="A447" s="6">
        <v>45474</v>
      </c>
      <c r="B447" t="s">
        <v>35</v>
      </c>
      <c r="C447" t="s">
        <v>1566</v>
      </c>
      <c r="D447" t="s">
        <v>54</v>
      </c>
      <c r="E447">
        <v>0</v>
      </c>
      <c r="F447">
        <v>36450</v>
      </c>
      <c r="G447">
        <v>0</v>
      </c>
      <c r="H447">
        <v>0</v>
      </c>
      <c r="I447">
        <v>0</v>
      </c>
      <c r="J447">
        <v>0</v>
      </c>
      <c r="K447">
        <v>0</v>
      </c>
      <c r="L447">
        <v>0</v>
      </c>
      <c r="M447">
        <v>0</v>
      </c>
      <c r="N447">
        <v>0</v>
      </c>
    </row>
    <row r="448" spans="1:14" x14ac:dyDescent="0.3">
      <c r="A448" s="6">
        <v>45474</v>
      </c>
      <c r="B448" t="s">
        <v>35</v>
      </c>
      <c r="C448" t="s">
        <v>946</v>
      </c>
      <c r="D448" t="s">
        <v>51</v>
      </c>
      <c r="E448">
        <v>0</v>
      </c>
      <c r="F448">
        <v>36450</v>
      </c>
      <c r="G448">
        <v>0</v>
      </c>
      <c r="H448">
        <v>0</v>
      </c>
      <c r="I448">
        <v>0</v>
      </c>
      <c r="J448">
        <v>0</v>
      </c>
      <c r="K448">
        <v>0</v>
      </c>
      <c r="L448">
        <v>0</v>
      </c>
      <c r="M448">
        <v>0</v>
      </c>
      <c r="N448">
        <v>0</v>
      </c>
    </row>
    <row r="449" spans="1:14" x14ac:dyDescent="0.3">
      <c r="A449" s="6">
        <v>45474</v>
      </c>
      <c r="B449" t="s">
        <v>35</v>
      </c>
      <c r="C449" t="s">
        <v>1563</v>
      </c>
      <c r="D449" t="s">
        <v>52</v>
      </c>
      <c r="E449">
        <v>0</v>
      </c>
      <c r="F449">
        <v>36450</v>
      </c>
      <c r="G449">
        <v>0</v>
      </c>
      <c r="H449">
        <v>0</v>
      </c>
      <c r="I449">
        <v>0</v>
      </c>
      <c r="J449">
        <v>0</v>
      </c>
      <c r="K449">
        <v>0</v>
      </c>
      <c r="L449">
        <v>0</v>
      </c>
      <c r="M449">
        <v>0</v>
      </c>
      <c r="N449">
        <v>0</v>
      </c>
    </row>
    <row r="450" spans="1:14" x14ac:dyDescent="0.3">
      <c r="A450" s="6">
        <v>45474</v>
      </c>
      <c r="B450" t="s">
        <v>55</v>
      </c>
      <c r="C450" t="s">
        <v>1124</v>
      </c>
      <c r="D450" t="s">
        <v>56</v>
      </c>
      <c r="E450">
        <v>0</v>
      </c>
      <c r="F450">
        <v>36450</v>
      </c>
      <c r="G450">
        <v>0</v>
      </c>
      <c r="H450">
        <v>0</v>
      </c>
      <c r="I450">
        <v>0</v>
      </c>
      <c r="J450">
        <v>0</v>
      </c>
      <c r="K450">
        <v>0</v>
      </c>
      <c r="L450">
        <v>0</v>
      </c>
      <c r="M450">
        <v>0</v>
      </c>
      <c r="N450">
        <v>0</v>
      </c>
    </row>
    <row r="451" spans="1:14" x14ac:dyDescent="0.3">
      <c r="A451" s="6">
        <v>45474</v>
      </c>
      <c r="B451" t="s">
        <v>55</v>
      </c>
      <c r="C451" t="s">
        <v>1217</v>
      </c>
      <c r="D451" t="s">
        <v>59</v>
      </c>
      <c r="E451">
        <v>0</v>
      </c>
      <c r="F451">
        <v>36450</v>
      </c>
      <c r="G451">
        <v>0</v>
      </c>
      <c r="H451">
        <v>0</v>
      </c>
      <c r="I451">
        <v>0</v>
      </c>
      <c r="J451">
        <v>0</v>
      </c>
      <c r="K451">
        <v>0</v>
      </c>
      <c r="L451">
        <v>0</v>
      </c>
      <c r="M451">
        <v>0</v>
      </c>
      <c r="N451">
        <v>0</v>
      </c>
    </row>
    <row r="452" spans="1:14" x14ac:dyDescent="0.3">
      <c r="A452" s="6">
        <v>45474</v>
      </c>
      <c r="B452" t="s">
        <v>55</v>
      </c>
      <c r="C452" t="s">
        <v>1222</v>
      </c>
      <c r="D452" t="s">
        <v>60</v>
      </c>
      <c r="E452">
        <v>0</v>
      </c>
      <c r="F452">
        <v>36450</v>
      </c>
      <c r="G452">
        <v>0</v>
      </c>
      <c r="H452">
        <v>0</v>
      </c>
      <c r="I452">
        <v>0</v>
      </c>
      <c r="J452">
        <v>0</v>
      </c>
      <c r="K452">
        <v>0</v>
      </c>
      <c r="L452">
        <v>0</v>
      </c>
      <c r="M452">
        <v>0</v>
      </c>
      <c r="N452">
        <v>0</v>
      </c>
    </row>
    <row r="453" spans="1:14" x14ac:dyDescent="0.3">
      <c r="A453" s="6">
        <v>45474</v>
      </c>
      <c r="B453" t="s">
        <v>55</v>
      </c>
      <c r="C453" t="s">
        <v>1138</v>
      </c>
      <c r="D453" t="s">
        <v>57</v>
      </c>
      <c r="E453">
        <v>0</v>
      </c>
      <c r="F453">
        <v>36450</v>
      </c>
      <c r="G453">
        <v>0</v>
      </c>
      <c r="H453">
        <v>0</v>
      </c>
      <c r="I453">
        <v>0</v>
      </c>
      <c r="J453">
        <v>0</v>
      </c>
      <c r="K453">
        <v>0</v>
      </c>
      <c r="L453">
        <v>0</v>
      </c>
      <c r="M453">
        <v>0</v>
      </c>
      <c r="N453">
        <v>0</v>
      </c>
    </row>
    <row r="454" spans="1:14" x14ac:dyDescent="0.3">
      <c r="A454" s="6">
        <v>45474</v>
      </c>
      <c r="B454" t="s">
        <v>55</v>
      </c>
      <c r="C454" t="s">
        <v>1175</v>
      </c>
      <c r="D454" t="s">
        <v>58</v>
      </c>
      <c r="E454">
        <v>0</v>
      </c>
      <c r="F454">
        <v>36450</v>
      </c>
      <c r="G454">
        <v>0</v>
      </c>
      <c r="H454">
        <v>0</v>
      </c>
      <c r="I454">
        <v>0</v>
      </c>
      <c r="J454">
        <v>0</v>
      </c>
      <c r="K454">
        <v>0</v>
      </c>
      <c r="L454">
        <v>0</v>
      </c>
      <c r="M454">
        <v>0</v>
      </c>
      <c r="N454">
        <v>0</v>
      </c>
    </row>
    <row r="455" spans="1:14" x14ac:dyDescent="0.3">
      <c r="A455" s="6">
        <v>45474</v>
      </c>
      <c r="B455" t="s">
        <v>35</v>
      </c>
      <c r="C455" t="s">
        <v>1268</v>
      </c>
      <c r="D455" t="s">
        <v>44</v>
      </c>
      <c r="E455">
        <v>0</v>
      </c>
      <c r="F455">
        <v>36450</v>
      </c>
      <c r="G455">
        <v>0</v>
      </c>
      <c r="H455">
        <v>0</v>
      </c>
      <c r="I455">
        <v>0</v>
      </c>
      <c r="J455">
        <v>0</v>
      </c>
      <c r="K455">
        <v>0</v>
      </c>
      <c r="L455">
        <v>0</v>
      </c>
      <c r="M455">
        <v>0</v>
      </c>
      <c r="N455">
        <v>0</v>
      </c>
    </row>
    <row r="456" spans="1:14" x14ac:dyDescent="0.3">
      <c r="A456" s="6">
        <v>45474</v>
      </c>
      <c r="B456" t="s">
        <v>35</v>
      </c>
      <c r="C456" t="s">
        <v>1562</v>
      </c>
      <c r="D456" t="s">
        <v>45</v>
      </c>
      <c r="E456">
        <v>0</v>
      </c>
      <c r="F456">
        <v>36450</v>
      </c>
      <c r="G456">
        <v>0</v>
      </c>
      <c r="H456">
        <v>0</v>
      </c>
      <c r="I456">
        <v>0</v>
      </c>
      <c r="J456">
        <v>0</v>
      </c>
      <c r="K456">
        <v>0</v>
      </c>
      <c r="L456">
        <v>0</v>
      </c>
      <c r="M456">
        <v>0</v>
      </c>
      <c r="N456">
        <v>0</v>
      </c>
    </row>
    <row r="457" spans="1:14" x14ac:dyDescent="0.3">
      <c r="A457" s="6">
        <v>45474</v>
      </c>
      <c r="B457" t="s">
        <v>35</v>
      </c>
      <c r="C457" t="s">
        <v>1080</v>
      </c>
      <c r="D457" t="s">
        <v>42</v>
      </c>
      <c r="E457">
        <v>0</v>
      </c>
      <c r="F457">
        <v>36450</v>
      </c>
      <c r="G457">
        <v>0</v>
      </c>
      <c r="H457">
        <v>0</v>
      </c>
      <c r="I457">
        <v>0</v>
      </c>
      <c r="J457">
        <v>0</v>
      </c>
      <c r="K457">
        <v>0</v>
      </c>
      <c r="L457">
        <v>0</v>
      </c>
      <c r="M457">
        <v>0</v>
      </c>
      <c r="N457">
        <v>0</v>
      </c>
    </row>
    <row r="458" spans="1:14" x14ac:dyDescent="0.3">
      <c r="A458" s="6">
        <v>45474</v>
      </c>
      <c r="B458" t="s">
        <v>35</v>
      </c>
      <c r="C458" t="s">
        <v>1097</v>
      </c>
      <c r="D458" t="s">
        <v>43</v>
      </c>
      <c r="E458">
        <v>0</v>
      </c>
      <c r="F458">
        <v>36450</v>
      </c>
      <c r="G458">
        <v>0</v>
      </c>
      <c r="H458">
        <v>0</v>
      </c>
      <c r="I458">
        <v>0</v>
      </c>
      <c r="J458">
        <v>0</v>
      </c>
      <c r="K458">
        <v>0</v>
      </c>
      <c r="L458">
        <v>0</v>
      </c>
      <c r="M458">
        <v>0</v>
      </c>
      <c r="N458">
        <v>0</v>
      </c>
    </row>
    <row r="459" spans="1:14" x14ac:dyDescent="0.3">
      <c r="A459" s="6">
        <v>45474</v>
      </c>
      <c r="B459" t="s">
        <v>35</v>
      </c>
      <c r="C459" t="s">
        <v>371</v>
      </c>
      <c r="D459" t="s">
        <v>46</v>
      </c>
      <c r="E459">
        <v>0</v>
      </c>
      <c r="F459">
        <v>36450</v>
      </c>
      <c r="G459">
        <v>0</v>
      </c>
      <c r="H459">
        <v>0</v>
      </c>
      <c r="I459">
        <v>0</v>
      </c>
      <c r="J459">
        <v>0</v>
      </c>
      <c r="K459">
        <v>0</v>
      </c>
      <c r="L459">
        <v>0</v>
      </c>
      <c r="M459">
        <v>0</v>
      </c>
      <c r="N459">
        <v>0</v>
      </c>
    </row>
    <row r="460" spans="1:14" x14ac:dyDescent="0.3">
      <c r="A460" s="6">
        <v>45474</v>
      </c>
      <c r="B460" t="s">
        <v>35</v>
      </c>
      <c r="C460" t="s">
        <v>1559</v>
      </c>
      <c r="D460" t="s">
        <v>49</v>
      </c>
      <c r="E460">
        <v>0</v>
      </c>
      <c r="F460">
        <v>36450</v>
      </c>
      <c r="G460">
        <v>0</v>
      </c>
      <c r="H460">
        <v>0</v>
      </c>
      <c r="I460">
        <v>0</v>
      </c>
      <c r="J460">
        <v>0</v>
      </c>
      <c r="K460">
        <v>0</v>
      </c>
      <c r="L460">
        <v>0</v>
      </c>
      <c r="M460">
        <v>0</v>
      </c>
      <c r="N460">
        <v>0</v>
      </c>
    </row>
    <row r="461" spans="1:14" x14ac:dyDescent="0.3">
      <c r="A461" s="6">
        <v>45474</v>
      </c>
      <c r="B461" t="s">
        <v>35</v>
      </c>
      <c r="C461" t="s">
        <v>1560</v>
      </c>
      <c r="D461" t="s">
        <v>50</v>
      </c>
      <c r="E461">
        <v>0</v>
      </c>
      <c r="F461">
        <v>36450</v>
      </c>
      <c r="G461">
        <v>0</v>
      </c>
      <c r="H461">
        <v>0</v>
      </c>
      <c r="I461">
        <v>0</v>
      </c>
      <c r="J461">
        <v>0</v>
      </c>
      <c r="K461">
        <v>0</v>
      </c>
      <c r="L461">
        <v>0</v>
      </c>
      <c r="M461">
        <v>0</v>
      </c>
      <c r="N461">
        <v>0</v>
      </c>
    </row>
    <row r="462" spans="1:14" x14ac:dyDescent="0.3">
      <c r="A462" s="6">
        <v>45474</v>
      </c>
      <c r="B462" t="s">
        <v>35</v>
      </c>
      <c r="C462" t="s">
        <v>1564</v>
      </c>
      <c r="D462" t="s">
        <v>47</v>
      </c>
      <c r="E462">
        <v>0</v>
      </c>
      <c r="F462">
        <v>36450</v>
      </c>
      <c r="G462">
        <v>0</v>
      </c>
      <c r="H462">
        <v>0</v>
      </c>
      <c r="I462">
        <v>0</v>
      </c>
      <c r="J462">
        <v>0</v>
      </c>
      <c r="K462">
        <v>0</v>
      </c>
      <c r="L462">
        <v>0</v>
      </c>
      <c r="M462">
        <v>0</v>
      </c>
      <c r="N462">
        <v>0</v>
      </c>
    </row>
    <row r="463" spans="1:14" x14ac:dyDescent="0.3">
      <c r="A463" s="6">
        <v>45474</v>
      </c>
      <c r="B463" t="s">
        <v>35</v>
      </c>
      <c r="C463" t="s">
        <v>1265</v>
      </c>
      <c r="D463" t="s">
        <v>48</v>
      </c>
      <c r="E463">
        <v>0</v>
      </c>
      <c r="F463">
        <v>36450</v>
      </c>
      <c r="G463">
        <v>0</v>
      </c>
      <c r="H463">
        <v>0</v>
      </c>
      <c r="I463">
        <v>0</v>
      </c>
      <c r="J463">
        <v>0</v>
      </c>
      <c r="K463">
        <v>0</v>
      </c>
      <c r="L463">
        <v>0</v>
      </c>
      <c r="M463">
        <v>0</v>
      </c>
      <c r="N463">
        <v>0</v>
      </c>
    </row>
    <row r="464" spans="1:14" x14ac:dyDescent="0.3">
      <c r="A464" s="6">
        <v>45474</v>
      </c>
      <c r="B464" t="s">
        <v>55</v>
      </c>
      <c r="C464" t="s">
        <v>1191</v>
      </c>
      <c r="D464" t="s">
        <v>61</v>
      </c>
      <c r="E464">
        <v>0</v>
      </c>
      <c r="F464">
        <v>36450</v>
      </c>
      <c r="G464">
        <v>0</v>
      </c>
      <c r="H464">
        <v>0</v>
      </c>
      <c r="I464">
        <v>0</v>
      </c>
      <c r="J464">
        <v>0</v>
      </c>
      <c r="K464">
        <v>0</v>
      </c>
      <c r="L464">
        <v>0</v>
      </c>
      <c r="M464">
        <v>0</v>
      </c>
      <c r="N464">
        <v>0</v>
      </c>
    </row>
    <row r="465" spans="1:14" x14ac:dyDescent="0.3">
      <c r="A465" s="6">
        <v>45474</v>
      </c>
      <c r="B465" t="s">
        <v>80</v>
      </c>
      <c r="C465" t="s">
        <v>790</v>
      </c>
      <c r="D465" t="s">
        <v>73</v>
      </c>
      <c r="E465">
        <v>0</v>
      </c>
      <c r="F465">
        <v>36450</v>
      </c>
      <c r="G465">
        <v>0</v>
      </c>
      <c r="H465">
        <v>0</v>
      </c>
      <c r="I465">
        <v>0</v>
      </c>
      <c r="J465">
        <v>0</v>
      </c>
      <c r="K465">
        <v>0</v>
      </c>
      <c r="L465">
        <v>0</v>
      </c>
      <c r="M465">
        <v>0</v>
      </c>
      <c r="N465">
        <v>0</v>
      </c>
    </row>
    <row r="466" spans="1:14" x14ac:dyDescent="0.3">
      <c r="A466" s="6">
        <v>45474</v>
      </c>
      <c r="B466" t="s">
        <v>80</v>
      </c>
      <c r="C466" t="s">
        <v>776</v>
      </c>
      <c r="D466" t="s">
        <v>74</v>
      </c>
      <c r="E466">
        <v>0</v>
      </c>
      <c r="F466">
        <v>36450</v>
      </c>
      <c r="G466">
        <v>0</v>
      </c>
      <c r="H466">
        <v>0</v>
      </c>
      <c r="I466">
        <v>0</v>
      </c>
      <c r="J466">
        <v>0</v>
      </c>
      <c r="K466">
        <v>0</v>
      </c>
      <c r="L466">
        <v>0</v>
      </c>
      <c r="M466">
        <v>0</v>
      </c>
      <c r="N466">
        <v>0</v>
      </c>
    </row>
    <row r="467" spans="1:14" x14ac:dyDescent="0.3">
      <c r="A467" s="6">
        <v>45474</v>
      </c>
      <c r="B467" t="s">
        <v>80</v>
      </c>
      <c r="C467" t="s">
        <v>1558</v>
      </c>
      <c r="D467" t="s">
        <v>71</v>
      </c>
      <c r="E467">
        <v>0</v>
      </c>
      <c r="F467">
        <v>36450</v>
      </c>
      <c r="G467">
        <v>0</v>
      </c>
      <c r="H467">
        <v>0</v>
      </c>
      <c r="I467">
        <v>0</v>
      </c>
      <c r="J467">
        <v>0</v>
      </c>
      <c r="K467">
        <v>0</v>
      </c>
      <c r="L467">
        <v>0</v>
      </c>
      <c r="M467">
        <v>0</v>
      </c>
      <c r="N467">
        <v>0</v>
      </c>
    </row>
    <row r="468" spans="1:14" x14ac:dyDescent="0.3">
      <c r="A468" s="6">
        <v>45474</v>
      </c>
      <c r="B468" t="s">
        <v>80</v>
      </c>
      <c r="C468" t="s">
        <v>783</v>
      </c>
      <c r="D468" t="s">
        <v>72</v>
      </c>
      <c r="E468">
        <v>0</v>
      </c>
      <c r="F468">
        <v>36450</v>
      </c>
      <c r="G468">
        <v>0</v>
      </c>
      <c r="H468">
        <v>0</v>
      </c>
      <c r="I468">
        <v>0</v>
      </c>
      <c r="J468">
        <v>0</v>
      </c>
      <c r="K468">
        <v>0</v>
      </c>
      <c r="L468">
        <v>0</v>
      </c>
      <c r="M468">
        <v>0</v>
      </c>
      <c r="N468">
        <v>0</v>
      </c>
    </row>
    <row r="469" spans="1:14" x14ac:dyDescent="0.3">
      <c r="A469" s="6">
        <v>45474</v>
      </c>
      <c r="B469" t="s">
        <v>80</v>
      </c>
      <c r="C469" t="s">
        <v>1076</v>
      </c>
      <c r="D469" t="s">
        <v>75</v>
      </c>
      <c r="E469">
        <v>0</v>
      </c>
      <c r="F469">
        <v>36450</v>
      </c>
      <c r="G469">
        <v>0</v>
      </c>
      <c r="H469">
        <v>0</v>
      </c>
      <c r="I469">
        <v>0</v>
      </c>
      <c r="J469">
        <v>0</v>
      </c>
      <c r="K469">
        <v>0</v>
      </c>
      <c r="L469">
        <v>0</v>
      </c>
      <c r="M469">
        <v>0</v>
      </c>
      <c r="N469">
        <v>0</v>
      </c>
    </row>
    <row r="470" spans="1:14" x14ac:dyDescent="0.3">
      <c r="A470" s="6">
        <v>45474</v>
      </c>
      <c r="B470" t="s">
        <v>80</v>
      </c>
      <c r="C470" t="s">
        <v>1557</v>
      </c>
      <c r="D470" t="s">
        <v>78</v>
      </c>
      <c r="E470">
        <v>0</v>
      </c>
      <c r="F470">
        <v>36450</v>
      </c>
      <c r="G470">
        <v>0</v>
      </c>
      <c r="H470">
        <v>0</v>
      </c>
      <c r="I470">
        <v>0</v>
      </c>
      <c r="J470">
        <v>0</v>
      </c>
      <c r="K470">
        <v>0</v>
      </c>
      <c r="L470">
        <v>0</v>
      </c>
      <c r="M470">
        <v>0</v>
      </c>
      <c r="N470">
        <v>0</v>
      </c>
    </row>
    <row r="471" spans="1:14" x14ac:dyDescent="0.3">
      <c r="A471" s="6">
        <v>45474</v>
      </c>
      <c r="B471" t="s">
        <v>80</v>
      </c>
      <c r="C471" t="s">
        <v>1553</v>
      </c>
      <c r="D471" t="s">
        <v>79</v>
      </c>
      <c r="E471">
        <v>0</v>
      </c>
      <c r="F471">
        <v>36450</v>
      </c>
      <c r="G471">
        <v>0</v>
      </c>
      <c r="H471">
        <v>0</v>
      </c>
      <c r="I471">
        <v>0</v>
      </c>
      <c r="J471">
        <v>0</v>
      </c>
      <c r="K471">
        <v>0</v>
      </c>
      <c r="L471">
        <v>0</v>
      </c>
      <c r="M471">
        <v>0</v>
      </c>
      <c r="N471">
        <v>0</v>
      </c>
    </row>
    <row r="472" spans="1:14" x14ac:dyDescent="0.3">
      <c r="A472" s="6">
        <v>45474</v>
      </c>
      <c r="B472" t="s">
        <v>80</v>
      </c>
      <c r="C472" t="s">
        <v>1552</v>
      </c>
      <c r="D472" t="s">
        <v>76</v>
      </c>
      <c r="E472">
        <v>0</v>
      </c>
      <c r="F472">
        <v>36450</v>
      </c>
      <c r="G472">
        <v>0</v>
      </c>
      <c r="H472">
        <v>0</v>
      </c>
      <c r="I472">
        <v>0</v>
      </c>
      <c r="J472">
        <v>0</v>
      </c>
      <c r="K472">
        <v>0</v>
      </c>
      <c r="L472">
        <v>0</v>
      </c>
      <c r="M472">
        <v>0</v>
      </c>
      <c r="N472">
        <v>0</v>
      </c>
    </row>
    <row r="473" spans="1:14" x14ac:dyDescent="0.3">
      <c r="A473" s="6">
        <v>45474</v>
      </c>
      <c r="B473" t="s">
        <v>80</v>
      </c>
      <c r="C473" t="s">
        <v>1273</v>
      </c>
      <c r="D473" t="s">
        <v>77</v>
      </c>
      <c r="E473">
        <v>0</v>
      </c>
      <c r="F473">
        <v>36450</v>
      </c>
      <c r="G473">
        <v>0</v>
      </c>
      <c r="H473">
        <v>0</v>
      </c>
      <c r="I473">
        <v>0</v>
      </c>
      <c r="J473">
        <v>0</v>
      </c>
      <c r="K473">
        <v>0</v>
      </c>
      <c r="L473">
        <v>0</v>
      </c>
      <c r="M473">
        <v>0</v>
      </c>
      <c r="N473">
        <v>0</v>
      </c>
    </row>
    <row r="474" spans="1:14" x14ac:dyDescent="0.3">
      <c r="A474" s="6">
        <v>45474</v>
      </c>
      <c r="B474" t="s">
        <v>55</v>
      </c>
      <c r="C474" t="s">
        <v>414</v>
      </c>
      <c r="D474" t="s">
        <v>64</v>
      </c>
      <c r="E474">
        <v>0</v>
      </c>
      <c r="F474">
        <v>36450</v>
      </c>
      <c r="G474">
        <v>0</v>
      </c>
      <c r="H474">
        <v>0</v>
      </c>
      <c r="I474">
        <v>0</v>
      </c>
      <c r="J474">
        <v>0</v>
      </c>
      <c r="K474">
        <v>0</v>
      </c>
      <c r="L474">
        <v>0</v>
      </c>
      <c r="M474">
        <v>0</v>
      </c>
      <c r="N474">
        <v>0</v>
      </c>
    </row>
    <row r="475" spans="1:14" x14ac:dyDescent="0.3">
      <c r="A475" s="6">
        <v>45474</v>
      </c>
      <c r="B475" t="s">
        <v>55</v>
      </c>
      <c r="C475" t="s">
        <v>486</v>
      </c>
      <c r="D475" t="s">
        <v>65</v>
      </c>
      <c r="E475">
        <v>0</v>
      </c>
      <c r="F475">
        <v>36450</v>
      </c>
      <c r="G475">
        <v>0</v>
      </c>
      <c r="H475">
        <v>0</v>
      </c>
      <c r="I475">
        <v>0</v>
      </c>
      <c r="J475">
        <v>0</v>
      </c>
      <c r="K475">
        <v>0</v>
      </c>
      <c r="L475">
        <v>0</v>
      </c>
      <c r="M475">
        <v>0</v>
      </c>
      <c r="N475">
        <v>0</v>
      </c>
    </row>
    <row r="476" spans="1:14" x14ac:dyDescent="0.3">
      <c r="A476" s="6">
        <v>45474</v>
      </c>
      <c r="B476" t="s">
        <v>55</v>
      </c>
      <c r="C476" t="s">
        <v>1201</v>
      </c>
      <c r="D476" t="s">
        <v>62</v>
      </c>
      <c r="E476">
        <v>0</v>
      </c>
      <c r="F476">
        <v>36450</v>
      </c>
      <c r="G476">
        <v>0</v>
      </c>
      <c r="H476">
        <v>0</v>
      </c>
      <c r="I476">
        <v>0</v>
      </c>
      <c r="J476">
        <v>0</v>
      </c>
      <c r="K476">
        <v>0</v>
      </c>
      <c r="L476">
        <v>0</v>
      </c>
      <c r="M476">
        <v>0</v>
      </c>
      <c r="N476">
        <v>0</v>
      </c>
    </row>
    <row r="477" spans="1:14" x14ac:dyDescent="0.3">
      <c r="A477" s="6">
        <v>45474</v>
      </c>
      <c r="B477" t="s">
        <v>55</v>
      </c>
      <c r="C477" t="s">
        <v>378</v>
      </c>
      <c r="D477" t="s">
        <v>63</v>
      </c>
      <c r="E477">
        <v>0</v>
      </c>
      <c r="F477">
        <v>36450</v>
      </c>
      <c r="G477">
        <v>0</v>
      </c>
      <c r="H477">
        <v>0</v>
      </c>
      <c r="I477">
        <v>0</v>
      </c>
      <c r="J477">
        <v>0</v>
      </c>
      <c r="K477">
        <v>0</v>
      </c>
      <c r="L477">
        <v>0</v>
      </c>
      <c r="M477">
        <v>0</v>
      </c>
      <c r="N477">
        <v>0</v>
      </c>
    </row>
    <row r="478" spans="1:14" x14ac:dyDescent="0.3">
      <c r="A478" s="6">
        <v>45474</v>
      </c>
      <c r="B478" t="s">
        <v>55</v>
      </c>
      <c r="C478" t="s">
        <v>1491</v>
      </c>
      <c r="D478" t="s">
        <v>66</v>
      </c>
      <c r="E478">
        <v>0</v>
      </c>
      <c r="F478">
        <v>36450</v>
      </c>
      <c r="G478">
        <v>0</v>
      </c>
      <c r="H478">
        <v>0</v>
      </c>
      <c r="I478">
        <v>0</v>
      </c>
      <c r="J478">
        <v>0</v>
      </c>
      <c r="K478">
        <v>0</v>
      </c>
      <c r="L478">
        <v>0</v>
      </c>
      <c r="M478">
        <v>0</v>
      </c>
      <c r="N478">
        <v>0</v>
      </c>
    </row>
    <row r="479" spans="1:14" x14ac:dyDescent="0.3">
      <c r="A479" s="6">
        <v>45474</v>
      </c>
      <c r="B479" t="s">
        <v>80</v>
      </c>
      <c r="C479" t="s">
        <v>713</v>
      </c>
      <c r="D479" t="s">
        <v>69</v>
      </c>
      <c r="E479">
        <v>0</v>
      </c>
      <c r="F479">
        <v>36450</v>
      </c>
      <c r="G479">
        <v>0</v>
      </c>
      <c r="H479">
        <v>0</v>
      </c>
      <c r="I479">
        <v>0</v>
      </c>
      <c r="J479">
        <v>0</v>
      </c>
      <c r="K479">
        <v>0</v>
      </c>
      <c r="L479">
        <v>0</v>
      </c>
      <c r="M479">
        <v>0</v>
      </c>
      <c r="N479">
        <v>0</v>
      </c>
    </row>
    <row r="480" spans="1:14" x14ac:dyDescent="0.3">
      <c r="A480" s="6">
        <v>45474</v>
      </c>
      <c r="B480" t="s">
        <v>80</v>
      </c>
      <c r="C480" t="s">
        <v>726</v>
      </c>
      <c r="D480" t="s">
        <v>70</v>
      </c>
      <c r="E480">
        <v>0</v>
      </c>
      <c r="F480">
        <v>36450</v>
      </c>
      <c r="G480">
        <v>0</v>
      </c>
      <c r="H480">
        <v>0</v>
      </c>
      <c r="I480">
        <v>0</v>
      </c>
      <c r="J480">
        <v>0</v>
      </c>
      <c r="K480">
        <v>0</v>
      </c>
      <c r="L480">
        <v>0</v>
      </c>
      <c r="M480">
        <v>0</v>
      </c>
      <c r="N480">
        <v>0</v>
      </c>
    </row>
    <row r="481" spans="1:14" x14ac:dyDescent="0.3">
      <c r="A481" s="6">
        <v>45474</v>
      </c>
      <c r="B481" t="s">
        <v>80</v>
      </c>
      <c r="C481" t="s">
        <v>1374</v>
      </c>
      <c r="D481" t="s">
        <v>67</v>
      </c>
      <c r="E481">
        <v>0</v>
      </c>
      <c r="F481">
        <v>36450</v>
      </c>
      <c r="G481">
        <v>0</v>
      </c>
      <c r="H481">
        <v>0</v>
      </c>
      <c r="I481">
        <v>0</v>
      </c>
      <c r="J481">
        <v>0</v>
      </c>
      <c r="K481">
        <v>0</v>
      </c>
      <c r="L481">
        <v>0</v>
      </c>
      <c r="M481">
        <v>0</v>
      </c>
      <c r="N481">
        <v>0</v>
      </c>
    </row>
    <row r="482" spans="1:14" x14ac:dyDescent="0.3">
      <c r="A482" s="6">
        <v>45474</v>
      </c>
      <c r="B482" t="s">
        <v>80</v>
      </c>
      <c r="C482" t="s">
        <v>1463</v>
      </c>
      <c r="D482" t="s">
        <v>68</v>
      </c>
      <c r="E482">
        <v>0</v>
      </c>
      <c r="F482">
        <v>36450</v>
      </c>
      <c r="G482">
        <v>0</v>
      </c>
      <c r="H482">
        <v>0</v>
      </c>
      <c r="I482">
        <v>0</v>
      </c>
      <c r="J482">
        <v>0</v>
      </c>
      <c r="K482">
        <v>0</v>
      </c>
      <c r="L482">
        <v>0</v>
      </c>
      <c r="M482">
        <v>0</v>
      </c>
      <c r="N482">
        <v>0</v>
      </c>
    </row>
    <row r="483" spans="1:14" x14ac:dyDescent="0.3">
      <c r="A483" s="6">
        <v>45474</v>
      </c>
      <c r="B483" t="s">
        <v>33</v>
      </c>
      <c r="C483" t="s">
        <v>1556</v>
      </c>
      <c r="D483" t="s">
        <v>11</v>
      </c>
      <c r="E483">
        <v>0</v>
      </c>
      <c r="F483">
        <v>36450</v>
      </c>
      <c r="G483">
        <v>0</v>
      </c>
      <c r="H483">
        <v>0</v>
      </c>
      <c r="I483">
        <v>0</v>
      </c>
      <c r="J483">
        <v>0</v>
      </c>
      <c r="K483">
        <v>0</v>
      </c>
      <c r="L483">
        <v>0</v>
      </c>
      <c r="M483">
        <v>0</v>
      </c>
      <c r="N483">
        <v>0</v>
      </c>
    </row>
    <row r="484" spans="1:14" x14ac:dyDescent="0.3">
      <c r="A484" s="6">
        <v>45474</v>
      </c>
      <c r="B484" t="s">
        <v>33</v>
      </c>
      <c r="C484" t="s">
        <v>750</v>
      </c>
      <c r="D484" t="s">
        <v>12</v>
      </c>
      <c r="E484">
        <v>0</v>
      </c>
      <c r="F484">
        <v>36450</v>
      </c>
      <c r="G484">
        <v>0</v>
      </c>
      <c r="H484">
        <v>0</v>
      </c>
      <c r="I484">
        <v>0</v>
      </c>
      <c r="J484">
        <v>0</v>
      </c>
      <c r="K484">
        <v>0</v>
      </c>
      <c r="L484">
        <v>0</v>
      </c>
      <c r="M484">
        <v>0</v>
      </c>
      <c r="N484">
        <v>0</v>
      </c>
    </row>
    <row r="485" spans="1:14" x14ac:dyDescent="0.3">
      <c r="A485" s="6">
        <v>45474</v>
      </c>
      <c r="B485" t="s">
        <v>33</v>
      </c>
      <c r="C485" t="s">
        <v>1567</v>
      </c>
      <c r="D485" t="s">
        <v>9</v>
      </c>
      <c r="E485">
        <v>0</v>
      </c>
      <c r="F485">
        <v>36450</v>
      </c>
      <c r="G485">
        <v>0</v>
      </c>
      <c r="H485">
        <v>0</v>
      </c>
      <c r="I485">
        <v>0</v>
      </c>
      <c r="J485">
        <v>0</v>
      </c>
      <c r="K485">
        <v>0</v>
      </c>
      <c r="L485">
        <v>0</v>
      </c>
      <c r="M485">
        <v>0</v>
      </c>
      <c r="N485">
        <v>0</v>
      </c>
    </row>
    <row r="486" spans="1:14" x14ac:dyDescent="0.3">
      <c r="A486" s="6">
        <v>45474</v>
      </c>
      <c r="B486" t="s">
        <v>33</v>
      </c>
      <c r="C486" t="s">
        <v>1432</v>
      </c>
      <c r="D486" t="s">
        <v>10</v>
      </c>
      <c r="E486">
        <v>0</v>
      </c>
      <c r="F486">
        <v>36450</v>
      </c>
      <c r="G486">
        <v>0</v>
      </c>
      <c r="H486">
        <v>0</v>
      </c>
      <c r="I486">
        <v>0</v>
      </c>
      <c r="J486">
        <v>0</v>
      </c>
      <c r="K486">
        <v>0</v>
      </c>
      <c r="L486">
        <v>0</v>
      </c>
      <c r="M486">
        <v>0</v>
      </c>
      <c r="N486">
        <v>0</v>
      </c>
    </row>
    <row r="487" spans="1:14" x14ac:dyDescent="0.3">
      <c r="A487" s="6">
        <v>45474</v>
      </c>
      <c r="B487" t="s">
        <v>33</v>
      </c>
      <c r="C487" t="s">
        <v>840</v>
      </c>
      <c r="D487" t="s">
        <v>13</v>
      </c>
      <c r="E487">
        <v>0</v>
      </c>
      <c r="F487">
        <v>36450</v>
      </c>
      <c r="G487">
        <v>0</v>
      </c>
      <c r="H487">
        <v>0</v>
      </c>
      <c r="I487">
        <v>0</v>
      </c>
      <c r="J487">
        <v>0</v>
      </c>
      <c r="K487">
        <v>0</v>
      </c>
      <c r="L487">
        <v>0</v>
      </c>
      <c r="M487">
        <v>0</v>
      </c>
      <c r="N487">
        <v>0</v>
      </c>
    </row>
    <row r="488" spans="1:14" x14ac:dyDescent="0.3">
      <c r="A488" s="6">
        <v>45474</v>
      </c>
      <c r="B488" t="s">
        <v>33</v>
      </c>
      <c r="C488" t="s">
        <v>826</v>
      </c>
      <c r="D488" t="s">
        <v>16</v>
      </c>
      <c r="E488">
        <v>0</v>
      </c>
      <c r="F488">
        <v>36450</v>
      </c>
      <c r="G488">
        <v>0</v>
      </c>
      <c r="H488">
        <v>0</v>
      </c>
      <c r="I488">
        <v>0</v>
      </c>
      <c r="J488">
        <v>0</v>
      </c>
      <c r="K488">
        <v>0</v>
      </c>
      <c r="L488">
        <v>0</v>
      </c>
      <c r="M488">
        <v>0</v>
      </c>
      <c r="N488">
        <v>0</v>
      </c>
    </row>
    <row r="489" spans="1:14" x14ac:dyDescent="0.3">
      <c r="A489" s="6">
        <v>45474</v>
      </c>
      <c r="B489" t="s">
        <v>33</v>
      </c>
      <c r="C489" t="s">
        <v>1550</v>
      </c>
      <c r="D489" t="s">
        <v>17</v>
      </c>
      <c r="E489">
        <v>0</v>
      </c>
      <c r="F489">
        <v>36450</v>
      </c>
      <c r="G489">
        <v>0</v>
      </c>
      <c r="H489">
        <v>0</v>
      </c>
      <c r="I489">
        <v>0</v>
      </c>
      <c r="J489">
        <v>0</v>
      </c>
      <c r="K489">
        <v>0</v>
      </c>
      <c r="L489">
        <v>0</v>
      </c>
      <c r="M489">
        <v>0</v>
      </c>
      <c r="N489">
        <v>0</v>
      </c>
    </row>
    <row r="490" spans="1:14" x14ac:dyDescent="0.3">
      <c r="A490" s="6">
        <v>45474</v>
      </c>
      <c r="B490" t="s">
        <v>33</v>
      </c>
      <c r="C490" t="s">
        <v>1410</v>
      </c>
      <c r="D490" t="s">
        <v>14</v>
      </c>
      <c r="E490">
        <v>0</v>
      </c>
      <c r="F490">
        <v>36450</v>
      </c>
      <c r="G490">
        <v>0</v>
      </c>
      <c r="H490">
        <v>0</v>
      </c>
      <c r="I490">
        <v>0</v>
      </c>
      <c r="J490">
        <v>0</v>
      </c>
      <c r="K490">
        <v>0</v>
      </c>
      <c r="L490">
        <v>0</v>
      </c>
      <c r="M490">
        <v>0</v>
      </c>
      <c r="N490">
        <v>0</v>
      </c>
    </row>
    <row r="491" spans="1:14" x14ac:dyDescent="0.3">
      <c r="A491" s="6">
        <v>45474</v>
      </c>
      <c r="B491" t="s">
        <v>33</v>
      </c>
      <c r="C491" t="s">
        <v>831</v>
      </c>
      <c r="D491" t="s">
        <v>15</v>
      </c>
      <c r="E491">
        <v>0</v>
      </c>
      <c r="F491">
        <v>36450</v>
      </c>
      <c r="G491">
        <v>0</v>
      </c>
      <c r="H491">
        <v>0</v>
      </c>
      <c r="I491">
        <v>0</v>
      </c>
      <c r="J491">
        <v>0</v>
      </c>
      <c r="K491">
        <v>0</v>
      </c>
      <c r="L491">
        <v>0</v>
      </c>
      <c r="M491">
        <v>0</v>
      </c>
      <c r="N491">
        <v>0</v>
      </c>
    </row>
    <row r="492" spans="1:14" x14ac:dyDescent="0.3">
      <c r="A492" s="6">
        <v>45474</v>
      </c>
      <c r="B492" t="s">
        <v>33</v>
      </c>
      <c r="C492" t="s">
        <v>770</v>
      </c>
      <c r="D492" t="s">
        <v>2</v>
      </c>
      <c r="E492">
        <v>0</v>
      </c>
      <c r="F492">
        <v>36450</v>
      </c>
      <c r="G492">
        <v>0</v>
      </c>
      <c r="H492">
        <v>0</v>
      </c>
      <c r="I492">
        <v>0</v>
      </c>
      <c r="J492">
        <v>0</v>
      </c>
      <c r="K492">
        <v>0</v>
      </c>
      <c r="L492">
        <v>0</v>
      </c>
      <c r="M492">
        <v>0</v>
      </c>
      <c r="N492">
        <v>0</v>
      </c>
    </row>
    <row r="493" spans="1:14" x14ac:dyDescent="0.3">
      <c r="A493" s="6">
        <v>45474</v>
      </c>
      <c r="B493" t="s">
        <v>33</v>
      </c>
      <c r="C493" t="s">
        <v>463</v>
      </c>
      <c r="D493" t="s">
        <v>3</v>
      </c>
      <c r="E493">
        <v>0</v>
      </c>
      <c r="F493">
        <v>36450</v>
      </c>
      <c r="G493">
        <v>0</v>
      </c>
      <c r="H493">
        <v>0</v>
      </c>
      <c r="I493">
        <v>0</v>
      </c>
      <c r="J493">
        <v>0</v>
      </c>
      <c r="K493">
        <v>0</v>
      </c>
      <c r="L493">
        <v>0</v>
      </c>
      <c r="M493">
        <v>0</v>
      </c>
      <c r="N493">
        <v>0</v>
      </c>
    </row>
    <row r="494" spans="1:14" x14ac:dyDescent="0.3">
      <c r="A494" s="6">
        <v>45474</v>
      </c>
      <c r="B494" t="s">
        <v>33</v>
      </c>
      <c r="C494" t="s">
        <v>1548</v>
      </c>
      <c r="D494" t="s">
        <v>0</v>
      </c>
      <c r="E494">
        <v>0</v>
      </c>
      <c r="F494">
        <v>36450</v>
      </c>
      <c r="G494">
        <v>0</v>
      </c>
      <c r="H494">
        <v>0</v>
      </c>
      <c r="I494">
        <v>0</v>
      </c>
      <c r="J494">
        <v>0</v>
      </c>
      <c r="K494">
        <v>0</v>
      </c>
      <c r="L494">
        <v>0</v>
      </c>
      <c r="M494">
        <v>0</v>
      </c>
      <c r="N494">
        <v>0</v>
      </c>
    </row>
    <row r="495" spans="1:14" x14ac:dyDescent="0.3">
      <c r="A495" s="6">
        <v>45474</v>
      </c>
      <c r="B495" t="s">
        <v>33</v>
      </c>
      <c r="C495" t="s">
        <v>1549</v>
      </c>
      <c r="D495" t="s">
        <v>1</v>
      </c>
      <c r="E495">
        <v>0</v>
      </c>
      <c r="F495">
        <v>36450</v>
      </c>
      <c r="G495">
        <v>0</v>
      </c>
      <c r="H495">
        <v>0</v>
      </c>
      <c r="I495">
        <v>0</v>
      </c>
      <c r="J495">
        <v>0</v>
      </c>
      <c r="K495">
        <v>0</v>
      </c>
      <c r="L495">
        <v>0</v>
      </c>
      <c r="M495">
        <v>0</v>
      </c>
      <c r="N495">
        <v>0</v>
      </c>
    </row>
    <row r="496" spans="1:14" x14ac:dyDescent="0.3">
      <c r="A496" s="6">
        <v>45474</v>
      </c>
      <c r="B496" t="s">
        <v>33</v>
      </c>
      <c r="C496" t="s">
        <v>1415</v>
      </c>
      <c r="D496" t="s">
        <v>4</v>
      </c>
      <c r="E496">
        <v>0</v>
      </c>
      <c r="F496">
        <v>36450</v>
      </c>
      <c r="G496">
        <v>0</v>
      </c>
      <c r="H496">
        <v>0</v>
      </c>
      <c r="I496">
        <v>0</v>
      </c>
      <c r="J496">
        <v>0</v>
      </c>
      <c r="K496">
        <v>0</v>
      </c>
      <c r="L496">
        <v>0</v>
      </c>
      <c r="M496">
        <v>0</v>
      </c>
      <c r="N496">
        <v>0</v>
      </c>
    </row>
    <row r="497" spans="1:14" x14ac:dyDescent="0.3">
      <c r="A497" s="6">
        <v>45474</v>
      </c>
      <c r="B497" t="s">
        <v>33</v>
      </c>
      <c r="C497" t="s">
        <v>763</v>
      </c>
      <c r="D497" t="s">
        <v>7</v>
      </c>
      <c r="E497">
        <v>0</v>
      </c>
      <c r="F497">
        <v>36450</v>
      </c>
      <c r="G497">
        <v>0</v>
      </c>
      <c r="H497">
        <v>0</v>
      </c>
      <c r="I497">
        <v>0</v>
      </c>
      <c r="J497">
        <v>0</v>
      </c>
      <c r="K497">
        <v>0</v>
      </c>
      <c r="L497">
        <v>0</v>
      </c>
      <c r="M497">
        <v>0</v>
      </c>
      <c r="N497">
        <v>0</v>
      </c>
    </row>
    <row r="498" spans="1:14" x14ac:dyDescent="0.3">
      <c r="A498" s="6">
        <v>45474</v>
      </c>
      <c r="B498" t="s">
        <v>33</v>
      </c>
      <c r="C498" t="s">
        <v>473</v>
      </c>
      <c r="D498" t="s">
        <v>8</v>
      </c>
      <c r="E498">
        <v>0</v>
      </c>
      <c r="F498">
        <v>36450</v>
      </c>
      <c r="G498">
        <v>0</v>
      </c>
      <c r="H498">
        <v>0</v>
      </c>
      <c r="I498">
        <v>0</v>
      </c>
      <c r="J498">
        <v>0</v>
      </c>
      <c r="K498">
        <v>0</v>
      </c>
      <c r="L498">
        <v>0</v>
      </c>
      <c r="M498">
        <v>0</v>
      </c>
      <c r="N498">
        <v>0</v>
      </c>
    </row>
    <row r="499" spans="1:14" x14ac:dyDescent="0.3">
      <c r="A499" s="6">
        <v>45474</v>
      </c>
      <c r="B499" t="s">
        <v>33</v>
      </c>
      <c r="C499" t="s">
        <v>1555</v>
      </c>
      <c r="D499" t="s">
        <v>5</v>
      </c>
      <c r="E499">
        <v>0</v>
      </c>
      <c r="F499">
        <v>36450</v>
      </c>
      <c r="G499">
        <v>0</v>
      </c>
      <c r="H499">
        <v>0</v>
      </c>
      <c r="I499">
        <v>0</v>
      </c>
      <c r="J499">
        <v>0</v>
      </c>
      <c r="K499">
        <v>0</v>
      </c>
      <c r="L499">
        <v>0</v>
      </c>
      <c r="M499">
        <v>0</v>
      </c>
      <c r="N499">
        <v>0</v>
      </c>
    </row>
    <row r="500" spans="1:14" x14ac:dyDescent="0.3">
      <c r="A500" s="6">
        <v>45474</v>
      </c>
      <c r="B500" t="s">
        <v>33</v>
      </c>
      <c r="C500" t="s">
        <v>1565</v>
      </c>
      <c r="D500" t="s">
        <v>6</v>
      </c>
      <c r="E500">
        <v>0</v>
      </c>
      <c r="F500">
        <v>36450</v>
      </c>
      <c r="G500">
        <v>0</v>
      </c>
      <c r="H500">
        <v>0</v>
      </c>
      <c r="I500">
        <v>0</v>
      </c>
      <c r="J500">
        <v>0</v>
      </c>
      <c r="K500">
        <v>0</v>
      </c>
      <c r="L500">
        <v>0</v>
      </c>
      <c r="M500">
        <v>0</v>
      </c>
      <c r="N500">
        <v>0</v>
      </c>
    </row>
    <row r="501" spans="1:14" x14ac:dyDescent="0.3">
      <c r="A501" s="6">
        <v>45474</v>
      </c>
      <c r="B501" t="s">
        <v>33</v>
      </c>
      <c r="C501" t="s">
        <v>955</v>
      </c>
      <c r="D501" t="s">
        <v>18</v>
      </c>
      <c r="E501">
        <v>0</v>
      </c>
      <c r="F501">
        <v>36450</v>
      </c>
      <c r="G501">
        <v>0</v>
      </c>
      <c r="H501">
        <v>0</v>
      </c>
      <c r="I501">
        <v>0</v>
      </c>
      <c r="J501">
        <v>0</v>
      </c>
      <c r="K501">
        <v>0</v>
      </c>
      <c r="L501">
        <v>0</v>
      </c>
      <c r="M501">
        <v>0</v>
      </c>
      <c r="N501">
        <v>0</v>
      </c>
    </row>
    <row r="502" spans="1:14" x14ac:dyDescent="0.3">
      <c r="A502" s="6">
        <v>45474</v>
      </c>
      <c r="B502" t="s">
        <v>34</v>
      </c>
      <c r="C502" t="s">
        <v>1386</v>
      </c>
      <c r="D502" t="s">
        <v>31</v>
      </c>
      <c r="E502">
        <v>0</v>
      </c>
      <c r="F502">
        <v>36450</v>
      </c>
      <c r="G502">
        <v>0</v>
      </c>
      <c r="H502">
        <v>0</v>
      </c>
      <c r="I502">
        <v>0</v>
      </c>
      <c r="J502">
        <v>0</v>
      </c>
      <c r="K502">
        <v>0</v>
      </c>
      <c r="L502">
        <v>0</v>
      </c>
      <c r="M502">
        <v>0</v>
      </c>
      <c r="N502">
        <v>0</v>
      </c>
    </row>
    <row r="503" spans="1:14" x14ac:dyDescent="0.3">
      <c r="A503" s="6">
        <v>45474</v>
      </c>
      <c r="B503" t="s">
        <v>35</v>
      </c>
      <c r="C503" t="s">
        <v>1111</v>
      </c>
      <c r="D503" t="s">
        <v>36</v>
      </c>
      <c r="E503">
        <v>0</v>
      </c>
      <c r="F503">
        <v>36450</v>
      </c>
      <c r="G503">
        <v>0</v>
      </c>
      <c r="H503">
        <v>0</v>
      </c>
      <c r="I503">
        <v>0</v>
      </c>
      <c r="J503">
        <v>0</v>
      </c>
      <c r="K503">
        <v>0</v>
      </c>
      <c r="L503">
        <v>0</v>
      </c>
      <c r="M503">
        <v>0</v>
      </c>
      <c r="N503">
        <v>0</v>
      </c>
    </row>
    <row r="504" spans="1:14" x14ac:dyDescent="0.3">
      <c r="A504" s="6">
        <v>45474</v>
      </c>
      <c r="B504" t="s">
        <v>34</v>
      </c>
      <c r="C504" t="s">
        <v>1551</v>
      </c>
      <c r="D504" t="s">
        <v>29</v>
      </c>
      <c r="E504">
        <v>0</v>
      </c>
      <c r="F504">
        <v>36450</v>
      </c>
      <c r="G504">
        <v>0</v>
      </c>
      <c r="H504">
        <v>0</v>
      </c>
      <c r="I504">
        <v>0</v>
      </c>
      <c r="J504">
        <v>0</v>
      </c>
      <c r="K504">
        <v>0</v>
      </c>
      <c r="L504">
        <v>0</v>
      </c>
      <c r="M504">
        <v>0</v>
      </c>
      <c r="N504">
        <v>0</v>
      </c>
    </row>
    <row r="505" spans="1:14" x14ac:dyDescent="0.3">
      <c r="A505" s="6">
        <v>45474</v>
      </c>
      <c r="B505" t="s">
        <v>34</v>
      </c>
      <c r="C505" t="s">
        <v>1381</v>
      </c>
      <c r="D505" t="s">
        <v>30</v>
      </c>
      <c r="E505">
        <v>0</v>
      </c>
      <c r="F505">
        <v>36450</v>
      </c>
      <c r="G505">
        <v>0</v>
      </c>
      <c r="H505">
        <v>0</v>
      </c>
      <c r="I505">
        <v>0</v>
      </c>
      <c r="J505">
        <v>0</v>
      </c>
      <c r="K505">
        <v>0</v>
      </c>
      <c r="L505">
        <v>0</v>
      </c>
      <c r="M505">
        <v>0</v>
      </c>
      <c r="N505">
        <v>0</v>
      </c>
    </row>
    <row r="506" spans="1:14" x14ac:dyDescent="0.3">
      <c r="A506" s="6">
        <v>45474</v>
      </c>
      <c r="B506" t="s">
        <v>35</v>
      </c>
      <c r="C506" t="s">
        <v>1045</v>
      </c>
      <c r="D506" t="s">
        <v>37</v>
      </c>
      <c r="E506">
        <v>0</v>
      </c>
      <c r="F506">
        <v>36450</v>
      </c>
      <c r="G506">
        <v>0</v>
      </c>
      <c r="H506">
        <v>0</v>
      </c>
      <c r="I506">
        <v>0</v>
      </c>
      <c r="J506">
        <v>0</v>
      </c>
      <c r="K506">
        <v>0</v>
      </c>
      <c r="L506">
        <v>0</v>
      </c>
      <c r="M506">
        <v>0</v>
      </c>
      <c r="N506">
        <v>0</v>
      </c>
    </row>
    <row r="507" spans="1:14" x14ac:dyDescent="0.3">
      <c r="A507" s="6">
        <v>45474</v>
      </c>
      <c r="B507" t="s">
        <v>35</v>
      </c>
      <c r="C507" t="s">
        <v>1569</v>
      </c>
      <c r="D507" t="s">
        <v>40</v>
      </c>
      <c r="E507">
        <v>0</v>
      </c>
      <c r="F507">
        <v>36450</v>
      </c>
      <c r="G507">
        <v>0</v>
      </c>
      <c r="H507">
        <v>0</v>
      </c>
      <c r="I507">
        <v>0</v>
      </c>
      <c r="J507">
        <v>0</v>
      </c>
      <c r="K507">
        <v>0</v>
      </c>
      <c r="L507">
        <v>0</v>
      </c>
      <c r="M507">
        <v>0</v>
      </c>
      <c r="N507">
        <v>0</v>
      </c>
    </row>
    <row r="508" spans="1:14" x14ac:dyDescent="0.3">
      <c r="A508" s="6">
        <v>45474</v>
      </c>
      <c r="B508" t="s">
        <v>35</v>
      </c>
      <c r="C508" t="s">
        <v>1102</v>
      </c>
      <c r="D508" t="s">
        <v>41</v>
      </c>
      <c r="E508">
        <v>0</v>
      </c>
      <c r="F508">
        <v>36450</v>
      </c>
      <c r="G508">
        <v>0</v>
      </c>
      <c r="H508">
        <v>0</v>
      </c>
      <c r="I508">
        <v>0</v>
      </c>
      <c r="J508">
        <v>0</v>
      </c>
      <c r="K508">
        <v>0</v>
      </c>
      <c r="L508">
        <v>0</v>
      </c>
      <c r="M508">
        <v>0</v>
      </c>
      <c r="N508">
        <v>0</v>
      </c>
    </row>
    <row r="509" spans="1:14" x14ac:dyDescent="0.3">
      <c r="A509" s="6">
        <v>45474</v>
      </c>
      <c r="B509" t="s">
        <v>35</v>
      </c>
      <c r="C509" t="s">
        <v>530</v>
      </c>
      <c r="D509" t="s">
        <v>38</v>
      </c>
      <c r="E509">
        <v>0</v>
      </c>
      <c r="F509">
        <v>36450</v>
      </c>
      <c r="G509">
        <v>0</v>
      </c>
      <c r="H509">
        <v>0</v>
      </c>
      <c r="I509">
        <v>0</v>
      </c>
      <c r="J509">
        <v>0</v>
      </c>
      <c r="K509">
        <v>0</v>
      </c>
      <c r="L509">
        <v>0</v>
      </c>
      <c r="M509">
        <v>0</v>
      </c>
      <c r="N509">
        <v>0</v>
      </c>
    </row>
    <row r="510" spans="1:14" x14ac:dyDescent="0.3">
      <c r="A510" s="6">
        <v>45474</v>
      </c>
      <c r="B510" t="s">
        <v>35</v>
      </c>
      <c r="C510" t="s">
        <v>901</v>
      </c>
      <c r="D510" t="s">
        <v>39</v>
      </c>
      <c r="E510">
        <v>0</v>
      </c>
      <c r="F510">
        <v>36450</v>
      </c>
      <c r="G510">
        <v>0</v>
      </c>
      <c r="H510">
        <v>0</v>
      </c>
      <c r="I510">
        <v>0</v>
      </c>
      <c r="J510">
        <v>0</v>
      </c>
      <c r="K510">
        <v>0</v>
      </c>
      <c r="L510">
        <v>0</v>
      </c>
      <c r="M510">
        <v>0</v>
      </c>
      <c r="N510">
        <v>0</v>
      </c>
    </row>
    <row r="511" spans="1:14" x14ac:dyDescent="0.3">
      <c r="A511" s="6">
        <v>45474</v>
      </c>
      <c r="B511" t="s">
        <v>34</v>
      </c>
      <c r="C511" t="s">
        <v>1459</v>
      </c>
      <c r="D511" t="s">
        <v>22</v>
      </c>
      <c r="E511">
        <v>0</v>
      </c>
      <c r="F511">
        <v>36450</v>
      </c>
      <c r="G511">
        <v>0</v>
      </c>
      <c r="H511">
        <v>0</v>
      </c>
      <c r="I511">
        <v>0</v>
      </c>
      <c r="J511">
        <v>0</v>
      </c>
      <c r="K511">
        <v>0</v>
      </c>
      <c r="L511">
        <v>0</v>
      </c>
      <c r="M511">
        <v>0</v>
      </c>
      <c r="N511">
        <v>0</v>
      </c>
    </row>
    <row r="512" spans="1:14" x14ac:dyDescent="0.3">
      <c r="A512" s="6">
        <v>45474</v>
      </c>
      <c r="B512" t="s">
        <v>34</v>
      </c>
      <c r="C512" t="s">
        <v>1481</v>
      </c>
      <c r="D512" t="s">
        <v>23</v>
      </c>
      <c r="E512">
        <v>0</v>
      </c>
      <c r="F512">
        <v>36450</v>
      </c>
      <c r="G512">
        <v>0</v>
      </c>
      <c r="H512">
        <v>0</v>
      </c>
      <c r="I512">
        <v>0</v>
      </c>
      <c r="J512">
        <v>0</v>
      </c>
      <c r="K512">
        <v>0</v>
      </c>
      <c r="L512">
        <v>0</v>
      </c>
      <c r="M512">
        <v>0</v>
      </c>
      <c r="N512">
        <v>0</v>
      </c>
    </row>
    <row r="513" spans="1:14" x14ac:dyDescent="0.3">
      <c r="A513" s="6">
        <v>45474</v>
      </c>
      <c r="B513" t="s">
        <v>33</v>
      </c>
      <c r="C513" t="s">
        <v>736</v>
      </c>
      <c r="D513" t="s">
        <v>19</v>
      </c>
      <c r="E513">
        <v>0</v>
      </c>
      <c r="F513">
        <v>36450</v>
      </c>
      <c r="G513">
        <v>0</v>
      </c>
      <c r="H513">
        <v>0</v>
      </c>
      <c r="I513">
        <v>0</v>
      </c>
      <c r="J513">
        <v>0</v>
      </c>
      <c r="K513">
        <v>0</v>
      </c>
      <c r="L513">
        <v>0</v>
      </c>
      <c r="M513">
        <v>0</v>
      </c>
      <c r="N513">
        <v>0</v>
      </c>
    </row>
    <row r="514" spans="1:14" x14ac:dyDescent="0.3">
      <c r="A514" s="6">
        <v>45474</v>
      </c>
      <c r="B514" t="s">
        <v>33</v>
      </c>
      <c r="C514" t="s">
        <v>1554</v>
      </c>
      <c r="D514" t="s">
        <v>3932</v>
      </c>
      <c r="E514">
        <v>0</v>
      </c>
      <c r="F514">
        <v>36450</v>
      </c>
      <c r="G514">
        <v>0</v>
      </c>
      <c r="H514">
        <v>0</v>
      </c>
      <c r="I514">
        <v>0</v>
      </c>
      <c r="J514">
        <v>0</v>
      </c>
      <c r="K514">
        <v>0</v>
      </c>
      <c r="L514">
        <v>0</v>
      </c>
      <c r="M514">
        <v>0</v>
      </c>
      <c r="N514">
        <v>0</v>
      </c>
    </row>
    <row r="515" spans="1:14" x14ac:dyDescent="0.3">
      <c r="A515" s="6">
        <v>45474</v>
      </c>
      <c r="B515" t="s">
        <v>34</v>
      </c>
      <c r="C515" t="s">
        <v>1561</v>
      </c>
      <c r="D515" t="s">
        <v>24</v>
      </c>
      <c r="E515">
        <v>0</v>
      </c>
      <c r="F515">
        <v>36450</v>
      </c>
      <c r="G515">
        <v>0</v>
      </c>
      <c r="H515">
        <v>0</v>
      </c>
      <c r="I515">
        <v>0</v>
      </c>
      <c r="J515">
        <v>0</v>
      </c>
      <c r="K515">
        <v>0</v>
      </c>
      <c r="L515">
        <v>0</v>
      </c>
      <c r="M515">
        <v>0</v>
      </c>
      <c r="N515">
        <v>0</v>
      </c>
    </row>
    <row r="516" spans="1:14" x14ac:dyDescent="0.3">
      <c r="A516" s="6">
        <v>45474</v>
      </c>
      <c r="B516" t="s">
        <v>34</v>
      </c>
      <c r="C516" t="s">
        <v>1540</v>
      </c>
      <c r="D516" t="s">
        <v>27</v>
      </c>
      <c r="E516">
        <v>0</v>
      </c>
      <c r="F516">
        <v>36450</v>
      </c>
      <c r="G516">
        <v>0</v>
      </c>
      <c r="H516">
        <v>0</v>
      </c>
      <c r="I516">
        <v>0</v>
      </c>
      <c r="J516">
        <v>0</v>
      </c>
      <c r="K516">
        <v>0</v>
      </c>
      <c r="L516">
        <v>0</v>
      </c>
      <c r="M516">
        <v>0</v>
      </c>
      <c r="N516">
        <v>0</v>
      </c>
    </row>
    <row r="517" spans="1:14" x14ac:dyDescent="0.3">
      <c r="A517" s="6">
        <v>45474</v>
      </c>
      <c r="B517" t="s">
        <v>34</v>
      </c>
      <c r="C517" t="s">
        <v>454</v>
      </c>
      <c r="D517" t="s">
        <v>28</v>
      </c>
      <c r="E517">
        <v>0</v>
      </c>
      <c r="F517">
        <v>36450</v>
      </c>
      <c r="G517">
        <v>0</v>
      </c>
      <c r="H517">
        <v>0</v>
      </c>
      <c r="I517">
        <v>0</v>
      </c>
      <c r="J517">
        <v>0</v>
      </c>
      <c r="K517">
        <v>0</v>
      </c>
      <c r="L517">
        <v>0</v>
      </c>
      <c r="M517">
        <v>0</v>
      </c>
      <c r="N517">
        <v>0</v>
      </c>
    </row>
    <row r="518" spans="1:14" x14ac:dyDescent="0.3">
      <c r="A518" s="6">
        <v>45474</v>
      </c>
      <c r="B518" t="s">
        <v>34</v>
      </c>
      <c r="C518" t="s">
        <v>1368</v>
      </c>
      <c r="D518" t="s">
        <v>25</v>
      </c>
      <c r="E518">
        <v>0</v>
      </c>
      <c r="F518">
        <v>36450</v>
      </c>
      <c r="G518">
        <v>0</v>
      </c>
      <c r="H518">
        <v>0</v>
      </c>
      <c r="I518">
        <v>0</v>
      </c>
      <c r="J518">
        <v>0</v>
      </c>
      <c r="K518">
        <v>0</v>
      </c>
      <c r="L518">
        <v>0</v>
      </c>
      <c r="M518">
        <v>0</v>
      </c>
      <c r="N518">
        <v>0</v>
      </c>
    </row>
    <row r="519" spans="1:14" x14ac:dyDescent="0.3">
      <c r="A519" s="6">
        <v>45474</v>
      </c>
      <c r="B519" t="s">
        <v>34</v>
      </c>
      <c r="C519" t="s">
        <v>1568</v>
      </c>
      <c r="D519" t="s">
        <v>26</v>
      </c>
      <c r="E519">
        <v>0</v>
      </c>
      <c r="F519">
        <v>36450</v>
      </c>
      <c r="G519">
        <v>0</v>
      </c>
      <c r="H519">
        <v>0</v>
      </c>
      <c r="I519">
        <v>0</v>
      </c>
      <c r="J519">
        <v>0</v>
      </c>
      <c r="K519">
        <v>0</v>
      </c>
      <c r="L519">
        <v>0</v>
      </c>
      <c r="M519">
        <v>0</v>
      </c>
      <c r="N519">
        <v>0</v>
      </c>
    </row>
    <row r="520" spans="1:14" x14ac:dyDescent="0.3">
      <c r="A520" s="6">
        <v>45505</v>
      </c>
      <c r="B520" t="s">
        <v>35</v>
      </c>
      <c r="C520" t="s">
        <v>1570</v>
      </c>
      <c r="D520" t="s">
        <v>53</v>
      </c>
      <c r="E520">
        <v>0</v>
      </c>
      <c r="F520">
        <v>35100</v>
      </c>
      <c r="G520">
        <v>0</v>
      </c>
      <c r="H520">
        <v>0</v>
      </c>
      <c r="I520">
        <v>0</v>
      </c>
      <c r="J520">
        <v>0</v>
      </c>
      <c r="K520">
        <v>0</v>
      </c>
      <c r="L520">
        <v>0</v>
      </c>
      <c r="M520">
        <v>0</v>
      </c>
      <c r="N520">
        <v>0</v>
      </c>
    </row>
    <row r="521" spans="1:14" x14ac:dyDescent="0.3">
      <c r="A521" s="6">
        <v>45505</v>
      </c>
      <c r="B521" t="s">
        <v>35</v>
      </c>
      <c r="C521" t="s">
        <v>1566</v>
      </c>
      <c r="D521" t="s">
        <v>54</v>
      </c>
      <c r="E521">
        <v>0</v>
      </c>
      <c r="F521">
        <v>35100</v>
      </c>
      <c r="G521">
        <v>0</v>
      </c>
      <c r="H521">
        <v>0</v>
      </c>
      <c r="I521">
        <v>0</v>
      </c>
      <c r="J521">
        <v>0</v>
      </c>
      <c r="K521">
        <v>0</v>
      </c>
      <c r="L521">
        <v>0</v>
      </c>
      <c r="M521">
        <v>0</v>
      </c>
      <c r="N521">
        <v>0</v>
      </c>
    </row>
    <row r="522" spans="1:14" x14ac:dyDescent="0.3">
      <c r="A522" s="6">
        <v>45505</v>
      </c>
      <c r="B522" t="s">
        <v>35</v>
      </c>
      <c r="C522" t="s">
        <v>946</v>
      </c>
      <c r="D522" t="s">
        <v>51</v>
      </c>
      <c r="E522">
        <v>0</v>
      </c>
      <c r="F522">
        <v>35100</v>
      </c>
      <c r="G522">
        <v>0</v>
      </c>
      <c r="H522">
        <v>0</v>
      </c>
      <c r="I522">
        <v>0</v>
      </c>
      <c r="J522">
        <v>0</v>
      </c>
      <c r="K522">
        <v>0</v>
      </c>
      <c r="L522">
        <v>0</v>
      </c>
      <c r="M522">
        <v>0</v>
      </c>
      <c r="N522">
        <v>0</v>
      </c>
    </row>
    <row r="523" spans="1:14" x14ac:dyDescent="0.3">
      <c r="A523" s="6">
        <v>45505</v>
      </c>
      <c r="B523" t="s">
        <v>35</v>
      </c>
      <c r="C523" t="s">
        <v>1563</v>
      </c>
      <c r="D523" t="s">
        <v>52</v>
      </c>
      <c r="E523">
        <v>0</v>
      </c>
      <c r="F523">
        <v>35100</v>
      </c>
      <c r="G523">
        <v>0</v>
      </c>
      <c r="H523">
        <v>0</v>
      </c>
      <c r="I523">
        <v>0</v>
      </c>
      <c r="J523">
        <v>0</v>
      </c>
      <c r="K523">
        <v>0</v>
      </c>
      <c r="L523">
        <v>0</v>
      </c>
      <c r="M523">
        <v>0</v>
      </c>
      <c r="N523">
        <v>0</v>
      </c>
    </row>
    <row r="524" spans="1:14" x14ac:dyDescent="0.3">
      <c r="A524" s="6">
        <v>45505</v>
      </c>
      <c r="B524" t="s">
        <v>55</v>
      </c>
      <c r="C524" t="s">
        <v>1124</v>
      </c>
      <c r="D524" t="s">
        <v>56</v>
      </c>
      <c r="E524">
        <v>0</v>
      </c>
      <c r="F524">
        <v>35100</v>
      </c>
      <c r="G524">
        <v>0</v>
      </c>
      <c r="H524">
        <v>0</v>
      </c>
      <c r="I524">
        <v>0</v>
      </c>
      <c r="J524">
        <v>0</v>
      </c>
      <c r="K524">
        <v>0</v>
      </c>
      <c r="L524">
        <v>0</v>
      </c>
      <c r="M524">
        <v>0</v>
      </c>
      <c r="N524">
        <v>0</v>
      </c>
    </row>
    <row r="525" spans="1:14" x14ac:dyDescent="0.3">
      <c r="A525" s="6">
        <v>45505</v>
      </c>
      <c r="B525" t="s">
        <v>55</v>
      </c>
      <c r="C525" t="s">
        <v>1217</v>
      </c>
      <c r="D525" t="s">
        <v>59</v>
      </c>
      <c r="E525">
        <v>0</v>
      </c>
      <c r="F525">
        <v>35100</v>
      </c>
      <c r="G525">
        <v>0</v>
      </c>
      <c r="H525">
        <v>0</v>
      </c>
      <c r="I525">
        <v>0</v>
      </c>
      <c r="J525">
        <v>0</v>
      </c>
      <c r="K525">
        <v>0</v>
      </c>
      <c r="L525">
        <v>0</v>
      </c>
      <c r="M525">
        <v>0</v>
      </c>
      <c r="N525">
        <v>0</v>
      </c>
    </row>
    <row r="526" spans="1:14" x14ac:dyDescent="0.3">
      <c r="A526" s="6">
        <v>45505</v>
      </c>
      <c r="B526" t="s">
        <v>55</v>
      </c>
      <c r="C526" t="s">
        <v>1222</v>
      </c>
      <c r="D526" t="s">
        <v>60</v>
      </c>
      <c r="E526">
        <v>0</v>
      </c>
      <c r="F526">
        <v>35100</v>
      </c>
      <c r="G526">
        <v>0</v>
      </c>
      <c r="H526">
        <v>0</v>
      </c>
      <c r="I526">
        <v>0</v>
      </c>
      <c r="J526">
        <v>0</v>
      </c>
      <c r="K526">
        <v>0</v>
      </c>
      <c r="L526">
        <v>0</v>
      </c>
      <c r="M526">
        <v>0</v>
      </c>
      <c r="N526">
        <v>0</v>
      </c>
    </row>
    <row r="527" spans="1:14" x14ac:dyDescent="0.3">
      <c r="A527" s="6">
        <v>45505</v>
      </c>
      <c r="B527" t="s">
        <v>55</v>
      </c>
      <c r="C527" t="s">
        <v>1138</v>
      </c>
      <c r="D527" t="s">
        <v>57</v>
      </c>
      <c r="E527">
        <v>0</v>
      </c>
      <c r="F527">
        <v>35100</v>
      </c>
      <c r="G527">
        <v>0</v>
      </c>
      <c r="H527">
        <v>0</v>
      </c>
      <c r="I527">
        <v>0</v>
      </c>
      <c r="J527">
        <v>0</v>
      </c>
      <c r="K527">
        <v>0</v>
      </c>
      <c r="L527">
        <v>0</v>
      </c>
      <c r="M527">
        <v>0</v>
      </c>
      <c r="N527">
        <v>0</v>
      </c>
    </row>
    <row r="528" spans="1:14" x14ac:dyDescent="0.3">
      <c r="A528" s="6">
        <v>45505</v>
      </c>
      <c r="B528" t="s">
        <v>55</v>
      </c>
      <c r="C528" t="s">
        <v>1175</v>
      </c>
      <c r="D528" t="s">
        <v>58</v>
      </c>
      <c r="E528">
        <v>0</v>
      </c>
      <c r="F528">
        <v>35100</v>
      </c>
      <c r="G528">
        <v>0</v>
      </c>
      <c r="H528">
        <v>0</v>
      </c>
      <c r="I528">
        <v>0</v>
      </c>
      <c r="J528">
        <v>0</v>
      </c>
      <c r="K528">
        <v>0</v>
      </c>
      <c r="L528">
        <v>0</v>
      </c>
      <c r="M528">
        <v>0</v>
      </c>
      <c r="N528">
        <v>0</v>
      </c>
    </row>
    <row r="529" spans="1:14" x14ac:dyDescent="0.3">
      <c r="A529" s="6">
        <v>45505</v>
      </c>
      <c r="B529" t="s">
        <v>35</v>
      </c>
      <c r="C529" t="s">
        <v>1268</v>
      </c>
      <c r="D529" t="s">
        <v>44</v>
      </c>
      <c r="E529">
        <v>0</v>
      </c>
      <c r="F529">
        <v>35100</v>
      </c>
      <c r="G529">
        <v>0</v>
      </c>
      <c r="H529">
        <v>0</v>
      </c>
      <c r="I529">
        <v>0</v>
      </c>
      <c r="J529">
        <v>0</v>
      </c>
      <c r="K529">
        <v>0</v>
      </c>
      <c r="L529">
        <v>0</v>
      </c>
      <c r="M529">
        <v>0</v>
      </c>
      <c r="N529">
        <v>0</v>
      </c>
    </row>
    <row r="530" spans="1:14" x14ac:dyDescent="0.3">
      <c r="A530" s="6">
        <v>45505</v>
      </c>
      <c r="B530" t="s">
        <v>35</v>
      </c>
      <c r="C530" t="s">
        <v>1562</v>
      </c>
      <c r="D530" t="s">
        <v>45</v>
      </c>
      <c r="E530">
        <v>0</v>
      </c>
      <c r="F530">
        <v>35100</v>
      </c>
      <c r="G530">
        <v>0</v>
      </c>
      <c r="H530">
        <v>0</v>
      </c>
      <c r="I530">
        <v>0</v>
      </c>
      <c r="J530">
        <v>0</v>
      </c>
      <c r="K530">
        <v>0</v>
      </c>
      <c r="L530">
        <v>0</v>
      </c>
      <c r="M530">
        <v>0</v>
      </c>
      <c r="N530">
        <v>0</v>
      </c>
    </row>
    <row r="531" spans="1:14" x14ac:dyDescent="0.3">
      <c r="A531" s="6">
        <v>45505</v>
      </c>
      <c r="B531" t="s">
        <v>35</v>
      </c>
      <c r="C531" t="s">
        <v>1080</v>
      </c>
      <c r="D531" t="s">
        <v>42</v>
      </c>
      <c r="E531">
        <v>0</v>
      </c>
      <c r="F531">
        <v>35100</v>
      </c>
      <c r="G531">
        <v>0</v>
      </c>
      <c r="H531">
        <v>0</v>
      </c>
      <c r="I531">
        <v>0</v>
      </c>
      <c r="J531">
        <v>0</v>
      </c>
      <c r="K531">
        <v>0</v>
      </c>
      <c r="L531">
        <v>0</v>
      </c>
      <c r="M531">
        <v>0</v>
      </c>
      <c r="N531">
        <v>0</v>
      </c>
    </row>
    <row r="532" spans="1:14" x14ac:dyDescent="0.3">
      <c r="A532" s="6">
        <v>45505</v>
      </c>
      <c r="B532" t="s">
        <v>35</v>
      </c>
      <c r="C532" t="s">
        <v>1097</v>
      </c>
      <c r="D532" t="s">
        <v>43</v>
      </c>
      <c r="E532">
        <v>0</v>
      </c>
      <c r="F532">
        <v>35100</v>
      </c>
      <c r="G532">
        <v>0</v>
      </c>
      <c r="H532">
        <v>0</v>
      </c>
      <c r="I532">
        <v>0</v>
      </c>
      <c r="J532">
        <v>0</v>
      </c>
      <c r="K532">
        <v>0</v>
      </c>
      <c r="L532">
        <v>0</v>
      </c>
      <c r="M532">
        <v>0</v>
      </c>
      <c r="N532">
        <v>0</v>
      </c>
    </row>
    <row r="533" spans="1:14" x14ac:dyDescent="0.3">
      <c r="A533" s="6">
        <v>45505</v>
      </c>
      <c r="B533" t="s">
        <v>35</v>
      </c>
      <c r="C533" t="s">
        <v>371</v>
      </c>
      <c r="D533" t="s">
        <v>46</v>
      </c>
      <c r="E533">
        <v>0</v>
      </c>
      <c r="F533">
        <v>35100</v>
      </c>
      <c r="G533">
        <v>0</v>
      </c>
      <c r="H533">
        <v>0</v>
      </c>
      <c r="I533">
        <v>0</v>
      </c>
      <c r="J533">
        <v>0</v>
      </c>
      <c r="K533">
        <v>0</v>
      </c>
      <c r="L533">
        <v>0</v>
      </c>
      <c r="M533">
        <v>0</v>
      </c>
      <c r="N533">
        <v>0</v>
      </c>
    </row>
    <row r="534" spans="1:14" x14ac:dyDescent="0.3">
      <c r="A534" s="6">
        <v>45505</v>
      </c>
      <c r="B534" t="s">
        <v>35</v>
      </c>
      <c r="C534" t="s">
        <v>1559</v>
      </c>
      <c r="D534" t="s">
        <v>49</v>
      </c>
      <c r="E534">
        <v>0</v>
      </c>
      <c r="F534">
        <v>35100</v>
      </c>
      <c r="G534">
        <v>0</v>
      </c>
      <c r="H534">
        <v>0</v>
      </c>
      <c r="I534">
        <v>0</v>
      </c>
      <c r="J534">
        <v>0</v>
      </c>
      <c r="K534">
        <v>0</v>
      </c>
      <c r="L534">
        <v>0</v>
      </c>
      <c r="M534">
        <v>0</v>
      </c>
      <c r="N534">
        <v>0</v>
      </c>
    </row>
    <row r="535" spans="1:14" x14ac:dyDescent="0.3">
      <c r="A535" s="6">
        <v>45505</v>
      </c>
      <c r="B535" t="s">
        <v>35</v>
      </c>
      <c r="C535" t="s">
        <v>1560</v>
      </c>
      <c r="D535" t="s">
        <v>50</v>
      </c>
      <c r="E535">
        <v>0</v>
      </c>
      <c r="F535">
        <v>35100</v>
      </c>
      <c r="G535">
        <v>0</v>
      </c>
      <c r="H535">
        <v>0</v>
      </c>
      <c r="I535">
        <v>0</v>
      </c>
      <c r="J535">
        <v>0</v>
      </c>
      <c r="K535">
        <v>0</v>
      </c>
      <c r="L535">
        <v>0</v>
      </c>
      <c r="M535">
        <v>0</v>
      </c>
      <c r="N535">
        <v>0</v>
      </c>
    </row>
    <row r="536" spans="1:14" x14ac:dyDescent="0.3">
      <c r="A536" s="6">
        <v>45505</v>
      </c>
      <c r="B536" t="s">
        <v>35</v>
      </c>
      <c r="C536" t="s">
        <v>1564</v>
      </c>
      <c r="D536" t="s">
        <v>47</v>
      </c>
      <c r="E536">
        <v>0</v>
      </c>
      <c r="F536">
        <v>35100</v>
      </c>
      <c r="G536">
        <v>0</v>
      </c>
      <c r="H536">
        <v>0</v>
      </c>
      <c r="I536">
        <v>0</v>
      </c>
      <c r="J536">
        <v>0</v>
      </c>
      <c r="K536">
        <v>0</v>
      </c>
      <c r="L536">
        <v>0</v>
      </c>
      <c r="M536">
        <v>0</v>
      </c>
      <c r="N536">
        <v>0</v>
      </c>
    </row>
    <row r="537" spans="1:14" x14ac:dyDescent="0.3">
      <c r="A537" s="6">
        <v>45505</v>
      </c>
      <c r="B537" t="s">
        <v>35</v>
      </c>
      <c r="C537" t="s">
        <v>1265</v>
      </c>
      <c r="D537" t="s">
        <v>48</v>
      </c>
      <c r="E537">
        <v>0</v>
      </c>
      <c r="F537">
        <v>35100</v>
      </c>
      <c r="G537">
        <v>0</v>
      </c>
      <c r="H537">
        <v>0</v>
      </c>
      <c r="I537">
        <v>0</v>
      </c>
      <c r="J537">
        <v>0</v>
      </c>
      <c r="K537">
        <v>0</v>
      </c>
      <c r="L537">
        <v>0</v>
      </c>
      <c r="M537">
        <v>0</v>
      </c>
      <c r="N537">
        <v>0</v>
      </c>
    </row>
    <row r="538" spans="1:14" x14ac:dyDescent="0.3">
      <c r="A538" s="6">
        <v>45505</v>
      </c>
      <c r="B538" t="s">
        <v>55</v>
      </c>
      <c r="C538" t="s">
        <v>1191</v>
      </c>
      <c r="D538" t="s">
        <v>61</v>
      </c>
      <c r="E538">
        <v>0</v>
      </c>
      <c r="F538">
        <v>35100</v>
      </c>
      <c r="G538">
        <v>0</v>
      </c>
      <c r="H538">
        <v>0</v>
      </c>
      <c r="I538">
        <v>0</v>
      </c>
      <c r="J538">
        <v>0</v>
      </c>
      <c r="K538">
        <v>0</v>
      </c>
      <c r="L538">
        <v>0</v>
      </c>
      <c r="M538">
        <v>0</v>
      </c>
      <c r="N538">
        <v>0</v>
      </c>
    </row>
    <row r="539" spans="1:14" x14ac:dyDescent="0.3">
      <c r="A539" s="6">
        <v>45505</v>
      </c>
      <c r="B539" t="s">
        <v>80</v>
      </c>
      <c r="C539" t="s">
        <v>790</v>
      </c>
      <c r="D539" t="s">
        <v>73</v>
      </c>
      <c r="E539">
        <v>0</v>
      </c>
      <c r="F539">
        <v>35100</v>
      </c>
      <c r="G539">
        <v>0</v>
      </c>
      <c r="H539">
        <v>0</v>
      </c>
      <c r="I539">
        <v>0</v>
      </c>
      <c r="J539">
        <v>0</v>
      </c>
      <c r="K539">
        <v>0</v>
      </c>
      <c r="L539">
        <v>0</v>
      </c>
      <c r="M539">
        <v>0</v>
      </c>
      <c r="N539">
        <v>0</v>
      </c>
    </row>
    <row r="540" spans="1:14" x14ac:dyDescent="0.3">
      <c r="A540" s="6">
        <v>45505</v>
      </c>
      <c r="B540" t="s">
        <v>80</v>
      </c>
      <c r="C540" t="s">
        <v>776</v>
      </c>
      <c r="D540" t="s">
        <v>74</v>
      </c>
      <c r="E540">
        <v>0</v>
      </c>
      <c r="F540">
        <v>35100</v>
      </c>
      <c r="G540">
        <v>0</v>
      </c>
      <c r="H540">
        <v>0</v>
      </c>
      <c r="I540">
        <v>0</v>
      </c>
      <c r="J540">
        <v>0</v>
      </c>
      <c r="K540">
        <v>0</v>
      </c>
      <c r="L540">
        <v>0</v>
      </c>
      <c r="M540">
        <v>0</v>
      </c>
      <c r="N540">
        <v>0</v>
      </c>
    </row>
    <row r="541" spans="1:14" x14ac:dyDescent="0.3">
      <c r="A541" s="6">
        <v>45505</v>
      </c>
      <c r="B541" t="s">
        <v>80</v>
      </c>
      <c r="C541" t="s">
        <v>1558</v>
      </c>
      <c r="D541" t="s">
        <v>71</v>
      </c>
      <c r="E541">
        <v>0</v>
      </c>
      <c r="F541">
        <v>35100</v>
      </c>
      <c r="G541">
        <v>0</v>
      </c>
      <c r="H541">
        <v>0</v>
      </c>
      <c r="I541">
        <v>0</v>
      </c>
      <c r="J541">
        <v>0</v>
      </c>
      <c r="K541">
        <v>0</v>
      </c>
      <c r="L541">
        <v>0</v>
      </c>
      <c r="M541">
        <v>0</v>
      </c>
      <c r="N541">
        <v>0</v>
      </c>
    </row>
    <row r="542" spans="1:14" x14ac:dyDescent="0.3">
      <c r="A542" s="6">
        <v>45505</v>
      </c>
      <c r="B542" t="s">
        <v>80</v>
      </c>
      <c r="C542" t="s">
        <v>783</v>
      </c>
      <c r="D542" t="s">
        <v>72</v>
      </c>
      <c r="E542">
        <v>0</v>
      </c>
      <c r="F542">
        <v>35100</v>
      </c>
      <c r="G542">
        <v>0</v>
      </c>
      <c r="H542">
        <v>0</v>
      </c>
      <c r="I542">
        <v>0</v>
      </c>
      <c r="J542">
        <v>0</v>
      </c>
      <c r="K542">
        <v>0</v>
      </c>
      <c r="L542">
        <v>0</v>
      </c>
      <c r="M542">
        <v>0</v>
      </c>
      <c r="N542">
        <v>0</v>
      </c>
    </row>
    <row r="543" spans="1:14" x14ac:dyDescent="0.3">
      <c r="A543" s="6">
        <v>45505</v>
      </c>
      <c r="B543" t="s">
        <v>80</v>
      </c>
      <c r="C543" t="s">
        <v>1076</v>
      </c>
      <c r="D543" t="s">
        <v>75</v>
      </c>
      <c r="E543">
        <v>0</v>
      </c>
      <c r="F543">
        <v>35100</v>
      </c>
      <c r="G543">
        <v>0</v>
      </c>
      <c r="H543">
        <v>0</v>
      </c>
      <c r="I543">
        <v>0</v>
      </c>
      <c r="J543">
        <v>0</v>
      </c>
      <c r="K543">
        <v>0</v>
      </c>
      <c r="L543">
        <v>0</v>
      </c>
      <c r="M543">
        <v>0</v>
      </c>
      <c r="N543">
        <v>0</v>
      </c>
    </row>
    <row r="544" spans="1:14" x14ac:dyDescent="0.3">
      <c r="A544" s="6">
        <v>45505</v>
      </c>
      <c r="B544" t="s">
        <v>80</v>
      </c>
      <c r="C544" t="s">
        <v>1557</v>
      </c>
      <c r="D544" t="s">
        <v>78</v>
      </c>
      <c r="E544">
        <v>0</v>
      </c>
      <c r="F544">
        <v>35100</v>
      </c>
      <c r="G544">
        <v>0</v>
      </c>
      <c r="H544">
        <v>0</v>
      </c>
      <c r="I544">
        <v>0</v>
      </c>
      <c r="J544">
        <v>0</v>
      </c>
      <c r="K544">
        <v>0</v>
      </c>
      <c r="L544">
        <v>0</v>
      </c>
      <c r="M544">
        <v>0</v>
      </c>
      <c r="N544">
        <v>0</v>
      </c>
    </row>
    <row r="545" spans="1:14" x14ac:dyDescent="0.3">
      <c r="A545" s="6">
        <v>45505</v>
      </c>
      <c r="B545" t="s">
        <v>80</v>
      </c>
      <c r="C545" t="s">
        <v>1553</v>
      </c>
      <c r="D545" t="s">
        <v>79</v>
      </c>
      <c r="E545">
        <v>0</v>
      </c>
      <c r="F545">
        <v>35100</v>
      </c>
      <c r="G545">
        <v>0</v>
      </c>
      <c r="H545">
        <v>0</v>
      </c>
      <c r="I545">
        <v>0</v>
      </c>
      <c r="J545">
        <v>0</v>
      </c>
      <c r="K545">
        <v>0</v>
      </c>
      <c r="L545">
        <v>0</v>
      </c>
      <c r="M545">
        <v>0</v>
      </c>
      <c r="N545">
        <v>0</v>
      </c>
    </row>
    <row r="546" spans="1:14" x14ac:dyDescent="0.3">
      <c r="A546" s="6">
        <v>45505</v>
      </c>
      <c r="B546" t="s">
        <v>80</v>
      </c>
      <c r="C546" t="s">
        <v>1552</v>
      </c>
      <c r="D546" t="s">
        <v>76</v>
      </c>
      <c r="E546">
        <v>0</v>
      </c>
      <c r="F546">
        <v>35100</v>
      </c>
      <c r="G546">
        <v>0</v>
      </c>
      <c r="H546">
        <v>0</v>
      </c>
      <c r="I546">
        <v>0</v>
      </c>
      <c r="J546">
        <v>0</v>
      </c>
      <c r="K546">
        <v>0</v>
      </c>
      <c r="L546">
        <v>0</v>
      </c>
      <c r="M546">
        <v>0</v>
      </c>
      <c r="N546">
        <v>0</v>
      </c>
    </row>
    <row r="547" spans="1:14" x14ac:dyDescent="0.3">
      <c r="A547" s="6">
        <v>45505</v>
      </c>
      <c r="B547" t="s">
        <v>80</v>
      </c>
      <c r="C547" t="s">
        <v>1273</v>
      </c>
      <c r="D547" t="s">
        <v>77</v>
      </c>
      <c r="E547">
        <v>0</v>
      </c>
      <c r="F547">
        <v>35100</v>
      </c>
      <c r="G547">
        <v>0</v>
      </c>
      <c r="H547">
        <v>0</v>
      </c>
      <c r="I547">
        <v>0</v>
      </c>
      <c r="J547">
        <v>0</v>
      </c>
      <c r="K547">
        <v>0</v>
      </c>
      <c r="L547">
        <v>0</v>
      </c>
      <c r="M547">
        <v>0</v>
      </c>
      <c r="N547">
        <v>0</v>
      </c>
    </row>
    <row r="548" spans="1:14" x14ac:dyDescent="0.3">
      <c r="A548" s="6">
        <v>45505</v>
      </c>
      <c r="B548" t="s">
        <v>55</v>
      </c>
      <c r="C548" t="s">
        <v>414</v>
      </c>
      <c r="D548" t="s">
        <v>64</v>
      </c>
      <c r="E548">
        <v>0</v>
      </c>
      <c r="F548">
        <v>35100</v>
      </c>
      <c r="G548">
        <v>0</v>
      </c>
      <c r="H548">
        <v>0</v>
      </c>
      <c r="I548">
        <v>0</v>
      </c>
      <c r="J548">
        <v>0</v>
      </c>
      <c r="K548">
        <v>0</v>
      </c>
      <c r="L548">
        <v>0</v>
      </c>
      <c r="M548">
        <v>0</v>
      </c>
      <c r="N548">
        <v>0</v>
      </c>
    </row>
    <row r="549" spans="1:14" x14ac:dyDescent="0.3">
      <c r="A549" s="6">
        <v>45505</v>
      </c>
      <c r="B549" t="s">
        <v>55</v>
      </c>
      <c r="C549" t="s">
        <v>486</v>
      </c>
      <c r="D549" t="s">
        <v>65</v>
      </c>
      <c r="E549">
        <v>0</v>
      </c>
      <c r="F549">
        <v>35100</v>
      </c>
      <c r="G549">
        <v>0</v>
      </c>
      <c r="H549">
        <v>0</v>
      </c>
      <c r="I549">
        <v>0</v>
      </c>
      <c r="J549">
        <v>0</v>
      </c>
      <c r="K549">
        <v>0</v>
      </c>
      <c r="L549">
        <v>0</v>
      </c>
      <c r="M549">
        <v>0</v>
      </c>
      <c r="N549">
        <v>0</v>
      </c>
    </row>
    <row r="550" spans="1:14" x14ac:dyDescent="0.3">
      <c r="A550" s="6">
        <v>45505</v>
      </c>
      <c r="B550" t="s">
        <v>55</v>
      </c>
      <c r="C550" t="s">
        <v>1201</v>
      </c>
      <c r="D550" t="s">
        <v>62</v>
      </c>
      <c r="E550">
        <v>0</v>
      </c>
      <c r="F550">
        <v>35100</v>
      </c>
      <c r="G550">
        <v>0</v>
      </c>
      <c r="H550">
        <v>0</v>
      </c>
      <c r="I550">
        <v>0</v>
      </c>
      <c r="J550">
        <v>0</v>
      </c>
      <c r="K550">
        <v>0</v>
      </c>
      <c r="L550">
        <v>0</v>
      </c>
      <c r="M550">
        <v>0</v>
      </c>
      <c r="N550">
        <v>0</v>
      </c>
    </row>
    <row r="551" spans="1:14" x14ac:dyDescent="0.3">
      <c r="A551" s="6">
        <v>45505</v>
      </c>
      <c r="B551" t="s">
        <v>55</v>
      </c>
      <c r="C551" t="s">
        <v>378</v>
      </c>
      <c r="D551" t="s">
        <v>63</v>
      </c>
      <c r="E551">
        <v>0</v>
      </c>
      <c r="F551">
        <v>35100</v>
      </c>
      <c r="G551">
        <v>0</v>
      </c>
      <c r="H551">
        <v>0</v>
      </c>
      <c r="I551">
        <v>0</v>
      </c>
      <c r="J551">
        <v>0</v>
      </c>
      <c r="K551">
        <v>0</v>
      </c>
      <c r="L551">
        <v>0</v>
      </c>
      <c r="M551">
        <v>0</v>
      </c>
      <c r="N551">
        <v>0</v>
      </c>
    </row>
    <row r="552" spans="1:14" x14ac:dyDescent="0.3">
      <c r="A552" s="6">
        <v>45505</v>
      </c>
      <c r="B552" t="s">
        <v>55</v>
      </c>
      <c r="C552" t="s">
        <v>1491</v>
      </c>
      <c r="D552" t="s">
        <v>66</v>
      </c>
      <c r="E552">
        <v>0</v>
      </c>
      <c r="F552">
        <v>35100</v>
      </c>
      <c r="G552">
        <v>0</v>
      </c>
      <c r="H552">
        <v>0</v>
      </c>
      <c r="I552">
        <v>0</v>
      </c>
      <c r="J552">
        <v>0</v>
      </c>
      <c r="K552">
        <v>0</v>
      </c>
      <c r="L552">
        <v>0</v>
      </c>
      <c r="M552">
        <v>0</v>
      </c>
      <c r="N552">
        <v>0</v>
      </c>
    </row>
    <row r="553" spans="1:14" x14ac:dyDescent="0.3">
      <c r="A553" s="6">
        <v>45505</v>
      </c>
      <c r="B553" t="s">
        <v>80</v>
      </c>
      <c r="C553" t="s">
        <v>713</v>
      </c>
      <c r="D553" t="s">
        <v>69</v>
      </c>
      <c r="E553">
        <v>0</v>
      </c>
      <c r="F553">
        <v>35100</v>
      </c>
      <c r="G553">
        <v>0</v>
      </c>
      <c r="H553">
        <v>0</v>
      </c>
      <c r="I553">
        <v>0</v>
      </c>
      <c r="J553">
        <v>0</v>
      </c>
      <c r="K553">
        <v>0</v>
      </c>
      <c r="L553">
        <v>0</v>
      </c>
      <c r="M553">
        <v>0</v>
      </c>
      <c r="N553">
        <v>0</v>
      </c>
    </row>
    <row r="554" spans="1:14" x14ac:dyDescent="0.3">
      <c r="A554" s="6">
        <v>45505</v>
      </c>
      <c r="B554" t="s">
        <v>80</v>
      </c>
      <c r="C554" t="s">
        <v>726</v>
      </c>
      <c r="D554" t="s">
        <v>70</v>
      </c>
      <c r="E554">
        <v>0</v>
      </c>
      <c r="F554">
        <v>35100</v>
      </c>
      <c r="G554">
        <v>0</v>
      </c>
      <c r="H554">
        <v>0</v>
      </c>
      <c r="I554">
        <v>0</v>
      </c>
      <c r="J554">
        <v>0</v>
      </c>
      <c r="K554">
        <v>0</v>
      </c>
      <c r="L554">
        <v>0</v>
      </c>
      <c r="M554">
        <v>0</v>
      </c>
      <c r="N554">
        <v>0</v>
      </c>
    </row>
    <row r="555" spans="1:14" x14ac:dyDescent="0.3">
      <c r="A555" s="6">
        <v>45505</v>
      </c>
      <c r="B555" t="s">
        <v>80</v>
      </c>
      <c r="C555" t="s">
        <v>1374</v>
      </c>
      <c r="D555" t="s">
        <v>67</v>
      </c>
      <c r="E555">
        <v>0</v>
      </c>
      <c r="F555">
        <v>35100</v>
      </c>
      <c r="G555">
        <v>0</v>
      </c>
      <c r="H555">
        <v>0</v>
      </c>
      <c r="I555">
        <v>0</v>
      </c>
      <c r="J555">
        <v>0</v>
      </c>
      <c r="K555">
        <v>0</v>
      </c>
      <c r="L555">
        <v>0</v>
      </c>
      <c r="M555">
        <v>0</v>
      </c>
      <c r="N555">
        <v>0</v>
      </c>
    </row>
    <row r="556" spans="1:14" x14ac:dyDescent="0.3">
      <c r="A556" s="6">
        <v>45505</v>
      </c>
      <c r="B556" t="s">
        <v>80</v>
      </c>
      <c r="C556" t="s">
        <v>1463</v>
      </c>
      <c r="D556" t="s">
        <v>68</v>
      </c>
      <c r="E556">
        <v>0</v>
      </c>
      <c r="F556">
        <v>35100</v>
      </c>
      <c r="G556">
        <v>0</v>
      </c>
      <c r="H556">
        <v>0</v>
      </c>
      <c r="I556">
        <v>0</v>
      </c>
      <c r="J556">
        <v>0</v>
      </c>
      <c r="K556">
        <v>0</v>
      </c>
      <c r="L556">
        <v>0</v>
      </c>
      <c r="M556">
        <v>0</v>
      </c>
      <c r="N556">
        <v>0</v>
      </c>
    </row>
    <row r="557" spans="1:14" x14ac:dyDescent="0.3">
      <c r="A557" s="6">
        <v>45505</v>
      </c>
      <c r="B557" t="s">
        <v>33</v>
      </c>
      <c r="C557" t="s">
        <v>1556</v>
      </c>
      <c r="D557" t="s">
        <v>11</v>
      </c>
      <c r="E557">
        <v>0</v>
      </c>
      <c r="F557">
        <v>35100</v>
      </c>
      <c r="G557">
        <v>0</v>
      </c>
      <c r="H557">
        <v>0</v>
      </c>
      <c r="I557">
        <v>0</v>
      </c>
      <c r="J557">
        <v>0</v>
      </c>
      <c r="K557">
        <v>0</v>
      </c>
      <c r="L557">
        <v>0</v>
      </c>
      <c r="M557">
        <v>0</v>
      </c>
      <c r="N557">
        <v>0</v>
      </c>
    </row>
    <row r="558" spans="1:14" x14ac:dyDescent="0.3">
      <c r="A558" s="6">
        <v>45505</v>
      </c>
      <c r="B558" t="s">
        <v>33</v>
      </c>
      <c r="C558" t="s">
        <v>750</v>
      </c>
      <c r="D558" t="s">
        <v>12</v>
      </c>
      <c r="E558">
        <v>0</v>
      </c>
      <c r="F558">
        <v>35100</v>
      </c>
      <c r="G558">
        <v>0</v>
      </c>
      <c r="H558">
        <v>0</v>
      </c>
      <c r="I558">
        <v>0</v>
      </c>
      <c r="J558">
        <v>0</v>
      </c>
      <c r="K558">
        <v>0</v>
      </c>
      <c r="L558">
        <v>0</v>
      </c>
      <c r="M558">
        <v>0</v>
      </c>
      <c r="N558">
        <v>0</v>
      </c>
    </row>
    <row r="559" spans="1:14" x14ac:dyDescent="0.3">
      <c r="A559" s="6">
        <v>45505</v>
      </c>
      <c r="B559" t="s">
        <v>33</v>
      </c>
      <c r="C559" t="s">
        <v>1567</v>
      </c>
      <c r="D559" t="s">
        <v>9</v>
      </c>
      <c r="E559">
        <v>0</v>
      </c>
      <c r="F559">
        <v>35100</v>
      </c>
      <c r="G559">
        <v>0</v>
      </c>
      <c r="H559">
        <v>0</v>
      </c>
      <c r="I559">
        <v>0</v>
      </c>
      <c r="J559">
        <v>0</v>
      </c>
      <c r="K559">
        <v>0</v>
      </c>
      <c r="L559">
        <v>0</v>
      </c>
      <c r="M559">
        <v>0</v>
      </c>
      <c r="N559">
        <v>0</v>
      </c>
    </row>
    <row r="560" spans="1:14" x14ac:dyDescent="0.3">
      <c r="A560" s="6">
        <v>45505</v>
      </c>
      <c r="B560" t="s">
        <v>33</v>
      </c>
      <c r="C560" t="s">
        <v>1432</v>
      </c>
      <c r="D560" t="s">
        <v>10</v>
      </c>
      <c r="E560">
        <v>0</v>
      </c>
      <c r="F560">
        <v>35100</v>
      </c>
      <c r="G560">
        <v>0</v>
      </c>
      <c r="H560">
        <v>0</v>
      </c>
      <c r="I560">
        <v>0</v>
      </c>
      <c r="J560">
        <v>0</v>
      </c>
      <c r="K560">
        <v>0</v>
      </c>
      <c r="L560">
        <v>0</v>
      </c>
      <c r="M560">
        <v>0</v>
      </c>
      <c r="N560">
        <v>0</v>
      </c>
    </row>
    <row r="561" spans="1:14" x14ac:dyDescent="0.3">
      <c r="A561" s="6">
        <v>45505</v>
      </c>
      <c r="B561" t="s">
        <v>33</v>
      </c>
      <c r="C561" t="s">
        <v>840</v>
      </c>
      <c r="D561" t="s">
        <v>13</v>
      </c>
      <c r="E561">
        <v>0</v>
      </c>
      <c r="F561">
        <v>35100</v>
      </c>
      <c r="G561">
        <v>0</v>
      </c>
      <c r="H561">
        <v>0</v>
      </c>
      <c r="I561">
        <v>0</v>
      </c>
      <c r="J561">
        <v>0</v>
      </c>
      <c r="K561">
        <v>0</v>
      </c>
      <c r="L561">
        <v>0</v>
      </c>
      <c r="M561">
        <v>0</v>
      </c>
      <c r="N561">
        <v>0</v>
      </c>
    </row>
    <row r="562" spans="1:14" x14ac:dyDescent="0.3">
      <c r="A562" s="6">
        <v>45505</v>
      </c>
      <c r="B562" t="s">
        <v>33</v>
      </c>
      <c r="C562" t="s">
        <v>826</v>
      </c>
      <c r="D562" t="s">
        <v>16</v>
      </c>
      <c r="E562">
        <v>0</v>
      </c>
      <c r="F562">
        <v>35100</v>
      </c>
      <c r="G562">
        <v>0</v>
      </c>
      <c r="H562">
        <v>0</v>
      </c>
      <c r="I562">
        <v>0</v>
      </c>
      <c r="J562">
        <v>0</v>
      </c>
      <c r="K562">
        <v>0</v>
      </c>
      <c r="L562">
        <v>0</v>
      </c>
      <c r="M562">
        <v>0</v>
      </c>
      <c r="N562">
        <v>0</v>
      </c>
    </row>
    <row r="563" spans="1:14" x14ac:dyDescent="0.3">
      <c r="A563" s="6">
        <v>45505</v>
      </c>
      <c r="B563" t="s">
        <v>33</v>
      </c>
      <c r="C563" t="s">
        <v>1550</v>
      </c>
      <c r="D563" t="s">
        <v>17</v>
      </c>
      <c r="E563">
        <v>0</v>
      </c>
      <c r="F563">
        <v>35100</v>
      </c>
      <c r="G563">
        <v>0</v>
      </c>
      <c r="H563">
        <v>0</v>
      </c>
      <c r="I563">
        <v>0</v>
      </c>
      <c r="J563">
        <v>0</v>
      </c>
      <c r="K563">
        <v>0</v>
      </c>
      <c r="L563">
        <v>0</v>
      </c>
      <c r="M563">
        <v>0</v>
      </c>
      <c r="N563">
        <v>0</v>
      </c>
    </row>
    <row r="564" spans="1:14" x14ac:dyDescent="0.3">
      <c r="A564" s="6">
        <v>45505</v>
      </c>
      <c r="B564" t="s">
        <v>33</v>
      </c>
      <c r="C564" t="s">
        <v>1410</v>
      </c>
      <c r="D564" t="s">
        <v>14</v>
      </c>
      <c r="E564">
        <v>0</v>
      </c>
      <c r="F564">
        <v>35100</v>
      </c>
      <c r="G564">
        <v>0</v>
      </c>
      <c r="H564">
        <v>0</v>
      </c>
      <c r="I564">
        <v>0</v>
      </c>
      <c r="J564">
        <v>0</v>
      </c>
      <c r="K564">
        <v>0</v>
      </c>
      <c r="L564">
        <v>0</v>
      </c>
      <c r="M564">
        <v>0</v>
      </c>
      <c r="N564">
        <v>0</v>
      </c>
    </row>
    <row r="565" spans="1:14" x14ac:dyDescent="0.3">
      <c r="A565" s="6">
        <v>45505</v>
      </c>
      <c r="B565" t="s">
        <v>33</v>
      </c>
      <c r="C565" t="s">
        <v>831</v>
      </c>
      <c r="D565" t="s">
        <v>15</v>
      </c>
      <c r="E565">
        <v>0</v>
      </c>
      <c r="F565">
        <v>35100</v>
      </c>
      <c r="G565">
        <v>0</v>
      </c>
      <c r="H565">
        <v>0</v>
      </c>
      <c r="I565">
        <v>0</v>
      </c>
      <c r="J565">
        <v>0</v>
      </c>
      <c r="K565">
        <v>0</v>
      </c>
      <c r="L565">
        <v>0</v>
      </c>
      <c r="M565">
        <v>0</v>
      </c>
      <c r="N565">
        <v>0</v>
      </c>
    </row>
    <row r="566" spans="1:14" x14ac:dyDescent="0.3">
      <c r="A566" s="6">
        <v>45505</v>
      </c>
      <c r="B566" t="s">
        <v>33</v>
      </c>
      <c r="C566" t="s">
        <v>770</v>
      </c>
      <c r="D566" t="s">
        <v>2</v>
      </c>
      <c r="E566">
        <v>0</v>
      </c>
      <c r="F566">
        <v>35100</v>
      </c>
      <c r="G566">
        <v>0</v>
      </c>
      <c r="H566">
        <v>0</v>
      </c>
      <c r="I566">
        <v>0</v>
      </c>
      <c r="J566">
        <v>0</v>
      </c>
      <c r="K566">
        <v>0</v>
      </c>
      <c r="L566">
        <v>0</v>
      </c>
      <c r="M566">
        <v>0</v>
      </c>
      <c r="N566">
        <v>0</v>
      </c>
    </row>
    <row r="567" spans="1:14" x14ac:dyDescent="0.3">
      <c r="A567" s="6">
        <v>45505</v>
      </c>
      <c r="B567" t="s">
        <v>33</v>
      </c>
      <c r="C567" t="s">
        <v>463</v>
      </c>
      <c r="D567" t="s">
        <v>3</v>
      </c>
      <c r="E567">
        <v>0</v>
      </c>
      <c r="F567">
        <v>35100</v>
      </c>
      <c r="G567">
        <v>0</v>
      </c>
      <c r="H567">
        <v>0</v>
      </c>
      <c r="I567">
        <v>0</v>
      </c>
      <c r="J567">
        <v>0</v>
      </c>
      <c r="K567">
        <v>0</v>
      </c>
      <c r="L567">
        <v>0</v>
      </c>
      <c r="M567">
        <v>0</v>
      </c>
      <c r="N567">
        <v>0</v>
      </c>
    </row>
    <row r="568" spans="1:14" x14ac:dyDescent="0.3">
      <c r="A568" s="6">
        <v>45505</v>
      </c>
      <c r="B568" t="s">
        <v>33</v>
      </c>
      <c r="C568" t="s">
        <v>1548</v>
      </c>
      <c r="D568" t="s">
        <v>0</v>
      </c>
      <c r="E568">
        <v>0</v>
      </c>
      <c r="F568">
        <v>35100</v>
      </c>
      <c r="G568">
        <v>0</v>
      </c>
      <c r="H568">
        <v>0</v>
      </c>
      <c r="I568">
        <v>0</v>
      </c>
      <c r="J568">
        <v>0</v>
      </c>
      <c r="K568">
        <v>0</v>
      </c>
      <c r="L568">
        <v>0</v>
      </c>
      <c r="M568">
        <v>0</v>
      </c>
      <c r="N568">
        <v>0</v>
      </c>
    </row>
    <row r="569" spans="1:14" x14ac:dyDescent="0.3">
      <c r="A569" s="6">
        <v>45505</v>
      </c>
      <c r="B569" t="s">
        <v>33</v>
      </c>
      <c r="C569" t="s">
        <v>1549</v>
      </c>
      <c r="D569" t="s">
        <v>1</v>
      </c>
      <c r="E569">
        <v>0</v>
      </c>
      <c r="F569">
        <v>35100</v>
      </c>
      <c r="G569">
        <v>0</v>
      </c>
      <c r="H569">
        <v>0</v>
      </c>
      <c r="I569">
        <v>0</v>
      </c>
      <c r="J569">
        <v>0</v>
      </c>
      <c r="K569">
        <v>0</v>
      </c>
      <c r="L569">
        <v>0</v>
      </c>
      <c r="M569">
        <v>0</v>
      </c>
      <c r="N569">
        <v>0</v>
      </c>
    </row>
    <row r="570" spans="1:14" x14ac:dyDescent="0.3">
      <c r="A570" s="6">
        <v>45505</v>
      </c>
      <c r="B570" t="s">
        <v>33</v>
      </c>
      <c r="C570" t="s">
        <v>1415</v>
      </c>
      <c r="D570" t="s">
        <v>4</v>
      </c>
      <c r="E570">
        <v>0</v>
      </c>
      <c r="F570">
        <v>35100</v>
      </c>
      <c r="G570">
        <v>0</v>
      </c>
      <c r="H570">
        <v>0</v>
      </c>
      <c r="I570">
        <v>0</v>
      </c>
      <c r="J570">
        <v>0</v>
      </c>
      <c r="K570">
        <v>0</v>
      </c>
      <c r="L570">
        <v>0</v>
      </c>
      <c r="M570">
        <v>0</v>
      </c>
      <c r="N570">
        <v>0</v>
      </c>
    </row>
    <row r="571" spans="1:14" x14ac:dyDescent="0.3">
      <c r="A571" s="6">
        <v>45505</v>
      </c>
      <c r="B571" t="s">
        <v>33</v>
      </c>
      <c r="C571" t="s">
        <v>763</v>
      </c>
      <c r="D571" t="s">
        <v>7</v>
      </c>
      <c r="E571">
        <v>0</v>
      </c>
      <c r="F571">
        <v>35100</v>
      </c>
      <c r="G571">
        <v>0</v>
      </c>
      <c r="H571">
        <v>0</v>
      </c>
      <c r="I571">
        <v>0</v>
      </c>
      <c r="J571">
        <v>0</v>
      </c>
      <c r="K571">
        <v>0</v>
      </c>
      <c r="L571">
        <v>0</v>
      </c>
      <c r="M571">
        <v>0</v>
      </c>
      <c r="N571">
        <v>0</v>
      </c>
    </row>
    <row r="572" spans="1:14" x14ac:dyDescent="0.3">
      <c r="A572" s="6">
        <v>45505</v>
      </c>
      <c r="B572" t="s">
        <v>33</v>
      </c>
      <c r="C572" t="s">
        <v>473</v>
      </c>
      <c r="D572" t="s">
        <v>8</v>
      </c>
      <c r="E572">
        <v>0</v>
      </c>
      <c r="F572">
        <v>35100</v>
      </c>
      <c r="G572">
        <v>0</v>
      </c>
      <c r="H572">
        <v>0</v>
      </c>
      <c r="I572">
        <v>0</v>
      </c>
      <c r="J572">
        <v>0</v>
      </c>
      <c r="K572">
        <v>0</v>
      </c>
      <c r="L572">
        <v>0</v>
      </c>
      <c r="M572">
        <v>0</v>
      </c>
      <c r="N572">
        <v>0</v>
      </c>
    </row>
    <row r="573" spans="1:14" x14ac:dyDescent="0.3">
      <c r="A573" s="6">
        <v>45505</v>
      </c>
      <c r="B573" t="s">
        <v>33</v>
      </c>
      <c r="C573" t="s">
        <v>1555</v>
      </c>
      <c r="D573" t="s">
        <v>5</v>
      </c>
      <c r="E573">
        <v>0</v>
      </c>
      <c r="F573">
        <v>35100</v>
      </c>
      <c r="G573">
        <v>0</v>
      </c>
      <c r="H573">
        <v>0</v>
      </c>
      <c r="I573">
        <v>0</v>
      </c>
      <c r="J573">
        <v>0</v>
      </c>
      <c r="K573">
        <v>0</v>
      </c>
      <c r="L573">
        <v>0</v>
      </c>
      <c r="M573">
        <v>0</v>
      </c>
      <c r="N573">
        <v>0</v>
      </c>
    </row>
    <row r="574" spans="1:14" x14ac:dyDescent="0.3">
      <c r="A574" s="6">
        <v>45505</v>
      </c>
      <c r="B574" t="s">
        <v>33</v>
      </c>
      <c r="C574" t="s">
        <v>1565</v>
      </c>
      <c r="D574" t="s">
        <v>6</v>
      </c>
      <c r="E574">
        <v>0</v>
      </c>
      <c r="F574">
        <v>35100</v>
      </c>
      <c r="G574">
        <v>0</v>
      </c>
      <c r="H574">
        <v>0</v>
      </c>
      <c r="I574">
        <v>0</v>
      </c>
      <c r="J574">
        <v>0</v>
      </c>
      <c r="K574">
        <v>0</v>
      </c>
      <c r="L574">
        <v>0</v>
      </c>
      <c r="M574">
        <v>0</v>
      </c>
      <c r="N574">
        <v>0</v>
      </c>
    </row>
    <row r="575" spans="1:14" x14ac:dyDescent="0.3">
      <c r="A575" s="6">
        <v>45505</v>
      </c>
      <c r="B575" t="s">
        <v>33</v>
      </c>
      <c r="C575" t="s">
        <v>955</v>
      </c>
      <c r="D575" t="s">
        <v>18</v>
      </c>
      <c r="E575">
        <v>0</v>
      </c>
      <c r="F575">
        <v>35100</v>
      </c>
      <c r="G575">
        <v>0</v>
      </c>
      <c r="H575">
        <v>0</v>
      </c>
      <c r="I575">
        <v>0</v>
      </c>
      <c r="J575">
        <v>0</v>
      </c>
      <c r="K575">
        <v>0</v>
      </c>
      <c r="L575">
        <v>0</v>
      </c>
      <c r="M575">
        <v>0</v>
      </c>
      <c r="N575">
        <v>0</v>
      </c>
    </row>
    <row r="576" spans="1:14" x14ac:dyDescent="0.3">
      <c r="A576" s="6">
        <v>45505</v>
      </c>
      <c r="B576" t="s">
        <v>34</v>
      </c>
      <c r="C576" t="s">
        <v>1386</v>
      </c>
      <c r="D576" t="s">
        <v>31</v>
      </c>
      <c r="E576">
        <v>0</v>
      </c>
      <c r="F576">
        <v>35100</v>
      </c>
      <c r="G576">
        <v>0</v>
      </c>
      <c r="H576">
        <v>0</v>
      </c>
      <c r="I576">
        <v>0</v>
      </c>
      <c r="J576">
        <v>0</v>
      </c>
      <c r="K576">
        <v>0</v>
      </c>
      <c r="L576">
        <v>0</v>
      </c>
      <c r="M576">
        <v>0</v>
      </c>
      <c r="N576">
        <v>0</v>
      </c>
    </row>
    <row r="577" spans="1:14" x14ac:dyDescent="0.3">
      <c r="A577" s="6">
        <v>45505</v>
      </c>
      <c r="B577" t="s">
        <v>35</v>
      </c>
      <c r="C577" t="s">
        <v>1111</v>
      </c>
      <c r="D577" t="s">
        <v>36</v>
      </c>
      <c r="E577">
        <v>0</v>
      </c>
      <c r="F577">
        <v>35100</v>
      </c>
      <c r="G577">
        <v>0</v>
      </c>
      <c r="H577">
        <v>0</v>
      </c>
      <c r="I577">
        <v>0</v>
      </c>
      <c r="J577">
        <v>0</v>
      </c>
      <c r="K577">
        <v>0</v>
      </c>
      <c r="L577">
        <v>0</v>
      </c>
      <c r="M577">
        <v>0</v>
      </c>
      <c r="N577">
        <v>0</v>
      </c>
    </row>
    <row r="578" spans="1:14" x14ac:dyDescent="0.3">
      <c r="A578" s="6">
        <v>45505</v>
      </c>
      <c r="B578" t="s">
        <v>34</v>
      </c>
      <c r="C578" t="s">
        <v>1551</v>
      </c>
      <c r="D578" t="s">
        <v>29</v>
      </c>
      <c r="E578">
        <v>0</v>
      </c>
      <c r="F578">
        <v>35100</v>
      </c>
      <c r="G578">
        <v>0</v>
      </c>
      <c r="H578">
        <v>0</v>
      </c>
      <c r="I578">
        <v>0</v>
      </c>
      <c r="J578">
        <v>0</v>
      </c>
      <c r="K578">
        <v>0</v>
      </c>
      <c r="L578">
        <v>0</v>
      </c>
      <c r="M578">
        <v>0</v>
      </c>
      <c r="N578">
        <v>0</v>
      </c>
    </row>
    <row r="579" spans="1:14" x14ac:dyDescent="0.3">
      <c r="A579" s="6">
        <v>45505</v>
      </c>
      <c r="B579" t="s">
        <v>34</v>
      </c>
      <c r="C579" t="s">
        <v>1381</v>
      </c>
      <c r="D579" t="s">
        <v>30</v>
      </c>
      <c r="E579">
        <v>0</v>
      </c>
      <c r="F579">
        <v>35100</v>
      </c>
      <c r="G579">
        <v>0</v>
      </c>
      <c r="H579">
        <v>0</v>
      </c>
      <c r="I579">
        <v>0</v>
      </c>
      <c r="J579">
        <v>0</v>
      </c>
      <c r="K579">
        <v>0</v>
      </c>
      <c r="L579">
        <v>0</v>
      </c>
      <c r="M579">
        <v>0</v>
      </c>
      <c r="N579">
        <v>0</v>
      </c>
    </row>
    <row r="580" spans="1:14" x14ac:dyDescent="0.3">
      <c r="A580" s="6">
        <v>45505</v>
      </c>
      <c r="B580" t="s">
        <v>35</v>
      </c>
      <c r="C580" t="s">
        <v>1045</v>
      </c>
      <c r="D580" t="s">
        <v>37</v>
      </c>
      <c r="E580">
        <v>0</v>
      </c>
      <c r="F580">
        <v>35100</v>
      </c>
      <c r="G580">
        <v>0</v>
      </c>
      <c r="H580">
        <v>0</v>
      </c>
      <c r="I580">
        <v>0</v>
      </c>
      <c r="J580">
        <v>0</v>
      </c>
      <c r="K580">
        <v>0</v>
      </c>
      <c r="L580">
        <v>0</v>
      </c>
      <c r="M580">
        <v>0</v>
      </c>
      <c r="N580">
        <v>0</v>
      </c>
    </row>
    <row r="581" spans="1:14" x14ac:dyDescent="0.3">
      <c r="A581" s="6">
        <v>45505</v>
      </c>
      <c r="B581" t="s">
        <v>35</v>
      </c>
      <c r="C581" t="s">
        <v>1569</v>
      </c>
      <c r="D581" t="s">
        <v>40</v>
      </c>
      <c r="E581">
        <v>0</v>
      </c>
      <c r="F581">
        <v>35100</v>
      </c>
      <c r="G581">
        <v>0</v>
      </c>
      <c r="H581">
        <v>0</v>
      </c>
      <c r="I581">
        <v>0</v>
      </c>
      <c r="J581">
        <v>0</v>
      </c>
      <c r="K581">
        <v>0</v>
      </c>
      <c r="L581">
        <v>0</v>
      </c>
      <c r="M581">
        <v>0</v>
      </c>
      <c r="N581">
        <v>0</v>
      </c>
    </row>
    <row r="582" spans="1:14" x14ac:dyDescent="0.3">
      <c r="A582" s="6">
        <v>45505</v>
      </c>
      <c r="B582" t="s">
        <v>35</v>
      </c>
      <c r="C582" t="s">
        <v>1102</v>
      </c>
      <c r="D582" t="s">
        <v>41</v>
      </c>
      <c r="E582">
        <v>0</v>
      </c>
      <c r="F582">
        <v>35100</v>
      </c>
      <c r="G582">
        <v>0</v>
      </c>
      <c r="H582">
        <v>0</v>
      </c>
      <c r="I582">
        <v>0</v>
      </c>
      <c r="J582">
        <v>0</v>
      </c>
      <c r="K582">
        <v>0</v>
      </c>
      <c r="L582">
        <v>0</v>
      </c>
      <c r="M582">
        <v>0</v>
      </c>
      <c r="N582">
        <v>0</v>
      </c>
    </row>
    <row r="583" spans="1:14" x14ac:dyDescent="0.3">
      <c r="A583" s="6">
        <v>45505</v>
      </c>
      <c r="B583" t="s">
        <v>35</v>
      </c>
      <c r="C583" t="s">
        <v>530</v>
      </c>
      <c r="D583" t="s">
        <v>38</v>
      </c>
      <c r="E583">
        <v>0</v>
      </c>
      <c r="F583">
        <v>35100</v>
      </c>
      <c r="G583">
        <v>0</v>
      </c>
      <c r="H583">
        <v>0</v>
      </c>
      <c r="I583">
        <v>0</v>
      </c>
      <c r="J583">
        <v>0</v>
      </c>
      <c r="K583">
        <v>0</v>
      </c>
      <c r="L583">
        <v>0</v>
      </c>
      <c r="M583">
        <v>0</v>
      </c>
      <c r="N583">
        <v>0</v>
      </c>
    </row>
    <row r="584" spans="1:14" x14ac:dyDescent="0.3">
      <c r="A584" s="6">
        <v>45505</v>
      </c>
      <c r="B584" t="s">
        <v>35</v>
      </c>
      <c r="C584" t="s">
        <v>901</v>
      </c>
      <c r="D584" t="s">
        <v>39</v>
      </c>
      <c r="E584">
        <v>0</v>
      </c>
      <c r="F584">
        <v>35100</v>
      </c>
      <c r="G584">
        <v>0</v>
      </c>
      <c r="H584">
        <v>0</v>
      </c>
      <c r="I584">
        <v>0</v>
      </c>
      <c r="J584">
        <v>0</v>
      </c>
      <c r="K584">
        <v>0</v>
      </c>
      <c r="L584">
        <v>0</v>
      </c>
      <c r="M584">
        <v>0</v>
      </c>
      <c r="N584">
        <v>0</v>
      </c>
    </row>
    <row r="585" spans="1:14" x14ac:dyDescent="0.3">
      <c r="A585" s="6">
        <v>45505</v>
      </c>
      <c r="B585" t="s">
        <v>34</v>
      </c>
      <c r="C585" t="s">
        <v>1459</v>
      </c>
      <c r="D585" t="s">
        <v>22</v>
      </c>
      <c r="E585">
        <v>0</v>
      </c>
      <c r="F585">
        <v>35100</v>
      </c>
      <c r="G585">
        <v>0</v>
      </c>
      <c r="H585">
        <v>0</v>
      </c>
      <c r="I585">
        <v>0</v>
      </c>
      <c r="J585">
        <v>0</v>
      </c>
      <c r="K585">
        <v>0</v>
      </c>
      <c r="L585">
        <v>0</v>
      </c>
      <c r="M585">
        <v>0</v>
      </c>
      <c r="N585">
        <v>0</v>
      </c>
    </row>
    <row r="586" spans="1:14" x14ac:dyDescent="0.3">
      <c r="A586" s="6">
        <v>45505</v>
      </c>
      <c r="B586" t="s">
        <v>34</v>
      </c>
      <c r="C586" t="s">
        <v>1481</v>
      </c>
      <c r="D586" t="s">
        <v>23</v>
      </c>
      <c r="E586">
        <v>0</v>
      </c>
      <c r="F586">
        <v>35100</v>
      </c>
      <c r="G586">
        <v>0</v>
      </c>
      <c r="H586">
        <v>0</v>
      </c>
      <c r="I586">
        <v>0</v>
      </c>
      <c r="J586">
        <v>0</v>
      </c>
      <c r="K586">
        <v>0</v>
      </c>
      <c r="L586">
        <v>0</v>
      </c>
      <c r="M586">
        <v>0</v>
      </c>
      <c r="N586">
        <v>0</v>
      </c>
    </row>
    <row r="587" spans="1:14" x14ac:dyDescent="0.3">
      <c r="A587" s="6">
        <v>45505</v>
      </c>
      <c r="B587" t="s">
        <v>33</v>
      </c>
      <c r="C587" t="s">
        <v>736</v>
      </c>
      <c r="D587" t="s">
        <v>19</v>
      </c>
      <c r="E587">
        <v>0</v>
      </c>
      <c r="F587">
        <v>35100</v>
      </c>
      <c r="G587">
        <v>0</v>
      </c>
      <c r="H587">
        <v>0</v>
      </c>
      <c r="I587">
        <v>0</v>
      </c>
      <c r="J587">
        <v>0</v>
      </c>
      <c r="K587">
        <v>0</v>
      </c>
      <c r="L587">
        <v>0</v>
      </c>
      <c r="M587">
        <v>0</v>
      </c>
      <c r="N587">
        <v>0</v>
      </c>
    </row>
    <row r="588" spans="1:14" x14ac:dyDescent="0.3">
      <c r="A588" s="6">
        <v>45505</v>
      </c>
      <c r="B588" t="s">
        <v>33</v>
      </c>
      <c r="C588" t="s">
        <v>1554</v>
      </c>
      <c r="D588" t="s">
        <v>3932</v>
      </c>
      <c r="E588">
        <v>0</v>
      </c>
      <c r="F588">
        <v>35100</v>
      </c>
      <c r="G588">
        <v>0</v>
      </c>
      <c r="H588">
        <v>0</v>
      </c>
      <c r="I588">
        <v>0</v>
      </c>
      <c r="J588">
        <v>0</v>
      </c>
      <c r="K588">
        <v>0</v>
      </c>
      <c r="L588">
        <v>0</v>
      </c>
      <c r="M588">
        <v>0</v>
      </c>
      <c r="N588">
        <v>0</v>
      </c>
    </row>
    <row r="589" spans="1:14" x14ac:dyDescent="0.3">
      <c r="A589" s="6">
        <v>45505</v>
      </c>
      <c r="B589" t="s">
        <v>34</v>
      </c>
      <c r="C589" t="s">
        <v>1561</v>
      </c>
      <c r="D589" t="s">
        <v>24</v>
      </c>
      <c r="E589">
        <v>0</v>
      </c>
      <c r="F589">
        <v>35100</v>
      </c>
      <c r="G589">
        <v>0</v>
      </c>
      <c r="H589">
        <v>0</v>
      </c>
      <c r="I589">
        <v>0</v>
      </c>
      <c r="J589">
        <v>0</v>
      </c>
      <c r="K589">
        <v>0</v>
      </c>
      <c r="L589">
        <v>0</v>
      </c>
      <c r="M589">
        <v>0</v>
      </c>
      <c r="N589">
        <v>0</v>
      </c>
    </row>
    <row r="590" spans="1:14" x14ac:dyDescent="0.3">
      <c r="A590" s="6">
        <v>45505</v>
      </c>
      <c r="B590" t="s">
        <v>34</v>
      </c>
      <c r="C590" t="s">
        <v>1540</v>
      </c>
      <c r="D590" t="s">
        <v>27</v>
      </c>
      <c r="E590">
        <v>0</v>
      </c>
      <c r="F590">
        <v>35100</v>
      </c>
      <c r="G590">
        <v>0</v>
      </c>
      <c r="H590">
        <v>0</v>
      </c>
      <c r="I590">
        <v>0</v>
      </c>
      <c r="J590">
        <v>0</v>
      </c>
      <c r="K590">
        <v>0</v>
      </c>
      <c r="L590">
        <v>0</v>
      </c>
      <c r="M590">
        <v>0</v>
      </c>
      <c r="N590">
        <v>0</v>
      </c>
    </row>
    <row r="591" spans="1:14" x14ac:dyDescent="0.3">
      <c r="A591" s="6">
        <v>45505</v>
      </c>
      <c r="B591" t="s">
        <v>34</v>
      </c>
      <c r="C591" t="s">
        <v>454</v>
      </c>
      <c r="D591" t="s">
        <v>28</v>
      </c>
      <c r="E591">
        <v>0</v>
      </c>
      <c r="F591">
        <v>35100</v>
      </c>
      <c r="G591">
        <v>0</v>
      </c>
      <c r="H591">
        <v>0</v>
      </c>
      <c r="I591">
        <v>0</v>
      </c>
      <c r="J591">
        <v>0</v>
      </c>
      <c r="K591">
        <v>0</v>
      </c>
      <c r="L591">
        <v>0</v>
      </c>
      <c r="M591">
        <v>0</v>
      </c>
      <c r="N591">
        <v>0</v>
      </c>
    </row>
    <row r="592" spans="1:14" x14ac:dyDescent="0.3">
      <c r="A592" s="6">
        <v>45505</v>
      </c>
      <c r="B592" t="s">
        <v>34</v>
      </c>
      <c r="C592" t="s">
        <v>1368</v>
      </c>
      <c r="D592" t="s">
        <v>25</v>
      </c>
      <c r="E592">
        <v>0</v>
      </c>
      <c r="F592">
        <v>35100</v>
      </c>
      <c r="G592">
        <v>0</v>
      </c>
      <c r="H592">
        <v>0</v>
      </c>
      <c r="I592">
        <v>0</v>
      </c>
      <c r="J592">
        <v>0</v>
      </c>
      <c r="K592">
        <v>0</v>
      </c>
      <c r="L592">
        <v>0</v>
      </c>
      <c r="M592">
        <v>0</v>
      </c>
      <c r="N592">
        <v>0</v>
      </c>
    </row>
    <row r="593" spans="1:14" x14ac:dyDescent="0.3">
      <c r="A593" s="6">
        <v>45505</v>
      </c>
      <c r="B593" t="s">
        <v>34</v>
      </c>
      <c r="C593" t="s">
        <v>1568</v>
      </c>
      <c r="D593" t="s">
        <v>26</v>
      </c>
      <c r="E593">
        <v>0</v>
      </c>
      <c r="F593">
        <v>35100</v>
      </c>
      <c r="G593">
        <v>0</v>
      </c>
      <c r="H593">
        <v>0</v>
      </c>
      <c r="I593">
        <v>0</v>
      </c>
      <c r="J593">
        <v>0</v>
      </c>
      <c r="K593">
        <v>0</v>
      </c>
      <c r="L593">
        <v>0</v>
      </c>
      <c r="M593">
        <v>0</v>
      </c>
      <c r="N593">
        <v>0</v>
      </c>
    </row>
    <row r="594" spans="1:14" x14ac:dyDescent="0.3">
      <c r="A594" s="6">
        <v>45536</v>
      </c>
      <c r="B594" t="s">
        <v>35</v>
      </c>
      <c r="C594" t="s">
        <v>1570</v>
      </c>
      <c r="D594" t="s">
        <v>53</v>
      </c>
      <c r="E594">
        <v>0</v>
      </c>
      <c r="F594">
        <v>32400</v>
      </c>
      <c r="G594">
        <v>0</v>
      </c>
      <c r="H594">
        <v>0</v>
      </c>
      <c r="I594">
        <v>0</v>
      </c>
      <c r="J594">
        <v>0</v>
      </c>
      <c r="K594">
        <v>0</v>
      </c>
      <c r="L594">
        <v>0</v>
      </c>
      <c r="M594">
        <v>0</v>
      </c>
      <c r="N594">
        <v>0</v>
      </c>
    </row>
    <row r="595" spans="1:14" x14ac:dyDescent="0.3">
      <c r="A595" s="6">
        <v>45536</v>
      </c>
      <c r="B595" t="s">
        <v>35</v>
      </c>
      <c r="C595" t="s">
        <v>1566</v>
      </c>
      <c r="D595" t="s">
        <v>54</v>
      </c>
      <c r="E595">
        <v>0</v>
      </c>
      <c r="F595">
        <v>32400</v>
      </c>
      <c r="G595">
        <v>0</v>
      </c>
      <c r="H595">
        <v>0</v>
      </c>
      <c r="I595">
        <v>0</v>
      </c>
      <c r="J595">
        <v>0</v>
      </c>
      <c r="K595">
        <v>0</v>
      </c>
      <c r="L595">
        <v>0</v>
      </c>
      <c r="M595">
        <v>0</v>
      </c>
      <c r="N595">
        <v>0</v>
      </c>
    </row>
    <row r="596" spans="1:14" x14ac:dyDescent="0.3">
      <c r="A596" s="6">
        <v>45536</v>
      </c>
      <c r="B596" t="s">
        <v>35</v>
      </c>
      <c r="C596" t="s">
        <v>946</v>
      </c>
      <c r="D596" t="s">
        <v>51</v>
      </c>
      <c r="E596">
        <v>0</v>
      </c>
      <c r="F596">
        <v>32400</v>
      </c>
      <c r="G596">
        <v>0</v>
      </c>
      <c r="H596">
        <v>0</v>
      </c>
      <c r="I596">
        <v>0</v>
      </c>
      <c r="J596">
        <v>0</v>
      </c>
      <c r="K596">
        <v>0</v>
      </c>
      <c r="L596">
        <v>0</v>
      </c>
      <c r="M596">
        <v>0</v>
      </c>
      <c r="N596">
        <v>0</v>
      </c>
    </row>
    <row r="597" spans="1:14" x14ac:dyDescent="0.3">
      <c r="A597" s="6">
        <v>45536</v>
      </c>
      <c r="B597" t="s">
        <v>35</v>
      </c>
      <c r="C597" t="s">
        <v>1563</v>
      </c>
      <c r="D597" t="s">
        <v>52</v>
      </c>
      <c r="E597">
        <v>0</v>
      </c>
      <c r="F597">
        <v>32400</v>
      </c>
      <c r="G597">
        <v>0</v>
      </c>
      <c r="H597">
        <v>0</v>
      </c>
      <c r="I597">
        <v>0</v>
      </c>
      <c r="J597">
        <v>0</v>
      </c>
      <c r="K597">
        <v>0</v>
      </c>
      <c r="L597">
        <v>0</v>
      </c>
      <c r="M597">
        <v>0</v>
      </c>
      <c r="N597">
        <v>0</v>
      </c>
    </row>
    <row r="598" spans="1:14" x14ac:dyDescent="0.3">
      <c r="A598" s="6">
        <v>45536</v>
      </c>
      <c r="B598" t="s">
        <v>55</v>
      </c>
      <c r="C598" t="s">
        <v>1124</v>
      </c>
      <c r="D598" t="s">
        <v>56</v>
      </c>
      <c r="E598">
        <v>0</v>
      </c>
      <c r="F598">
        <v>32400</v>
      </c>
      <c r="G598">
        <v>0</v>
      </c>
      <c r="H598">
        <v>0</v>
      </c>
      <c r="I598">
        <v>0</v>
      </c>
      <c r="J598">
        <v>0</v>
      </c>
      <c r="K598">
        <v>0</v>
      </c>
      <c r="L598">
        <v>0</v>
      </c>
      <c r="M598">
        <v>0</v>
      </c>
      <c r="N598">
        <v>0</v>
      </c>
    </row>
    <row r="599" spans="1:14" x14ac:dyDescent="0.3">
      <c r="A599" s="6">
        <v>45536</v>
      </c>
      <c r="B599" t="s">
        <v>55</v>
      </c>
      <c r="C599" t="s">
        <v>1217</v>
      </c>
      <c r="D599" t="s">
        <v>59</v>
      </c>
      <c r="E599">
        <v>0</v>
      </c>
      <c r="F599">
        <v>32400</v>
      </c>
      <c r="G599">
        <v>0</v>
      </c>
      <c r="H599">
        <v>0</v>
      </c>
      <c r="I599">
        <v>0</v>
      </c>
      <c r="J599">
        <v>0</v>
      </c>
      <c r="K599">
        <v>0</v>
      </c>
      <c r="L599">
        <v>0</v>
      </c>
      <c r="M599">
        <v>0</v>
      </c>
      <c r="N599">
        <v>0</v>
      </c>
    </row>
    <row r="600" spans="1:14" x14ac:dyDescent="0.3">
      <c r="A600" s="6">
        <v>45536</v>
      </c>
      <c r="B600" t="s">
        <v>55</v>
      </c>
      <c r="C600" t="s">
        <v>1222</v>
      </c>
      <c r="D600" t="s">
        <v>60</v>
      </c>
      <c r="E600">
        <v>0</v>
      </c>
      <c r="F600">
        <v>32400</v>
      </c>
      <c r="G600">
        <v>0</v>
      </c>
      <c r="H600">
        <v>0</v>
      </c>
      <c r="I600">
        <v>0</v>
      </c>
      <c r="J600">
        <v>0</v>
      </c>
      <c r="K600">
        <v>0</v>
      </c>
      <c r="L600">
        <v>0</v>
      </c>
      <c r="M600">
        <v>0</v>
      </c>
      <c r="N600">
        <v>0</v>
      </c>
    </row>
    <row r="601" spans="1:14" x14ac:dyDescent="0.3">
      <c r="A601" s="6">
        <v>45536</v>
      </c>
      <c r="B601" t="s">
        <v>55</v>
      </c>
      <c r="C601" t="s">
        <v>1138</v>
      </c>
      <c r="D601" t="s">
        <v>57</v>
      </c>
      <c r="E601">
        <v>0</v>
      </c>
      <c r="F601">
        <v>32400</v>
      </c>
      <c r="G601">
        <v>0</v>
      </c>
      <c r="H601">
        <v>0</v>
      </c>
      <c r="I601">
        <v>0</v>
      </c>
      <c r="J601">
        <v>0</v>
      </c>
      <c r="K601">
        <v>0</v>
      </c>
      <c r="L601">
        <v>0</v>
      </c>
      <c r="M601">
        <v>0</v>
      </c>
      <c r="N601">
        <v>0</v>
      </c>
    </row>
    <row r="602" spans="1:14" x14ac:dyDescent="0.3">
      <c r="A602" s="6">
        <v>45536</v>
      </c>
      <c r="B602" t="s">
        <v>55</v>
      </c>
      <c r="C602" t="s">
        <v>1175</v>
      </c>
      <c r="D602" t="s">
        <v>58</v>
      </c>
      <c r="E602">
        <v>0</v>
      </c>
      <c r="F602">
        <v>32400</v>
      </c>
      <c r="G602">
        <v>0</v>
      </c>
      <c r="H602">
        <v>0</v>
      </c>
      <c r="I602">
        <v>0</v>
      </c>
      <c r="J602">
        <v>0</v>
      </c>
      <c r="K602">
        <v>0</v>
      </c>
      <c r="L602">
        <v>0</v>
      </c>
      <c r="M602">
        <v>0</v>
      </c>
      <c r="N602">
        <v>0</v>
      </c>
    </row>
    <row r="603" spans="1:14" x14ac:dyDescent="0.3">
      <c r="A603" s="6">
        <v>45536</v>
      </c>
      <c r="B603" t="s">
        <v>35</v>
      </c>
      <c r="C603" t="s">
        <v>1268</v>
      </c>
      <c r="D603" t="s">
        <v>44</v>
      </c>
      <c r="E603">
        <v>0</v>
      </c>
      <c r="F603">
        <v>32400</v>
      </c>
      <c r="G603">
        <v>0</v>
      </c>
      <c r="H603">
        <v>0</v>
      </c>
      <c r="I603">
        <v>0</v>
      </c>
      <c r="J603">
        <v>0</v>
      </c>
      <c r="K603">
        <v>0</v>
      </c>
      <c r="L603">
        <v>0</v>
      </c>
      <c r="M603">
        <v>0</v>
      </c>
      <c r="N603">
        <v>0</v>
      </c>
    </row>
    <row r="604" spans="1:14" x14ac:dyDescent="0.3">
      <c r="A604" s="6">
        <v>45536</v>
      </c>
      <c r="B604" t="s">
        <v>35</v>
      </c>
      <c r="C604" t="s">
        <v>1562</v>
      </c>
      <c r="D604" t="s">
        <v>45</v>
      </c>
      <c r="E604">
        <v>0</v>
      </c>
      <c r="F604">
        <v>32400</v>
      </c>
      <c r="G604">
        <v>0</v>
      </c>
      <c r="H604">
        <v>0</v>
      </c>
      <c r="I604">
        <v>0</v>
      </c>
      <c r="J604">
        <v>0</v>
      </c>
      <c r="K604">
        <v>0</v>
      </c>
      <c r="L604">
        <v>0</v>
      </c>
      <c r="M604">
        <v>0</v>
      </c>
      <c r="N604">
        <v>0</v>
      </c>
    </row>
    <row r="605" spans="1:14" x14ac:dyDescent="0.3">
      <c r="A605" s="6">
        <v>45536</v>
      </c>
      <c r="B605" t="s">
        <v>35</v>
      </c>
      <c r="C605" t="s">
        <v>1080</v>
      </c>
      <c r="D605" t="s">
        <v>42</v>
      </c>
      <c r="E605">
        <v>0</v>
      </c>
      <c r="F605">
        <v>32400</v>
      </c>
      <c r="G605">
        <v>0</v>
      </c>
      <c r="H605">
        <v>0</v>
      </c>
      <c r="I605">
        <v>0</v>
      </c>
      <c r="J605">
        <v>0</v>
      </c>
      <c r="K605">
        <v>0</v>
      </c>
      <c r="L605">
        <v>0</v>
      </c>
      <c r="M605">
        <v>0</v>
      </c>
      <c r="N605">
        <v>0</v>
      </c>
    </row>
    <row r="606" spans="1:14" x14ac:dyDescent="0.3">
      <c r="A606" s="6">
        <v>45536</v>
      </c>
      <c r="B606" t="s">
        <v>35</v>
      </c>
      <c r="C606" t="s">
        <v>1097</v>
      </c>
      <c r="D606" t="s">
        <v>43</v>
      </c>
      <c r="E606">
        <v>0</v>
      </c>
      <c r="F606">
        <v>32400</v>
      </c>
      <c r="G606">
        <v>0</v>
      </c>
      <c r="H606">
        <v>0</v>
      </c>
      <c r="I606">
        <v>0</v>
      </c>
      <c r="J606">
        <v>0</v>
      </c>
      <c r="K606">
        <v>0</v>
      </c>
      <c r="L606">
        <v>0</v>
      </c>
      <c r="M606">
        <v>0</v>
      </c>
      <c r="N606">
        <v>0</v>
      </c>
    </row>
    <row r="607" spans="1:14" x14ac:dyDescent="0.3">
      <c r="A607" s="6">
        <v>45536</v>
      </c>
      <c r="B607" t="s">
        <v>35</v>
      </c>
      <c r="C607" t="s">
        <v>371</v>
      </c>
      <c r="D607" t="s">
        <v>46</v>
      </c>
      <c r="E607">
        <v>0</v>
      </c>
      <c r="F607">
        <v>32400</v>
      </c>
      <c r="G607">
        <v>0</v>
      </c>
      <c r="H607">
        <v>0</v>
      </c>
      <c r="I607">
        <v>0</v>
      </c>
      <c r="J607">
        <v>0</v>
      </c>
      <c r="K607">
        <v>0</v>
      </c>
      <c r="L607">
        <v>0</v>
      </c>
      <c r="M607">
        <v>0</v>
      </c>
      <c r="N607">
        <v>0</v>
      </c>
    </row>
    <row r="608" spans="1:14" x14ac:dyDescent="0.3">
      <c r="A608" s="6">
        <v>45536</v>
      </c>
      <c r="B608" t="s">
        <v>35</v>
      </c>
      <c r="C608" t="s">
        <v>1559</v>
      </c>
      <c r="D608" t="s">
        <v>49</v>
      </c>
      <c r="E608">
        <v>0</v>
      </c>
      <c r="F608">
        <v>32400</v>
      </c>
      <c r="G608">
        <v>0</v>
      </c>
      <c r="H608">
        <v>0</v>
      </c>
      <c r="I608">
        <v>0</v>
      </c>
      <c r="J608">
        <v>0</v>
      </c>
      <c r="K608">
        <v>0</v>
      </c>
      <c r="L608">
        <v>0</v>
      </c>
      <c r="M608">
        <v>0</v>
      </c>
      <c r="N608">
        <v>0</v>
      </c>
    </row>
    <row r="609" spans="1:14" x14ac:dyDescent="0.3">
      <c r="A609" s="6">
        <v>45536</v>
      </c>
      <c r="B609" t="s">
        <v>35</v>
      </c>
      <c r="C609" t="s">
        <v>1560</v>
      </c>
      <c r="D609" t="s">
        <v>50</v>
      </c>
      <c r="E609">
        <v>0</v>
      </c>
      <c r="F609">
        <v>32400</v>
      </c>
      <c r="G609">
        <v>0</v>
      </c>
      <c r="H609">
        <v>0</v>
      </c>
      <c r="I609">
        <v>0</v>
      </c>
      <c r="J609">
        <v>0</v>
      </c>
      <c r="K609">
        <v>0</v>
      </c>
      <c r="L609">
        <v>0</v>
      </c>
      <c r="M609">
        <v>0</v>
      </c>
      <c r="N609">
        <v>0</v>
      </c>
    </row>
    <row r="610" spans="1:14" x14ac:dyDescent="0.3">
      <c r="A610" s="6">
        <v>45536</v>
      </c>
      <c r="B610" t="s">
        <v>35</v>
      </c>
      <c r="C610" t="s">
        <v>1564</v>
      </c>
      <c r="D610" t="s">
        <v>47</v>
      </c>
      <c r="E610">
        <v>0</v>
      </c>
      <c r="F610">
        <v>32400</v>
      </c>
      <c r="G610">
        <v>0</v>
      </c>
      <c r="H610">
        <v>0</v>
      </c>
      <c r="I610">
        <v>0</v>
      </c>
      <c r="J610">
        <v>0</v>
      </c>
      <c r="K610">
        <v>0</v>
      </c>
      <c r="L610">
        <v>0</v>
      </c>
      <c r="M610">
        <v>0</v>
      </c>
      <c r="N610">
        <v>0</v>
      </c>
    </row>
    <row r="611" spans="1:14" x14ac:dyDescent="0.3">
      <c r="A611" s="6">
        <v>45536</v>
      </c>
      <c r="B611" t="s">
        <v>35</v>
      </c>
      <c r="C611" t="s">
        <v>1265</v>
      </c>
      <c r="D611" t="s">
        <v>48</v>
      </c>
      <c r="E611">
        <v>0</v>
      </c>
      <c r="F611">
        <v>32400</v>
      </c>
      <c r="G611">
        <v>0</v>
      </c>
      <c r="H611">
        <v>0</v>
      </c>
      <c r="I611">
        <v>0</v>
      </c>
      <c r="J611">
        <v>0</v>
      </c>
      <c r="K611">
        <v>0</v>
      </c>
      <c r="L611">
        <v>0</v>
      </c>
      <c r="M611">
        <v>0</v>
      </c>
      <c r="N611">
        <v>0</v>
      </c>
    </row>
    <row r="612" spans="1:14" x14ac:dyDescent="0.3">
      <c r="A612" s="6">
        <v>45536</v>
      </c>
      <c r="B612" t="s">
        <v>55</v>
      </c>
      <c r="C612" t="s">
        <v>1191</v>
      </c>
      <c r="D612" t="s">
        <v>61</v>
      </c>
      <c r="E612">
        <v>0</v>
      </c>
      <c r="F612">
        <v>32400</v>
      </c>
      <c r="G612">
        <v>0</v>
      </c>
      <c r="H612">
        <v>0</v>
      </c>
      <c r="I612">
        <v>0</v>
      </c>
      <c r="J612">
        <v>0</v>
      </c>
      <c r="K612">
        <v>0</v>
      </c>
      <c r="L612">
        <v>0</v>
      </c>
      <c r="M612">
        <v>0</v>
      </c>
      <c r="N612">
        <v>0</v>
      </c>
    </row>
    <row r="613" spans="1:14" x14ac:dyDescent="0.3">
      <c r="A613" s="6">
        <v>45536</v>
      </c>
      <c r="B613" t="s">
        <v>80</v>
      </c>
      <c r="C613" t="s">
        <v>790</v>
      </c>
      <c r="D613" t="s">
        <v>73</v>
      </c>
      <c r="E613">
        <v>0</v>
      </c>
      <c r="F613">
        <v>32400</v>
      </c>
      <c r="G613">
        <v>0</v>
      </c>
      <c r="H613">
        <v>0</v>
      </c>
      <c r="I613">
        <v>0</v>
      </c>
      <c r="J613">
        <v>0</v>
      </c>
      <c r="K613">
        <v>0</v>
      </c>
      <c r="L613">
        <v>0</v>
      </c>
      <c r="M613">
        <v>0</v>
      </c>
      <c r="N613">
        <v>0</v>
      </c>
    </row>
    <row r="614" spans="1:14" x14ac:dyDescent="0.3">
      <c r="A614" s="6">
        <v>45536</v>
      </c>
      <c r="B614" t="s">
        <v>80</v>
      </c>
      <c r="C614" t="s">
        <v>776</v>
      </c>
      <c r="D614" t="s">
        <v>74</v>
      </c>
      <c r="E614">
        <v>0</v>
      </c>
      <c r="F614">
        <v>32400</v>
      </c>
      <c r="G614">
        <v>0</v>
      </c>
      <c r="H614">
        <v>0</v>
      </c>
      <c r="I614">
        <v>0</v>
      </c>
      <c r="J614">
        <v>0</v>
      </c>
      <c r="K614">
        <v>0</v>
      </c>
      <c r="L614">
        <v>0</v>
      </c>
      <c r="M614">
        <v>0</v>
      </c>
      <c r="N614">
        <v>0</v>
      </c>
    </row>
    <row r="615" spans="1:14" x14ac:dyDescent="0.3">
      <c r="A615" s="6">
        <v>45536</v>
      </c>
      <c r="B615" t="s">
        <v>80</v>
      </c>
      <c r="C615" t="s">
        <v>1558</v>
      </c>
      <c r="D615" t="s">
        <v>71</v>
      </c>
      <c r="E615">
        <v>0</v>
      </c>
      <c r="F615">
        <v>32400</v>
      </c>
      <c r="G615">
        <v>0</v>
      </c>
      <c r="H615">
        <v>0</v>
      </c>
      <c r="I615">
        <v>0</v>
      </c>
      <c r="J615">
        <v>0</v>
      </c>
      <c r="K615">
        <v>0</v>
      </c>
      <c r="L615">
        <v>0</v>
      </c>
      <c r="M615">
        <v>0</v>
      </c>
      <c r="N615">
        <v>0</v>
      </c>
    </row>
    <row r="616" spans="1:14" x14ac:dyDescent="0.3">
      <c r="A616" s="6">
        <v>45536</v>
      </c>
      <c r="B616" t="s">
        <v>80</v>
      </c>
      <c r="C616" t="s">
        <v>783</v>
      </c>
      <c r="D616" t="s">
        <v>72</v>
      </c>
      <c r="E616">
        <v>0</v>
      </c>
      <c r="F616">
        <v>32400</v>
      </c>
      <c r="G616">
        <v>0</v>
      </c>
      <c r="H616">
        <v>0</v>
      </c>
      <c r="I616">
        <v>0</v>
      </c>
      <c r="J616">
        <v>0</v>
      </c>
      <c r="K616">
        <v>0</v>
      </c>
      <c r="L616">
        <v>0</v>
      </c>
      <c r="M616">
        <v>0</v>
      </c>
      <c r="N616">
        <v>0</v>
      </c>
    </row>
    <row r="617" spans="1:14" x14ac:dyDescent="0.3">
      <c r="A617" s="6">
        <v>45536</v>
      </c>
      <c r="B617" t="s">
        <v>80</v>
      </c>
      <c r="C617" t="s">
        <v>1076</v>
      </c>
      <c r="D617" t="s">
        <v>75</v>
      </c>
      <c r="E617">
        <v>0</v>
      </c>
      <c r="F617">
        <v>32400</v>
      </c>
      <c r="G617">
        <v>0</v>
      </c>
      <c r="H617">
        <v>0</v>
      </c>
      <c r="I617">
        <v>0</v>
      </c>
      <c r="J617">
        <v>0</v>
      </c>
      <c r="K617">
        <v>0</v>
      </c>
      <c r="L617">
        <v>0</v>
      </c>
      <c r="M617">
        <v>0</v>
      </c>
      <c r="N617">
        <v>0</v>
      </c>
    </row>
    <row r="618" spans="1:14" x14ac:dyDescent="0.3">
      <c r="A618" s="6">
        <v>45536</v>
      </c>
      <c r="B618" t="s">
        <v>80</v>
      </c>
      <c r="C618" t="s">
        <v>1557</v>
      </c>
      <c r="D618" t="s">
        <v>78</v>
      </c>
      <c r="E618">
        <v>0</v>
      </c>
      <c r="F618">
        <v>32400</v>
      </c>
      <c r="G618">
        <v>0</v>
      </c>
      <c r="H618">
        <v>0</v>
      </c>
      <c r="I618">
        <v>0</v>
      </c>
      <c r="J618">
        <v>0</v>
      </c>
      <c r="K618">
        <v>0</v>
      </c>
      <c r="L618">
        <v>0</v>
      </c>
      <c r="M618">
        <v>0</v>
      </c>
      <c r="N618">
        <v>0</v>
      </c>
    </row>
    <row r="619" spans="1:14" x14ac:dyDescent="0.3">
      <c r="A619" s="6">
        <v>45536</v>
      </c>
      <c r="B619" t="s">
        <v>80</v>
      </c>
      <c r="C619" t="s">
        <v>1553</v>
      </c>
      <c r="D619" t="s">
        <v>79</v>
      </c>
      <c r="E619">
        <v>0</v>
      </c>
      <c r="F619">
        <v>32400</v>
      </c>
      <c r="G619">
        <v>0</v>
      </c>
      <c r="H619">
        <v>0</v>
      </c>
      <c r="I619">
        <v>0</v>
      </c>
      <c r="J619">
        <v>0</v>
      </c>
      <c r="K619">
        <v>0</v>
      </c>
      <c r="L619">
        <v>0</v>
      </c>
      <c r="M619">
        <v>0</v>
      </c>
      <c r="N619">
        <v>0</v>
      </c>
    </row>
    <row r="620" spans="1:14" x14ac:dyDescent="0.3">
      <c r="A620" s="6">
        <v>45536</v>
      </c>
      <c r="B620" t="s">
        <v>80</v>
      </c>
      <c r="C620" t="s">
        <v>1552</v>
      </c>
      <c r="D620" t="s">
        <v>76</v>
      </c>
      <c r="E620">
        <v>0</v>
      </c>
      <c r="F620">
        <v>32400</v>
      </c>
      <c r="G620">
        <v>0</v>
      </c>
      <c r="H620">
        <v>0</v>
      </c>
      <c r="I620">
        <v>0</v>
      </c>
      <c r="J620">
        <v>0</v>
      </c>
      <c r="K620">
        <v>0</v>
      </c>
      <c r="L620">
        <v>0</v>
      </c>
      <c r="M620">
        <v>0</v>
      </c>
      <c r="N620">
        <v>0</v>
      </c>
    </row>
    <row r="621" spans="1:14" x14ac:dyDescent="0.3">
      <c r="A621" s="6">
        <v>45536</v>
      </c>
      <c r="B621" t="s">
        <v>80</v>
      </c>
      <c r="C621" t="s">
        <v>1273</v>
      </c>
      <c r="D621" t="s">
        <v>77</v>
      </c>
      <c r="E621">
        <v>0</v>
      </c>
      <c r="F621">
        <v>32400</v>
      </c>
      <c r="G621">
        <v>0</v>
      </c>
      <c r="H621">
        <v>0</v>
      </c>
      <c r="I621">
        <v>0</v>
      </c>
      <c r="J621">
        <v>0</v>
      </c>
      <c r="K621">
        <v>0</v>
      </c>
      <c r="L621">
        <v>0</v>
      </c>
      <c r="M621">
        <v>0</v>
      </c>
      <c r="N621">
        <v>0</v>
      </c>
    </row>
    <row r="622" spans="1:14" x14ac:dyDescent="0.3">
      <c r="A622" s="6">
        <v>45536</v>
      </c>
      <c r="B622" t="s">
        <v>55</v>
      </c>
      <c r="C622" t="s">
        <v>414</v>
      </c>
      <c r="D622" t="s">
        <v>64</v>
      </c>
      <c r="E622">
        <v>0</v>
      </c>
      <c r="F622">
        <v>32400</v>
      </c>
      <c r="G622">
        <v>0</v>
      </c>
      <c r="H622">
        <v>0</v>
      </c>
      <c r="I622">
        <v>0</v>
      </c>
      <c r="J622">
        <v>0</v>
      </c>
      <c r="K622">
        <v>0</v>
      </c>
      <c r="L622">
        <v>0</v>
      </c>
      <c r="M622">
        <v>0</v>
      </c>
      <c r="N622">
        <v>0</v>
      </c>
    </row>
    <row r="623" spans="1:14" x14ac:dyDescent="0.3">
      <c r="A623" s="6">
        <v>45536</v>
      </c>
      <c r="B623" t="s">
        <v>55</v>
      </c>
      <c r="C623" t="s">
        <v>486</v>
      </c>
      <c r="D623" t="s">
        <v>65</v>
      </c>
      <c r="E623">
        <v>0</v>
      </c>
      <c r="F623">
        <v>32400</v>
      </c>
      <c r="G623">
        <v>0</v>
      </c>
      <c r="H623">
        <v>0</v>
      </c>
      <c r="I623">
        <v>0</v>
      </c>
      <c r="J623">
        <v>0</v>
      </c>
      <c r="K623">
        <v>0</v>
      </c>
      <c r="L623">
        <v>0</v>
      </c>
      <c r="M623">
        <v>0</v>
      </c>
      <c r="N623">
        <v>0</v>
      </c>
    </row>
    <row r="624" spans="1:14" x14ac:dyDescent="0.3">
      <c r="A624" s="6">
        <v>45536</v>
      </c>
      <c r="B624" t="s">
        <v>55</v>
      </c>
      <c r="C624" t="s">
        <v>1201</v>
      </c>
      <c r="D624" t="s">
        <v>62</v>
      </c>
      <c r="E624">
        <v>0</v>
      </c>
      <c r="F624">
        <v>32400</v>
      </c>
      <c r="G624">
        <v>0</v>
      </c>
      <c r="H624">
        <v>0</v>
      </c>
      <c r="I624">
        <v>0</v>
      </c>
      <c r="J624">
        <v>0</v>
      </c>
      <c r="K624">
        <v>0</v>
      </c>
      <c r="L624">
        <v>0</v>
      </c>
      <c r="M624">
        <v>0</v>
      </c>
      <c r="N624">
        <v>0</v>
      </c>
    </row>
    <row r="625" spans="1:14" x14ac:dyDescent="0.3">
      <c r="A625" s="6">
        <v>45536</v>
      </c>
      <c r="B625" t="s">
        <v>55</v>
      </c>
      <c r="C625" t="s">
        <v>378</v>
      </c>
      <c r="D625" t="s">
        <v>63</v>
      </c>
      <c r="E625">
        <v>0</v>
      </c>
      <c r="F625">
        <v>32400</v>
      </c>
      <c r="G625">
        <v>0</v>
      </c>
      <c r="H625">
        <v>0</v>
      </c>
      <c r="I625">
        <v>0</v>
      </c>
      <c r="J625">
        <v>0</v>
      </c>
      <c r="K625">
        <v>0</v>
      </c>
      <c r="L625">
        <v>0</v>
      </c>
      <c r="M625">
        <v>0</v>
      </c>
      <c r="N625">
        <v>0</v>
      </c>
    </row>
    <row r="626" spans="1:14" x14ac:dyDescent="0.3">
      <c r="A626" s="6">
        <v>45536</v>
      </c>
      <c r="B626" t="s">
        <v>55</v>
      </c>
      <c r="C626" t="s">
        <v>1491</v>
      </c>
      <c r="D626" t="s">
        <v>66</v>
      </c>
      <c r="E626">
        <v>0</v>
      </c>
      <c r="F626">
        <v>32400</v>
      </c>
      <c r="G626">
        <v>0</v>
      </c>
      <c r="H626">
        <v>0</v>
      </c>
      <c r="I626">
        <v>0</v>
      </c>
      <c r="J626">
        <v>0</v>
      </c>
      <c r="K626">
        <v>0</v>
      </c>
      <c r="L626">
        <v>0</v>
      </c>
      <c r="M626">
        <v>0</v>
      </c>
      <c r="N626">
        <v>0</v>
      </c>
    </row>
    <row r="627" spans="1:14" x14ac:dyDescent="0.3">
      <c r="A627" s="6">
        <v>45536</v>
      </c>
      <c r="B627" t="s">
        <v>80</v>
      </c>
      <c r="C627" t="s">
        <v>713</v>
      </c>
      <c r="D627" t="s">
        <v>69</v>
      </c>
      <c r="E627">
        <v>0</v>
      </c>
      <c r="F627">
        <v>32400</v>
      </c>
      <c r="G627">
        <v>0</v>
      </c>
      <c r="H627">
        <v>0</v>
      </c>
      <c r="I627">
        <v>0</v>
      </c>
      <c r="J627">
        <v>0</v>
      </c>
      <c r="K627">
        <v>0</v>
      </c>
      <c r="L627">
        <v>0</v>
      </c>
      <c r="M627">
        <v>0</v>
      </c>
      <c r="N627">
        <v>0</v>
      </c>
    </row>
    <row r="628" spans="1:14" x14ac:dyDescent="0.3">
      <c r="A628" s="6">
        <v>45536</v>
      </c>
      <c r="B628" t="s">
        <v>80</v>
      </c>
      <c r="C628" t="s">
        <v>726</v>
      </c>
      <c r="D628" t="s">
        <v>70</v>
      </c>
      <c r="E628">
        <v>0</v>
      </c>
      <c r="F628">
        <v>32400</v>
      </c>
      <c r="G628">
        <v>0</v>
      </c>
      <c r="H628">
        <v>0</v>
      </c>
      <c r="I628">
        <v>0</v>
      </c>
      <c r="J628">
        <v>0</v>
      </c>
      <c r="K628">
        <v>0</v>
      </c>
      <c r="L628">
        <v>0</v>
      </c>
      <c r="M628">
        <v>0</v>
      </c>
      <c r="N628">
        <v>0</v>
      </c>
    </row>
    <row r="629" spans="1:14" x14ac:dyDescent="0.3">
      <c r="A629" s="6">
        <v>45536</v>
      </c>
      <c r="B629" t="s">
        <v>80</v>
      </c>
      <c r="C629" t="s">
        <v>1374</v>
      </c>
      <c r="D629" t="s">
        <v>67</v>
      </c>
      <c r="E629">
        <v>0</v>
      </c>
      <c r="F629">
        <v>32400</v>
      </c>
      <c r="G629">
        <v>0</v>
      </c>
      <c r="H629">
        <v>0</v>
      </c>
      <c r="I629">
        <v>0</v>
      </c>
      <c r="J629">
        <v>0</v>
      </c>
      <c r="K629">
        <v>0</v>
      </c>
      <c r="L629">
        <v>0</v>
      </c>
      <c r="M629">
        <v>0</v>
      </c>
      <c r="N629">
        <v>0</v>
      </c>
    </row>
    <row r="630" spans="1:14" x14ac:dyDescent="0.3">
      <c r="A630" s="6">
        <v>45536</v>
      </c>
      <c r="B630" t="s">
        <v>80</v>
      </c>
      <c r="C630" t="s">
        <v>1463</v>
      </c>
      <c r="D630" t="s">
        <v>68</v>
      </c>
      <c r="E630">
        <v>0</v>
      </c>
      <c r="F630">
        <v>32400</v>
      </c>
      <c r="G630">
        <v>0</v>
      </c>
      <c r="H630">
        <v>0</v>
      </c>
      <c r="I630">
        <v>0</v>
      </c>
      <c r="J630">
        <v>0</v>
      </c>
      <c r="K630">
        <v>0</v>
      </c>
      <c r="L630">
        <v>0</v>
      </c>
      <c r="M630">
        <v>0</v>
      </c>
      <c r="N630">
        <v>0</v>
      </c>
    </row>
    <row r="631" spans="1:14" x14ac:dyDescent="0.3">
      <c r="A631" s="6">
        <v>45536</v>
      </c>
      <c r="B631" t="s">
        <v>33</v>
      </c>
      <c r="C631" t="s">
        <v>1556</v>
      </c>
      <c r="D631" t="s">
        <v>11</v>
      </c>
      <c r="E631">
        <v>0</v>
      </c>
      <c r="F631">
        <v>32400</v>
      </c>
      <c r="G631">
        <v>0</v>
      </c>
      <c r="H631">
        <v>0</v>
      </c>
      <c r="I631">
        <v>0</v>
      </c>
      <c r="J631">
        <v>0</v>
      </c>
      <c r="K631">
        <v>0</v>
      </c>
      <c r="L631">
        <v>0</v>
      </c>
      <c r="M631">
        <v>0</v>
      </c>
      <c r="N631">
        <v>0</v>
      </c>
    </row>
    <row r="632" spans="1:14" x14ac:dyDescent="0.3">
      <c r="A632" s="6">
        <v>45536</v>
      </c>
      <c r="B632" t="s">
        <v>33</v>
      </c>
      <c r="C632" t="s">
        <v>750</v>
      </c>
      <c r="D632" t="s">
        <v>12</v>
      </c>
      <c r="E632">
        <v>0</v>
      </c>
      <c r="F632">
        <v>32400</v>
      </c>
      <c r="G632">
        <v>0</v>
      </c>
      <c r="H632">
        <v>0</v>
      </c>
      <c r="I632">
        <v>0</v>
      </c>
      <c r="J632">
        <v>0</v>
      </c>
      <c r="K632">
        <v>0</v>
      </c>
      <c r="L632">
        <v>0</v>
      </c>
      <c r="M632">
        <v>0</v>
      </c>
      <c r="N632">
        <v>0</v>
      </c>
    </row>
    <row r="633" spans="1:14" x14ac:dyDescent="0.3">
      <c r="A633" s="6">
        <v>45536</v>
      </c>
      <c r="B633" t="s">
        <v>33</v>
      </c>
      <c r="C633" t="s">
        <v>1567</v>
      </c>
      <c r="D633" t="s">
        <v>9</v>
      </c>
      <c r="E633">
        <v>0</v>
      </c>
      <c r="F633">
        <v>32400</v>
      </c>
      <c r="G633">
        <v>0</v>
      </c>
      <c r="H633">
        <v>0</v>
      </c>
      <c r="I633">
        <v>0</v>
      </c>
      <c r="J633">
        <v>0</v>
      </c>
      <c r="K633">
        <v>0</v>
      </c>
      <c r="L633">
        <v>0</v>
      </c>
      <c r="M633">
        <v>0</v>
      </c>
      <c r="N633">
        <v>0</v>
      </c>
    </row>
    <row r="634" spans="1:14" x14ac:dyDescent="0.3">
      <c r="A634" s="6">
        <v>45536</v>
      </c>
      <c r="B634" t="s">
        <v>33</v>
      </c>
      <c r="C634" t="s">
        <v>1432</v>
      </c>
      <c r="D634" t="s">
        <v>10</v>
      </c>
      <c r="E634">
        <v>0</v>
      </c>
      <c r="F634">
        <v>32400</v>
      </c>
      <c r="G634">
        <v>0</v>
      </c>
      <c r="H634">
        <v>0</v>
      </c>
      <c r="I634">
        <v>0</v>
      </c>
      <c r="J634">
        <v>0</v>
      </c>
      <c r="K634">
        <v>0</v>
      </c>
      <c r="L634">
        <v>0</v>
      </c>
      <c r="M634">
        <v>0</v>
      </c>
      <c r="N634">
        <v>0</v>
      </c>
    </row>
    <row r="635" spans="1:14" x14ac:dyDescent="0.3">
      <c r="A635" s="6">
        <v>45536</v>
      </c>
      <c r="B635" t="s">
        <v>33</v>
      </c>
      <c r="C635" t="s">
        <v>840</v>
      </c>
      <c r="D635" t="s">
        <v>13</v>
      </c>
      <c r="E635">
        <v>0</v>
      </c>
      <c r="F635">
        <v>32400</v>
      </c>
      <c r="G635">
        <v>0</v>
      </c>
      <c r="H635">
        <v>0</v>
      </c>
      <c r="I635">
        <v>0</v>
      </c>
      <c r="J635">
        <v>0</v>
      </c>
      <c r="K635">
        <v>0</v>
      </c>
      <c r="L635">
        <v>0</v>
      </c>
      <c r="M635">
        <v>0</v>
      </c>
      <c r="N635">
        <v>0</v>
      </c>
    </row>
    <row r="636" spans="1:14" x14ac:dyDescent="0.3">
      <c r="A636" s="6">
        <v>45536</v>
      </c>
      <c r="B636" t="s">
        <v>33</v>
      </c>
      <c r="C636" t="s">
        <v>826</v>
      </c>
      <c r="D636" t="s">
        <v>16</v>
      </c>
      <c r="E636">
        <v>0</v>
      </c>
      <c r="F636">
        <v>32400</v>
      </c>
      <c r="G636">
        <v>0</v>
      </c>
      <c r="H636">
        <v>0</v>
      </c>
      <c r="I636">
        <v>0</v>
      </c>
      <c r="J636">
        <v>0</v>
      </c>
      <c r="K636">
        <v>0</v>
      </c>
      <c r="L636">
        <v>0</v>
      </c>
      <c r="M636">
        <v>0</v>
      </c>
      <c r="N636">
        <v>0</v>
      </c>
    </row>
    <row r="637" spans="1:14" x14ac:dyDescent="0.3">
      <c r="A637" s="6">
        <v>45536</v>
      </c>
      <c r="B637" t="s">
        <v>33</v>
      </c>
      <c r="C637" t="s">
        <v>1550</v>
      </c>
      <c r="D637" t="s">
        <v>17</v>
      </c>
      <c r="E637">
        <v>0</v>
      </c>
      <c r="F637">
        <v>32400</v>
      </c>
      <c r="G637">
        <v>0</v>
      </c>
      <c r="H637">
        <v>0</v>
      </c>
      <c r="I637">
        <v>0</v>
      </c>
      <c r="J637">
        <v>0</v>
      </c>
      <c r="K637">
        <v>0</v>
      </c>
      <c r="L637">
        <v>0</v>
      </c>
      <c r="M637">
        <v>0</v>
      </c>
      <c r="N637">
        <v>0</v>
      </c>
    </row>
    <row r="638" spans="1:14" x14ac:dyDescent="0.3">
      <c r="A638" s="6">
        <v>45536</v>
      </c>
      <c r="B638" t="s">
        <v>33</v>
      </c>
      <c r="C638" t="s">
        <v>1410</v>
      </c>
      <c r="D638" t="s">
        <v>14</v>
      </c>
      <c r="E638">
        <v>0</v>
      </c>
      <c r="F638">
        <v>32400</v>
      </c>
      <c r="G638">
        <v>0</v>
      </c>
      <c r="H638">
        <v>0</v>
      </c>
      <c r="I638">
        <v>0</v>
      </c>
      <c r="J638">
        <v>0</v>
      </c>
      <c r="K638">
        <v>0</v>
      </c>
      <c r="L638">
        <v>0</v>
      </c>
      <c r="M638">
        <v>0</v>
      </c>
      <c r="N638">
        <v>0</v>
      </c>
    </row>
    <row r="639" spans="1:14" x14ac:dyDescent="0.3">
      <c r="A639" s="6">
        <v>45536</v>
      </c>
      <c r="B639" t="s">
        <v>33</v>
      </c>
      <c r="C639" t="s">
        <v>831</v>
      </c>
      <c r="D639" t="s">
        <v>15</v>
      </c>
      <c r="E639">
        <v>0</v>
      </c>
      <c r="F639">
        <v>32400</v>
      </c>
      <c r="G639">
        <v>0</v>
      </c>
      <c r="H639">
        <v>0</v>
      </c>
      <c r="I639">
        <v>0</v>
      </c>
      <c r="J639">
        <v>0</v>
      </c>
      <c r="K639">
        <v>0</v>
      </c>
      <c r="L639">
        <v>0</v>
      </c>
      <c r="M639">
        <v>0</v>
      </c>
      <c r="N639">
        <v>0</v>
      </c>
    </row>
    <row r="640" spans="1:14" x14ac:dyDescent="0.3">
      <c r="A640" s="6">
        <v>45536</v>
      </c>
      <c r="B640" t="s">
        <v>33</v>
      </c>
      <c r="C640" t="s">
        <v>770</v>
      </c>
      <c r="D640" t="s">
        <v>2</v>
      </c>
      <c r="E640">
        <v>0</v>
      </c>
      <c r="F640">
        <v>32400</v>
      </c>
      <c r="G640">
        <v>0</v>
      </c>
      <c r="H640">
        <v>0</v>
      </c>
      <c r="I640">
        <v>0</v>
      </c>
      <c r="J640">
        <v>0</v>
      </c>
      <c r="K640">
        <v>0</v>
      </c>
      <c r="L640">
        <v>0</v>
      </c>
      <c r="M640">
        <v>0</v>
      </c>
      <c r="N640">
        <v>0</v>
      </c>
    </row>
    <row r="641" spans="1:14" x14ac:dyDescent="0.3">
      <c r="A641" s="6">
        <v>45536</v>
      </c>
      <c r="B641" t="s">
        <v>33</v>
      </c>
      <c r="C641" t="s">
        <v>463</v>
      </c>
      <c r="D641" t="s">
        <v>3</v>
      </c>
      <c r="E641">
        <v>0</v>
      </c>
      <c r="F641">
        <v>32400</v>
      </c>
      <c r="G641">
        <v>0</v>
      </c>
      <c r="H641">
        <v>0</v>
      </c>
      <c r="I641">
        <v>0</v>
      </c>
      <c r="J641">
        <v>0</v>
      </c>
      <c r="K641">
        <v>0</v>
      </c>
      <c r="L641">
        <v>0</v>
      </c>
      <c r="M641">
        <v>0</v>
      </c>
      <c r="N641">
        <v>0</v>
      </c>
    </row>
    <row r="642" spans="1:14" x14ac:dyDescent="0.3">
      <c r="A642" s="6">
        <v>45536</v>
      </c>
      <c r="B642" t="s">
        <v>33</v>
      </c>
      <c r="C642" t="s">
        <v>1548</v>
      </c>
      <c r="D642" t="s">
        <v>0</v>
      </c>
      <c r="E642">
        <v>0</v>
      </c>
      <c r="F642">
        <v>32400</v>
      </c>
      <c r="G642">
        <v>0</v>
      </c>
      <c r="H642">
        <v>0</v>
      </c>
      <c r="I642">
        <v>0</v>
      </c>
      <c r="J642">
        <v>0</v>
      </c>
      <c r="K642">
        <v>0</v>
      </c>
      <c r="L642">
        <v>0</v>
      </c>
      <c r="M642">
        <v>0</v>
      </c>
      <c r="N642">
        <v>0</v>
      </c>
    </row>
    <row r="643" spans="1:14" x14ac:dyDescent="0.3">
      <c r="A643" s="6">
        <v>45536</v>
      </c>
      <c r="B643" t="s">
        <v>33</v>
      </c>
      <c r="C643" t="s">
        <v>1549</v>
      </c>
      <c r="D643" t="s">
        <v>1</v>
      </c>
      <c r="E643">
        <v>0</v>
      </c>
      <c r="F643">
        <v>32400</v>
      </c>
      <c r="G643">
        <v>0</v>
      </c>
      <c r="H643">
        <v>0</v>
      </c>
      <c r="I643">
        <v>0</v>
      </c>
      <c r="J643">
        <v>0</v>
      </c>
      <c r="K643">
        <v>0</v>
      </c>
      <c r="L643">
        <v>0</v>
      </c>
      <c r="M643">
        <v>0</v>
      </c>
      <c r="N643">
        <v>0</v>
      </c>
    </row>
    <row r="644" spans="1:14" x14ac:dyDescent="0.3">
      <c r="A644" s="6">
        <v>45536</v>
      </c>
      <c r="B644" t="s">
        <v>33</v>
      </c>
      <c r="C644" t="s">
        <v>1415</v>
      </c>
      <c r="D644" t="s">
        <v>4</v>
      </c>
      <c r="E644">
        <v>0</v>
      </c>
      <c r="F644">
        <v>32400</v>
      </c>
      <c r="G644">
        <v>0</v>
      </c>
      <c r="H644">
        <v>0</v>
      </c>
      <c r="I644">
        <v>0</v>
      </c>
      <c r="J644">
        <v>0</v>
      </c>
      <c r="K644">
        <v>0</v>
      </c>
      <c r="L644">
        <v>0</v>
      </c>
      <c r="M644">
        <v>0</v>
      </c>
      <c r="N644">
        <v>0</v>
      </c>
    </row>
    <row r="645" spans="1:14" x14ac:dyDescent="0.3">
      <c r="A645" s="6">
        <v>45536</v>
      </c>
      <c r="B645" t="s">
        <v>33</v>
      </c>
      <c r="C645" t="s">
        <v>763</v>
      </c>
      <c r="D645" t="s">
        <v>7</v>
      </c>
      <c r="E645">
        <v>0</v>
      </c>
      <c r="F645">
        <v>32400</v>
      </c>
      <c r="G645">
        <v>0</v>
      </c>
      <c r="H645">
        <v>0</v>
      </c>
      <c r="I645">
        <v>0</v>
      </c>
      <c r="J645">
        <v>0</v>
      </c>
      <c r="K645">
        <v>0</v>
      </c>
      <c r="L645">
        <v>0</v>
      </c>
      <c r="M645">
        <v>0</v>
      </c>
      <c r="N645">
        <v>0</v>
      </c>
    </row>
    <row r="646" spans="1:14" x14ac:dyDescent="0.3">
      <c r="A646" s="6">
        <v>45536</v>
      </c>
      <c r="B646" t="s">
        <v>33</v>
      </c>
      <c r="C646" t="s">
        <v>473</v>
      </c>
      <c r="D646" t="s">
        <v>8</v>
      </c>
      <c r="E646">
        <v>0</v>
      </c>
      <c r="F646">
        <v>32400</v>
      </c>
      <c r="G646">
        <v>0</v>
      </c>
      <c r="H646">
        <v>0</v>
      </c>
      <c r="I646">
        <v>0</v>
      </c>
      <c r="J646">
        <v>0</v>
      </c>
      <c r="K646">
        <v>0</v>
      </c>
      <c r="L646">
        <v>0</v>
      </c>
      <c r="M646">
        <v>0</v>
      </c>
      <c r="N646">
        <v>0</v>
      </c>
    </row>
    <row r="647" spans="1:14" x14ac:dyDescent="0.3">
      <c r="A647" s="6">
        <v>45536</v>
      </c>
      <c r="B647" t="s">
        <v>33</v>
      </c>
      <c r="C647" t="s">
        <v>1555</v>
      </c>
      <c r="D647" t="s">
        <v>5</v>
      </c>
      <c r="E647">
        <v>0</v>
      </c>
      <c r="F647">
        <v>32400</v>
      </c>
      <c r="G647">
        <v>0</v>
      </c>
      <c r="H647">
        <v>0</v>
      </c>
      <c r="I647">
        <v>0</v>
      </c>
      <c r="J647">
        <v>0</v>
      </c>
      <c r="K647">
        <v>0</v>
      </c>
      <c r="L647">
        <v>0</v>
      </c>
      <c r="M647">
        <v>0</v>
      </c>
      <c r="N647">
        <v>0</v>
      </c>
    </row>
    <row r="648" spans="1:14" x14ac:dyDescent="0.3">
      <c r="A648" s="6">
        <v>45536</v>
      </c>
      <c r="B648" t="s">
        <v>33</v>
      </c>
      <c r="C648" t="s">
        <v>1565</v>
      </c>
      <c r="D648" t="s">
        <v>6</v>
      </c>
      <c r="E648">
        <v>0</v>
      </c>
      <c r="F648">
        <v>32400</v>
      </c>
      <c r="G648">
        <v>0</v>
      </c>
      <c r="H648">
        <v>0</v>
      </c>
      <c r="I648">
        <v>0</v>
      </c>
      <c r="J648">
        <v>0</v>
      </c>
      <c r="K648">
        <v>0</v>
      </c>
      <c r="L648">
        <v>0</v>
      </c>
      <c r="M648">
        <v>0</v>
      </c>
      <c r="N648">
        <v>0</v>
      </c>
    </row>
    <row r="649" spans="1:14" x14ac:dyDescent="0.3">
      <c r="A649" s="6">
        <v>45536</v>
      </c>
      <c r="B649" t="s">
        <v>33</v>
      </c>
      <c r="C649" t="s">
        <v>955</v>
      </c>
      <c r="D649" t="s">
        <v>18</v>
      </c>
      <c r="E649">
        <v>0</v>
      </c>
      <c r="F649">
        <v>32400</v>
      </c>
      <c r="G649">
        <v>0</v>
      </c>
      <c r="H649">
        <v>0</v>
      </c>
      <c r="I649">
        <v>0</v>
      </c>
      <c r="J649">
        <v>0</v>
      </c>
      <c r="K649">
        <v>0</v>
      </c>
      <c r="L649">
        <v>0</v>
      </c>
      <c r="M649">
        <v>0</v>
      </c>
      <c r="N649">
        <v>0</v>
      </c>
    </row>
    <row r="650" spans="1:14" x14ac:dyDescent="0.3">
      <c r="A650" s="6">
        <v>45536</v>
      </c>
      <c r="B650" t="s">
        <v>34</v>
      </c>
      <c r="C650" t="s">
        <v>1386</v>
      </c>
      <c r="D650" t="s">
        <v>31</v>
      </c>
      <c r="E650">
        <v>0</v>
      </c>
      <c r="F650">
        <v>32400</v>
      </c>
      <c r="G650">
        <v>0</v>
      </c>
      <c r="H650">
        <v>0</v>
      </c>
      <c r="I650">
        <v>0</v>
      </c>
      <c r="J650">
        <v>0</v>
      </c>
      <c r="K650">
        <v>0</v>
      </c>
      <c r="L650">
        <v>0</v>
      </c>
      <c r="M650">
        <v>0</v>
      </c>
      <c r="N650">
        <v>0</v>
      </c>
    </row>
    <row r="651" spans="1:14" x14ac:dyDescent="0.3">
      <c r="A651" s="6">
        <v>45536</v>
      </c>
      <c r="B651" t="s">
        <v>35</v>
      </c>
      <c r="C651" t="s">
        <v>1111</v>
      </c>
      <c r="D651" t="s">
        <v>36</v>
      </c>
      <c r="E651">
        <v>0</v>
      </c>
      <c r="F651">
        <v>32400</v>
      </c>
      <c r="G651">
        <v>0</v>
      </c>
      <c r="H651">
        <v>0</v>
      </c>
      <c r="I651">
        <v>0</v>
      </c>
      <c r="J651">
        <v>0</v>
      </c>
      <c r="K651">
        <v>0</v>
      </c>
      <c r="L651">
        <v>0</v>
      </c>
      <c r="M651">
        <v>0</v>
      </c>
      <c r="N651">
        <v>0</v>
      </c>
    </row>
    <row r="652" spans="1:14" x14ac:dyDescent="0.3">
      <c r="A652" s="6">
        <v>45536</v>
      </c>
      <c r="B652" t="s">
        <v>34</v>
      </c>
      <c r="C652" t="s">
        <v>1551</v>
      </c>
      <c r="D652" t="s">
        <v>29</v>
      </c>
      <c r="E652">
        <v>0</v>
      </c>
      <c r="F652">
        <v>32400</v>
      </c>
      <c r="G652">
        <v>0</v>
      </c>
      <c r="H652">
        <v>0</v>
      </c>
      <c r="I652">
        <v>0</v>
      </c>
      <c r="J652">
        <v>0</v>
      </c>
      <c r="K652">
        <v>0</v>
      </c>
      <c r="L652">
        <v>0</v>
      </c>
      <c r="M652">
        <v>0</v>
      </c>
      <c r="N652">
        <v>0</v>
      </c>
    </row>
    <row r="653" spans="1:14" x14ac:dyDescent="0.3">
      <c r="A653" s="6">
        <v>45536</v>
      </c>
      <c r="B653" t="s">
        <v>34</v>
      </c>
      <c r="C653" t="s">
        <v>1381</v>
      </c>
      <c r="D653" t="s">
        <v>30</v>
      </c>
      <c r="E653">
        <v>0</v>
      </c>
      <c r="F653">
        <v>32400</v>
      </c>
      <c r="G653">
        <v>0</v>
      </c>
      <c r="H653">
        <v>0</v>
      </c>
      <c r="I653">
        <v>0</v>
      </c>
      <c r="J653">
        <v>0</v>
      </c>
      <c r="K653">
        <v>0</v>
      </c>
      <c r="L653">
        <v>0</v>
      </c>
      <c r="M653">
        <v>0</v>
      </c>
      <c r="N653">
        <v>0</v>
      </c>
    </row>
    <row r="654" spans="1:14" x14ac:dyDescent="0.3">
      <c r="A654" s="6">
        <v>45536</v>
      </c>
      <c r="B654" t="s">
        <v>35</v>
      </c>
      <c r="C654" t="s">
        <v>1045</v>
      </c>
      <c r="D654" t="s">
        <v>37</v>
      </c>
      <c r="E654">
        <v>0</v>
      </c>
      <c r="F654">
        <v>32400</v>
      </c>
      <c r="G654">
        <v>0</v>
      </c>
      <c r="H654">
        <v>0</v>
      </c>
      <c r="I654">
        <v>0</v>
      </c>
      <c r="J654">
        <v>0</v>
      </c>
      <c r="K654">
        <v>0</v>
      </c>
      <c r="L654">
        <v>0</v>
      </c>
      <c r="M654">
        <v>0</v>
      </c>
      <c r="N654">
        <v>0</v>
      </c>
    </row>
    <row r="655" spans="1:14" x14ac:dyDescent="0.3">
      <c r="A655" s="6">
        <v>45536</v>
      </c>
      <c r="B655" t="s">
        <v>35</v>
      </c>
      <c r="C655" t="s">
        <v>1569</v>
      </c>
      <c r="D655" t="s">
        <v>40</v>
      </c>
      <c r="E655">
        <v>0</v>
      </c>
      <c r="F655">
        <v>32400</v>
      </c>
      <c r="G655">
        <v>0</v>
      </c>
      <c r="H655">
        <v>0</v>
      </c>
      <c r="I655">
        <v>0</v>
      </c>
      <c r="J655">
        <v>0</v>
      </c>
      <c r="K655">
        <v>0</v>
      </c>
      <c r="L655">
        <v>0</v>
      </c>
      <c r="M655">
        <v>0</v>
      </c>
      <c r="N655">
        <v>0</v>
      </c>
    </row>
    <row r="656" spans="1:14" x14ac:dyDescent="0.3">
      <c r="A656" s="6">
        <v>45536</v>
      </c>
      <c r="B656" t="s">
        <v>35</v>
      </c>
      <c r="C656" t="s">
        <v>1102</v>
      </c>
      <c r="D656" t="s">
        <v>41</v>
      </c>
      <c r="E656">
        <v>0</v>
      </c>
      <c r="F656">
        <v>32400</v>
      </c>
      <c r="G656">
        <v>0</v>
      </c>
      <c r="H656">
        <v>0</v>
      </c>
      <c r="I656">
        <v>0</v>
      </c>
      <c r="J656">
        <v>0</v>
      </c>
      <c r="K656">
        <v>0</v>
      </c>
      <c r="L656">
        <v>0</v>
      </c>
      <c r="M656">
        <v>0</v>
      </c>
      <c r="N656">
        <v>0</v>
      </c>
    </row>
    <row r="657" spans="1:14" x14ac:dyDescent="0.3">
      <c r="A657" s="6">
        <v>45536</v>
      </c>
      <c r="B657" t="s">
        <v>35</v>
      </c>
      <c r="C657" t="s">
        <v>530</v>
      </c>
      <c r="D657" t="s">
        <v>38</v>
      </c>
      <c r="E657">
        <v>0</v>
      </c>
      <c r="F657">
        <v>32400</v>
      </c>
      <c r="G657">
        <v>0</v>
      </c>
      <c r="H657">
        <v>0</v>
      </c>
      <c r="I657">
        <v>0</v>
      </c>
      <c r="J657">
        <v>0</v>
      </c>
      <c r="K657">
        <v>0</v>
      </c>
      <c r="L657">
        <v>0</v>
      </c>
      <c r="M657">
        <v>0</v>
      </c>
      <c r="N657">
        <v>0</v>
      </c>
    </row>
    <row r="658" spans="1:14" x14ac:dyDescent="0.3">
      <c r="A658" s="6">
        <v>45536</v>
      </c>
      <c r="B658" t="s">
        <v>35</v>
      </c>
      <c r="C658" t="s">
        <v>901</v>
      </c>
      <c r="D658" t="s">
        <v>39</v>
      </c>
      <c r="E658">
        <v>0</v>
      </c>
      <c r="F658">
        <v>32400</v>
      </c>
      <c r="G658">
        <v>0</v>
      </c>
      <c r="H658">
        <v>0</v>
      </c>
      <c r="I658">
        <v>0</v>
      </c>
      <c r="J658">
        <v>0</v>
      </c>
      <c r="K658">
        <v>0</v>
      </c>
      <c r="L658">
        <v>0</v>
      </c>
      <c r="M658">
        <v>0</v>
      </c>
      <c r="N658">
        <v>0</v>
      </c>
    </row>
    <row r="659" spans="1:14" x14ac:dyDescent="0.3">
      <c r="A659" s="6">
        <v>45536</v>
      </c>
      <c r="B659" t="s">
        <v>34</v>
      </c>
      <c r="C659" t="s">
        <v>1459</v>
      </c>
      <c r="D659" t="s">
        <v>22</v>
      </c>
      <c r="E659">
        <v>0</v>
      </c>
      <c r="F659">
        <v>32400</v>
      </c>
      <c r="G659">
        <v>0</v>
      </c>
      <c r="H659">
        <v>0</v>
      </c>
      <c r="I659">
        <v>0</v>
      </c>
      <c r="J659">
        <v>0</v>
      </c>
      <c r="K659">
        <v>0</v>
      </c>
      <c r="L659">
        <v>0</v>
      </c>
      <c r="M659">
        <v>0</v>
      </c>
      <c r="N659">
        <v>0</v>
      </c>
    </row>
    <row r="660" spans="1:14" x14ac:dyDescent="0.3">
      <c r="A660" s="6">
        <v>45536</v>
      </c>
      <c r="B660" t="s">
        <v>34</v>
      </c>
      <c r="C660" t="s">
        <v>1481</v>
      </c>
      <c r="D660" t="s">
        <v>23</v>
      </c>
      <c r="E660">
        <v>0</v>
      </c>
      <c r="F660">
        <v>32400</v>
      </c>
      <c r="G660">
        <v>0</v>
      </c>
      <c r="H660">
        <v>0</v>
      </c>
      <c r="I660">
        <v>0</v>
      </c>
      <c r="J660">
        <v>0</v>
      </c>
      <c r="K660">
        <v>0</v>
      </c>
      <c r="L660">
        <v>0</v>
      </c>
      <c r="M660">
        <v>0</v>
      </c>
      <c r="N660">
        <v>0</v>
      </c>
    </row>
    <row r="661" spans="1:14" x14ac:dyDescent="0.3">
      <c r="A661" s="6">
        <v>45536</v>
      </c>
      <c r="B661" t="s">
        <v>33</v>
      </c>
      <c r="C661" t="s">
        <v>736</v>
      </c>
      <c r="D661" t="s">
        <v>19</v>
      </c>
      <c r="E661">
        <v>0</v>
      </c>
      <c r="F661">
        <v>32400</v>
      </c>
      <c r="G661">
        <v>0</v>
      </c>
      <c r="H661">
        <v>0</v>
      </c>
      <c r="I661">
        <v>0</v>
      </c>
      <c r="J661">
        <v>0</v>
      </c>
      <c r="K661">
        <v>0</v>
      </c>
      <c r="L661">
        <v>0</v>
      </c>
      <c r="M661">
        <v>0</v>
      </c>
      <c r="N661">
        <v>0</v>
      </c>
    </row>
    <row r="662" spans="1:14" x14ac:dyDescent="0.3">
      <c r="A662" s="6">
        <v>45536</v>
      </c>
      <c r="B662" t="s">
        <v>33</v>
      </c>
      <c r="C662" t="s">
        <v>1554</v>
      </c>
      <c r="D662" t="s">
        <v>3932</v>
      </c>
      <c r="E662">
        <v>0</v>
      </c>
      <c r="F662">
        <v>32400</v>
      </c>
      <c r="G662">
        <v>0</v>
      </c>
      <c r="H662">
        <v>0</v>
      </c>
      <c r="I662">
        <v>0</v>
      </c>
      <c r="J662">
        <v>0</v>
      </c>
      <c r="K662">
        <v>0</v>
      </c>
      <c r="L662">
        <v>0</v>
      </c>
      <c r="M662">
        <v>0</v>
      </c>
      <c r="N662">
        <v>0</v>
      </c>
    </row>
    <row r="663" spans="1:14" x14ac:dyDescent="0.3">
      <c r="A663" s="6">
        <v>45536</v>
      </c>
      <c r="B663" t="s">
        <v>34</v>
      </c>
      <c r="C663" t="s">
        <v>1561</v>
      </c>
      <c r="D663" t="s">
        <v>24</v>
      </c>
      <c r="E663">
        <v>0</v>
      </c>
      <c r="F663">
        <v>32400</v>
      </c>
      <c r="G663">
        <v>0</v>
      </c>
      <c r="H663">
        <v>0</v>
      </c>
      <c r="I663">
        <v>0</v>
      </c>
      <c r="J663">
        <v>0</v>
      </c>
      <c r="K663">
        <v>0</v>
      </c>
      <c r="L663">
        <v>0</v>
      </c>
      <c r="M663">
        <v>0</v>
      </c>
      <c r="N663">
        <v>0</v>
      </c>
    </row>
    <row r="664" spans="1:14" x14ac:dyDescent="0.3">
      <c r="A664" s="6">
        <v>45536</v>
      </c>
      <c r="B664" t="s">
        <v>34</v>
      </c>
      <c r="C664" t="s">
        <v>1540</v>
      </c>
      <c r="D664" t="s">
        <v>27</v>
      </c>
      <c r="E664">
        <v>0</v>
      </c>
      <c r="F664">
        <v>32400</v>
      </c>
      <c r="G664">
        <v>0</v>
      </c>
      <c r="H664">
        <v>0</v>
      </c>
      <c r="I664">
        <v>0</v>
      </c>
      <c r="J664">
        <v>0</v>
      </c>
      <c r="K664">
        <v>0</v>
      </c>
      <c r="L664">
        <v>0</v>
      </c>
      <c r="M664">
        <v>0</v>
      </c>
      <c r="N664">
        <v>0</v>
      </c>
    </row>
    <row r="665" spans="1:14" x14ac:dyDescent="0.3">
      <c r="A665" s="6">
        <v>45536</v>
      </c>
      <c r="B665" t="s">
        <v>34</v>
      </c>
      <c r="C665" t="s">
        <v>454</v>
      </c>
      <c r="D665" t="s">
        <v>28</v>
      </c>
      <c r="E665">
        <v>0</v>
      </c>
      <c r="F665">
        <v>32400</v>
      </c>
      <c r="G665">
        <v>0</v>
      </c>
      <c r="H665">
        <v>0</v>
      </c>
      <c r="I665">
        <v>0</v>
      </c>
      <c r="J665">
        <v>0</v>
      </c>
      <c r="K665">
        <v>0</v>
      </c>
      <c r="L665">
        <v>0</v>
      </c>
      <c r="M665">
        <v>0</v>
      </c>
      <c r="N665">
        <v>0</v>
      </c>
    </row>
    <row r="666" spans="1:14" x14ac:dyDescent="0.3">
      <c r="A666" s="6">
        <v>45536</v>
      </c>
      <c r="B666" t="s">
        <v>34</v>
      </c>
      <c r="C666" t="s">
        <v>1368</v>
      </c>
      <c r="D666" t="s">
        <v>25</v>
      </c>
      <c r="E666">
        <v>0</v>
      </c>
      <c r="F666">
        <v>32400</v>
      </c>
      <c r="G666">
        <v>0</v>
      </c>
      <c r="H666">
        <v>0</v>
      </c>
      <c r="I666">
        <v>0</v>
      </c>
      <c r="J666">
        <v>0</v>
      </c>
      <c r="K666">
        <v>0</v>
      </c>
      <c r="L666">
        <v>0</v>
      </c>
      <c r="M666">
        <v>0</v>
      </c>
      <c r="N666">
        <v>0</v>
      </c>
    </row>
    <row r="667" spans="1:14" x14ac:dyDescent="0.3">
      <c r="A667" s="6">
        <v>45536</v>
      </c>
      <c r="B667" t="s">
        <v>34</v>
      </c>
      <c r="C667" t="s">
        <v>1568</v>
      </c>
      <c r="D667" t="s">
        <v>26</v>
      </c>
      <c r="E667">
        <v>0</v>
      </c>
      <c r="F667">
        <v>32400</v>
      </c>
      <c r="G667">
        <v>0</v>
      </c>
      <c r="H667">
        <v>0</v>
      </c>
      <c r="I667">
        <v>0</v>
      </c>
      <c r="J667">
        <v>0</v>
      </c>
      <c r="K667">
        <v>0</v>
      </c>
      <c r="L667">
        <v>0</v>
      </c>
      <c r="M667">
        <v>0</v>
      </c>
      <c r="N667">
        <v>0</v>
      </c>
    </row>
    <row r="668" spans="1:14" x14ac:dyDescent="0.3">
      <c r="A668" s="6">
        <v>45566</v>
      </c>
      <c r="B668" t="s">
        <v>35</v>
      </c>
      <c r="C668" t="s">
        <v>1570</v>
      </c>
      <c r="D668" t="s">
        <v>53</v>
      </c>
      <c r="E668">
        <v>0</v>
      </c>
      <c r="F668">
        <v>32400</v>
      </c>
      <c r="G668">
        <v>0</v>
      </c>
      <c r="H668">
        <v>0</v>
      </c>
      <c r="I668">
        <v>0</v>
      </c>
      <c r="J668">
        <v>0</v>
      </c>
      <c r="K668">
        <v>0</v>
      </c>
      <c r="L668">
        <v>0</v>
      </c>
      <c r="M668">
        <v>0</v>
      </c>
      <c r="N668">
        <v>0</v>
      </c>
    </row>
    <row r="669" spans="1:14" x14ac:dyDescent="0.3">
      <c r="A669" s="6">
        <v>45566</v>
      </c>
      <c r="B669" t="s">
        <v>35</v>
      </c>
      <c r="C669" t="s">
        <v>1566</v>
      </c>
      <c r="D669" t="s">
        <v>54</v>
      </c>
      <c r="E669">
        <v>0</v>
      </c>
      <c r="F669">
        <v>32400</v>
      </c>
      <c r="G669">
        <v>0</v>
      </c>
      <c r="H669">
        <v>0</v>
      </c>
      <c r="I669">
        <v>0</v>
      </c>
      <c r="J669">
        <v>0</v>
      </c>
      <c r="K669">
        <v>0</v>
      </c>
      <c r="L669">
        <v>0</v>
      </c>
      <c r="M669">
        <v>0</v>
      </c>
      <c r="N669">
        <v>0</v>
      </c>
    </row>
    <row r="670" spans="1:14" x14ac:dyDescent="0.3">
      <c r="A670" s="6">
        <v>45566</v>
      </c>
      <c r="B670" t="s">
        <v>35</v>
      </c>
      <c r="C670" t="s">
        <v>946</v>
      </c>
      <c r="D670" t="s">
        <v>51</v>
      </c>
      <c r="E670">
        <v>0</v>
      </c>
      <c r="F670">
        <v>32400</v>
      </c>
      <c r="G670">
        <v>0</v>
      </c>
      <c r="H670">
        <v>0</v>
      </c>
      <c r="I670">
        <v>0</v>
      </c>
      <c r="J670">
        <v>0</v>
      </c>
      <c r="K670">
        <v>0</v>
      </c>
      <c r="L670">
        <v>0</v>
      </c>
      <c r="M670">
        <v>0</v>
      </c>
      <c r="N670">
        <v>0</v>
      </c>
    </row>
    <row r="671" spans="1:14" x14ac:dyDescent="0.3">
      <c r="A671" s="6">
        <v>45566</v>
      </c>
      <c r="B671" t="s">
        <v>35</v>
      </c>
      <c r="C671" t="s">
        <v>1563</v>
      </c>
      <c r="D671" t="s">
        <v>52</v>
      </c>
      <c r="E671">
        <v>0</v>
      </c>
      <c r="F671">
        <v>32400</v>
      </c>
      <c r="G671">
        <v>0</v>
      </c>
      <c r="H671">
        <v>0</v>
      </c>
      <c r="I671">
        <v>0</v>
      </c>
      <c r="J671">
        <v>0</v>
      </c>
      <c r="K671">
        <v>0</v>
      </c>
      <c r="L671">
        <v>0</v>
      </c>
      <c r="M671">
        <v>0</v>
      </c>
      <c r="N671">
        <v>0</v>
      </c>
    </row>
    <row r="672" spans="1:14" x14ac:dyDescent="0.3">
      <c r="A672" s="6">
        <v>45566</v>
      </c>
      <c r="B672" t="s">
        <v>55</v>
      </c>
      <c r="C672" t="s">
        <v>1124</v>
      </c>
      <c r="D672" t="s">
        <v>56</v>
      </c>
      <c r="E672">
        <v>0</v>
      </c>
      <c r="F672">
        <v>32400</v>
      </c>
      <c r="G672">
        <v>0</v>
      </c>
      <c r="H672">
        <v>0</v>
      </c>
      <c r="I672">
        <v>0</v>
      </c>
      <c r="J672">
        <v>0</v>
      </c>
      <c r="K672">
        <v>0</v>
      </c>
      <c r="L672">
        <v>0</v>
      </c>
      <c r="M672">
        <v>0</v>
      </c>
      <c r="N672">
        <v>0</v>
      </c>
    </row>
    <row r="673" spans="1:14" x14ac:dyDescent="0.3">
      <c r="A673" s="6">
        <v>45566</v>
      </c>
      <c r="B673" t="s">
        <v>55</v>
      </c>
      <c r="C673" t="s">
        <v>1217</v>
      </c>
      <c r="D673" t="s">
        <v>59</v>
      </c>
      <c r="E673">
        <v>0</v>
      </c>
      <c r="F673">
        <v>32400</v>
      </c>
      <c r="G673">
        <v>0</v>
      </c>
      <c r="H673">
        <v>0</v>
      </c>
      <c r="I673">
        <v>0</v>
      </c>
      <c r="J673">
        <v>0</v>
      </c>
      <c r="K673">
        <v>0</v>
      </c>
      <c r="L673">
        <v>0</v>
      </c>
      <c r="M673">
        <v>0</v>
      </c>
      <c r="N673">
        <v>0</v>
      </c>
    </row>
    <row r="674" spans="1:14" x14ac:dyDescent="0.3">
      <c r="A674" s="6">
        <v>45566</v>
      </c>
      <c r="B674" t="s">
        <v>55</v>
      </c>
      <c r="C674" t="s">
        <v>1222</v>
      </c>
      <c r="D674" t="s">
        <v>60</v>
      </c>
      <c r="E674">
        <v>0</v>
      </c>
      <c r="F674">
        <v>32400</v>
      </c>
      <c r="G674">
        <v>0</v>
      </c>
      <c r="H674">
        <v>0</v>
      </c>
      <c r="I674">
        <v>0</v>
      </c>
      <c r="J674">
        <v>0</v>
      </c>
      <c r="K674">
        <v>0</v>
      </c>
      <c r="L674">
        <v>0</v>
      </c>
      <c r="M674">
        <v>0</v>
      </c>
      <c r="N674">
        <v>0</v>
      </c>
    </row>
    <row r="675" spans="1:14" x14ac:dyDescent="0.3">
      <c r="A675" s="6">
        <v>45566</v>
      </c>
      <c r="B675" t="s">
        <v>55</v>
      </c>
      <c r="C675" t="s">
        <v>1138</v>
      </c>
      <c r="D675" t="s">
        <v>57</v>
      </c>
      <c r="E675">
        <v>0</v>
      </c>
      <c r="F675">
        <v>32400</v>
      </c>
      <c r="G675">
        <v>0</v>
      </c>
      <c r="H675">
        <v>0</v>
      </c>
      <c r="I675">
        <v>0</v>
      </c>
      <c r="J675">
        <v>0</v>
      </c>
      <c r="K675">
        <v>0</v>
      </c>
      <c r="L675">
        <v>0</v>
      </c>
      <c r="M675">
        <v>0</v>
      </c>
      <c r="N675">
        <v>0</v>
      </c>
    </row>
    <row r="676" spans="1:14" x14ac:dyDescent="0.3">
      <c r="A676" s="6">
        <v>45566</v>
      </c>
      <c r="B676" t="s">
        <v>55</v>
      </c>
      <c r="C676" t="s">
        <v>1175</v>
      </c>
      <c r="D676" t="s">
        <v>58</v>
      </c>
      <c r="E676">
        <v>0</v>
      </c>
      <c r="F676">
        <v>32400</v>
      </c>
      <c r="G676">
        <v>0</v>
      </c>
      <c r="H676">
        <v>0</v>
      </c>
      <c r="I676">
        <v>0</v>
      </c>
      <c r="J676">
        <v>0</v>
      </c>
      <c r="K676">
        <v>0</v>
      </c>
      <c r="L676">
        <v>0</v>
      </c>
      <c r="M676">
        <v>0</v>
      </c>
      <c r="N676">
        <v>0</v>
      </c>
    </row>
    <row r="677" spans="1:14" x14ac:dyDescent="0.3">
      <c r="A677" s="6">
        <v>45566</v>
      </c>
      <c r="B677" t="s">
        <v>35</v>
      </c>
      <c r="C677" t="s">
        <v>1268</v>
      </c>
      <c r="D677" t="s">
        <v>44</v>
      </c>
      <c r="E677">
        <v>0</v>
      </c>
      <c r="F677">
        <v>32400</v>
      </c>
      <c r="G677">
        <v>0</v>
      </c>
      <c r="H677">
        <v>0</v>
      </c>
      <c r="I677">
        <v>0</v>
      </c>
      <c r="J677">
        <v>0</v>
      </c>
      <c r="K677">
        <v>0</v>
      </c>
      <c r="L677">
        <v>0</v>
      </c>
      <c r="M677">
        <v>0</v>
      </c>
      <c r="N677">
        <v>0</v>
      </c>
    </row>
    <row r="678" spans="1:14" x14ac:dyDescent="0.3">
      <c r="A678" s="6">
        <v>45566</v>
      </c>
      <c r="B678" t="s">
        <v>35</v>
      </c>
      <c r="C678" t="s">
        <v>1562</v>
      </c>
      <c r="D678" t="s">
        <v>45</v>
      </c>
      <c r="E678">
        <v>0</v>
      </c>
      <c r="F678">
        <v>32400</v>
      </c>
      <c r="G678">
        <v>0</v>
      </c>
      <c r="H678">
        <v>0</v>
      </c>
      <c r="I678">
        <v>0</v>
      </c>
      <c r="J678">
        <v>0</v>
      </c>
      <c r="K678">
        <v>0</v>
      </c>
      <c r="L678">
        <v>0</v>
      </c>
      <c r="M678">
        <v>0</v>
      </c>
      <c r="N678">
        <v>0</v>
      </c>
    </row>
    <row r="679" spans="1:14" x14ac:dyDescent="0.3">
      <c r="A679" s="6">
        <v>45566</v>
      </c>
      <c r="B679" t="s">
        <v>35</v>
      </c>
      <c r="C679" t="s">
        <v>1080</v>
      </c>
      <c r="D679" t="s">
        <v>42</v>
      </c>
      <c r="E679">
        <v>0</v>
      </c>
      <c r="F679">
        <v>32400</v>
      </c>
      <c r="G679">
        <v>0</v>
      </c>
      <c r="H679">
        <v>0</v>
      </c>
      <c r="I679">
        <v>0</v>
      </c>
      <c r="J679">
        <v>0</v>
      </c>
      <c r="K679">
        <v>0</v>
      </c>
      <c r="L679">
        <v>0</v>
      </c>
      <c r="M679">
        <v>0</v>
      </c>
      <c r="N679">
        <v>0</v>
      </c>
    </row>
    <row r="680" spans="1:14" x14ac:dyDescent="0.3">
      <c r="A680" s="6">
        <v>45566</v>
      </c>
      <c r="B680" t="s">
        <v>35</v>
      </c>
      <c r="C680" t="s">
        <v>1097</v>
      </c>
      <c r="D680" t="s">
        <v>43</v>
      </c>
      <c r="E680">
        <v>0</v>
      </c>
      <c r="F680">
        <v>32400</v>
      </c>
      <c r="G680">
        <v>0</v>
      </c>
      <c r="H680">
        <v>0</v>
      </c>
      <c r="I680">
        <v>0</v>
      </c>
      <c r="J680">
        <v>0</v>
      </c>
      <c r="K680">
        <v>0</v>
      </c>
      <c r="L680">
        <v>0</v>
      </c>
      <c r="M680">
        <v>0</v>
      </c>
      <c r="N680">
        <v>0</v>
      </c>
    </row>
    <row r="681" spans="1:14" x14ac:dyDescent="0.3">
      <c r="A681" s="6">
        <v>45566</v>
      </c>
      <c r="B681" t="s">
        <v>35</v>
      </c>
      <c r="C681" t="s">
        <v>371</v>
      </c>
      <c r="D681" t="s">
        <v>46</v>
      </c>
      <c r="E681">
        <v>0</v>
      </c>
      <c r="F681">
        <v>32400</v>
      </c>
      <c r="G681">
        <v>0</v>
      </c>
      <c r="H681">
        <v>0</v>
      </c>
      <c r="I681">
        <v>0</v>
      </c>
      <c r="J681">
        <v>0</v>
      </c>
      <c r="K681">
        <v>0</v>
      </c>
      <c r="L681">
        <v>0</v>
      </c>
      <c r="M681">
        <v>0</v>
      </c>
      <c r="N681">
        <v>0</v>
      </c>
    </row>
    <row r="682" spans="1:14" x14ac:dyDescent="0.3">
      <c r="A682" s="6">
        <v>45566</v>
      </c>
      <c r="B682" t="s">
        <v>35</v>
      </c>
      <c r="C682" t="s">
        <v>1559</v>
      </c>
      <c r="D682" t="s">
        <v>49</v>
      </c>
      <c r="E682">
        <v>0</v>
      </c>
      <c r="F682">
        <v>32400</v>
      </c>
      <c r="G682">
        <v>0</v>
      </c>
      <c r="H682">
        <v>0</v>
      </c>
      <c r="I682">
        <v>0</v>
      </c>
      <c r="J682">
        <v>0</v>
      </c>
      <c r="K682">
        <v>0</v>
      </c>
      <c r="L682">
        <v>0</v>
      </c>
      <c r="M682">
        <v>0</v>
      </c>
      <c r="N682">
        <v>0</v>
      </c>
    </row>
    <row r="683" spans="1:14" x14ac:dyDescent="0.3">
      <c r="A683" s="6">
        <v>45566</v>
      </c>
      <c r="B683" t="s">
        <v>35</v>
      </c>
      <c r="C683" t="s">
        <v>1560</v>
      </c>
      <c r="D683" t="s">
        <v>50</v>
      </c>
      <c r="E683">
        <v>0</v>
      </c>
      <c r="F683">
        <v>32400</v>
      </c>
      <c r="G683">
        <v>0</v>
      </c>
      <c r="H683">
        <v>0</v>
      </c>
      <c r="I683">
        <v>0</v>
      </c>
      <c r="J683">
        <v>0</v>
      </c>
      <c r="K683">
        <v>0</v>
      </c>
      <c r="L683">
        <v>0</v>
      </c>
      <c r="M683">
        <v>0</v>
      </c>
      <c r="N683">
        <v>0</v>
      </c>
    </row>
    <row r="684" spans="1:14" x14ac:dyDescent="0.3">
      <c r="A684" s="6">
        <v>45566</v>
      </c>
      <c r="B684" t="s">
        <v>35</v>
      </c>
      <c r="C684" t="s">
        <v>1564</v>
      </c>
      <c r="D684" t="s">
        <v>47</v>
      </c>
      <c r="E684">
        <v>0</v>
      </c>
      <c r="F684">
        <v>32400</v>
      </c>
      <c r="G684">
        <v>0</v>
      </c>
      <c r="H684">
        <v>0</v>
      </c>
      <c r="I684">
        <v>0</v>
      </c>
      <c r="J684">
        <v>0</v>
      </c>
      <c r="K684">
        <v>0</v>
      </c>
      <c r="L684">
        <v>0</v>
      </c>
      <c r="M684">
        <v>0</v>
      </c>
      <c r="N684">
        <v>0</v>
      </c>
    </row>
    <row r="685" spans="1:14" x14ac:dyDescent="0.3">
      <c r="A685" s="6">
        <v>45566</v>
      </c>
      <c r="B685" t="s">
        <v>35</v>
      </c>
      <c r="C685" t="s">
        <v>1265</v>
      </c>
      <c r="D685" t="s">
        <v>48</v>
      </c>
      <c r="E685">
        <v>0</v>
      </c>
      <c r="F685">
        <v>32400</v>
      </c>
      <c r="G685">
        <v>0</v>
      </c>
      <c r="H685">
        <v>0</v>
      </c>
      <c r="I685">
        <v>0</v>
      </c>
      <c r="J685">
        <v>0</v>
      </c>
      <c r="K685">
        <v>0</v>
      </c>
      <c r="L685">
        <v>0</v>
      </c>
      <c r="M685">
        <v>0</v>
      </c>
      <c r="N685">
        <v>0</v>
      </c>
    </row>
    <row r="686" spans="1:14" x14ac:dyDescent="0.3">
      <c r="A686" s="6">
        <v>45566</v>
      </c>
      <c r="B686" t="s">
        <v>55</v>
      </c>
      <c r="C686" t="s">
        <v>1191</v>
      </c>
      <c r="D686" t="s">
        <v>61</v>
      </c>
      <c r="E686">
        <v>0</v>
      </c>
      <c r="F686">
        <v>32400</v>
      </c>
      <c r="G686">
        <v>0</v>
      </c>
      <c r="H686">
        <v>0</v>
      </c>
      <c r="I686">
        <v>0</v>
      </c>
      <c r="J686">
        <v>0</v>
      </c>
      <c r="K686">
        <v>0</v>
      </c>
      <c r="L686">
        <v>0</v>
      </c>
      <c r="M686">
        <v>0</v>
      </c>
      <c r="N686">
        <v>0</v>
      </c>
    </row>
    <row r="687" spans="1:14" x14ac:dyDescent="0.3">
      <c r="A687" s="6">
        <v>45566</v>
      </c>
      <c r="B687" t="s">
        <v>80</v>
      </c>
      <c r="C687" t="s">
        <v>790</v>
      </c>
      <c r="D687" t="s">
        <v>73</v>
      </c>
      <c r="E687">
        <v>0</v>
      </c>
      <c r="F687">
        <v>32400</v>
      </c>
      <c r="G687">
        <v>0</v>
      </c>
      <c r="H687">
        <v>0</v>
      </c>
      <c r="I687">
        <v>0</v>
      </c>
      <c r="J687">
        <v>0</v>
      </c>
      <c r="K687">
        <v>0</v>
      </c>
      <c r="L687">
        <v>0</v>
      </c>
      <c r="M687">
        <v>0</v>
      </c>
      <c r="N687">
        <v>0</v>
      </c>
    </row>
    <row r="688" spans="1:14" x14ac:dyDescent="0.3">
      <c r="A688" s="6">
        <v>45566</v>
      </c>
      <c r="B688" t="s">
        <v>80</v>
      </c>
      <c r="C688" t="s">
        <v>776</v>
      </c>
      <c r="D688" t="s">
        <v>74</v>
      </c>
      <c r="E688">
        <v>0</v>
      </c>
      <c r="F688">
        <v>32400</v>
      </c>
      <c r="G688">
        <v>0</v>
      </c>
      <c r="H688">
        <v>0</v>
      </c>
      <c r="I688">
        <v>0</v>
      </c>
      <c r="J688">
        <v>0</v>
      </c>
      <c r="K688">
        <v>0</v>
      </c>
      <c r="L688">
        <v>0</v>
      </c>
      <c r="M688">
        <v>0</v>
      </c>
      <c r="N688">
        <v>0</v>
      </c>
    </row>
    <row r="689" spans="1:14" x14ac:dyDescent="0.3">
      <c r="A689" s="6">
        <v>45566</v>
      </c>
      <c r="B689" t="s">
        <v>80</v>
      </c>
      <c r="C689" t="s">
        <v>1558</v>
      </c>
      <c r="D689" t="s">
        <v>71</v>
      </c>
      <c r="E689">
        <v>0</v>
      </c>
      <c r="F689">
        <v>32400</v>
      </c>
      <c r="G689">
        <v>0</v>
      </c>
      <c r="H689">
        <v>0</v>
      </c>
      <c r="I689">
        <v>0</v>
      </c>
      <c r="J689">
        <v>0</v>
      </c>
      <c r="K689">
        <v>0</v>
      </c>
      <c r="L689">
        <v>0</v>
      </c>
      <c r="M689">
        <v>0</v>
      </c>
      <c r="N689">
        <v>0</v>
      </c>
    </row>
    <row r="690" spans="1:14" x14ac:dyDescent="0.3">
      <c r="A690" s="6">
        <v>45566</v>
      </c>
      <c r="B690" t="s">
        <v>80</v>
      </c>
      <c r="C690" t="s">
        <v>783</v>
      </c>
      <c r="D690" t="s">
        <v>72</v>
      </c>
      <c r="E690">
        <v>0</v>
      </c>
      <c r="F690">
        <v>32400</v>
      </c>
      <c r="G690">
        <v>0</v>
      </c>
      <c r="H690">
        <v>0</v>
      </c>
      <c r="I690">
        <v>0</v>
      </c>
      <c r="J690">
        <v>0</v>
      </c>
      <c r="K690">
        <v>0</v>
      </c>
      <c r="L690">
        <v>0</v>
      </c>
      <c r="M690">
        <v>0</v>
      </c>
      <c r="N690">
        <v>0</v>
      </c>
    </row>
    <row r="691" spans="1:14" x14ac:dyDescent="0.3">
      <c r="A691" s="6">
        <v>45566</v>
      </c>
      <c r="B691" t="s">
        <v>80</v>
      </c>
      <c r="C691" t="s">
        <v>1076</v>
      </c>
      <c r="D691" t="s">
        <v>75</v>
      </c>
      <c r="E691">
        <v>0</v>
      </c>
      <c r="F691">
        <v>32400</v>
      </c>
      <c r="G691">
        <v>0</v>
      </c>
      <c r="H691">
        <v>0</v>
      </c>
      <c r="I691">
        <v>0</v>
      </c>
      <c r="J691">
        <v>0</v>
      </c>
      <c r="K691">
        <v>0</v>
      </c>
      <c r="L691">
        <v>0</v>
      </c>
      <c r="M691">
        <v>0</v>
      </c>
      <c r="N691">
        <v>0</v>
      </c>
    </row>
    <row r="692" spans="1:14" x14ac:dyDescent="0.3">
      <c r="A692" s="6">
        <v>45566</v>
      </c>
      <c r="B692" t="s">
        <v>80</v>
      </c>
      <c r="C692" t="s">
        <v>1557</v>
      </c>
      <c r="D692" t="s">
        <v>78</v>
      </c>
      <c r="E692">
        <v>0</v>
      </c>
      <c r="F692">
        <v>32400</v>
      </c>
      <c r="G692">
        <v>0</v>
      </c>
      <c r="H692">
        <v>0</v>
      </c>
      <c r="I692">
        <v>0</v>
      </c>
      <c r="J692">
        <v>0</v>
      </c>
      <c r="K692">
        <v>0</v>
      </c>
      <c r="L692">
        <v>0</v>
      </c>
      <c r="M692">
        <v>0</v>
      </c>
      <c r="N692">
        <v>0</v>
      </c>
    </row>
    <row r="693" spans="1:14" x14ac:dyDescent="0.3">
      <c r="A693" s="6">
        <v>45566</v>
      </c>
      <c r="B693" t="s">
        <v>80</v>
      </c>
      <c r="C693" t="s">
        <v>1553</v>
      </c>
      <c r="D693" t="s">
        <v>79</v>
      </c>
      <c r="E693">
        <v>0</v>
      </c>
      <c r="F693">
        <v>32400</v>
      </c>
      <c r="G693">
        <v>0</v>
      </c>
      <c r="H693">
        <v>0</v>
      </c>
      <c r="I693">
        <v>0</v>
      </c>
      <c r="J693">
        <v>0</v>
      </c>
      <c r="K693">
        <v>0</v>
      </c>
      <c r="L693">
        <v>0</v>
      </c>
      <c r="M693">
        <v>0</v>
      </c>
      <c r="N693">
        <v>0</v>
      </c>
    </row>
    <row r="694" spans="1:14" x14ac:dyDescent="0.3">
      <c r="A694" s="6">
        <v>45566</v>
      </c>
      <c r="B694" t="s">
        <v>80</v>
      </c>
      <c r="C694" t="s">
        <v>1552</v>
      </c>
      <c r="D694" t="s">
        <v>76</v>
      </c>
      <c r="E694">
        <v>0</v>
      </c>
      <c r="F694">
        <v>32400</v>
      </c>
      <c r="G694">
        <v>0</v>
      </c>
      <c r="H694">
        <v>0</v>
      </c>
      <c r="I694">
        <v>0</v>
      </c>
      <c r="J694">
        <v>0</v>
      </c>
      <c r="K694">
        <v>0</v>
      </c>
      <c r="L694">
        <v>0</v>
      </c>
      <c r="M694">
        <v>0</v>
      </c>
      <c r="N694">
        <v>0</v>
      </c>
    </row>
    <row r="695" spans="1:14" x14ac:dyDescent="0.3">
      <c r="A695" s="6">
        <v>45566</v>
      </c>
      <c r="B695" t="s">
        <v>80</v>
      </c>
      <c r="C695" t="s">
        <v>1273</v>
      </c>
      <c r="D695" t="s">
        <v>77</v>
      </c>
      <c r="E695">
        <v>0</v>
      </c>
      <c r="F695">
        <v>32400</v>
      </c>
      <c r="G695">
        <v>0</v>
      </c>
      <c r="H695">
        <v>0</v>
      </c>
      <c r="I695">
        <v>0</v>
      </c>
      <c r="J695">
        <v>0</v>
      </c>
      <c r="K695">
        <v>0</v>
      </c>
      <c r="L695">
        <v>0</v>
      </c>
      <c r="M695">
        <v>0</v>
      </c>
      <c r="N695">
        <v>0</v>
      </c>
    </row>
    <row r="696" spans="1:14" x14ac:dyDescent="0.3">
      <c r="A696" s="6">
        <v>45566</v>
      </c>
      <c r="B696" t="s">
        <v>55</v>
      </c>
      <c r="C696" t="s">
        <v>414</v>
      </c>
      <c r="D696" t="s">
        <v>64</v>
      </c>
      <c r="E696">
        <v>0</v>
      </c>
      <c r="F696">
        <v>32400</v>
      </c>
      <c r="G696">
        <v>0</v>
      </c>
      <c r="H696">
        <v>0</v>
      </c>
      <c r="I696">
        <v>0</v>
      </c>
      <c r="J696">
        <v>0</v>
      </c>
      <c r="K696">
        <v>0</v>
      </c>
      <c r="L696">
        <v>0</v>
      </c>
      <c r="M696">
        <v>0</v>
      </c>
      <c r="N696">
        <v>0</v>
      </c>
    </row>
    <row r="697" spans="1:14" x14ac:dyDescent="0.3">
      <c r="A697" s="6">
        <v>45566</v>
      </c>
      <c r="B697" t="s">
        <v>55</v>
      </c>
      <c r="C697" t="s">
        <v>486</v>
      </c>
      <c r="D697" t="s">
        <v>65</v>
      </c>
      <c r="E697">
        <v>0</v>
      </c>
      <c r="F697">
        <v>32400</v>
      </c>
      <c r="G697">
        <v>0</v>
      </c>
      <c r="H697">
        <v>0</v>
      </c>
      <c r="I697">
        <v>0</v>
      </c>
      <c r="J697">
        <v>0</v>
      </c>
      <c r="K697">
        <v>0</v>
      </c>
      <c r="L697">
        <v>0</v>
      </c>
      <c r="M697">
        <v>0</v>
      </c>
      <c r="N697">
        <v>0</v>
      </c>
    </row>
    <row r="698" spans="1:14" x14ac:dyDescent="0.3">
      <c r="A698" s="6">
        <v>45566</v>
      </c>
      <c r="B698" t="s">
        <v>55</v>
      </c>
      <c r="C698" t="s">
        <v>1201</v>
      </c>
      <c r="D698" t="s">
        <v>62</v>
      </c>
      <c r="E698">
        <v>0</v>
      </c>
      <c r="F698">
        <v>32400</v>
      </c>
      <c r="G698">
        <v>0</v>
      </c>
      <c r="H698">
        <v>0</v>
      </c>
      <c r="I698">
        <v>0</v>
      </c>
      <c r="J698">
        <v>0</v>
      </c>
      <c r="K698">
        <v>0</v>
      </c>
      <c r="L698">
        <v>0</v>
      </c>
      <c r="M698">
        <v>0</v>
      </c>
      <c r="N698">
        <v>0</v>
      </c>
    </row>
    <row r="699" spans="1:14" x14ac:dyDescent="0.3">
      <c r="A699" s="6">
        <v>45566</v>
      </c>
      <c r="B699" t="s">
        <v>55</v>
      </c>
      <c r="C699" t="s">
        <v>378</v>
      </c>
      <c r="D699" t="s">
        <v>63</v>
      </c>
      <c r="E699">
        <v>0</v>
      </c>
      <c r="F699">
        <v>32400</v>
      </c>
      <c r="G699">
        <v>0</v>
      </c>
      <c r="H699">
        <v>0</v>
      </c>
      <c r="I699">
        <v>0</v>
      </c>
      <c r="J699">
        <v>0</v>
      </c>
      <c r="K699">
        <v>0</v>
      </c>
      <c r="L699">
        <v>0</v>
      </c>
      <c r="M699">
        <v>0</v>
      </c>
      <c r="N699">
        <v>0</v>
      </c>
    </row>
    <row r="700" spans="1:14" x14ac:dyDescent="0.3">
      <c r="A700" s="6">
        <v>45566</v>
      </c>
      <c r="B700" t="s">
        <v>55</v>
      </c>
      <c r="C700" t="s">
        <v>1491</v>
      </c>
      <c r="D700" t="s">
        <v>66</v>
      </c>
      <c r="E700">
        <v>0</v>
      </c>
      <c r="F700">
        <v>32400</v>
      </c>
      <c r="G700">
        <v>0</v>
      </c>
      <c r="H700">
        <v>0</v>
      </c>
      <c r="I700">
        <v>0</v>
      </c>
      <c r="J700">
        <v>0</v>
      </c>
      <c r="K700">
        <v>0</v>
      </c>
      <c r="L700">
        <v>0</v>
      </c>
      <c r="M700">
        <v>0</v>
      </c>
      <c r="N700">
        <v>0</v>
      </c>
    </row>
    <row r="701" spans="1:14" x14ac:dyDescent="0.3">
      <c r="A701" s="6">
        <v>45566</v>
      </c>
      <c r="B701" t="s">
        <v>80</v>
      </c>
      <c r="C701" t="s">
        <v>713</v>
      </c>
      <c r="D701" t="s">
        <v>69</v>
      </c>
      <c r="E701">
        <v>0</v>
      </c>
      <c r="F701">
        <v>32400</v>
      </c>
      <c r="G701">
        <v>0</v>
      </c>
      <c r="H701">
        <v>0</v>
      </c>
      <c r="I701">
        <v>0</v>
      </c>
      <c r="J701">
        <v>0</v>
      </c>
      <c r="K701">
        <v>0</v>
      </c>
      <c r="L701">
        <v>0</v>
      </c>
      <c r="M701">
        <v>0</v>
      </c>
      <c r="N701">
        <v>0</v>
      </c>
    </row>
    <row r="702" spans="1:14" x14ac:dyDescent="0.3">
      <c r="A702" s="6">
        <v>45566</v>
      </c>
      <c r="B702" t="s">
        <v>80</v>
      </c>
      <c r="C702" t="s">
        <v>726</v>
      </c>
      <c r="D702" t="s">
        <v>70</v>
      </c>
      <c r="E702">
        <v>0</v>
      </c>
      <c r="F702">
        <v>32400</v>
      </c>
      <c r="G702">
        <v>0</v>
      </c>
      <c r="H702">
        <v>0</v>
      </c>
      <c r="I702">
        <v>0</v>
      </c>
      <c r="J702">
        <v>0</v>
      </c>
      <c r="K702">
        <v>0</v>
      </c>
      <c r="L702">
        <v>0</v>
      </c>
      <c r="M702">
        <v>0</v>
      </c>
      <c r="N702">
        <v>0</v>
      </c>
    </row>
    <row r="703" spans="1:14" x14ac:dyDescent="0.3">
      <c r="A703" s="6">
        <v>45566</v>
      </c>
      <c r="B703" t="s">
        <v>80</v>
      </c>
      <c r="C703" t="s">
        <v>1374</v>
      </c>
      <c r="D703" t="s">
        <v>67</v>
      </c>
      <c r="E703">
        <v>0</v>
      </c>
      <c r="F703">
        <v>32400</v>
      </c>
      <c r="G703">
        <v>0</v>
      </c>
      <c r="H703">
        <v>0</v>
      </c>
      <c r="I703">
        <v>0</v>
      </c>
      <c r="J703">
        <v>0</v>
      </c>
      <c r="K703">
        <v>0</v>
      </c>
      <c r="L703">
        <v>0</v>
      </c>
      <c r="M703">
        <v>0</v>
      </c>
      <c r="N703">
        <v>0</v>
      </c>
    </row>
    <row r="704" spans="1:14" x14ac:dyDescent="0.3">
      <c r="A704" s="6">
        <v>45566</v>
      </c>
      <c r="B704" t="s">
        <v>80</v>
      </c>
      <c r="C704" t="s">
        <v>1463</v>
      </c>
      <c r="D704" t="s">
        <v>68</v>
      </c>
      <c r="E704">
        <v>0</v>
      </c>
      <c r="F704">
        <v>32400</v>
      </c>
      <c r="G704">
        <v>0</v>
      </c>
      <c r="H704">
        <v>0</v>
      </c>
      <c r="I704">
        <v>0</v>
      </c>
      <c r="J704">
        <v>0</v>
      </c>
      <c r="K704">
        <v>0</v>
      </c>
      <c r="L704">
        <v>0</v>
      </c>
      <c r="M704">
        <v>0</v>
      </c>
      <c r="N704">
        <v>0</v>
      </c>
    </row>
    <row r="705" spans="1:14" x14ac:dyDescent="0.3">
      <c r="A705" s="6">
        <v>45566</v>
      </c>
      <c r="B705" t="s">
        <v>33</v>
      </c>
      <c r="C705" t="s">
        <v>1556</v>
      </c>
      <c r="D705" t="s">
        <v>11</v>
      </c>
      <c r="E705">
        <v>0</v>
      </c>
      <c r="F705">
        <v>32400</v>
      </c>
      <c r="G705">
        <v>0</v>
      </c>
      <c r="H705">
        <v>0</v>
      </c>
      <c r="I705">
        <v>0</v>
      </c>
      <c r="J705">
        <v>0</v>
      </c>
      <c r="K705">
        <v>0</v>
      </c>
      <c r="L705">
        <v>0</v>
      </c>
      <c r="M705">
        <v>0</v>
      </c>
      <c r="N705">
        <v>0</v>
      </c>
    </row>
    <row r="706" spans="1:14" x14ac:dyDescent="0.3">
      <c r="A706" s="6">
        <v>45566</v>
      </c>
      <c r="B706" t="s">
        <v>33</v>
      </c>
      <c r="C706" t="s">
        <v>750</v>
      </c>
      <c r="D706" t="s">
        <v>12</v>
      </c>
      <c r="E706">
        <v>0</v>
      </c>
      <c r="F706">
        <v>32400</v>
      </c>
      <c r="G706">
        <v>0</v>
      </c>
      <c r="H706">
        <v>0</v>
      </c>
      <c r="I706">
        <v>0</v>
      </c>
      <c r="J706">
        <v>0</v>
      </c>
      <c r="K706">
        <v>0</v>
      </c>
      <c r="L706">
        <v>0</v>
      </c>
      <c r="M706">
        <v>0</v>
      </c>
      <c r="N706">
        <v>0</v>
      </c>
    </row>
    <row r="707" spans="1:14" x14ac:dyDescent="0.3">
      <c r="A707" s="6">
        <v>45566</v>
      </c>
      <c r="B707" t="s">
        <v>33</v>
      </c>
      <c r="C707" t="s">
        <v>1567</v>
      </c>
      <c r="D707" t="s">
        <v>9</v>
      </c>
      <c r="E707">
        <v>0</v>
      </c>
      <c r="F707">
        <v>32400</v>
      </c>
      <c r="G707">
        <v>0</v>
      </c>
      <c r="H707">
        <v>0</v>
      </c>
      <c r="I707">
        <v>0</v>
      </c>
      <c r="J707">
        <v>0</v>
      </c>
      <c r="K707">
        <v>0</v>
      </c>
      <c r="L707">
        <v>0</v>
      </c>
      <c r="M707">
        <v>0</v>
      </c>
      <c r="N707">
        <v>0</v>
      </c>
    </row>
    <row r="708" spans="1:14" x14ac:dyDescent="0.3">
      <c r="A708" s="6">
        <v>45566</v>
      </c>
      <c r="B708" t="s">
        <v>33</v>
      </c>
      <c r="C708" t="s">
        <v>1432</v>
      </c>
      <c r="D708" t="s">
        <v>10</v>
      </c>
      <c r="E708">
        <v>0</v>
      </c>
      <c r="F708">
        <v>32400</v>
      </c>
      <c r="G708">
        <v>0</v>
      </c>
      <c r="H708">
        <v>0</v>
      </c>
      <c r="I708">
        <v>0</v>
      </c>
      <c r="J708">
        <v>0</v>
      </c>
      <c r="K708">
        <v>0</v>
      </c>
      <c r="L708">
        <v>0</v>
      </c>
      <c r="M708">
        <v>0</v>
      </c>
      <c r="N708">
        <v>0</v>
      </c>
    </row>
    <row r="709" spans="1:14" x14ac:dyDescent="0.3">
      <c r="A709" s="6">
        <v>45566</v>
      </c>
      <c r="B709" t="s">
        <v>33</v>
      </c>
      <c r="C709" t="s">
        <v>840</v>
      </c>
      <c r="D709" t="s">
        <v>13</v>
      </c>
      <c r="E709">
        <v>0</v>
      </c>
      <c r="F709">
        <v>32400</v>
      </c>
      <c r="G709">
        <v>0</v>
      </c>
      <c r="H709">
        <v>0</v>
      </c>
      <c r="I709">
        <v>0</v>
      </c>
      <c r="J709">
        <v>0</v>
      </c>
      <c r="K709">
        <v>0</v>
      </c>
      <c r="L709">
        <v>0</v>
      </c>
      <c r="M709">
        <v>0</v>
      </c>
      <c r="N709">
        <v>0</v>
      </c>
    </row>
    <row r="710" spans="1:14" x14ac:dyDescent="0.3">
      <c r="A710" s="6">
        <v>45566</v>
      </c>
      <c r="B710" t="s">
        <v>33</v>
      </c>
      <c r="C710" t="s">
        <v>826</v>
      </c>
      <c r="D710" t="s">
        <v>16</v>
      </c>
      <c r="E710">
        <v>0</v>
      </c>
      <c r="F710">
        <v>32400</v>
      </c>
      <c r="G710">
        <v>0</v>
      </c>
      <c r="H710">
        <v>0</v>
      </c>
      <c r="I710">
        <v>0</v>
      </c>
      <c r="J710">
        <v>0</v>
      </c>
      <c r="K710">
        <v>0</v>
      </c>
      <c r="L710">
        <v>0</v>
      </c>
      <c r="M710">
        <v>0</v>
      </c>
      <c r="N710">
        <v>0</v>
      </c>
    </row>
    <row r="711" spans="1:14" x14ac:dyDescent="0.3">
      <c r="A711" s="6">
        <v>45566</v>
      </c>
      <c r="B711" t="s">
        <v>33</v>
      </c>
      <c r="C711" t="s">
        <v>1550</v>
      </c>
      <c r="D711" t="s">
        <v>17</v>
      </c>
      <c r="E711">
        <v>0</v>
      </c>
      <c r="F711">
        <v>32400</v>
      </c>
      <c r="G711">
        <v>0</v>
      </c>
      <c r="H711">
        <v>0</v>
      </c>
      <c r="I711">
        <v>0</v>
      </c>
      <c r="J711">
        <v>0</v>
      </c>
      <c r="K711">
        <v>0</v>
      </c>
      <c r="L711">
        <v>0</v>
      </c>
      <c r="M711">
        <v>0</v>
      </c>
      <c r="N711">
        <v>0</v>
      </c>
    </row>
    <row r="712" spans="1:14" x14ac:dyDescent="0.3">
      <c r="A712" s="6">
        <v>45566</v>
      </c>
      <c r="B712" t="s">
        <v>33</v>
      </c>
      <c r="C712" t="s">
        <v>1410</v>
      </c>
      <c r="D712" t="s">
        <v>14</v>
      </c>
      <c r="E712">
        <v>0</v>
      </c>
      <c r="F712">
        <v>32400</v>
      </c>
      <c r="G712">
        <v>0</v>
      </c>
      <c r="H712">
        <v>0</v>
      </c>
      <c r="I712">
        <v>0</v>
      </c>
      <c r="J712">
        <v>0</v>
      </c>
      <c r="K712">
        <v>0</v>
      </c>
      <c r="L712">
        <v>0</v>
      </c>
      <c r="M712">
        <v>0</v>
      </c>
      <c r="N712">
        <v>0</v>
      </c>
    </row>
    <row r="713" spans="1:14" x14ac:dyDescent="0.3">
      <c r="A713" s="6">
        <v>45566</v>
      </c>
      <c r="B713" t="s">
        <v>33</v>
      </c>
      <c r="C713" t="s">
        <v>831</v>
      </c>
      <c r="D713" t="s">
        <v>15</v>
      </c>
      <c r="E713">
        <v>0</v>
      </c>
      <c r="F713">
        <v>32400</v>
      </c>
      <c r="G713">
        <v>0</v>
      </c>
      <c r="H713">
        <v>0</v>
      </c>
      <c r="I713">
        <v>0</v>
      </c>
      <c r="J713">
        <v>0</v>
      </c>
      <c r="K713">
        <v>0</v>
      </c>
      <c r="L713">
        <v>0</v>
      </c>
      <c r="M713">
        <v>0</v>
      </c>
      <c r="N713">
        <v>0</v>
      </c>
    </row>
    <row r="714" spans="1:14" x14ac:dyDescent="0.3">
      <c r="A714" s="6">
        <v>45566</v>
      </c>
      <c r="B714" t="s">
        <v>33</v>
      </c>
      <c r="C714" t="s">
        <v>770</v>
      </c>
      <c r="D714" t="s">
        <v>2</v>
      </c>
      <c r="E714">
        <v>0</v>
      </c>
      <c r="F714">
        <v>32400</v>
      </c>
      <c r="G714">
        <v>0</v>
      </c>
      <c r="H714">
        <v>0</v>
      </c>
      <c r="I714">
        <v>0</v>
      </c>
      <c r="J714">
        <v>0</v>
      </c>
      <c r="K714">
        <v>0</v>
      </c>
      <c r="L714">
        <v>0</v>
      </c>
      <c r="M714">
        <v>0</v>
      </c>
      <c r="N714">
        <v>0</v>
      </c>
    </row>
    <row r="715" spans="1:14" x14ac:dyDescent="0.3">
      <c r="A715" s="6">
        <v>45566</v>
      </c>
      <c r="B715" t="s">
        <v>33</v>
      </c>
      <c r="C715" t="s">
        <v>463</v>
      </c>
      <c r="D715" t="s">
        <v>3</v>
      </c>
      <c r="E715">
        <v>0</v>
      </c>
      <c r="F715">
        <v>32400</v>
      </c>
      <c r="G715">
        <v>0</v>
      </c>
      <c r="H715">
        <v>0</v>
      </c>
      <c r="I715">
        <v>0</v>
      </c>
      <c r="J715">
        <v>0</v>
      </c>
      <c r="K715">
        <v>0</v>
      </c>
      <c r="L715">
        <v>0</v>
      </c>
      <c r="M715">
        <v>0</v>
      </c>
      <c r="N715">
        <v>0</v>
      </c>
    </row>
    <row r="716" spans="1:14" x14ac:dyDescent="0.3">
      <c r="A716" s="6">
        <v>45566</v>
      </c>
      <c r="B716" t="s">
        <v>33</v>
      </c>
      <c r="C716" t="s">
        <v>1548</v>
      </c>
      <c r="D716" t="s">
        <v>0</v>
      </c>
      <c r="E716">
        <v>0</v>
      </c>
      <c r="F716">
        <v>32400</v>
      </c>
      <c r="G716">
        <v>0</v>
      </c>
      <c r="H716">
        <v>0</v>
      </c>
      <c r="I716">
        <v>0</v>
      </c>
      <c r="J716">
        <v>0</v>
      </c>
      <c r="K716">
        <v>0</v>
      </c>
      <c r="L716">
        <v>0</v>
      </c>
      <c r="M716">
        <v>0</v>
      </c>
      <c r="N716">
        <v>0</v>
      </c>
    </row>
    <row r="717" spans="1:14" x14ac:dyDescent="0.3">
      <c r="A717" s="6">
        <v>45566</v>
      </c>
      <c r="B717" t="s">
        <v>33</v>
      </c>
      <c r="C717" t="s">
        <v>1549</v>
      </c>
      <c r="D717" t="s">
        <v>1</v>
      </c>
      <c r="E717">
        <v>0</v>
      </c>
      <c r="F717">
        <v>32400</v>
      </c>
      <c r="G717">
        <v>0</v>
      </c>
      <c r="H717">
        <v>0</v>
      </c>
      <c r="I717">
        <v>0</v>
      </c>
      <c r="J717">
        <v>0</v>
      </c>
      <c r="K717">
        <v>0</v>
      </c>
      <c r="L717">
        <v>0</v>
      </c>
      <c r="M717">
        <v>0</v>
      </c>
      <c r="N717">
        <v>0</v>
      </c>
    </row>
    <row r="718" spans="1:14" x14ac:dyDescent="0.3">
      <c r="A718" s="6">
        <v>45566</v>
      </c>
      <c r="B718" t="s">
        <v>33</v>
      </c>
      <c r="C718" t="s">
        <v>1415</v>
      </c>
      <c r="D718" t="s">
        <v>4</v>
      </c>
      <c r="E718">
        <v>0</v>
      </c>
      <c r="F718">
        <v>32400</v>
      </c>
      <c r="G718">
        <v>0</v>
      </c>
      <c r="H718">
        <v>0</v>
      </c>
      <c r="I718">
        <v>0</v>
      </c>
      <c r="J718">
        <v>0</v>
      </c>
      <c r="K718">
        <v>0</v>
      </c>
      <c r="L718">
        <v>0</v>
      </c>
      <c r="M718">
        <v>0</v>
      </c>
      <c r="N718">
        <v>0</v>
      </c>
    </row>
    <row r="719" spans="1:14" x14ac:dyDescent="0.3">
      <c r="A719" s="6">
        <v>45566</v>
      </c>
      <c r="B719" t="s">
        <v>33</v>
      </c>
      <c r="C719" t="s">
        <v>763</v>
      </c>
      <c r="D719" t="s">
        <v>7</v>
      </c>
      <c r="E719">
        <v>0</v>
      </c>
      <c r="F719">
        <v>32400</v>
      </c>
      <c r="G719">
        <v>0</v>
      </c>
      <c r="H719">
        <v>0</v>
      </c>
      <c r="I719">
        <v>0</v>
      </c>
      <c r="J719">
        <v>0</v>
      </c>
      <c r="K719">
        <v>0</v>
      </c>
      <c r="L719">
        <v>0</v>
      </c>
      <c r="M719">
        <v>0</v>
      </c>
      <c r="N719">
        <v>0</v>
      </c>
    </row>
    <row r="720" spans="1:14" x14ac:dyDescent="0.3">
      <c r="A720" s="6">
        <v>45566</v>
      </c>
      <c r="B720" t="s">
        <v>33</v>
      </c>
      <c r="C720" t="s">
        <v>473</v>
      </c>
      <c r="D720" t="s">
        <v>8</v>
      </c>
      <c r="E720">
        <v>0</v>
      </c>
      <c r="F720">
        <v>32400</v>
      </c>
      <c r="G720">
        <v>0</v>
      </c>
      <c r="H720">
        <v>0</v>
      </c>
      <c r="I720">
        <v>0</v>
      </c>
      <c r="J720">
        <v>0</v>
      </c>
      <c r="K720">
        <v>0</v>
      </c>
      <c r="L720">
        <v>0</v>
      </c>
      <c r="M720">
        <v>0</v>
      </c>
      <c r="N720">
        <v>0</v>
      </c>
    </row>
    <row r="721" spans="1:14" x14ac:dyDescent="0.3">
      <c r="A721" s="6">
        <v>45566</v>
      </c>
      <c r="B721" t="s">
        <v>33</v>
      </c>
      <c r="C721" t="s">
        <v>1555</v>
      </c>
      <c r="D721" t="s">
        <v>5</v>
      </c>
      <c r="E721">
        <v>0</v>
      </c>
      <c r="F721">
        <v>32400</v>
      </c>
      <c r="G721">
        <v>0</v>
      </c>
      <c r="H721">
        <v>0</v>
      </c>
      <c r="I721">
        <v>0</v>
      </c>
      <c r="J721">
        <v>0</v>
      </c>
      <c r="K721">
        <v>0</v>
      </c>
      <c r="L721">
        <v>0</v>
      </c>
      <c r="M721">
        <v>0</v>
      </c>
      <c r="N721">
        <v>0</v>
      </c>
    </row>
    <row r="722" spans="1:14" x14ac:dyDescent="0.3">
      <c r="A722" s="6">
        <v>45566</v>
      </c>
      <c r="B722" t="s">
        <v>33</v>
      </c>
      <c r="C722" t="s">
        <v>1565</v>
      </c>
      <c r="D722" t="s">
        <v>6</v>
      </c>
      <c r="E722">
        <v>0</v>
      </c>
      <c r="F722">
        <v>32400</v>
      </c>
      <c r="G722">
        <v>0</v>
      </c>
      <c r="H722">
        <v>0</v>
      </c>
      <c r="I722">
        <v>0</v>
      </c>
      <c r="J722">
        <v>0</v>
      </c>
      <c r="K722">
        <v>0</v>
      </c>
      <c r="L722">
        <v>0</v>
      </c>
      <c r="M722">
        <v>0</v>
      </c>
      <c r="N722">
        <v>0</v>
      </c>
    </row>
    <row r="723" spans="1:14" x14ac:dyDescent="0.3">
      <c r="A723" s="6">
        <v>45566</v>
      </c>
      <c r="B723" t="s">
        <v>33</v>
      </c>
      <c r="C723" t="s">
        <v>955</v>
      </c>
      <c r="D723" t="s">
        <v>18</v>
      </c>
      <c r="E723">
        <v>0</v>
      </c>
      <c r="F723">
        <v>32400</v>
      </c>
      <c r="G723">
        <v>0</v>
      </c>
      <c r="H723">
        <v>0</v>
      </c>
      <c r="I723">
        <v>0</v>
      </c>
      <c r="J723">
        <v>0</v>
      </c>
      <c r="K723">
        <v>0</v>
      </c>
      <c r="L723">
        <v>0</v>
      </c>
      <c r="M723">
        <v>0</v>
      </c>
      <c r="N723">
        <v>0</v>
      </c>
    </row>
    <row r="724" spans="1:14" x14ac:dyDescent="0.3">
      <c r="A724" s="6">
        <v>45566</v>
      </c>
      <c r="B724" t="s">
        <v>34</v>
      </c>
      <c r="C724" t="s">
        <v>1386</v>
      </c>
      <c r="D724" t="s">
        <v>31</v>
      </c>
      <c r="E724">
        <v>0</v>
      </c>
      <c r="F724">
        <v>32400</v>
      </c>
      <c r="G724">
        <v>0</v>
      </c>
      <c r="H724">
        <v>0</v>
      </c>
      <c r="I724">
        <v>0</v>
      </c>
      <c r="J724">
        <v>0</v>
      </c>
      <c r="K724">
        <v>0</v>
      </c>
      <c r="L724">
        <v>0</v>
      </c>
      <c r="M724">
        <v>0</v>
      </c>
      <c r="N724">
        <v>0</v>
      </c>
    </row>
    <row r="725" spans="1:14" x14ac:dyDescent="0.3">
      <c r="A725" s="6">
        <v>45566</v>
      </c>
      <c r="B725" t="s">
        <v>35</v>
      </c>
      <c r="C725" t="s">
        <v>1111</v>
      </c>
      <c r="D725" t="s">
        <v>36</v>
      </c>
      <c r="E725">
        <v>0</v>
      </c>
      <c r="F725">
        <v>32400</v>
      </c>
      <c r="G725">
        <v>0</v>
      </c>
      <c r="H725">
        <v>0</v>
      </c>
      <c r="I725">
        <v>0</v>
      </c>
      <c r="J725">
        <v>0</v>
      </c>
      <c r="K725">
        <v>0</v>
      </c>
      <c r="L725">
        <v>0</v>
      </c>
      <c r="M725">
        <v>0</v>
      </c>
      <c r="N725">
        <v>0</v>
      </c>
    </row>
    <row r="726" spans="1:14" x14ac:dyDescent="0.3">
      <c r="A726" s="6">
        <v>45566</v>
      </c>
      <c r="B726" t="s">
        <v>34</v>
      </c>
      <c r="C726" t="s">
        <v>1551</v>
      </c>
      <c r="D726" t="s">
        <v>29</v>
      </c>
      <c r="E726">
        <v>0</v>
      </c>
      <c r="F726">
        <v>32400</v>
      </c>
      <c r="G726">
        <v>0</v>
      </c>
      <c r="H726">
        <v>0</v>
      </c>
      <c r="I726">
        <v>0</v>
      </c>
      <c r="J726">
        <v>0</v>
      </c>
      <c r="K726">
        <v>0</v>
      </c>
      <c r="L726">
        <v>0</v>
      </c>
      <c r="M726">
        <v>0</v>
      </c>
      <c r="N726">
        <v>0</v>
      </c>
    </row>
    <row r="727" spans="1:14" x14ac:dyDescent="0.3">
      <c r="A727" s="6">
        <v>45566</v>
      </c>
      <c r="B727" t="s">
        <v>34</v>
      </c>
      <c r="C727" t="s">
        <v>1381</v>
      </c>
      <c r="D727" t="s">
        <v>30</v>
      </c>
      <c r="E727">
        <v>0</v>
      </c>
      <c r="F727">
        <v>32400</v>
      </c>
      <c r="G727">
        <v>0</v>
      </c>
      <c r="H727">
        <v>0</v>
      </c>
      <c r="I727">
        <v>0</v>
      </c>
      <c r="J727">
        <v>0</v>
      </c>
      <c r="K727">
        <v>0</v>
      </c>
      <c r="L727">
        <v>0</v>
      </c>
      <c r="M727">
        <v>0</v>
      </c>
      <c r="N727">
        <v>0</v>
      </c>
    </row>
    <row r="728" spans="1:14" x14ac:dyDescent="0.3">
      <c r="A728" s="6">
        <v>45566</v>
      </c>
      <c r="B728" t="s">
        <v>35</v>
      </c>
      <c r="C728" t="s">
        <v>1045</v>
      </c>
      <c r="D728" t="s">
        <v>37</v>
      </c>
      <c r="E728">
        <v>0</v>
      </c>
      <c r="F728">
        <v>32400</v>
      </c>
      <c r="G728">
        <v>0</v>
      </c>
      <c r="H728">
        <v>0</v>
      </c>
      <c r="I728">
        <v>0</v>
      </c>
      <c r="J728">
        <v>0</v>
      </c>
      <c r="K728">
        <v>0</v>
      </c>
      <c r="L728">
        <v>0</v>
      </c>
      <c r="M728">
        <v>0</v>
      </c>
      <c r="N728">
        <v>0</v>
      </c>
    </row>
    <row r="729" spans="1:14" x14ac:dyDescent="0.3">
      <c r="A729" s="6">
        <v>45566</v>
      </c>
      <c r="B729" t="s">
        <v>35</v>
      </c>
      <c r="C729" t="s">
        <v>1569</v>
      </c>
      <c r="D729" t="s">
        <v>40</v>
      </c>
      <c r="E729">
        <v>0</v>
      </c>
      <c r="F729">
        <v>32400</v>
      </c>
      <c r="G729">
        <v>0</v>
      </c>
      <c r="H729">
        <v>0</v>
      </c>
      <c r="I729">
        <v>0</v>
      </c>
      <c r="J729">
        <v>0</v>
      </c>
      <c r="K729">
        <v>0</v>
      </c>
      <c r="L729">
        <v>0</v>
      </c>
      <c r="M729">
        <v>0</v>
      </c>
      <c r="N729">
        <v>0</v>
      </c>
    </row>
    <row r="730" spans="1:14" x14ac:dyDescent="0.3">
      <c r="A730" s="6">
        <v>45566</v>
      </c>
      <c r="B730" t="s">
        <v>35</v>
      </c>
      <c r="C730" t="s">
        <v>1102</v>
      </c>
      <c r="D730" t="s">
        <v>41</v>
      </c>
      <c r="E730">
        <v>0</v>
      </c>
      <c r="F730">
        <v>32400</v>
      </c>
      <c r="G730">
        <v>0</v>
      </c>
      <c r="H730">
        <v>0</v>
      </c>
      <c r="I730">
        <v>0</v>
      </c>
      <c r="J730">
        <v>0</v>
      </c>
      <c r="K730">
        <v>0</v>
      </c>
      <c r="L730">
        <v>0</v>
      </c>
      <c r="M730">
        <v>0</v>
      </c>
      <c r="N730">
        <v>0</v>
      </c>
    </row>
    <row r="731" spans="1:14" x14ac:dyDescent="0.3">
      <c r="A731" s="6">
        <v>45566</v>
      </c>
      <c r="B731" t="s">
        <v>35</v>
      </c>
      <c r="C731" t="s">
        <v>530</v>
      </c>
      <c r="D731" t="s">
        <v>38</v>
      </c>
      <c r="E731">
        <v>0</v>
      </c>
      <c r="F731">
        <v>32400</v>
      </c>
      <c r="G731">
        <v>0</v>
      </c>
      <c r="H731">
        <v>0</v>
      </c>
      <c r="I731">
        <v>0</v>
      </c>
      <c r="J731">
        <v>0</v>
      </c>
      <c r="K731">
        <v>0</v>
      </c>
      <c r="L731">
        <v>0</v>
      </c>
      <c r="M731">
        <v>0</v>
      </c>
      <c r="N731">
        <v>0</v>
      </c>
    </row>
    <row r="732" spans="1:14" x14ac:dyDescent="0.3">
      <c r="A732" s="6">
        <v>45566</v>
      </c>
      <c r="B732" t="s">
        <v>35</v>
      </c>
      <c r="C732" t="s">
        <v>901</v>
      </c>
      <c r="D732" t="s">
        <v>39</v>
      </c>
      <c r="E732">
        <v>0</v>
      </c>
      <c r="F732">
        <v>32400</v>
      </c>
      <c r="G732">
        <v>0</v>
      </c>
      <c r="H732">
        <v>0</v>
      </c>
      <c r="I732">
        <v>0</v>
      </c>
      <c r="J732">
        <v>0</v>
      </c>
      <c r="K732">
        <v>0</v>
      </c>
      <c r="L732">
        <v>0</v>
      </c>
      <c r="M732">
        <v>0</v>
      </c>
      <c r="N732">
        <v>0</v>
      </c>
    </row>
    <row r="733" spans="1:14" x14ac:dyDescent="0.3">
      <c r="A733" s="6">
        <v>45566</v>
      </c>
      <c r="B733" t="s">
        <v>34</v>
      </c>
      <c r="C733" t="s">
        <v>1459</v>
      </c>
      <c r="D733" t="s">
        <v>22</v>
      </c>
      <c r="E733">
        <v>0</v>
      </c>
      <c r="F733">
        <v>32400</v>
      </c>
      <c r="G733">
        <v>0</v>
      </c>
      <c r="H733">
        <v>0</v>
      </c>
      <c r="I733">
        <v>0</v>
      </c>
      <c r="J733">
        <v>0</v>
      </c>
      <c r="K733">
        <v>0</v>
      </c>
      <c r="L733">
        <v>0</v>
      </c>
      <c r="M733">
        <v>0</v>
      </c>
      <c r="N733">
        <v>0</v>
      </c>
    </row>
    <row r="734" spans="1:14" x14ac:dyDescent="0.3">
      <c r="A734" s="6">
        <v>45566</v>
      </c>
      <c r="B734" t="s">
        <v>34</v>
      </c>
      <c r="C734" t="s">
        <v>1481</v>
      </c>
      <c r="D734" t="s">
        <v>23</v>
      </c>
      <c r="E734">
        <v>0</v>
      </c>
      <c r="F734">
        <v>32400</v>
      </c>
      <c r="G734">
        <v>0</v>
      </c>
      <c r="H734">
        <v>0</v>
      </c>
      <c r="I734">
        <v>0</v>
      </c>
      <c r="J734">
        <v>0</v>
      </c>
      <c r="K734">
        <v>0</v>
      </c>
      <c r="L734">
        <v>0</v>
      </c>
      <c r="M734">
        <v>0</v>
      </c>
      <c r="N734">
        <v>0</v>
      </c>
    </row>
    <row r="735" spans="1:14" x14ac:dyDescent="0.3">
      <c r="A735" s="6">
        <v>45566</v>
      </c>
      <c r="B735" t="s">
        <v>33</v>
      </c>
      <c r="C735" t="s">
        <v>736</v>
      </c>
      <c r="D735" t="s">
        <v>19</v>
      </c>
      <c r="E735">
        <v>0</v>
      </c>
      <c r="F735">
        <v>32400</v>
      </c>
      <c r="G735">
        <v>0</v>
      </c>
      <c r="H735">
        <v>0</v>
      </c>
      <c r="I735">
        <v>0</v>
      </c>
      <c r="J735">
        <v>0</v>
      </c>
      <c r="K735">
        <v>0</v>
      </c>
      <c r="L735">
        <v>0</v>
      </c>
      <c r="M735">
        <v>0</v>
      </c>
      <c r="N735">
        <v>0</v>
      </c>
    </row>
    <row r="736" spans="1:14" x14ac:dyDescent="0.3">
      <c r="A736" s="6">
        <v>45566</v>
      </c>
      <c r="B736" t="s">
        <v>33</v>
      </c>
      <c r="C736" t="s">
        <v>1554</v>
      </c>
      <c r="D736" t="s">
        <v>3932</v>
      </c>
      <c r="E736">
        <v>0</v>
      </c>
      <c r="F736">
        <v>32400</v>
      </c>
      <c r="G736">
        <v>0</v>
      </c>
      <c r="H736">
        <v>0</v>
      </c>
      <c r="I736">
        <v>0</v>
      </c>
      <c r="J736">
        <v>0</v>
      </c>
      <c r="K736">
        <v>0</v>
      </c>
      <c r="L736">
        <v>0</v>
      </c>
      <c r="M736">
        <v>0</v>
      </c>
      <c r="N736">
        <v>0</v>
      </c>
    </row>
    <row r="737" spans="1:14" x14ac:dyDescent="0.3">
      <c r="A737" s="6">
        <v>45566</v>
      </c>
      <c r="B737" t="s">
        <v>34</v>
      </c>
      <c r="C737" t="s">
        <v>1561</v>
      </c>
      <c r="D737" t="s">
        <v>24</v>
      </c>
      <c r="E737">
        <v>0</v>
      </c>
      <c r="F737">
        <v>32400</v>
      </c>
      <c r="G737">
        <v>0</v>
      </c>
      <c r="H737">
        <v>0</v>
      </c>
      <c r="I737">
        <v>0</v>
      </c>
      <c r="J737">
        <v>0</v>
      </c>
      <c r="K737">
        <v>0</v>
      </c>
      <c r="L737">
        <v>0</v>
      </c>
      <c r="M737">
        <v>0</v>
      </c>
      <c r="N737">
        <v>0</v>
      </c>
    </row>
    <row r="738" spans="1:14" x14ac:dyDescent="0.3">
      <c r="A738" s="6">
        <v>45566</v>
      </c>
      <c r="B738" t="s">
        <v>34</v>
      </c>
      <c r="C738" t="s">
        <v>1540</v>
      </c>
      <c r="D738" t="s">
        <v>27</v>
      </c>
      <c r="E738">
        <v>0</v>
      </c>
      <c r="F738">
        <v>32400</v>
      </c>
      <c r="G738">
        <v>0</v>
      </c>
      <c r="H738">
        <v>0</v>
      </c>
      <c r="I738">
        <v>0</v>
      </c>
      <c r="J738">
        <v>0</v>
      </c>
      <c r="K738">
        <v>0</v>
      </c>
      <c r="L738">
        <v>0</v>
      </c>
      <c r="M738">
        <v>0</v>
      </c>
      <c r="N738">
        <v>0</v>
      </c>
    </row>
    <row r="739" spans="1:14" x14ac:dyDescent="0.3">
      <c r="A739" s="6">
        <v>45566</v>
      </c>
      <c r="B739" t="s">
        <v>34</v>
      </c>
      <c r="C739" t="s">
        <v>454</v>
      </c>
      <c r="D739" t="s">
        <v>28</v>
      </c>
      <c r="E739">
        <v>0</v>
      </c>
      <c r="F739">
        <v>32400</v>
      </c>
      <c r="G739">
        <v>0</v>
      </c>
      <c r="H739">
        <v>0</v>
      </c>
      <c r="I739">
        <v>0</v>
      </c>
      <c r="J739">
        <v>0</v>
      </c>
      <c r="K739">
        <v>0</v>
      </c>
      <c r="L739">
        <v>0</v>
      </c>
      <c r="M739">
        <v>0</v>
      </c>
      <c r="N739">
        <v>0</v>
      </c>
    </row>
    <row r="740" spans="1:14" x14ac:dyDescent="0.3">
      <c r="A740" s="6">
        <v>45566</v>
      </c>
      <c r="B740" t="s">
        <v>34</v>
      </c>
      <c r="C740" t="s">
        <v>1368</v>
      </c>
      <c r="D740" t="s">
        <v>25</v>
      </c>
      <c r="E740">
        <v>0</v>
      </c>
      <c r="F740">
        <v>32400</v>
      </c>
      <c r="G740">
        <v>0</v>
      </c>
      <c r="H740">
        <v>0</v>
      </c>
      <c r="I740">
        <v>0</v>
      </c>
      <c r="J740">
        <v>0</v>
      </c>
      <c r="K740">
        <v>0</v>
      </c>
      <c r="L740">
        <v>0</v>
      </c>
      <c r="M740">
        <v>0</v>
      </c>
      <c r="N740">
        <v>0</v>
      </c>
    </row>
    <row r="741" spans="1:14" x14ac:dyDescent="0.3">
      <c r="A741" s="6">
        <v>45566</v>
      </c>
      <c r="B741" t="s">
        <v>34</v>
      </c>
      <c r="C741" t="s">
        <v>1568</v>
      </c>
      <c r="D741" t="s">
        <v>26</v>
      </c>
      <c r="E741">
        <v>0</v>
      </c>
      <c r="F741">
        <v>32400</v>
      </c>
      <c r="G741">
        <v>0</v>
      </c>
      <c r="H741">
        <v>0</v>
      </c>
      <c r="I741">
        <v>0</v>
      </c>
      <c r="J741">
        <v>0</v>
      </c>
      <c r="K741">
        <v>0</v>
      </c>
      <c r="L741">
        <v>0</v>
      </c>
      <c r="M741">
        <v>0</v>
      </c>
      <c r="N741">
        <v>0</v>
      </c>
    </row>
    <row r="742" spans="1:14" x14ac:dyDescent="0.3">
      <c r="A742" s="6">
        <v>45597</v>
      </c>
      <c r="B742" t="s">
        <v>35</v>
      </c>
      <c r="C742" t="s">
        <v>1570</v>
      </c>
      <c r="D742" t="s">
        <v>53</v>
      </c>
      <c r="E742">
        <v>0</v>
      </c>
      <c r="F742">
        <v>35100</v>
      </c>
      <c r="G742">
        <v>0</v>
      </c>
      <c r="H742">
        <v>0</v>
      </c>
      <c r="I742">
        <v>0</v>
      </c>
      <c r="J742">
        <v>0</v>
      </c>
      <c r="K742">
        <v>0</v>
      </c>
      <c r="L742">
        <v>0</v>
      </c>
      <c r="M742">
        <v>0</v>
      </c>
      <c r="N742">
        <v>0</v>
      </c>
    </row>
    <row r="743" spans="1:14" x14ac:dyDescent="0.3">
      <c r="A743" s="6">
        <v>45597</v>
      </c>
      <c r="B743" t="s">
        <v>35</v>
      </c>
      <c r="C743" t="s">
        <v>1566</v>
      </c>
      <c r="D743" t="s">
        <v>54</v>
      </c>
      <c r="E743">
        <v>0</v>
      </c>
      <c r="F743">
        <v>35100</v>
      </c>
      <c r="G743">
        <v>0</v>
      </c>
      <c r="H743">
        <v>0</v>
      </c>
      <c r="I743">
        <v>0</v>
      </c>
      <c r="J743">
        <v>0</v>
      </c>
      <c r="K743">
        <v>0</v>
      </c>
      <c r="L743">
        <v>0</v>
      </c>
      <c r="M743">
        <v>0</v>
      </c>
      <c r="N743">
        <v>0</v>
      </c>
    </row>
    <row r="744" spans="1:14" x14ac:dyDescent="0.3">
      <c r="A744" s="6">
        <v>45597</v>
      </c>
      <c r="B744" t="s">
        <v>35</v>
      </c>
      <c r="C744" t="s">
        <v>946</v>
      </c>
      <c r="D744" t="s">
        <v>51</v>
      </c>
      <c r="E744">
        <v>0</v>
      </c>
      <c r="F744">
        <v>35100</v>
      </c>
      <c r="G744">
        <v>0</v>
      </c>
      <c r="H744">
        <v>0</v>
      </c>
      <c r="I744">
        <v>0</v>
      </c>
      <c r="J744">
        <v>0</v>
      </c>
      <c r="K744">
        <v>0</v>
      </c>
      <c r="L744">
        <v>0</v>
      </c>
      <c r="M744">
        <v>0</v>
      </c>
      <c r="N744">
        <v>0</v>
      </c>
    </row>
    <row r="745" spans="1:14" x14ac:dyDescent="0.3">
      <c r="A745" s="6">
        <v>45597</v>
      </c>
      <c r="B745" t="s">
        <v>35</v>
      </c>
      <c r="C745" t="s">
        <v>1563</v>
      </c>
      <c r="D745" t="s">
        <v>52</v>
      </c>
      <c r="E745">
        <v>0</v>
      </c>
      <c r="F745">
        <v>35100</v>
      </c>
      <c r="G745">
        <v>0</v>
      </c>
      <c r="H745">
        <v>0</v>
      </c>
      <c r="I745">
        <v>0</v>
      </c>
      <c r="J745">
        <v>0</v>
      </c>
      <c r="K745">
        <v>0</v>
      </c>
      <c r="L745">
        <v>0</v>
      </c>
      <c r="M745">
        <v>0</v>
      </c>
      <c r="N745">
        <v>0</v>
      </c>
    </row>
    <row r="746" spans="1:14" x14ac:dyDescent="0.3">
      <c r="A746" s="6">
        <v>45597</v>
      </c>
      <c r="B746" t="s">
        <v>55</v>
      </c>
      <c r="C746" t="s">
        <v>1124</v>
      </c>
      <c r="D746" t="s">
        <v>56</v>
      </c>
      <c r="E746">
        <v>0</v>
      </c>
      <c r="F746">
        <v>35100</v>
      </c>
      <c r="G746">
        <v>0</v>
      </c>
      <c r="H746">
        <v>0</v>
      </c>
      <c r="I746">
        <v>0</v>
      </c>
      <c r="J746">
        <v>0</v>
      </c>
      <c r="K746">
        <v>0</v>
      </c>
      <c r="L746">
        <v>0</v>
      </c>
      <c r="M746">
        <v>0</v>
      </c>
      <c r="N746">
        <v>0</v>
      </c>
    </row>
    <row r="747" spans="1:14" x14ac:dyDescent="0.3">
      <c r="A747" s="6">
        <v>45597</v>
      </c>
      <c r="B747" t="s">
        <v>55</v>
      </c>
      <c r="C747" t="s">
        <v>1217</v>
      </c>
      <c r="D747" t="s">
        <v>59</v>
      </c>
      <c r="E747">
        <v>0</v>
      </c>
      <c r="F747">
        <v>35100</v>
      </c>
      <c r="G747">
        <v>0</v>
      </c>
      <c r="H747">
        <v>0</v>
      </c>
      <c r="I747">
        <v>0</v>
      </c>
      <c r="J747">
        <v>0</v>
      </c>
      <c r="K747">
        <v>0</v>
      </c>
      <c r="L747">
        <v>0</v>
      </c>
      <c r="M747">
        <v>0</v>
      </c>
      <c r="N747">
        <v>0</v>
      </c>
    </row>
    <row r="748" spans="1:14" x14ac:dyDescent="0.3">
      <c r="A748" s="6">
        <v>45597</v>
      </c>
      <c r="B748" t="s">
        <v>55</v>
      </c>
      <c r="C748" t="s">
        <v>1222</v>
      </c>
      <c r="D748" t="s">
        <v>60</v>
      </c>
      <c r="E748">
        <v>0</v>
      </c>
      <c r="F748">
        <v>35100</v>
      </c>
      <c r="G748">
        <v>0</v>
      </c>
      <c r="H748">
        <v>0</v>
      </c>
      <c r="I748">
        <v>0</v>
      </c>
      <c r="J748">
        <v>0</v>
      </c>
      <c r="K748">
        <v>0</v>
      </c>
      <c r="L748">
        <v>0</v>
      </c>
      <c r="M748">
        <v>0</v>
      </c>
      <c r="N748">
        <v>0</v>
      </c>
    </row>
    <row r="749" spans="1:14" x14ac:dyDescent="0.3">
      <c r="A749" s="6">
        <v>45597</v>
      </c>
      <c r="B749" t="s">
        <v>55</v>
      </c>
      <c r="C749" t="s">
        <v>1138</v>
      </c>
      <c r="D749" t="s">
        <v>57</v>
      </c>
      <c r="E749">
        <v>0</v>
      </c>
      <c r="F749">
        <v>35100</v>
      </c>
      <c r="G749">
        <v>0</v>
      </c>
      <c r="H749">
        <v>0</v>
      </c>
      <c r="I749">
        <v>0</v>
      </c>
      <c r="J749">
        <v>0</v>
      </c>
      <c r="K749">
        <v>0</v>
      </c>
      <c r="L749">
        <v>0</v>
      </c>
      <c r="M749">
        <v>0</v>
      </c>
      <c r="N749">
        <v>0</v>
      </c>
    </row>
    <row r="750" spans="1:14" x14ac:dyDescent="0.3">
      <c r="A750" s="6">
        <v>45597</v>
      </c>
      <c r="B750" t="s">
        <v>55</v>
      </c>
      <c r="C750" t="s">
        <v>1175</v>
      </c>
      <c r="D750" t="s">
        <v>58</v>
      </c>
      <c r="E750">
        <v>0</v>
      </c>
      <c r="F750">
        <v>35100</v>
      </c>
      <c r="G750">
        <v>0</v>
      </c>
      <c r="H750">
        <v>0</v>
      </c>
      <c r="I750">
        <v>0</v>
      </c>
      <c r="J750">
        <v>0</v>
      </c>
      <c r="K750">
        <v>0</v>
      </c>
      <c r="L750">
        <v>0</v>
      </c>
      <c r="M750">
        <v>0</v>
      </c>
      <c r="N750">
        <v>0</v>
      </c>
    </row>
    <row r="751" spans="1:14" x14ac:dyDescent="0.3">
      <c r="A751" s="6">
        <v>45597</v>
      </c>
      <c r="B751" t="s">
        <v>35</v>
      </c>
      <c r="C751" t="s">
        <v>1268</v>
      </c>
      <c r="D751" t="s">
        <v>44</v>
      </c>
      <c r="E751">
        <v>0</v>
      </c>
      <c r="F751">
        <v>35100</v>
      </c>
      <c r="G751">
        <v>0</v>
      </c>
      <c r="H751">
        <v>0</v>
      </c>
      <c r="I751">
        <v>0</v>
      </c>
      <c r="J751">
        <v>0</v>
      </c>
      <c r="K751">
        <v>0</v>
      </c>
      <c r="L751">
        <v>0</v>
      </c>
      <c r="M751">
        <v>0</v>
      </c>
      <c r="N751">
        <v>0</v>
      </c>
    </row>
    <row r="752" spans="1:14" x14ac:dyDescent="0.3">
      <c r="A752" s="6">
        <v>45597</v>
      </c>
      <c r="B752" t="s">
        <v>35</v>
      </c>
      <c r="C752" t="s">
        <v>1562</v>
      </c>
      <c r="D752" t="s">
        <v>45</v>
      </c>
      <c r="E752">
        <v>0</v>
      </c>
      <c r="F752">
        <v>35100</v>
      </c>
      <c r="G752">
        <v>0</v>
      </c>
      <c r="H752">
        <v>0</v>
      </c>
      <c r="I752">
        <v>0</v>
      </c>
      <c r="J752">
        <v>0</v>
      </c>
      <c r="K752">
        <v>0</v>
      </c>
      <c r="L752">
        <v>0</v>
      </c>
      <c r="M752">
        <v>0</v>
      </c>
      <c r="N752">
        <v>0</v>
      </c>
    </row>
    <row r="753" spans="1:14" x14ac:dyDescent="0.3">
      <c r="A753" s="6">
        <v>45597</v>
      </c>
      <c r="B753" t="s">
        <v>35</v>
      </c>
      <c r="C753" t="s">
        <v>1080</v>
      </c>
      <c r="D753" t="s">
        <v>42</v>
      </c>
      <c r="E753">
        <v>0</v>
      </c>
      <c r="F753">
        <v>35100</v>
      </c>
      <c r="G753">
        <v>0</v>
      </c>
      <c r="H753">
        <v>0</v>
      </c>
      <c r="I753">
        <v>0</v>
      </c>
      <c r="J753">
        <v>0</v>
      </c>
      <c r="K753">
        <v>0</v>
      </c>
      <c r="L753">
        <v>0</v>
      </c>
      <c r="M753">
        <v>0</v>
      </c>
      <c r="N753">
        <v>0</v>
      </c>
    </row>
    <row r="754" spans="1:14" x14ac:dyDescent="0.3">
      <c r="A754" s="6">
        <v>45597</v>
      </c>
      <c r="B754" t="s">
        <v>35</v>
      </c>
      <c r="C754" t="s">
        <v>1097</v>
      </c>
      <c r="D754" t="s">
        <v>43</v>
      </c>
      <c r="E754">
        <v>0</v>
      </c>
      <c r="F754">
        <v>35100</v>
      </c>
      <c r="G754">
        <v>0</v>
      </c>
      <c r="H754">
        <v>0</v>
      </c>
      <c r="I754">
        <v>0</v>
      </c>
      <c r="J754">
        <v>0</v>
      </c>
      <c r="K754">
        <v>0</v>
      </c>
      <c r="L754">
        <v>0</v>
      </c>
      <c r="M754">
        <v>0</v>
      </c>
      <c r="N754">
        <v>0</v>
      </c>
    </row>
    <row r="755" spans="1:14" x14ac:dyDescent="0.3">
      <c r="A755" s="6">
        <v>45597</v>
      </c>
      <c r="B755" t="s">
        <v>35</v>
      </c>
      <c r="C755" t="s">
        <v>371</v>
      </c>
      <c r="D755" t="s">
        <v>46</v>
      </c>
      <c r="E755">
        <v>0</v>
      </c>
      <c r="F755">
        <v>35100</v>
      </c>
      <c r="G755">
        <v>0</v>
      </c>
      <c r="H755">
        <v>0</v>
      </c>
      <c r="I755">
        <v>0</v>
      </c>
      <c r="J755">
        <v>0</v>
      </c>
      <c r="K755">
        <v>0</v>
      </c>
      <c r="L755">
        <v>0</v>
      </c>
      <c r="M755">
        <v>0</v>
      </c>
      <c r="N755">
        <v>0</v>
      </c>
    </row>
    <row r="756" spans="1:14" x14ac:dyDescent="0.3">
      <c r="A756" s="6">
        <v>45597</v>
      </c>
      <c r="B756" t="s">
        <v>35</v>
      </c>
      <c r="C756" t="s">
        <v>1559</v>
      </c>
      <c r="D756" t="s">
        <v>49</v>
      </c>
      <c r="E756">
        <v>0</v>
      </c>
      <c r="F756">
        <v>35100</v>
      </c>
      <c r="G756">
        <v>0</v>
      </c>
      <c r="H756">
        <v>0</v>
      </c>
      <c r="I756">
        <v>0</v>
      </c>
      <c r="J756">
        <v>0</v>
      </c>
      <c r="K756">
        <v>0</v>
      </c>
      <c r="L756">
        <v>0</v>
      </c>
      <c r="M756">
        <v>0</v>
      </c>
      <c r="N756">
        <v>0</v>
      </c>
    </row>
    <row r="757" spans="1:14" x14ac:dyDescent="0.3">
      <c r="A757" s="6">
        <v>45597</v>
      </c>
      <c r="B757" t="s">
        <v>35</v>
      </c>
      <c r="C757" t="s">
        <v>1560</v>
      </c>
      <c r="D757" t="s">
        <v>50</v>
      </c>
      <c r="E757">
        <v>0</v>
      </c>
      <c r="F757">
        <v>35100</v>
      </c>
      <c r="G757">
        <v>0</v>
      </c>
      <c r="H757">
        <v>0</v>
      </c>
      <c r="I757">
        <v>0</v>
      </c>
      <c r="J757">
        <v>0</v>
      </c>
      <c r="K757">
        <v>0</v>
      </c>
      <c r="L757">
        <v>0</v>
      </c>
      <c r="M757">
        <v>0</v>
      </c>
      <c r="N757">
        <v>0</v>
      </c>
    </row>
    <row r="758" spans="1:14" x14ac:dyDescent="0.3">
      <c r="A758" s="6">
        <v>45597</v>
      </c>
      <c r="B758" t="s">
        <v>35</v>
      </c>
      <c r="C758" t="s">
        <v>1564</v>
      </c>
      <c r="D758" t="s">
        <v>47</v>
      </c>
      <c r="E758">
        <v>0</v>
      </c>
      <c r="F758">
        <v>35100</v>
      </c>
      <c r="G758">
        <v>0</v>
      </c>
      <c r="H758">
        <v>0</v>
      </c>
      <c r="I758">
        <v>0</v>
      </c>
      <c r="J758">
        <v>0</v>
      </c>
      <c r="K758">
        <v>0</v>
      </c>
      <c r="L758">
        <v>0</v>
      </c>
      <c r="M758">
        <v>0</v>
      </c>
      <c r="N758">
        <v>0</v>
      </c>
    </row>
    <row r="759" spans="1:14" x14ac:dyDescent="0.3">
      <c r="A759" s="6">
        <v>45597</v>
      </c>
      <c r="B759" t="s">
        <v>35</v>
      </c>
      <c r="C759" t="s">
        <v>1265</v>
      </c>
      <c r="D759" t="s">
        <v>48</v>
      </c>
      <c r="E759">
        <v>0</v>
      </c>
      <c r="F759">
        <v>35100</v>
      </c>
      <c r="G759">
        <v>0</v>
      </c>
      <c r="H759">
        <v>0</v>
      </c>
      <c r="I759">
        <v>0</v>
      </c>
      <c r="J759">
        <v>0</v>
      </c>
      <c r="K759">
        <v>0</v>
      </c>
      <c r="L759">
        <v>0</v>
      </c>
      <c r="M759">
        <v>0</v>
      </c>
      <c r="N759">
        <v>0</v>
      </c>
    </row>
    <row r="760" spans="1:14" x14ac:dyDescent="0.3">
      <c r="A760" s="6">
        <v>45597</v>
      </c>
      <c r="B760" t="s">
        <v>55</v>
      </c>
      <c r="C760" t="s">
        <v>1191</v>
      </c>
      <c r="D760" t="s">
        <v>61</v>
      </c>
      <c r="E760">
        <v>0</v>
      </c>
      <c r="F760">
        <v>35100</v>
      </c>
      <c r="G760">
        <v>0</v>
      </c>
      <c r="H760">
        <v>0</v>
      </c>
      <c r="I760">
        <v>0</v>
      </c>
      <c r="J760">
        <v>0</v>
      </c>
      <c r="K760">
        <v>0</v>
      </c>
      <c r="L760">
        <v>0</v>
      </c>
      <c r="M760">
        <v>0</v>
      </c>
      <c r="N760">
        <v>0</v>
      </c>
    </row>
    <row r="761" spans="1:14" x14ac:dyDescent="0.3">
      <c r="A761" s="6">
        <v>45597</v>
      </c>
      <c r="B761" t="s">
        <v>80</v>
      </c>
      <c r="C761" t="s">
        <v>790</v>
      </c>
      <c r="D761" t="s">
        <v>73</v>
      </c>
      <c r="E761">
        <v>0</v>
      </c>
      <c r="F761">
        <v>35100</v>
      </c>
      <c r="G761">
        <v>0</v>
      </c>
      <c r="H761">
        <v>0</v>
      </c>
      <c r="I761">
        <v>0</v>
      </c>
      <c r="J761">
        <v>0</v>
      </c>
      <c r="K761">
        <v>0</v>
      </c>
      <c r="L761">
        <v>0</v>
      </c>
      <c r="M761">
        <v>0</v>
      </c>
      <c r="N761">
        <v>0</v>
      </c>
    </row>
    <row r="762" spans="1:14" x14ac:dyDescent="0.3">
      <c r="A762" s="6">
        <v>45597</v>
      </c>
      <c r="B762" t="s">
        <v>80</v>
      </c>
      <c r="C762" t="s">
        <v>776</v>
      </c>
      <c r="D762" t="s">
        <v>74</v>
      </c>
      <c r="E762">
        <v>0</v>
      </c>
      <c r="F762">
        <v>35100</v>
      </c>
      <c r="G762">
        <v>0</v>
      </c>
      <c r="H762">
        <v>0</v>
      </c>
      <c r="I762">
        <v>0</v>
      </c>
      <c r="J762">
        <v>0</v>
      </c>
      <c r="K762">
        <v>0</v>
      </c>
      <c r="L762">
        <v>0</v>
      </c>
      <c r="M762">
        <v>0</v>
      </c>
      <c r="N762">
        <v>0</v>
      </c>
    </row>
    <row r="763" spans="1:14" x14ac:dyDescent="0.3">
      <c r="A763" s="6">
        <v>45597</v>
      </c>
      <c r="B763" t="s">
        <v>80</v>
      </c>
      <c r="C763" t="s">
        <v>1558</v>
      </c>
      <c r="D763" t="s">
        <v>71</v>
      </c>
      <c r="E763">
        <v>0</v>
      </c>
      <c r="F763">
        <v>35100</v>
      </c>
      <c r="G763">
        <v>0</v>
      </c>
      <c r="H763">
        <v>0</v>
      </c>
      <c r="I763">
        <v>0</v>
      </c>
      <c r="J763">
        <v>0</v>
      </c>
      <c r="K763">
        <v>0</v>
      </c>
      <c r="L763">
        <v>0</v>
      </c>
      <c r="M763">
        <v>0</v>
      </c>
      <c r="N763">
        <v>0</v>
      </c>
    </row>
    <row r="764" spans="1:14" x14ac:dyDescent="0.3">
      <c r="A764" s="6">
        <v>45597</v>
      </c>
      <c r="B764" t="s">
        <v>80</v>
      </c>
      <c r="C764" t="s">
        <v>783</v>
      </c>
      <c r="D764" t="s">
        <v>72</v>
      </c>
      <c r="E764">
        <v>0</v>
      </c>
      <c r="F764">
        <v>35100</v>
      </c>
      <c r="G764">
        <v>0</v>
      </c>
      <c r="H764">
        <v>0</v>
      </c>
      <c r="I764">
        <v>0</v>
      </c>
      <c r="J764">
        <v>0</v>
      </c>
      <c r="K764">
        <v>0</v>
      </c>
      <c r="L764">
        <v>0</v>
      </c>
      <c r="M764">
        <v>0</v>
      </c>
      <c r="N764">
        <v>0</v>
      </c>
    </row>
    <row r="765" spans="1:14" x14ac:dyDescent="0.3">
      <c r="A765" s="6">
        <v>45597</v>
      </c>
      <c r="B765" t="s">
        <v>80</v>
      </c>
      <c r="C765" t="s">
        <v>1076</v>
      </c>
      <c r="D765" t="s">
        <v>75</v>
      </c>
      <c r="E765">
        <v>0</v>
      </c>
      <c r="F765">
        <v>35100</v>
      </c>
      <c r="G765">
        <v>0</v>
      </c>
      <c r="H765">
        <v>0</v>
      </c>
      <c r="I765">
        <v>0</v>
      </c>
      <c r="J765">
        <v>0</v>
      </c>
      <c r="K765">
        <v>0</v>
      </c>
      <c r="L765">
        <v>0</v>
      </c>
      <c r="M765">
        <v>0</v>
      </c>
      <c r="N765">
        <v>0</v>
      </c>
    </row>
    <row r="766" spans="1:14" x14ac:dyDescent="0.3">
      <c r="A766" s="6">
        <v>45597</v>
      </c>
      <c r="B766" t="s">
        <v>80</v>
      </c>
      <c r="C766" t="s">
        <v>1557</v>
      </c>
      <c r="D766" t="s">
        <v>78</v>
      </c>
      <c r="E766">
        <v>0</v>
      </c>
      <c r="F766">
        <v>35100</v>
      </c>
      <c r="G766">
        <v>0</v>
      </c>
      <c r="H766">
        <v>0</v>
      </c>
      <c r="I766">
        <v>0</v>
      </c>
      <c r="J766">
        <v>0</v>
      </c>
      <c r="K766">
        <v>0</v>
      </c>
      <c r="L766">
        <v>0</v>
      </c>
      <c r="M766">
        <v>0</v>
      </c>
      <c r="N766">
        <v>0</v>
      </c>
    </row>
    <row r="767" spans="1:14" x14ac:dyDescent="0.3">
      <c r="A767" s="6">
        <v>45597</v>
      </c>
      <c r="B767" t="s">
        <v>80</v>
      </c>
      <c r="C767" t="s">
        <v>1553</v>
      </c>
      <c r="D767" t="s">
        <v>79</v>
      </c>
      <c r="E767">
        <v>0</v>
      </c>
      <c r="F767">
        <v>35100</v>
      </c>
      <c r="G767">
        <v>0</v>
      </c>
      <c r="H767">
        <v>0</v>
      </c>
      <c r="I767">
        <v>0</v>
      </c>
      <c r="J767">
        <v>0</v>
      </c>
      <c r="K767">
        <v>0</v>
      </c>
      <c r="L767">
        <v>0</v>
      </c>
      <c r="M767">
        <v>0</v>
      </c>
      <c r="N767">
        <v>0</v>
      </c>
    </row>
    <row r="768" spans="1:14" x14ac:dyDescent="0.3">
      <c r="A768" s="6">
        <v>45597</v>
      </c>
      <c r="B768" t="s">
        <v>80</v>
      </c>
      <c r="C768" t="s">
        <v>1552</v>
      </c>
      <c r="D768" t="s">
        <v>76</v>
      </c>
      <c r="E768">
        <v>0</v>
      </c>
      <c r="F768">
        <v>35100</v>
      </c>
      <c r="G768">
        <v>0</v>
      </c>
      <c r="H768">
        <v>0</v>
      </c>
      <c r="I768">
        <v>0</v>
      </c>
      <c r="J768">
        <v>0</v>
      </c>
      <c r="K768">
        <v>0</v>
      </c>
      <c r="L768">
        <v>0</v>
      </c>
      <c r="M768">
        <v>0</v>
      </c>
      <c r="N768">
        <v>0</v>
      </c>
    </row>
    <row r="769" spans="1:14" x14ac:dyDescent="0.3">
      <c r="A769" s="6">
        <v>45597</v>
      </c>
      <c r="B769" t="s">
        <v>80</v>
      </c>
      <c r="C769" t="s">
        <v>1273</v>
      </c>
      <c r="D769" t="s">
        <v>77</v>
      </c>
      <c r="E769">
        <v>0</v>
      </c>
      <c r="F769">
        <v>35100</v>
      </c>
      <c r="G769">
        <v>0</v>
      </c>
      <c r="H769">
        <v>0</v>
      </c>
      <c r="I769">
        <v>0</v>
      </c>
      <c r="J769">
        <v>0</v>
      </c>
      <c r="K769">
        <v>0</v>
      </c>
      <c r="L769">
        <v>0</v>
      </c>
      <c r="M769">
        <v>0</v>
      </c>
      <c r="N769">
        <v>0</v>
      </c>
    </row>
    <row r="770" spans="1:14" x14ac:dyDescent="0.3">
      <c r="A770" s="6">
        <v>45597</v>
      </c>
      <c r="B770" t="s">
        <v>55</v>
      </c>
      <c r="C770" t="s">
        <v>414</v>
      </c>
      <c r="D770" t="s">
        <v>64</v>
      </c>
      <c r="E770">
        <v>0</v>
      </c>
      <c r="F770">
        <v>35100</v>
      </c>
      <c r="G770">
        <v>0</v>
      </c>
      <c r="H770">
        <v>0</v>
      </c>
      <c r="I770">
        <v>0</v>
      </c>
      <c r="J770">
        <v>0</v>
      </c>
      <c r="K770">
        <v>0</v>
      </c>
      <c r="L770">
        <v>0</v>
      </c>
      <c r="M770">
        <v>0</v>
      </c>
      <c r="N770">
        <v>0</v>
      </c>
    </row>
    <row r="771" spans="1:14" x14ac:dyDescent="0.3">
      <c r="A771" s="6">
        <v>45597</v>
      </c>
      <c r="B771" t="s">
        <v>55</v>
      </c>
      <c r="C771" t="s">
        <v>486</v>
      </c>
      <c r="D771" t="s">
        <v>65</v>
      </c>
      <c r="E771">
        <v>0</v>
      </c>
      <c r="F771">
        <v>35100</v>
      </c>
      <c r="G771">
        <v>0</v>
      </c>
      <c r="H771">
        <v>0</v>
      </c>
      <c r="I771">
        <v>0</v>
      </c>
      <c r="J771">
        <v>0</v>
      </c>
      <c r="K771">
        <v>0</v>
      </c>
      <c r="L771">
        <v>0</v>
      </c>
      <c r="M771">
        <v>0</v>
      </c>
      <c r="N771">
        <v>0</v>
      </c>
    </row>
    <row r="772" spans="1:14" x14ac:dyDescent="0.3">
      <c r="A772" s="6">
        <v>45597</v>
      </c>
      <c r="B772" t="s">
        <v>55</v>
      </c>
      <c r="C772" t="s">
        <v>1201</v>
      </c>
      <c r="D772" t="s">
        <v>62</v>
      </c>
      <c r="E772">
        <v>0</v>
      </c>
      <c r="F772">
        <v>35100</v>
      </c>
      <c r="G772">
        <v>0</v>
      </c>
      <c r="H772">
        <v>0</v>
      </c>
      <c r="I772">
        <v>0</v>
      </c>
      <c r="J772">
        <v>0</v>
      </c>
      <c r="K772">
        <v>0</v>
      </c>
      <c r="L772">
        <v>0</v>
      </c>
      <c r="M772">
        <v>0</v>
      </c>
      <c r="N772">
        <v>0</v>
      </c>
    </row>
    <row r="773" spans="1:14" x14ac:dyDescent="0.3">
      <c r="A773" s="6">
        <v>45597</v>
      </c>
      <c r="B773" t="s">
        <v>55</v>
      </c>
      <c r="C773" t="s">
        <v>378</v>
      </c>
      <c r="D773" t="s">
        <v>63</v>
      </c>
      <c r="E773">
        <v>0</v>
      </c>
      <c r="F773">
        <v>35100</v>
      </c>
      <c r="G773">
        <v>0</v>
      </c>
      <c r="H773">
        <v>0</v>
      </c>
      <c r="I773">
        <v>0</v>
      </c>
      <c r="J773">
        <v>0</v>
      </c>
      <c r="K773">
        <v>0</v>
      </c>
      <c r="L773">
        <v>0</v>
      </c>
      <c r="M773">
        <v>0</v>
      </c>
      <c r="N773">
        <v>0</v>
      </c>
    </row>
    <row r="774" spans="1:14" x14ac:dyDescent="0.3">
      <c r="A774" s="6">
        <v>45597</v>
      </c>
      <c r="B774" t="s">
        <v>55</v>
      </c>
      <c r="C774" t="s">
        <v>1491</v>
      </c>
      <c r="D774" t="s">
        <v>66</v>
      </c>
      <c r="E774">
        <v>0</v>
      </c>
      <c r="F774">
        <v>35100</v>
      </c>
      <c r="G774">
        <v>0</v>
      </c>
      <c r="H774">
        <v>0</v>
      </c>
      <c r="I774">
        <v>0</v>
      </c>
      <c r="J774">
        <v>0</v>
      </c>
      <c r="K774">
        <v>0</v>
      </c>
      <c r="L774">
        <v>0</v>
      </c>
      <c r="M774">
        <v>0</v>
      </c>
      <c r="N774">
        <v>0</v>
      </c>
    </row>
    <row r="775" spans="1:14" x14ac:dyDescent="0.3">
      <c r="A775" s="6">
        <v>45597</v>
      </c>
      <c r="B775" t="s">
        <v>80</v>
      </c>
      <c r="C775" t="s">
        <v>713</v>
      </c>
      <c r="D775" t="s">
        <v>69</v>
      </c>
      <c r="E775">
        <v>0</v>
      </c>
      <c r="F775">
        <v>35100</v>
      </c>
      <c r="G775">
        <v>0</v>
      </c>
      <c r="H775">
        <v>0</v>
      </c>
      <c r="I775">
        <v>0</v>
      </c>
      <c r="J775">
        <v>0</v>
      </c>
      <c r="K775">
        <v>0</v>
      </c>
      <c r="L775">
        <v>0</v>
      </c>
      <c r="M775">
        <v>0</v>
      </c>
      <c r="N775">
        <v>0</v>
      </c>
    </row>
    <row r="776" spans="1:14" x14ac:dyDescent="0.3">
      <c r="A776" s="6">
        <v>45597</v>
      </c>
      <c r="B776" t="s">
        <v>80</v>
      </c>
      <c r="C776" t="s">
        <v>726</v>
      </c>
      <c r="D776" t="s">
        <v>70</v>
      </c>
      <c r="E776">
        <v>0</v>
      </c>
      <c r="F776">
        <v>35100</v>
      </c>
      <c r="G776">
        <v>0</v>
      </c>
      <c r="H776">
        <v>0</v>
      </c>
      <c r="I776">
        <v>0</v>
      </c>
      <c r="J776">
        <v>0</v>
      </c>
      <c r="K776">
        <v>0</v>
      </c>
      <c r="L776">
        <v>0</v>
      </c>
      <c r="M776">
        <v>0</v>
      </c>
      <c r="N776">
        <v>0</v>
      </c>
    </row>
    <row r="777" spans="1:14" x14ac:dyDescent="0.3">
      <c r="A777" s="6">
        <v>45597</v>
      </c>
      <c r="B777" t="s">
        <v>80</v>
      </c>
      <c r="C777" t="s">
        <v>1374</v>
      </c>
      <c r="D777" t="s">
        <v>67</v>
      </c>
      <c r="E777">
        <v>0</v>
      </c>
      <c r="F777">
        <v>35100</v>
      </c>
      <c r="G777">
        <v>0</v>
      </c>
      <c r="H777">
        <v>0</v>
      </c>
      <c r="I777">
        <v>0</v>
      </c>
      <c r="J777">
        <v>0</v>
      </c>
      <c r="K777">
        <v>0</v>
      </c>
      <c r="L777">
        <v>0</v>
      </c>
      <c r="M777">
        <v>0</v>
      </c>
      <c r="N777">
        <v>0</v>
      </c>
    </row>
    <row r="778" spans="1:14" x14ac:dyDescent="0.3">
      <c r="A778" s="6">
        <v>45597</v>
      </c>
      <c r="B778" t="s">
        <v>80</v>
      </c>
      <c r="C778" t="s">
        <v>1463</v>
      </c>
      <c r="D778" t="s">
        <v>68</v>
      </c>
      <c r="E778">
        <v>0</v>
      </c>
      <c r="F778">
        <v>35100</v>
      </c>
      <c r="G778">
        <v>0</v>
      </c>
      <c r="H778">
        <v>0</v>
      </c>
      <c r="I778">
        <v>0</v>
      </c>
      <c r="J778">
        <v>0</v>
      </c>
      <c r="K778">
        <v>0</v>
      </c>
      <c r="L778">
        <v>0</v>
      </c>
      <c r="M778">
        <v>0</v>
      </c>
      <c r="N778">
        <v>0</v>
      </c>
    </row>
    <row r="779" spans="1:14" x14ac:dyDescent="0.3">
      <c r="A779" s="6">
        <v>45597</v>
      </c>
      <c r="B779" t="s">
        <v>33</v>
      </c>
      <c r="C779" t="s">
        <v>1556</v>
      </c>
      <c r="D779" t="s">
        <v>11</v>
      </c>
      <c r="E779">
        <v>0</v>
      </c>
      <c r="F779">
        <v>35100</v>
      </c>
      <c r="G779">
        <v>0</v>
      </c>
      <c r="H779">
        <v>0</v>
      </c>
      <c r="I779">
        <v>0</v>
      </c>
      <c r="J779">
        <v>0</v>
      </c>
      <c r="K779">
        <v>0</v>
      </c>
      <c r="L779">
        <v>0</v>
      </c>
      <c r="M779">
        <v>0</v>
      </c>
      <c r="N779">
        <v>0</v>
      </c>
    </row>
    <row r="780" spans="1:14" x14ac:dyDescent="0.3">
      <c r="A780" s="6">
        <v>45597</v>
      </c>
      <c r="B780" t="s">
        <v>33</v>
      </c>
      <c r="C780" t="s">
        <v>750</v>
      </c>
      <c r="D780" t="s">
        <v>12</v>
      </c>
      <c r="E780">
        <v>0</v>
      </c>
      <c r="F780">
        <v>35100</v>
      </c>
      <c r="G780">
        <v>0</v>
      </c>
      <c r="H780">
        <v>0</v>
      </c>
      <c r="I780">
        <v>0</v>
      </c>
      <c r="J780">
        <v>0</v>
      </c>
      <c r="K780">
        <v>0</v>
      </c>
      <c r="L780">
        <v>0</v>
      </c>
      <c r="M780">
        <v>0</v>
      </c>
      <c r="N780">
        <v>0</v>
      </c>
    </row>
    <row r="781" spans="1:14" x14ac:dyDescent="0.3">
      <c r="A781" s="6">
        <v>45597</v>
      </c>
      <c r="B781" t="s">
        <v>33</v>
      </c>
      <c r="C781" t="s">
        <v>1567</v>
      </c>
      <c r="D781" t="s">
        <v>9</v>
      </c>
      <c r="E781">
        <v>0</v>
      </c>
      <c r="F781">
        <v>35100</v>
      </c>
      <c r="G781">
        <v>0</v>
      </c>
      <c r="H781">
        <v>0</v>
      </c>
      <c r="I781">
        <v>0</v>
      </c>
      <c r="J781">
        <v>0</v>
      </c>
      <c r="K781">
        <v>0</v>
      </c>
      <c r="L781">
        <v>0</v>
      </c>
      <c r="M781">
        <v>0</v>
      </c>
      <c r="N781">
        <v>0</v>
      </c>
    </row>
    <row r="782" spans="1:14" x14ac:dyDescent="0.3">
      <c r="A782" s="6">
        <v>45597</v>
      </c>
      <c r="B782" t="s">
        <v>33</v>
      </c>
      <c r="C782" t="s">
        <v>1432</v>
      </c>
      <c r="D782" t="s">
        <v>10</v>
      </c>
      <c r="E782">
        <v>0</v>
      </c>
      <c r="F782">
        <v>35100</v>
      </c>
      <c r="G782">
        <v>0</v>
      </c>
      <c r="H782">
        <v>0</v>
      </c>
      <c r="I782">
        <v>0</v>
      </c>
      <c r="J782">
        <v>0</v>
      </c>
      <c r="K782">
        <v>0</v>
      </c>
      <c r="L782">
        <v>0</v>
      </c>
      <c r="M782">
        <v>0</v>
      </c>
      <c r="N782">
        <v>0</v>
      </c>
    </row>
    <row r="783" spans="1:14" x14ac:dyDescent="0.3">
      <c r="A783" s="6">
        <v>45597</v>
      </c>
      <c r="B783" t="s">
        <v>33</v>
      </c>
      <c r="C783" t="s">
        <v>840</v>
      </c>
      <c r="D783" t="s">
        <v>13</v>
      </c>
      <c r="E783">
        <v>0</v>
      </c>
      <c r="F783">
        <v>35100</v>
      </c>
      <c r="G783">
        <v>0</v>
      </c>
      <c r="H783">
        <v>0</v>
      </c>
      <c r="I783">
        <v>0</v>
      </c>
      <c r="J783">
        <v>0</v>
      </c>
      <c r="K783">
        <v>0</v>
      </c>
      <c r="L783">
        <v>0</v>
      </c>
      <c r="M783">
        <v>0</v>
      </c>
      <c r="N783">
        <v>0</v>
      </c>
    </row>
    <row r="784" spans="1:14" x14ac:dyDescent="0.3">
      <c r="A784" s="6">
        <v>45597</v>
      </c>
      <c r="B784" t="s">
        <v>33</v>
      </c>
      <c r="C784" t="s">
        <v>826</v>
      </c>
      <c r="D784" t="s">
        <v>16</v>
      </c>
      <c r="E784">
        <v>0</v>
      </c>
      <c r="F784">
        <v>35100</v>
      </c>
      <c r="G784">
        <v>0</v>
      </c>
      <c r="H784">
        <v>0</v>
      </c>
      <c r="I784">
        <v>0</v>
      </c>
      <c r="J784">
        <v>0</v>
      </c>
      <c r="K784">
        <v>0</v>
      </c>
      <c r="L784">
        <v>0</v>
      </c>
      <c r="M784">
        <v>0</v>
      </c>
      <c r="N784">
        <v>0</v>
      </c>
    </row>
    <row r="785" spans="1:14" x14ac:dyDescent="0.3">
      <c r="A785" s="6">
        <v>45597</v>
      </c>
      <c r="B785" t="s">
        <v>33</v>
      </c>
      <c r="C785" t="s">
        <v>1550</v>
      </c>
      <c r="D785" t="s">
        <v>17</v>
      </c>
      <c r="E785">
        <v>0</v>
      </c>
      <c r="F785">
        <v>35100</v>
      </c>
      <c r="G785">
        <v>0</v>
      </c>
      <c r="H785">
        <v>0</v>
      </c>
      <c r="I785">
        <v>0</v>
      </c>
      <c r="J785">
        <v>0</v>
      </c>
      <c r="K785">
        <v>0</v>
      </c>
      <c r="L785">
        <v>0</v>
      </c>
      <c r="M785">
        <v>0</v>
      </c>
      <c r="N785">
        <v>0</v>
      </c>
    </row>
    <row r="786" spans="1:14" x14ac:dyDescent="0.3">
      <c r="A786" s="6">
        <v>45597</v>
      </c>
      <c r="B786" t="s">
        <v>33</v>
      </c>
      <c r="C786" t="s">
        <v>1410</v>
      </c>
      <c r="D786" t="s">
        <v>14</v>
      </c>
      <c r="E786">
        <v>0</v>
      </c>
      <c r="F786">
        <v>35100</v>
      </c>
      <c r="G786">
        <v>0</v>
      </c>
      <c r="H786">
        <v>0</v>
      </c>
      <c r="I786">
        <v>0</v>
      </c>
      <c r="J786">
        <v>0</v>
      </c>
      <c r="K786">
        <v>0</v>
      </c>
      <c r="L786">
        <v>0</v>
      </c>
      <c r="M786">
        <v>0</v>
      </c>
      <c r="N786">
        <v>0</v>
      </c>
    </row>
    <row r="787" spans="1:14" x14ac:dyDescent="0.3">
      <c r="A787" s="6">
        <v>45597</v>
      </c>
      <c r="B787" t="s">
        <v>33</v>
      </c>
      <c r="C787" t="s">
        <v>831</v>
      </c>
      <c r="D787" t="s">
        <v>15</v>
      </c>
      <c r="E787">
        <v>0</v>
      </c>
      <c r="F787">
        <v>35100</v>
      </c>
      <c r="G787">
        <v>0</v>
      </c>
      <c r="H787">
        <v>0</v>
      </c>
      <c r="I787">
        <v>0</v>
      </c>
      <c r="J787">
        <v>0</v>
      </c>
      <c r="K787">
        <v>0</v>
      </c>
      <c r="L787">
        <v>0</v>
      </c>
      <c r="M787">
        <v>0</v>
      </c>
      <c r="N787">
        <v>0</v>
      </c>
    </row>
    <row r="788" spans="1:14" x14ac:dyDescent="0.3">
      <c r="A788" s="6">
        <v>45597</v>
      </c>
      <c r="B788" t="s">
        <v>33</v>
      </c>
      <c r="C788" t="s">
        <v>770</v>
      </c>
      <c r="D788" t="s">
        <v>2</v>
      </c>
      <c r="E788">
        <v>0</v>
      </c>
      <c r="F788">
        <v>35100</v>
      </c>
      <c r="G788">
        <v>0</v>
      </c>
      <c r="H788">
        <v>0</v>
      </c>
      <c r="I788">
        <v>0</v>
      </c>
      <c r="J788">
        <v>0</v>
      </c>
      <c r="K788">
        <v>0</v>
      </c>
      <c r="L788">
        <v>0</v>
      </c>
      <c r="M788">
        <v>0</v>
      </c>
      <c r="N788">
        <v>0</v>
      </c>
    </row>
    <row r="789" spans="1:14" x14ac:dyDescent="0.3">
      <c r="A789" s="6">
        <v>45597</v>
      </c>
      <c r="B789" t="s">
        <v>33</v>
      </c>
      <c r="C789" t="s">
        <v>463</v>
      </c>
      <c r="D789" t="s">
        <v>3</v>
      </c>
      <c r="E789">
        <v>0</v>
      </c>
      <c r="F789">
        <v>35100</v>
      </c>
      <c r="G789">
        <v>0</v>
      </c>
      <c r="H789">
        <v>0</v>
      </c>
      <c r="I789">
        <v>0</v>
      </c>
      <c r="J789">
        <v>0</v>
      </c>
      <c r="K789">
        <v>0</v>
      </c>
      <c r="L789">
        <v>0</v>
      </c>
      <c r="M789">
        <v>0</v>
      </c>
      <c r="N789">
        <v>0</v>
      </c>
    </row>
    <row r="790" spans="1:14" x14ac:dyDescent="0.3">
      <c r="A790" s="6">
        <v>45597</v>
      </c>
      <c r="B790" t="s">
        <v>33</v>
      </c>
      <c r="C790" t="s">
        <v>1548</v>
      </c>
      <c r="D790" t="s">
        <v>0</v>
      </c>
      <c r="E790">
        <v>0</v>
      </c>
      <c r="F790">
        <v>35100</v>
      </c>
      <c r="G790">
        <v>0</v>
      </c>
      <c r="H790">
        <v>0</v>
      </c>
      <c r="I790">
        <v>0</v>
      </c>
      <c r="J790">
        <v>0</v>
      </c>
      <c r="K790">
        <v>0</v>
      </c>
      <c r="L790">
        <v>0</v>
      </c>
      <c r="M790">
        <v>0</v>
      </c>
      <c r="N790">
        <v>0</v>
      </c>
    </row>
    <row r="791" spans="1:14" x14ac:dyDescent="0.3">
      <c r="A791" s="6">
        <v>45597</v>
      </c>
      <c r="B791" t="s">
        <v>33</v>
      </c>
      <c r="C791" t="s">
        <v>1549</v>
      </c>
      <c r="D791" t="s">
        <v>1</v>
      </c>
      <c r="E791">
        <v>0</v>
      </c>
      <c r="F791">
        <v>35100</v>
      </c>
      <c r="G791">
        <v>0</v>
      </c>
      <c r="H791">
        <v>0</v>
      </c>
      <c r="I791">
        <v>0</v>
      </c>
      <c r="J791">
        <v>0</v>
      </c>
      <c r="K791">
        <v>0</v>
      </c>
      <c r="L791">
        <v>0</v>
      </c>
      <c r="M791">
        <v>0</v>
      </c>
      <c r="N791">
        <v>0</v>
      </c>
    </row>
    <row r="792" spans="1:14" x14ac:dyDescent="0.3">
      <c r="A792" s="6">
        <v>45597</v>
      </c>
      <c r="B792" t="s">
        <v>33</v>
      </c>
      <c r="C792" t="s">
        <v>1415</v>
      </c>
      <c r="D792" t="s">
        <v>4</v>
      </c>
      <c r="E792">
        <v>0</v>
      </c>
      <c r="F792">
        <v>35100</v>
      </c>
      <c r="G792">
        <v>0</v>
      </c>
      <c r="H792">
        <v>0</v>
      </c>
      <c r="I792">
        <v>0</v>
      </c>
      <c r="J792">
        <v>0</v>
      </c>
      <c r="K792">
        <v>0</v>
      </c>
      <c r="L792">
        <v>0</v>
      </c>
      <c r="M792">
        <v>0</v>
      </c>
      <c r="N792">
        <v>0</v>
      </c>
    </row>
    <row r="793" spans="1:14" x14ac:dyDescent="0.3">
      <c r="A793" s="6">
        <v>45597</v>
      </c>
      <c r="B793" t="s">
        <v>33</v>
      </c>
      <c r="C793" t="s">
        <v>763</v>
      </c>
      <c r="D793" t="s">
        <v>7</v>
      </c>
      <c r="E793">
        <v>0</v>
      </c>
      <c r="F793">
        <v>35100</v>
      </c>
      <c r="G793">
        <v>0</v>
      </c>
      <c r="H793">
        <v>0</v>
      </c>
      <c r="I793">
        <v>0</v>
      </c>
      <c r="J793">
        <v>0</v>
      </c>
      <c r="K793">
        <v>0</v>
      </c>
      <c r="L793">
        <v>0</v>
      </c>
      <c r="M793">
        <v>0</v>
      </c>
      <c r="N793">
        <v>0</v>
      </c>
    </row>
    <row r="794" spans="1:14" x14ac:dyDescent="0.3">
      <c r="A794" s="6">
        <v>45597</v>
      </c>
      <c r="B794" t="s">
        <v>33</v>
      </c>
      <c r="C794" t="s">
        <v>473</v>
      </c>
      <c r="D794" t="s">
        <v>8</v>
      </c>
      <c r="E794">
        <v>0</v>
      </c>
      <c r="F794">
        <v>35100</v>
      </c>
      <c r="G794">
        <v>0</v>
      </c>
      <c r="H794">
        <v>0</v>
      </c>
      <c r="I794">
        <v>0</v>
      </c>
      <c r="J794">
        <v>0</v>
      </c>
      <c r="K794">
        <v>0</v>
      </c>
      <c r="L794">
        <v>0</v>
      </c>
      <c r="M794">
        <v>0</v>
      </c>
      <c r="N794">
        <v>0</v>
      </c>
    </row>
    <row r="795" spans="1:14" x14ac:dyDescent="0.3">
      <c r="A795" s="6">
        <v>45597</v>
      </c>
      <c r="B795" t="s">
        <v>33</v>
      </c>
      <c r="C795" t="s">
        <v>1555</v>
      </c>
      <c r="D795" t="s">
        <v>5</v>
      </c>
      <c r="E795">
        <v>0</v>
      </c>
      <c r="F795">
        <v>35100</v>
      </c>
      <c r="G795">
        <v>0</v>
      </c>
      <c r="H795">
        <v>0</v>
      </c>
      <c r="I795">
        <v>0</v>
      </c>
      <c r="J795">
        <v>0</v>
      </c>
      <c r="K795">
        <v>0</v>
      </c>
      <c r="L795">
        <v>0</v>
      </c>
      <c r="M795">
        <v>0</v>
      </c>
      <c r="N795">
        <v>0</v>
      </c>
    </row>
    <row r="796" spans="1:14" x14ac:dyDescent="0.3">
      <c r="A796" s="6">
        <v>45597</v>
      </c>
      <c r="B796" t="s">
        <v>33</v>
      </c>
      <c r="C796" t="s">
        <v>1565</v>
      </c>
      <c r="D796" t="s">
        <v>6</v>
      </c>
      <c r="E796">
        <v>0</v>
      </c>
      <c r="F796">
        <v>35100</v>
      </c>
      <c r="G796">
        <v>0</v>
      </c>
      <c r="H796">
        <v>0</v>
      </c>
      <c r="I796">
        <v>0</v>
      </c>
      <c r="J796">
        <v>0</v>
      </c>
      <c r="K796">
        <v>0</v>
      </c>
      <c r="L796">
        <v>0</v>
      </c>
      <c r="M796">
        <v>0</v>
      </c>
      <c r="N796">
        <v>0</v>
      </c>
    </row>
    <row r="797" spans="1:14" x14ac:dyDescent="0.3">
      <c r="A797" s="6">
        <v>45597</v>
      </c>
      <c r="B797" t="s">
        <v>33</v>
      </c>
      <c r="C797" t="s">
        <v>955</v>
      </c>
      <c r="D797" t="s">
        <v>18</v>
      </c>
      <c r="E797">
        <v>0</v>
      </c>
      <c r="F797">
        <v>35100</v>
      </c>
      <c r="G797">
        <v>0</v>
      </c>
      <c r="H797">
        <v>0</v>
      </c>
      <c r="I797">
        <v>0</v>
      </c>
      <c r="J797">
        <v>0</v>
      </c>
      <c r="K797">
        <v>0</v>
      </c>
      <c r="L797">
        <v>0</v>
      </c>
      <c r="M797">
        <v>0</v>
      </c>
      <c r="N797">
        <v>0</v>
      </c>
    </row>
    <row r="798" spans="1:14" x14ac:dyDescent="0.3">
      <c r="A798" s="6">
        <v>45597</v>
      </c>
      <c r="B798" t="s">
        <v>34</v>
      </c>
      <c r="C798" t="s">
        <v>1386</v>
      </c>
      <c r="D798" t="s">
        <v>31</v>
      </c>
      <c r="E798">
        <v>0</v>
      </c>
      <c r="F798">
        <v>35100</v>
      </c>
      <c r="G798">
        <v>0</v>
      </c>
      <c r="H798">
        <v>0</v>
      </c>
      <c r="I798">
        <v>0</v>
      </c>
      <c r="J798">
        <v>0</v>
      </c>
      <c r="K798">
        <v>0</v>
      </c>
      <c r="L798">
        <v>0</v>
      </c>
      <c r="M798">
        <v>0</v>
      </c>
      <c r="N798">
        <v>0</v>
      </c>
    </row>
    <row r="799" spans="1:14" x14ac:dyDescent="0.3">
      <c r="A799" s="6">
        <v>45597</v>
      </c>
      <c r="B799" t="s">
        <v>35</v>
      </c>
      <c r="C799" t="s">
        <v>1111</v>
      </c>
      <c r="D799" t="s">
        <v>36</v>
      </c>
      <c r="E799">
        <v>0</v>
      </c>
      <c r="F799">
        <v>35100</v>
      </c>
      <c r="G799">
        <v>0</v>
      </c>
      <c r="H799">
        <v>0</v>
      </c>
      <c r="I799">
        <v>0</v>
      </c>
      <c r="J799">
        <v>0</v>
      </c>
      <c r="K799">
        <v>0</v>
      </c>
      <c r="L799">
        <v>0</v>
      </c>
      <c r="M799">
        <v>0</v>
      </c>
      <c r="N799">
        <v>0</v>
      </c>
    </row>
    <row r="800" spans="1:14" x14ac:dyDescent="0.3">
      <c r="A800" s="6">
        <v>45597</v>
      </c>
      <c r="B800" t="s">
        <v>34</v>
      </c>
      <c r="C800" t="s">
        <v>1551</v>
      </c>
      <c r="D800" t="s">
        <v>29</v>
      </c>
      <c r="E800">
        <v>0</v>
      </c>
      <c r="F800">
        <v>35100</v>
      </c>
      <c r="G800">
        <v>0</v>
      </c>
      <c r="H800">
        <v>0</v>
      </c>
      <c r="I800">
        <v>0</v>
      </c>
      <c r="J800">
        <v>0</v>
      </c>
      <c r="K800">
        <v>0</v>
      </c>
      <c r="L800">
        <v>0</v>
      </c>
      <c r="M800">
        <v>0</v>
      </c>
      <c r="N800">
        <v>0</v>
      </c>
    </row>
    <row r="801" spans="1:14" x14ac:dyDescent="0.3">
      <c r="A801" s="6">
        <v>45597</v>
      </c>
      <c r="B801" t="s">
        <v>34</v>
      </c>
      <c r="C801" t="s">
        <v>1381</v>
      </c>
      <c r="D801" t="s">
        <v>30</v>
      </c>
      <c r="E801">
        <v>0</v>
      </c>
      <c r="F801">
        <v>35100</v>
      </c>
      <c r="G801">
        <v>0</v>
      </c>
      <c r="H801">
        <v>0</v>
      </c>
      <c r="I801">
        <v>0</v>
      </c>
      <c r="J801">
        <v>0</v>
      </c>
      <c r="K801">
        <v>0</v>
      </c>
      <c r="L801">
        <v>0</v>
      </c>
      <c r="M801">
        <v>0</v>
      </c>
      <c r="N801">
        <v>0</v>
      </c>
    </row>
    <row r="802" spans="1:14" x14ac:dyDescent="0.3">
      <c r="A802" s="6">
        <v>45597</v>
      </c>
      <c r="B802" t="s">
        <v>35</v>
      </c>
      <c r="C802" t="s">
        <v>1045</v>
      </c>
      <c r="D802" t="s">
        <v>37</v>
      </c>
      <c r="E802">
        <v>0</v>
      </c>
      <c r="F802">
        <v>35100</v>
      </c>
      <c r="G802">
        <v>0</v>
      </c>
      <c r="H802">
        <v>0</v>
      </c>
      <c r="I802">
        <v>0</v>
      </c>
      <c r="J802">
        <v>0</v>
      </c>
      <c r="K802">
        <v>0</v>
      </c>
      <c r="L802">
        <v>0</v>
      </c>
      <c r="M802">
        <v>0</v>
      </c>
      <c r="N802">
        <v>0</v>
      </c>
    </row>
    <row r="803" spans="1:14" x14ac:dyDescent="0.3">
      <c r="A803" s="6">
        <v>45597</v>
      </c>
      <c r="B803" t="s">
        <v>35</v>
      </c>
      <c r="C803" t="s">
        <v>1569</v>
      </c>
      <c r="D803" t="s">
        <v>40</v>
      </c>
      <c r="E803">
        <v>0</v>
      </c>
      <c r="F803">
        <v>35100</v>
      </c>
      <c r="G803">
        <v>0</v>
      </c>
      <c r="H803">
        <v>0</v>
      </c>
      <c r="I803">
        <v>0</v>
      </c>
      <c r="J803">
        <v>0</v>
      </c>
      <c r="K803">
        <v>0</v>
      </c>
      <c r="L803">
        <v>0</v>
      </c>
      <c r="M803">
        <v>0</v>
      </c>
      <c r="N803">
        <v>0</v>
      </c>
    </row>
    <row r="804" spans="1:14" x14ac:dyDescent="0.3">
      <c r="A804" s="6">
        <v>45597</v>
      </c>
      <c r="B804" t="s">
        <v>35</v>
      </c>
      <c r="C804" t="s">
        <v>1102</v>
      </c>
      <c r="D804" t="s">
        <v>41</v>
      </c>
      <c r="E804">
        <v>0</v>
      </c>
      <c r="F804">
        <v>35100</v>
      </c>
      <c r="G804">
        <v>0</v>
      </c>
      <c r="H804">
        <v>0</v>
      </c>
      <c r="I804">
        <v>0</v>
      </c>
      <c r="J804">
        <v>0</v>
      </c>
      <c r="K804">
        <v>0</v>
      </c>
      <c r="L804">
        <v>0</v>
      </c>
      <c r="M804">
        <v>0</v>
      </c>
      <c r="N804">
        <v>0</v>
      </c>
    </row>
    <row r="805" spans="1:14" x14ac:dyDescent="0.3">
      <c r="A805" s="6">
        <v>45597</v>
      </c>
      <c r="B805" t="s">
        <v>35</v>
      </c>
      <c r="C805" t="s">
        <v>530</v>
      </c>
      <c r="D805" t="s">
        <v>38</v>
      </c>
      <c r="E805">
        <v>0</v>
      </c>
      <c r="F805">
        <v>35100</v>
      </c>
      <c r="G805">
        <v>0</v>
      </c>
      <c r="H805">
        <v>0</v>
      </c>
      <c r="I805">
        <v>0</v>
      </c>
      <c r="J805">
        <v>0</v>
      </c>
      <c r="K805">
        <v>0</v>
      </c>
      <c r="L805">
        <v>0</v>
      </c>
      <c r="M805">
        <v>0</v>
      </c>
      <c r="N805">
        <v>0</v>
      </c>
    </row>
    <row r="806" spans="1:14" x14ac:dyDescent="0.3">
      <c r="A806" s="6">
        <v>45597</v>
      </c>
      <c r="B806" t="s">
        <v>35</v>
      </c>
      <c r="C806" t="s">
        <v>901</v>
      </c>
      <c r="D806" t="s">
        <v>39</v>
      </c>
      <c r="E806">
        <v>0</v>
      </c>
      <c r="F806">
        <v>35100</v>
      </c>
      <c r="G806">
        <v>0</v>
      </c>
      <c r="H806">
        <v>0</v>
      </c>
      <c r="I806">
        <v>0</v>
      </c>
      <c r="J806">
        <v>0</v>
      </c>
      <c r="K806">
        <v>0</v>
      </c>
      <c r="L806">
        <v>0</v>
      </c>
      <c r="M806">
        <v>0</v>
      </c>
      <c r="N806">
        <v>0</v>
      </c>
    </row>
    <row r="807" spans="1:14" x14ac:dyDescent="0.3">
      <c r="A807" s="6">
        <v>45597</v>
      </c>
      <c r="B807" t="s">
        <v>34</v>
      </c>
      <c r="C807" t="s">
        <v>1459</v>
      </c>
      <c r="D807" t="s">
        <v>22</v>
      </c>
      <c r="E807">
        <v>0</v>
      </c>
      <c r="F807">
        <v>35100</v>
      </c>
      <c r="G807">
        <v>0</v>
      </c>
      <c r="H807">
        <v>0</v>
      </c>
      <c r="I807">
        <v>0</v>
      </c>
      <c r="J807">
        <v>0</v>
      </c>
      <c r="K807">
        <v>0</v>
      </c>
      <c r="L807">
        <v>0</v>
      </c>
      <c r="M807">
        <v>0</v>
      </c>
      <c r="N807">
        <v>0</v>
      </c>
    </row>
    <row r="808" spans="1:14" x14ac:dyDescent="0.3">
      <c r="A808" s="6">
        <v>45597</v>
      </c>
      <c r="B808" t="s">
        <v>34</v>
      </c>
      <c r="C808" t="s">
        <v>1481</v>
      </c>
      <c r="D808" t="s">
        <v>23</v>
      </c>
      <c r="E808">
        <v>0</v>
      </c>
      <c r="F808">
        <v>35100</v>
      </c>
      <c r="G808">
        <v>0</v>
      </c>
      <c r="H808">
        <v>0</v>
      </c>
      <c r="I808">
        <v>0</v>
      </c>
      <c r="J808">
        <v>0</v>
      </c>
      <c r="K808">
        <v>0</v>
      </c>
      <c r="L808">
        <v>0</v>
      </c>
      <c r="M808">
        <v>0</v>
      </c>
      <c r="N808">
        <v>0</v>
      </c>
    </row>
    <row r="809" spans="1:14" x14ac:dyDescent="0.3">
      <c r="A809" s="6">
        <v>45597</v>
      </c>
      <c r="B809" t="s">
        <v>33</v>
      </c>
      <c r="C809" t="s">
        <v>736</v>
      </c>
      <c r="D809" t="s">
        <v>19</v>
      </c>
      <c r="E809">
        <v>0</v>
      </c>
      <c r="F809">
        <v>35100</v>
      </c>
      <c r="G809">
        <v>0</v>
      </c>
      <c r="H809">
        <v>0</v>
      </c>
      <c r="I809">
        <v>0</v>
      </c>
      <c r="J809">
        <v>0</v>
      </c>
      <c r="K809">
        <v>0</v>
      </c>
      <c r="L809">
        <v>0</v>
      </c>
      <c r="M809">
        <v>0</v>
      </c>
      <c r="N809">
        <v>0</v>
      </c>
    </row>
    <row r="810" spans="1:14" x14ac:dyDescent="0.3">
      <c r="A810" s="6">
        <v>45597</v>
      </c>
      <c r="B810" t="s">
        <v>33</v>
      </c>
      <c r="C810" t="s">
        <v>1554</v>
      </c>
      <c r="D810" t="s">
        <v>3932</v>
      </c>
      <c r="E810">
        <v>0</v>
      </c>
      <c r="F810">
        <v>35100</v>
      </c>
      <c r="G810">
        <v>0</v>
      </c>
      <c r="H810">
        <v>0</v>
      </c>
      <c r="I810">
        <v>0</v>
      </c>
      <c r="J810">
        <v>0</v>
      </c>
      <c r="K810">
        <v>0</v>
      </c>
      <c r="L810">
        <v>0</v>
      </c>
      <c r="M810">
        <v>0</v>
      </c>
      <c r="N810">
        <v>0</v>
      </c>
    </row>
    <row r="811" spans="1:14" x14ac:dyDescent="0.3">
      <c r="A811" s="6">
        <v>45597</v>
      </c>
      <c r="B811" t="s">
        <v>34</v>
      </c>
      <c r="C811" t="s">
        <v>1561</v>
      </c>
      <c r="D811" t="s">
        <v>24</v>
      </c>
      <c r="E811">
        <v>0</v>
      </c>
      <c r="F811">
        <v>35100</v>
      </c>
      <c r="G811">
        <v>0</v>
      </c>
      <c r="H811">
        <v>0</v>
      </c>
      <c r="I811">
        <v>0</v>
      </c>
      <c r="J811">
        <v>0</v>
      </c>
      <c r="K811">
        <v>0</v>
      </c>
      <c r="L811">
        <v>0</v>
      </c>
      <c r="M811">
        <v>0</v>
      </c>
      <c r="N811">
        <v>0</v>
      </c>
    </row>
    <row r="812" spans="1:14" x14ac:dyDescent="0.3">
      <c r="A812" s="6">
        <v>45597</v>
      </c>
      <c r="B812" t="s">
        <v>34</v>
      </c>
      <c r="C812" t="s">
        <v>1540</v>
      </c>
      <c r="D812" t="s">
        <v>27</v>
      </c>
      <c r="E812">
        <v>0</v>
      </c>
      <c r="F812">
        <v>35100</v>
      </c>
      <c r="G812">
        <v>0</v>
      </c>
      <c r="H812">
        <v>0</v>
      </c>
      <c r="I812">
        <v>0</v>
      </c>
      <c r="J812">
        <v>0</v>
      </c>
      <c r="K812">
        <v>0</v>
      </c>
      <c r="L812">
        <v>0</v>
      </c>
      <c r="M812">
        <v>0</v>
      </c>
      <c r="N812">
        <v>0</v>
      </c>
    </row>
    <row r="813" spans="1:14" x14ac:dyDescent="0.3">
      <c r="A813" s="6">
        <v>45597</v>
      </c>
      <c r="B813" t="s">
        <v>34</v>
      </c>
      <c r="C813" t="s">
        <v>454</v>
      </c>
      <c r="D813" t="s">
        <v>28</v>
      </c>
      <c r="E813">
        <v>0</v>
      </c>
      <c r="F813">
        <v>35100</v>
      </c>
      <c r="G813">
        <v>0</v>
      </c>
      <c r="H813">
        <v>0</v>
      </c>
      <c r="I813">
        <v>0</v>
      </c>
      <c r="J813">
        <v>0</v>
      </c>
      <c r="K813">
        <v>0</v>
      </c>
      <c r="L813">
        <v>0</v>
      </c>
      <c r="M813">
        <v>0</v>
      </c>
      <c r="N813">
        <v>0</v>
      </c>
    </row>
    <row r="814" spans="1:14" x14ac:dyDescent="0.3">
      <c r="A814" s="6">
        <v>45597</v>
      </c>
      <c r="B814" t="s">
        <v>34</v>
      </c>
      <c r="C814" t="s">
        <v>1368</v>
      </c>
      <c r="D814" t="s">
        <v>25</v>
      </c>
      <c r="E814">
        <v>0</v>
      </c>
      <c r="F814">
        <v>35100</v>
      </c>
      <c r="G814">
        <v>0</v>
      </c>
      <c r="H814">
        <v>0</v>
      </c>
      <c r="I814">
        <v>0</v>
      </c>
      <c r="J814">
        <v>0</v>
      </c>
      <c r="K814">
        <v>0</v>
      </c>
      <c r="L814">
        <v>0</v>
      </c>
      <c r="M814">
        <v>0</v>
      </c>
      <c r="N814">
        <v>0</v>
      </c>
    </row>
    <row r="815" spans="1:14" x14ac:dyDescent="0.3">
      <c r="A815" s="6">
        <v>45597</v>
      </c>
      <c r="B815" t="s">
        <v>34</v>
      </c>
      <c r="C815" t="s">
        <v>1568</v>
      </c>
      <c r="D815" t="s">
        <v>26</v>
      </c>
      <c r="E815">
        <v>0</v>
      </c>
      <c r="F815">
        <v>35100</v>
      </c>
      <c r="G815">
        <v>0</v>
      </c>
      <c r="H815">
        <v>0</v>
      </c>
      <c r="I815">
        <v>0</v>
      </c>
      <c r="J815">
        <v>0</v>
      </c>
      <c r="K815">
        <v>0</v>
      </c>
      <c r="L815">
        <v>0</v>
      </c>
      <c r="M815">
        <v>0</v>
      </c>
      <c r="N815">
        <v>0</v>
      </c>
    </row>
    <row r="816" spans="1:14" x14ac:dyDescent="0.3">
      <c r="A816" s="6">
        <v>45627</v>
      </c>
      <c r="B816" t="s">
        <v>35</v>
      </c>
      <c r="C816" t="s">
        <v>1570</v>
      </c>
      <c r="D816" t="s">
        <v>53</v>
      </c>
      <c r="E816">
        <v>0</v>
      </c>
      <c r="F816">
        <v>33750</v>
      </c>
      <c r="G816">
        <v>0</v>
      </c>
      <c r="H816">
        <v>0</v>
      </c>
      <c r="I816">
        <v>0</v>
      </c>
      <c r="J816">
        <v>0</v>
      </c>
      <c r="K816">
        <v>0</v>
      </c>
      <c r="L816">
        <v>0</v>
      </c>
      <c r="M816">
        <v>0</v>
      </c>
      <c r="N816">
        <v>0</v>
      </c>
    </row>
    <row r="817" spans="1:14" x14ac:dyDescent="0.3">
      <c r="A817" s="6">
        <v>45627</v>
      </c>
      <c r="B817" t="s">
        <v>35</v>
      </c>
      <c r="C817" t="s">
        <v>1566</v>
      </c>
      <c r="D817" t="s">
        <v>54</v>
      </c>
      <c r="E817">
        <v>0</v>
      </c>
      <c r="F817">
        <v>33750</v>
      </c>
      <c r="G817">
        <v>0</v>
      </c>
      <c r="H817">
        <v>0</v>
      </c>
      <c r="I817">
        <v>0</v>
      </c>
      <c r="J817">
        <v>0</v>
      </c>
      <c r="K817">
        <v>0</v>
      </c>
      <c r="L817">
        <v>0</v>
      </c>
      <c r="M817">
        <v>0</v>
      </c>
      <c r="N817">
        <v>0</v>
      </c>
    </row>
    <row r="818" spans="1:14" x14ac:dyDescent="0.3">
      <c r="A818" s="6">
        <v>45627</v>
      </c>
      <c r="B818" t="s">
        <v>35</v>
      </c>
      <c r="C818" t="s">
        <v>946</v>
      </c>
      <c r="D818" t="s">
        <v>51</v>
      </c>
      <c r="E818">
        <v>0</v>
      </c>
      <c r="F818">
        <v>33750</v>
      </c>
      <c r="G818">
        <v>0</v>
      </c>
      <c r="H818">
        <v>0</v>
      </c>
      <c r="I818">
        <v>0</v>
      </c>
      <c r="J818">
        <v>0</v>
      </c>
      <c r="K818">
        <v>0</v>
      </c>
      <c r="L818">
        <v>0</v>
      </c>
      <c r="M818">
        <v>0</v>
      </c>
      <c r="N818">
        <v>0</v>
      </c>
    </row>
    <row r="819" spans="1:14" x14ac:dyDescent="0.3">
      <c r="A819" s="6">
        <v>45627</v>
      </c>
      <c r="B819" t="s">
        <v>35</v>
      </c>
      <c r="C819" t="s">
        <v>1563</v>
      </c>
      <c r="D819" t="s">
        <v>52</v>
      </c>
      <c r="E819">
        <v>0</v>
      </c>
      <c r="F819">
        <v>33750</v>
      </c>
      <c r="G819">
        <v>0</v>
      </c>
      <c r="H819">
        <v>0</v>
      </c>
      <c r="I819">
        <v>0</v>
      </c>
      <c r="J819">
        <v>0</v>
      </c>
      <c r="K819">
        <v>0</v>
      </c>
      <c r="L819">
        <v>0</v>
      </c>
      <c r="M819">
        <v>0</v>
      </c>
      <c r="N819">
        <v>0</v>
      </c>
    </row>
    <row r="820" spans="1:14" x14ac:dyDescent="0.3">
      <c r="A820" s="6">
        <v>45627</v>
      </c>
      <c r="B820" t="s">
        <v>55</v>
      </c>
      <c r="C820" t="s">
        <v>1124</v>
      </c>
      <c r="D820" t="s">
        <v>56</v>
      </c>
      <c r="E820">
        <v>0</v>
      </c>
      <c r="F820">
        <v>33750</v>
      </c>
      <c r="G820">
        <v>0</v>
      </c>
      <c r="H820">
        <v>0</v>
      </c>
      <c r="I820">
        <v>0</v>
      </c>
      <c r="J820">
        <v>0</v>
      </c>
      <c r="K820">
        <v>0</v>
      </c>
      <c r="L820">
        <v>0</v>
      </c>
      <c r="M820">
        <v>0</v>
      </c>
      <c r="N820">
        <v>0</v>
      </c>
    </row>
    <row r="821" spans="1:14" x14ac:dyDescent="0.3">
      <c r="A821" s="6">
        <v>45627</v>
      </c>
      <c r="B821" t="s">
        <v>55</v>
      </c>
      <c r="C821" t="s">
        <v>1217</v>
      </c>
      <c r="D821" t="s">
        <v>59</v>
      </c>
      <c r="E821">
        <v>0</v>
      </c>
      <c r="F821">
        <v>33750</v>
      </c>
      <c r="G821">
        <v>0</v>
      </c>
      <c r="H821">
        <v>0</v>
      </c>
      <c r="I821">
        <v>0</v>
      </c>
      <c r="J821">
        <v>0</v>
      </c>
      <c r="K821">
        <v>0</v>
      </c>
      <c r="L821">
        <v>0</v>
      </c>
      <c r="M821">
        <v>0</v>
      </c>
      <c r="N821">
        <v>0</v>
      </c>
    </row>
    <row r="822" spans="1:14" x14ac:dyDescent="0.3">
      <c r="A822" s="6">
        <v>45627</v>
      </c>
      <c r="B822" t="s">
        <v>55</v>
      </c>
      <c r="C822" t="s">
        <v>1222</v>
      </c>
      <c r="D822" t="s">
        <v>60</v>
      </c>
      <c r="E822">
        <v>0</v>
      </c>
      <c r="F822">
        <v>33750</v>
      </c>
      <c r="G822">
        <v>0</v>
      </c>
      <c r="H822">
        <v>0</v>
      </c>
      <c r="I822">
        <v>0</v>
      </c>
      <c r="J822">
        <v>0</v>
      </c>
      <c r="K822">
        <v>0</v>
      </c>
      <c r="L822">
        <v>0</v>
      </c>
      <c r="M822">
        <v>0</v>
      </c>
      <c r="N822">
        <v>0</v>
      </c>
    </row>
    <row r="823" spans="1:14" x14ac:dyDescent="0.3">
      <c r="A823" s="6">
        <v>45627</v>
      </c>
      <c r="B823" t="s">
        <v>55</v>
      </c>
      <c r="C823" t="s">
        <v>1138</v>
      </c>
      <c r="D823" t="s">
        <v>57</v>
      </c>
      <c r="E823">
        <v>0</v>
      </c>
      <c r="F823">
        <v>33750</v>
      </c>
      <c r="G823">
        <v>0</v>
      </c>
      <c r="H823">
        <v>0</v>
      </c>
      <c r="I823">
        <v>0</v>
      </c>
      <c r="J823">
        <v>0</v>
      </c>
      <c r="K823">
        <v>0</v>
      </c>
      <c r="L823">
        <v>0</v>
      </c>
      <c r="M823">
        <v>0</v>
      </c>
      <c r="N823">
        <v>0</v>
      </c>
    </row>
    <row r="824" spans="1:14" x14ac:dyDescent="0.3">
      <c r="A824" s="6">
        <v>45627</v>
      </c>
      <c r="B824" t="s">
        <v>55</v>
      </c>
      <c r="C824" t="s">
        <v>1175</v>
      </c>
      <c r="D824" t="s">
        <v>58</v>
      </c>
      <c r="E824">
        <v>0</v>
      </c>
      <c r="F824">
        <v>33750</v>
      </c>
      <c r="G824">
        <v>0</v>
      </c>
      <c r="H824">
        <v>0</v>
      </c>
      <c r="I824">
        <v>0</v>
      </c>
      <c r="J824">
        <v>0</v>
      </c>
      <c r="K824">
        <v>0</v>
      </c>
      <c r="L824">
        <v>0</v>
      </c>
      <c r="M824">
        <v>0</v>
      </c>
      <c r="N824">
        <v>0</v>
      </c>
    </row>
    <row r="825" spans="1:14" x14ac:dyDescent="0.3">
      <c r="A825" s="6">
        <v>45627</v>
      </c>
      <c r="B825" t="s">
        <v>35</v>
      </c>
      <c r="C825" t="s">
        <v>1268</v>
      </c>
      <c r="D825" t="s">
        <v>44</v>
      </c>
      <c r="E825">
        <v>0</v>
      </c>
      <c r="F825">
        <v>33750</v>
      </c>
      <c r="G825">
        <v>0</v>
      </c>
      <c r="H825">
        <v>0</v>
      </c>
      <c r="I825">
        <v>0</v>
      </c>
      <c r="J825">
        <v>0</v>
      </c>
      <c r="K825">
        <v>0</v>
      </c>
      <c r="L825">
        <v>0</v>
      </c>
      <c r="M825">
        <v>0</v>
      </c>
      <c r="N825">
        <v>0</v>
      </c>
    </row>
    <row r="826" spans="1:14" x14ac:dyDescent="0.3">
      <c r="A826" s="6">
        <v>45627</v>
      </c>
      <c r="B826" t="s">
        <v>35</v>
      </c>
      <c r="C826" t="s">
        <v>1562</v>
      </c>
      <c r="D826" t="s">
        <v>45</v>
      </c>
      <c r="E826">
        <v>0</v>
      </c>
      <c r="F826">
        <v>33750</v>
      </c>
      <c r="G826">
        <v>0</v>
      </c>
      <c r="H826">
        <v>0</v>
      </c>
      <c r="I826">
        <v>0</v>
      </c>
      <c r="J826">
        <v>0</v>
      </c>
      <c r="K826">
        <v>0</v>
      </c>
      <c r="L826">
        <v>0</v>
      </c>
      <c r="M826">
        <v>0</v>
      </c>
      <c r="N826">
        <v>0</v>
      </c>
    </row>
    <row r="827" spans="1:14" x14ac:dyDescent="0.3">
      <c r="A827" s="6">
        <v>45627</v>
      </c>
      <c r="B827" t="s">
        <v>35</v>
      </c>
      <c r="C827" t="s">
        <v>1080</v>
      </c>
      <c r="D827" t="s">
        <v>42</v>
      </c>
      <c r="E827">
        <v>0</v>
      </c>
      <c r="F827">
        <v>33750</v>
      </c>
      <c r="G827">
        <v>0</v>
      </c>
      <c r="H827">
        <v>0</v>
      </c>
      <c r="I827">
        <v>0</v>
      </c>
      <c r="J827">
        <v>0</v>
      </c>
      <c r="K827">
        <v>0</v>
      </c>
      <c r="L827">
        <v>0</v>
      </c>
      <c r="M827">
        <v>0</v>
      </c>
      <c r="N827">
        <v>0</v>
      </c>
    </row>
    <row r="828" spans="1:14" x14ac:dyDescent="0.3">
      <c r="A828" s="6">
        <v>45627</v>
      </c>
      <c r="B828" t="s">
        <v>35</v>
      </c>
      <c r="C828" t="s">
        <v>1097</v>
      </c>
      <c r="D828" t="s">
        <v>43</v>
      </c>
      <c r="E828">
        <v>0</v>
      </c>
      <c r="F828">
        <v>33750</v>
      </c>
      <c r="G828">
        <v>0</v>
      </c>
      <c r="H828">
        <v>0</v>
      </c>
      <c r="I828">
        <v>0</v>
      </c>
      <c r="J828">
        <v>0</v>
      </c>
      <c r="K828">
        <v>0</v>
      </c>
      <c r="L828">
        <v>0</v>
      </c>
      <c r="M828">
        <v>0</v>
      </c>
      <c r="N828">
        <v>0</v>
      </c>
    </row>
    <row r="829" spans="1:14" x14ac:dyDescent="0.3">
      <c r="A829" s="6">
        <v>45627</v>
      </c>
      <c r="B829" t="s">
        <v>35</v>
      </c>
      <c r="C829" t="s">
        <v>371</v>
      </c>
      <c r="D829" t="s">
        <v>46</v>
      </c>
      <c r="E829">
        <v>0</v>
      </c>
      <c r="F829">
        <v>33750</v>
      </c>
      <c r="G829">
        <v>0</v>
      </c>
      <c r="H829">
        <v>0</v>
      </c>
      <c r="I829">
        <v>0</v>
      </c>
      <c r="J829">
        <v>0</v>
      </c>
      <c r="K829">
        <v>0</v>
      </c>
      <c r="L829">
        <v>0</v>
      </c>
      <c r="M829">
        <v>0</v>
      </c>
      <c r="N829">
        <v>0</v>
      </c>
    </row>
    <row r="830" spans="1:14" x14ac:dyDescent="0.3">
      <c r="A830" s="6">
        <v>45627</v>
      </c>
      <c r="B830" t="s">
        <v>35</v>
      </c>
      <c r="C830" t="s">
        <v>1559</v>
      </c>
      <c r="D830" t="s">
        <v>49</v>
      </c>
      <c r="E830">
        <v>0</v>
      </c>
      <c r="F830">
        <v>33750</v>
      </c>
      <c r="G830">
        <v>0</v>
      </c>
      <c r="H830">
        <v>0</v>
      </c>
      <c r="I830">
        <v>0</v>
      </c>
      <c r="J830">
        <v>0</v>
      </c>
      <c r="K830">
        <v>0</v>
      </c>
      <c r="L830">
        <v>0</v>
      </c>
      <c r="M830">
        <v>0</v>
      </c>
      <c r="N830">
        <v>0</v>
      </c>
    </row>
    <row r="831" spans="1:14" x14ac:dyDescent="0.3">
      <c r="A831" s="6">
        <v>45627</v>
      </c>
      <c r="B831" t="s">
        <v>35</v>
      </c>
      <c r="C831" t="s">
        <v>1560</v>
      </c>
      <c r="D831" t="s">
        <v>50</v>
      </c>
      <c r="E831">
        <v>0</v>
      </c>
      <c r="F831">
        <v>33750</v>
      </c>
      <c r="G831">
        <v>0</v>
      </c>
      <c r="H831">
        <v>0</v>
      </c>
      <c r="I831">
        <v>0</v>
      </c>
      <c r="J831">
        <v>0</v>
      </c>
      <c r="K831">
        <v>0</v>
      </c>
      <c r="L831">
        <v>0</v>
      </c>
      <c r="M831">
        <v>0</v>
      </c>
      <c r="N831">
        <v>0</v>
      </c>
    </row>
    <row r="832" spans="1:14" x14ac:dyDescent="0.3">
      <c r="A832" s="6">
        <v>45627</v>
      </c>
      <c r="B832" t="s">
        <v>35</v>
      </c>
      <c r="C832" t="s">
        <v>1564</v>
      </c>
      <c r="D832" t="s">
        <v>47</v>
      </c>
      <c r="E832">
        <v>0</v>
      </c>
      <c r="F832">
        <v>33750</v>
      </c>
      <c r="G832">
        <v>0</v>
      </c>
      <c r="H832">
        <v>0</v>
      </c>
      <c r="I832">
        <v>0</v>
      </c>
      <c r="J832">
        <v>0</v>
      </c>
      <c r="K832">
        <v>0</v>
      </c>
      <c r="L832">
        <v>0</v>
      </c>
      <c r="M832">
        <v>0</v>
      </c>
      <c r="N832">
        <v>0</v>
      </c>
    </row>
    <row r="833" spans="1:14" x14ac:dyDescent="0.3">
      <c r="A833" s="6">
        <v>45627</v>
      </c>
      <c r="B833" t="s">
        <v>35</v>
      </c>
      <c r="C833" t="s">
        <v>1265</v>
      </c>
      <c r="D833" t="s">
        <v>48</v>
      </c>
      <c r="E833">
        <v>0</v>
      </c>
      <c r="F833">
        <v>33750</v>
      </c>
      <c r="G833">
        <v>0</v>
      </c>
      <c r="H833">
        <v>0</v>
      </c>
      <c r="I833">
        <v>0</v>
      </c>
      <c r="J833">
        <v>0</v>
      </c>
      <c r="K833">
        <v>0</v>
      </c>
      <c r="L833">
        <v>0</v>
      </c>
      <c r="M833">
        <v>0</v>
      </c>
      <c r="N833">
        <v>0</v>
      </c>
    </row>
    <row r="834" spans="1:14" x14ac:dyDescent="0.3">
      <c r="A834" s="6">
        <v>45627</v>
      </c>
      <c r="B834" t="s">
        <v>55</v>
      </c>
      <c r="C834" t="s">
        <v>1191</v>
      </c>
      <c r="D834" t="s">
        <v>61</v>
      </c>
      <c r="E834">
        <v>0</v>
      </c>
      <c r="F834">
        <v>33750</v>
      </c>
      <c r="G834">
        <v>0</v>
      </c>
      <c r="H834">
        <v>0</v>
      </c>
      <c r="I834">
        <v>0</v>
      </c>
      <c r="J834">
        <v>0</v>
      </c>
      <c r="K834">
        <v>0</v>
      </c>
      <c r="L834">
        <v>0</v>
      </c>
      <c r="M834">
        <v>0</v>
      </c>
      <c r="N834">
        <v>0</v>
      </c>
    </row>
    <row r="835" spans="1:14" x14ac:dyDescent="0.3">
      <c r="A835" s="6">
        <v>45627</v>
      </c>
      <c r="B835" t="s">
        <v>80</v>
      </c>
      <c r="C835" t="s">
        <v>790</v>
      </c>
      <c r="D835" t="s">
        <v>73</v>
      </c>
      <c r="E835">
        <v>0</v>
      </c>
      <c r="F835">
        <v>33750</v>
      </c>
      <c r="G835">
        <v>0</v>
      </c>
      <c r="H835">
        <v>0</v>
      </c>
      <c r="I835">
        <v>0</v>
      </c>
      <c r="J835">
        <v>0</v>
      </c>
      <c r="K835">
        <v>0</v>
      </c>
      <c r="L835">
        <v>0</v>
      </c>
      <c r="M835">
        <v>0</v>
      </c>
      <c r="N835">
        <v>0</v>
      </c>
    </row>
    <row r="836" spans="1:14" x14ac:dyDescent="0.3">
      <c r="A836" s="6">
        <v>45627</v>
      </c>
      <c r="B836" t="s">
        <v>80</v>
      </c>
      <c r="C836" t="s">
        <v>776</v>
      </c>
      <c r="D836" t="s">
        <v>74</v>
      </c>
      <c r="E836">
        <v>0</v>
      </c>
      <c r="F836">
        <v>33750</v>
      </c>
      <c r="G836">
        <v>0</v>
      </c>
      <c r="H836">
        <v>0</v>
      </c>
      <c r="I836">
        <v>0</v>
      </c>
      <c r="J836">
        <v>0</v>
      </c>
      <c r="K836">
        <v>0</v>
      </c>
      <c r="L836">
        <v>0</v>
      </c>
      <c r="M836">
        <v>0</v>
      </c>
      <c r="N836">
        <v>0</v>
      </c>
    </row>
    <row r="837" spans="1:14" x14ac:dyDescent="0.3">
      <c r="A837" s="6">
        <v>45627</v>
      </c>
      <c r="B837" t="s">
        <v>80</v>
      </c>
      <c r="C837" t="s">
        <v>1558</v>
      </c>
      <c r="D837" t="s">
        <v>71</v>
      </c>
      <c r="E837">
        <v>0</v>
      </c>
      <c r="F837">
        <v>33750</v>
      </c>
      <c r="G837">
        <v>0</v>
      </c>
      <c r="H837">
        <v>0</v>
      </c>
      <c r="I837">
        <v>0</v>
      </c>
      <c r="J837">
        <v>0</v>
      </c>
      <c r="K837">
        <v>0</v>
      </c>
      <c r="L837">
        <v>0</v>
      </c>
      <c r="M837">
        <v>0</v>
      </c>
      <c r="N837">
        <v>0</v>
      </c>
    </row>
    <row r="838" spans="1:14" x14ac:dyDescent="0.3">
      <c r="A838" s="6">
        <v>45627</v>
      </c>
      <c r="B838" t="s">
        <v>80</v>
      </c>
      <c r="C838" t="s">
        <v>783</v>
      </c>
      <c r="D838" t="s">
        <v>72</v>
      </c>
      <c r="E838">
        <v>0</v>
      </c>
      <c r="F838">
        <v>33750</v>
      </c>
      <c r="G838">
        <v>0</v>
      </c>
      <c r="H838">
        <v>0</v>
      </c>
      <c r="I838">
        <v>0</v>
      </c>
      <c r="J838">
        <v>0</v>
      </c>
      <c r="K838">
        <v>0</v>
      </c>
      <c r="L838">
        <v>0</v>
      </c>
      <c r="M838">
        <v>0</v>
      </c>
      <c r="N838">
        <v>0</v>
      </c>
    </row>
    <row r="839" spans="1:14" x14ac:dyDescent="0.3">
      <c r="A839" s="6">
        <v>45627</v>
      </c>
      <c r="B839" t="s">
        <v>80</v>
      </c>
      <c r="C839" t="s">
        <v>1076</v>
      </c>
      <c r="D839" t="s">
        <v>75</v>
      </c>
      <c r="E839">
        <v>0</v>
      </c>
      <c r="F839">
        <v>33750</v>
      </c>
      <c r="G839">
        <v>0</v>
      </c>
      <c r="H839">
        <v>0</v>
      </c>
      <c r="I839">
        <v>0</v>
      </c>
      <c r="J839">
        <v>0</v>
      </c>
      <c r="K839">
        <v>0</v>
      </c>
      <c r="L839">
        <v>0</v>
      </c>
      <c r="M839">
        <v>0</v>
      </c>
      <c r="N839">
        <v>0</v>
      </c>
    </row>
    <row r="840" spans="1:14" x14ac:dyDescent="0.3">
      <c r="A840" s="6">
        <v>45627</v>
      </c>
      <c r="B840" t="s">
        <v>80</v>
      </c>
      <c r="C840" t="s">
        <v>1557</v>
      </c>
      <c r="D840" t="s">
        <v>78</v>
      </c>
      <c r="E840">
        <v>0</v>
      </c>
      <c r="F840">
        <v>33750</v>
      </c>
      <c r="G840">
        <v>0</v>
      </c>
      <c r="H840">
        <v>0</v>
      </c>
      <c r="I840">
        <v>0</v>
      </c>
      <c r="J840">
        <v>0</v>
      </c>
      <c r="K840">
        <v>0</v>
      </c>
      <c r="L840">
        <v>0</v>
      </c>
      <c r="M840">
        <v>0</v>
      </c>
      <c r="N840">
        <v>0</v>
      </c>
    </row>
    <row r="841" spans="1:14" x14ac:dyDescent="0.3">
      <c r="A841" s="6">
        <v>45627</v>
      </c>
      <c r="B841" t="s">
        <v>80</v>
      </c>
      <c r="C841" t="s">
        <v>1553</v>
      </c>
      <c r="D841" t="s">
        <v>79</v>
      </c>
      <c r="E841">
        <v>0</v>
      </c>
      <c r="F841">
        <v>33750</v>
      </c>
      <c r="G841">
        <v>0</v>
      </c>
      <c r="H841">
        <v>0</v>
      </c>
      <c r="I841">
        <v>0</v>
      </c>
      <c r="J841">
        <v>0</v>
      </c>
      <c r="K841">
        <v>0</v>
      </c>
      <c r="L841">
        <v>0</v>
      </c>
      <c r="M841">
        <v>0</v>
      </c>
      <c r="N841">
        <v>0</v>
      </c>
    </row>
    <row r="842" spans="1:14" x14ac:dyDescent="0.3">
      <c r="A842" s="6">
        <v>45627</v>
      </c>
      <c r="B842" t="s">
        <v>80</v>
      </c>
      <c r="C842" t="s">
        <v>1552</v>
      </c>
      <c r="D842" t="s">
        <v>76</v>
      </c>
      <c r="E842">
        <v>0</v>
      </c>
      <c r="F842">
        <v>33750</v>
      </c>
      <c r="G842">
        <v>0</v>
      </c>
      <c r="H842">
        <v>0</v>
      </c>
      <c r="I842">
        <v>0</v>
      </c>
      <c r="J842">
        <v>0</v>
      </c>
      <c r="K842">
        <v>0</v>
      </c>
      <c r="L842">
        <v>0</v>
      </c>
      <c r="M842">
        <v>0</v>
      </c>
      <c r="N842">
        <v>0</v>
      </c>
    </row>
    <row r="843" spans="1:14" x14ac:dyDescent="0.3">
      <c r="A843" s="6">
        <v>45627</v>
      </c>
      <c r="B843" t="s">
        <v>80</v>
      </c>
      <c r="C843" t="s">
        <v>1273</v>
      </c>
      <c r="D843" t="s">
        <v>77</v>
      </c>
      <c r="E843">
        <v>0</v>
      </c>
      <c r="F843">
        <v>33750</v>
      </c>
      <c r="G843">
        <v>0</v>
      </c>
      <c r="H843">
        <v>0</v>
      </c>
      <c r="I843">
        <v>0</v>
      </c>
      <c r="J843">
        <v>0</v>
      </c>
      <c r="K843">
        <v>0</v>
      </c>
      <c r="L843">
        <v>0</v>
      </c>
      <c r="M843">
        <v>0</v>
      </c>
      <c r="N843">
        <v>0</v>
      </c>
    </row>
    <row r="844" spans="1:14" x14ac:dyDescent="0.3">
      <c r="A844" s="6">
        <v>45627</v>
      </c>
      <c r="B844" t="s">
        <v>55</v>
      </c>
      <c r="C844" t="s">
        <v>414</v>
      </c>
      <c r="D844" t="s">
        <v>64</v>
      </c>
      <c r="E844">
        <v>0</v>
      </c>
      <c r="F844">
        <v>33750</v>
      </c>
      <c r="G844">
        <v>0</v>
      </c>
      <c r="H844">
        <v>0</v>
      </c>
      <c r="I844">
        <v>0</v>
      </c>
      <c r="J844">
        <v>0</v>
      </c>
      <c r="K844">
        <v>0</v>
      </c>
      <c r="L844">
        <v>0</v>
      </c>
      <c r="M844">
        <v>0</v>
      </c>
      <c r="N844">
        <v>0</v>
      </c>
    </row>
    <row r="845" spans="1:14" x14ac:dyDescent="0.3">
      <c r="A845" s="6">
        <v>45627</v>
      </c>
      <c r="B845" t="s">
        <v>55</v>
      </c>
      <c r="C845" t="s">
        <v>486</v>
      </c>
      <c r="D845" t="s">
        <v>65</v>
      </c>
      <c r="E845">
        <v>0</v>
      </c>
      <c r="F845">
        <v>33750</v>
      </c>
      <c r="G845">
        <v>0</v>
      </c>
      <c r="H845">
        <v>0</v>
      </c>
      <c r="I845">
        <v>0</v>
      </c>
      <c r="J845">
        <v>0</v>
      </c>
      <c r="K845">
        <v>0</v>
      </c>
      <c r="L845">
        <v>0</v>
      </c>
      <c r="M845">
        <v>0</v>
      </c>
      <c r="N845">
        <v>0</v>
      </c>
    </row>
    <row r="846" spans="1:14" x14ac:dyDescent="0.3">
      <c r="A846" s="6">
        <v>45627</v>
      </c>
      <c r="B846" t="s">
        <v>55</v>
      </c>
      <c r="C846" t="s">
        <v>1201</v>
      </c>
      <c r="D846" t="s">
        <v>62</v>
      </c>
      <c r="E846">
        <v>0</v>
      </c>
      <c r="F846">
        <v>33750</v>
      </c>
      <c r="G846">
        <v>0</v>
      </c>
      <c r="H846">
        <v>0</v>
      </c>
      <c r="I846">
        <v>0</v>
      </c>
      <c r="J846">
        <v>0</v>
      </c>
      <c r="K846">
        <v>0</v>
      </c>
      <c r="L846">
        <v>0</v>
      </c>
      <c r="M846">
        <v>0</v>
      </c>
      <c r="N846">
        <v>0</v>
      </c>
    </row>
    <row r="847" spans="1:14" x14ac:dyDescent="0.3">
      <c r="A847" s="6">
        <v>45627</v>
      </c>
      <c r="B847" t="s">
        <v>55</v>
      </c>
      <c r="C847" t="s">
        <v>378</v>
      </c>
      <c r="D847" t="s">
        <v>63</v>
      </c>
      <c r="E847">
        <v>0</v>
      </c>
      <c r="F847">
        <v>33750</v>
      </c>
      <c r="G847">
        <v>0</v>
      </c>
      <c r="H847">
        <v>0</v>
      </c>
      <c r="I847">
        <v>0</v>
      </c>
      <c r="J847">
        <v>0</v>
      </c>
      <c r="K847">
        <v>0</v>
      </c>
      <c r="L847">
        <v>0</v>
      </c>
      <c r="M847">
        <v>0</v>
      </c>
      <c r="N847">
        <v>0</v>
      </c>
    </row>
    <row r="848" spans="1:14" x14ac:dyDescent="0.3">
      <c r="A848" s="6">
        <v>45627</v>
      </c>
      <c r="B848" t="s">
        <v>55</v>
      </c>
      <c r="C848" t="s">
        <v>1491</v>
      </c>
      <c r="D848" t="s">
        <v>66</v>
      </c>
      <c r="E848">
        <v>0</v>
      </c>
      <c r="F848">
        <v>33750</v>
      </c>
      <c r="G848">
        <v>0</v>
      </c>
      <c r="H848">
        <v>0</v>
      </c>
      <c r="I848">
        <v>0</v>
      </c>
      <c r="J848">
        <v>0</v>
      </c>
      <c r="K848">
        <v>0</v>
      </c>
      <c r="L848">
        <v>0</v>
      </c>
      <c r="M848">
        <v>0</v>
      </c>
      <c r="N848">
        <v>0</v>
      </c>
    </row>
    <row r="849" spans="1:14" x14ac:dyDescent="0.3">
      <c r="A849" s="6">
        <v>45627</v>
      </c>
      <c r="B849" t="s">
        <v>80</v>
      </c>
      <c r="C849" t="s">
        <v>713</v>
      </c>
      <c r="D849" t="s">
        <v>69</v>
      </c>
      <c r="E849">
        <v>0</v>
      </c>
      <c r="F849">
        <v>33750</v>
      </c>
      <c r="G849">
        <v>0</v>
      </c>
      <c r="H849">
        <v>0</v>
      </c>
      <c r="I849">
        <v>0</v>
      </c>
      <c r="J849">
        <v>0</v>
      </c>
      <c r="K849">
        <v>0</v>
      </c>
      <c r="L849">
        <v>0</v>
      </c>
      <c r="M849">
        <v>0</v>
      </c>
      <c r="N849">
        <v>0</v>
      </c>
    </row>
    <row r="850" spans="1:14" x14ac:dyDescent="0.3">
      <c r="A850" s="6">
        <v>45627</v>
      </c>
      <c r="B850" t="s">
        <v>80</v>
      </c>
      <c r="C850" t="s">
        <v>726</v>
      </c>
      <c r="D850" t="s">
        <v>70</v>
      </c>
      <c r="E850">
        <v>0</v>
      </c>
      <c r="F850">
        <v>33750</v>
      </c>
      <c r="G850">
        <v>0</v>
      </c>
      <c r="H850">
        <v>0</v>
      </c>
      <c r="I850">
        <v>0</v>
      </c>
      <c r="J850">
        <v>0</v>
      </c>
      <c r="K850">
        <v>0</v>
      </c>
      <c r="L850">
        <v>0</v>
      </c>
      <c r="M850">
        <v>0</v>
      </c>
      <c r="N850">
        <v>0</v>
      </c>
    </row>
    <row r="851" spans="1:14" x14ac:dyDescent="0.3">
      <c r="A851" s="6">
        <v>45627</v>
      </c>
      <c r="B851" t="s">
        <v>80</v>
      </c>
      <c r="C851" t="s">
        <v>1374</v>
      </c>
      <c r="D851" t="s">
        <v>67</v>
      </c>
      <c r="E851">
        <v>0</v>
      </c>
      <c r="F851">
        <v>33750</v>
      </c>
      <c r="G851">
        <v>0</v>
      </c>
      <c r="H851">
        <v>0</v>
      </c>
      <c r="I851">
        <v>0</v>
      </c>
      <c r="J851">
        <v>0</v>
      </c>
      <c r="K851">
        <v>0</v>
      </c>
      <c r="L851">
        <v>0</v>
      </c>
      <c r="M851">
        <v>0</v>
      </c>
      <c r="N851">
        <v>0</v>
      </c>
    </row>
    <row r="852" spans="1:14" x14ac:dyDescent="0.3">
      <c r="A852" s="6">
        <v>45627</v>
      </c>
      <c r="B852" t="s">
        <v>80</v>
      </c>
      <c r="C852" t="s">
        <v>1463</v>
      </c>
      <c r="D852" t="s">
        <v>68</v>
      </c>
      <c r="E852">
        <v>0</v>
      </c>
      <c r="F852">
        <v>33750</v>
      </c>
      <c r="G852">
        <v>0</v>
      </c>
      <c r="H852">
        <v>0</v>
      </c>
      <c r="I852">
        <v>0</v>
      </c>
      <c r="J852">
        <v>0</v>
      </c>
      <c r="K852">
        <v>0</v>
      </c>
      <c r="L852">
        <v>0</v>
      </c>
      <c r="M852">
        <v>0</v>
      </c>
      <c r="N852">
        <v>0</v>
      </c>
    </row>
    <row r="853" spans="1:14" x14ac:dyDescent="0.3">
      <c r="A853" s="6">
        <v>45627</v>
      </c>
      <c r="B853" t="s">
        <v>33</v>
      </c>
      <c r="C853" t="s">
        <v>1556</v>
      </c>
      <c r="D853" t="s">
        <v>11</v>
      </c>
      <c r="E853">
        <v>0</v>
      </c>
      <c r="F853">
        <v>33750</v>
      </c>
      <c r="G853">
        <v>0</v>
      </c>
      <c r="H853">
        <v>0</v>
      </c>
      <c r="I853">
        <v>0</v>
      </c>
      <c r="J853">
        <v>0</v>
      </c>
      <c r="K853">
        <v>0</v>
      </c>
      <c r="L853">
        <v>0</v>
      </c>
      <c r="M853">
        <v>0</v>
      </c>
      <c r="N853">
        <v>0</v>
      </c>
    </row>
    <row r="854" spans="1:14" x14ac:dyDescent="0.3">
      <c r="A854" s="6">
        <v>45627</v>
      </c>
      <c r="B854" t="s">
        <v>33</v>
      </c>
      <c r="C854" t="s">
        <v>750</v>
      </c>
      <c r="D854" t="s">
        <v>12</v>
      </c>
      <c r="E854">
        <v>0</v>
      </c>
      <c r="F854">
        <v>33750</v>
      </c>
      <c r="G854">
        <v>0</v>
      </c>
      <c r="H854">
        <v>0</v>
      </c>
      <c r="I854">
        <v>0</v>
      </c>
      <c r="J854">
        <v>0</v>
      </c>
      <c r="K854">
        <v>0</v>
      </c>
      <c r="L854">
        <v>0</v>
      </c>
      <c r="M854">
        <v>0</v>
      </c>
      <c r="N854">
        <v>0</v>
      </c>
    </row>
    <row r="855" spans="1:14" x14ac:dyDescent="0.3">
      <c r="A855" s="6">
        <v>45627</v>
      </c>
      <c r="B855" t="s">
        <v>33</v>
      </c>
      <c r="C855" t="s">
        <v>1567</v>
      </c>
      <c r="D855" t="s">
        <v>9</v>
      </c>
      <c r="E855">
        <v>0</v>
      </c>
      <c r="F855">
        <v>33750</v>
      </c>
      <c r="G855">
        <v>0</v>
      </c>
      <c r="H855">
        <v>0</v>
      </c>
      <c r="I855">
        <v>0</v>
      </c>
      <c r="J855">
        <v>0</v>
      </c>
      <c r="K855">
        <v>0</v>
      </c>
      <c r="L855">
        <v>0</v>
      </c>
      <c r="M855">
        <v>0</v>
      </c>
      <c r="N855">
        <v>0</v>
      </c>
    </row>
    <row r="856" spans="1:14" x14ac:dyDescent="0.3">
      <c r="A856" s="6">
        <v>45627</v>
      </c>
      <c r="B856" t="s">
        <v>33</v>
      </c>
      <c r="C856" t="s">
        <v>1432</v>
      </c>
      <c r="D856" t="s">
        <v>10</v>
      </c>
      <c r="E856">
        <v>0</v>
      </c>
      <c r="F856">
        <v>33750</v>
      </c>
      <c r="G856">
        <v>0</v>
      </c>
      <c r="H856">
        <v>0</v>
      </c>
      <c r="I856">
        <v>0</v>
      </c>
      <c r="J856">
        <v>0</v>
      </c>
      <c r="K856">
        <v>0</v>
      </c>
      <c r="L856">
        <v>0</v>
      </c>
      <c r="M856">
        <v>0</v>
      </c>
      <c r="N856">
        <v>0</v>
      </c>
    </row>
    <row r="857" spans="1:14" x14ac:dyDescent="0.3">
      <c r="A857" s="6">
        <v>45627</v>
      </c>
      <c r="B857" t="s">
        <v>33</v>
      </c>
      <c r="C857" t="s">
        <v>840</v>
      </c>
      <c r="D857" t="s">
        <v>13</v>
      </c>
      <c r="E857">
        <v>0</v>
      </c>
      <c r="F857">
        <v>33750</v>
      </c>
      <c r="G857">
        <v>0</v>
      </c>
      <c r="H857">
        <v>0</v>
      </c>
      <c r="I857">
        <v>0</v>
      </c>
      <c r="J857">
        <v>0</v>
      </c>
      <c r="K857">
        <v>0</v>
      </c>
      <c r="L857">
        <v>0</v>
      </c>
      <c r="M857">
        <v>0</v>
      </c>
      <c r="N857">
        <v>0</v>
      </c>
    </row>
    <row r="858" spans="1:14" x14ac:dyDescent="0.3">
      <c r="A858" s="6">
        <v>45627</v>
      </c>
      <c r="B858" t="s">
        <v>33</v>
      </c>
      <c r="C858" t="s">
        <v>826</v>
      </c>
      <c r="D858" t="s">
        <v>16</v>
      </c>
      <c r="E858">
        <v>0</v>
      </c>
      <c r="F858">
        <v>33750</v>
      </c>
      <c r="G858">
        <v>0</v>
      </c>
      <c r="H858">
        <v>0</v>
      </c>
      <c r="I858">
        <v>0</v>
      </c>
      <c r="J858">
        <v>0</v>
      </c>
      <c r="K858">
        <v>0</v>
      </c>
      <c r="L858">
        <v>0</v>
      </c>
      <c r="M858">
        <v>0</v>
      </c>
      <c r="N858">
        <v>0</v>
      </c>
    </row>
    <row r="859" spans="1:14" x14ac:dyDescent="0.3">
      <c r="A859" s="6">
        <v>45627</v>
      </c>
      <c r="B859" t="s">
        <v>33</v>
      </c>
      <c r="C859" t="s">
        <v>1550</v>
      </c>
      <c r="D859" t="s">
        <v>17</v>
      </c>
      <c r="E859">
        <v>0</v>
      </c>
      <c r="F859">
        <v>33750</v>
      </c>
      <c r="G859">
        <v>0</v>
      </c>
      <c r="H859">
        <v>0</v>
      </c>
      <c r="I859">
        <v>0</v>
      </c>
      <c r="J859">
        <v>0</v>
      </c>
      <c r="K859">
        <v>0</v>
      </c>
      <c r="L859">
        <v>0</v>
      </c>
      <c r="M859">
        <v>0</v>
      </c>
      <c r="N859">
        <v>0</v>
      </c>
    </row>
    <row r="860" spans="1:14" x14ac:dyDescent="0.3">
      <c r="A860" s="6">
        <v>45627</v>
      </c>
      <c r="B860" t="s">
        <v>33</v>
      </c>
      <c r="C860" t="s">
        <v>1410</v>
      </c>
      <c r="D860" t="s">
        <v>14</v>
      </c>
      <c r="E860">
        <v>0</v>
      </c>
      <c r="F860">
        <v>33750</v>
      </c>
      <c r="G860">
        <v>0</v>
      </c>
      <c r="H860">
        <v>0</v>
      </c>
      <c r="I860">
        <v>0</v>
      </c>
      <c r="J860">
        <v>0</v>
      </c>
      <c r="K860">
        <v>0</v>
      </c>
      <c r="L860">
        <v>0</v>
      </c>
      <c r="M860">
        <v>0</v>
      </c>
      <c r="N860">
        <v>0</v>
      </c>
    </row>
    <row r="861" spans="1:14" x14ac:dyDescent="0.3">
      <c r="A861" s="6">
        <v>45627</v>
      </c>
      <c r="B861" t="s">
        <v>33</v>
      </c>
      <c r="C861" t="s">
        <v>831</v>
      </c>
      <c r="D861" t="s">
        <v>15</v>
      </c>
      <c r="E861">
        <v>0</v>
      </c>
      <c r="F861">
        <v>33750</v>
      </c>
      <c r="G861">
        <v>0</v>
      </c>
      <c r="H861">
        <v>0</v>
      </c>
      <c r="I861">
        <v>0</v>
      </c>
      <c r="J861">
        <v>0</v>
      </c>
      <c r="K861">
        <v>0</v>
      </c>
      <c r="L861">
        <v>0</v>
      </c>
      <c r="M861">
        <v>0</v>
      </c>
      <c r="N861">
        <v>0</v>
      </c>
    </row>
    <row r="862" spans="1:14" x14ac:dyDescent="0.3">
      <c r="A862" s="6">
        <v>45627</v>
      </c>
      <c r="B862" t="s">
        <v>33</v>
      </c>
      <c r="C862" t="s">
        <v>770</v>
      </c>
      <c r="D862" t="s">
        <v>2</v>
      </c>
      <c r="E862">
        <v>0</v>
      </c>
      <c r="F862">
        <v>33750</v>
      </c>
      <c r="G862">
        <v>0</v>
      </c>
      <c r="H862">
        <v>0</v>
      </c>
      <c r="I862">
        <v>0</v>
      </c>
      <c r="J862">
        <v>0</v>
      </c>
      <c r="K862">
        <v>0</v>
      </c>
      <c r="L862">
        <v>0</v>
      </c>
      <c r="M862">
        <v>0</v>
      </c>
      <c r="N862">
        <v>0</v>
      </c>
    </row>
    <row r="863" spans="1:14" x14ac:dyDescent="0.3">
      <c r="A863" s="6">
        <v>45627</v>
      </c>
      <c r="B863" t="s">
        <v>33</v>
      </c>
      <c r="C863" t="s">
        <v>463</v>
      </c>
      <c r="D863" t="s">
        <v>3</v>
      </c>
      <c r="E863">
        <v>0</v>
      </c>
      <c r="F863">
        <v>33750</v>
      </c>
      <c r="G863">
        <v>0</v>
      </c>
      <c r="H863">
        <v>0</v>
      </c>
      <c r="I863">
        <v>0</v>
      </c>
      <c r="J863">
        <v>0</v>
      </c>
      <c r="K863">
        <v>0</v>
      </c>
      <c r="L863">
        <v>0</v>
      </c>
      <c r="M863">
        <v>0</v>
      </c>
      <c r="N863">
        <v>0</v>
      </c>
    </row>
    <row r="864" spans="1:14" x14ac:dyDescent="0.3">
      <c r="A864" s="6">
        <v>45627</v>
      </c>
      <c r="B864" t="s">
        <v>33</v>
      </c>
      <c r="C864" t="s">
        <v>1548</v>
      </c>
      <c r="D864" t="s">
        <v>0</v>
      </c>
      <c r="E864">
        <v>0</v>
      </c>
      <c r="F864">
        <v>33750</v>
      </c>
      <c r="G864">
        <v>0</v>
      </c>
      <c r="H864">
        <v>0</v>
      </c>
      <c r="I864">
        <v>0</v>
      </c>
      <c r="J864">
        <v>0</v>
      </c>
      <c r="K864">
        <v>0</v>
      </c>
      <c r="L864">
        <v>0</v>
      </c>
      <c r="M864">
        <v>0</v>
      </c>
      <c r="N864">
        <v>0</v>
      </c>
    </row>
    <row r="865" spans="1:14" x14ac:dyDescent="0.3">
      <c r="A865" s="6">
        <v>45627</v>
      </c>
      <c r="B865" t="s">
        <v>33</v>
      </c>
      <c r="C865" t="s">
        <v>1549</v>
      </c>
      <c r="D865" t="s">
        <v>1</v>
      </c>
      <c r="E865">
        <v>0</v>
      </c>
      <c r="F865">
        <v>33750</v>
      </c>
      <c r="G865">
        <v>0</v>
      </c>
      <c r="H865">
        <v>0</v>
      </c>
      <c r="I865">
        <v>0</v>
      </c>
      <c r="J865">
        <v>0</v>
      </c>
      <c r="K865">
        <v>0</v>
      </c>
      <c r="L865">
        <v>0</v>
      </c>
      <c r="M865">
        <v>0</v>
      </c>
      <c r="N865">
        <v>0</v>
      </c>
    </row>
    <row r="866" spans="1:14" x14ac:dyDescent="0.3">
      <c r="A866" s="6">
        <v>45627</v>
      </c>
      <c r="B866" t="s">
        <v>33</v>
      </c>
      <c r="C866" t="s">
        <v>1415</v>
      </c>
      <c r="D866" t="s">
        <v>4</v>
      </c>
      <c r="E866">
        <v>0</v>
      </c>
      <c r="F866">
        <v>33750</v>
      </c>
      <c r="G866">
        <v>0</v>
      </c>
      <c r="H866">
        <v>0</v>
      </c>
      <c r="I866">
        <v>0</v>
      </c>
      <c r="J866">
        <v>0</v>
      </c>
      <c r="K866">
        <v>0</v>
      </c>
      <c r="L866">
        <v>0</v>
      </c>
      <c r="M866">
        <v>0</v>
      </c>
      <c r="N866">
        <v>0</v>
      </c>
    </row>
    <row r="867" spans="1:14" x14ac:dyDescent="0.3">
      <c r="A867" s="6">
        <v>45627</v>
      </c>
      <c r="B867" t="s">
        <v>33</v>
      </c>
      <c r="C867" t="s">
        <v>763</v>
      </c>
      <c r="D867" t="s">
        <v>7</v>
      </c>
      <c r="E867">
        <v>0</v>
      </c>
      <c r="F867">
        <v>33750</v>
      </c>
      <c r="G867">
        <v>0</v>
      </c>
      <c r="H867">
        <v>0</v>
      </c>
      <c r="I867">
        <v>0</v>
      </c>
      <c r="J867">
        <v>0</v>
      </c>
      <c r="K867">
        <v>0</v>
      </c>
      <c r="L867">
        <v>0</v>
      </c>
      <c r="M867">
        <v>0</v>
      </c>
      <c r="N867">
        <v>0</v>
      </c>
    </row>
    <row r="868" spans="1:14" x14ac:dyDescent="0.3">
      <c r="A868" s="6">
        <v>45627</v>
      </c>
      <c r="B868" t="s">
        <v>33</v>
      </c>
      <c r="C868" t="s">
        <v>473</v>
      </c>
      <c r="D868" t="s">
        <v>8</v>
      </c>
      <c r="E868">
        <v>0</v>
      </c>
      <c r="F868">
        <v>33750</v>
      </c>
      <c r="G868">
        <v>0</v>
      </c>
      <c r="H868">
        <v>0</v>
      </c>
      <c r="I868">
        <v>0</v>
      </c>
      <c r="J868">
        <v>0</v>
      </c>
      <c r="K868">
        <v>0</v>
      </c>
      <c r="L868">
        <v>0</v>
      </c>
      <c r="M868">
        <v>0</v>
      </c>
      <c r="N868">
        <v>0</v>
      </c>
    </row>
    <row r="869" spans="1:14" x14ac:dyDescent="0.3">
      <c r="A869" s="6">
        <v>45627</v>
      </c>
      <c r="B869" t="s">
        <v>33</v>
      </c>
      <c r="C869" t="s">
        <v>1555</v>
      </c>
      <c r="D869" t="s">
        <v>5</v>
      </c>
      <c r="E869">
        <v>0</v>
      </c>
      <c r="F869">
        <v>33750</v>
      </c>
      <c r="G869">
        <v>0</v>
      </c>
      <c r="H869">
        <v>0</v>
      </c>
      <c r="I869">
        <v>0</v>
      </c>
      <c r="J869">
        <v>0</v>
      </c>
      <c r="K869">
        <v>0</v>
      </c>
      <c r="L869">
        <v>0</v>
      </c>
      <c r="M869">
        <v>0</v>
      </c>
      <c r="N869">
        <v>0</v>
      </c>
    </row>
    <row r="870" spans="1:14" x14ac:dyDescent="0.3">
      <c r="A870" s="6">
        <v>45627</v>
      </c>
      <c r="B870" t="s">
        <v>33</v>
      </c>
      <c r="C870" t="s">
        <v>1565</v>
      </c>
      <c r="D870" t="s">
        <v>6</v>
      </c>
      <c r="E870">
        <v>0</v>
      </c>
      <c r="F870">
        <v>33750</v>
      </c>
      <c r="G870">
        <v>0</v>
      </c>
      <c r="H870">
        <v>0</v>
      </c>
      <c r="I870">
        <v>0</v>
      </c>
      <c r="J870">
        <v>0</v>
      </c>
      <c r="K870">
        <v>0</v>
      </c>
      <c r="L870">
        <v>0</v>
      </c>
      <c r="M870">
        <v>0</v>
      </c>
      <c r="N870">
        <v>0</v>
      </c>
    </row>
    <row r="871" spans="1:14" x14ac:dyDescent="0.3">
      <c r="A871" s="6">
        <v>45627</v>
      </c>
      <c r="B871" t="s">
        <v>33</v>
      </c>
      <c r="C871" t="s">
        <v>955</v>
      </c>
      <c r="D871" t="s">
        <v>18</v>
      </c>
      <c r="E871">
        <v>0</v>
      </c>
      <c r="F871">
        <v>33750</v>
      </c>
      <c r="G871">
        <v>0</v>
      </c>
      <c r="H871">
        <v>0</v>
      </c>
      <c r="I871">
        <v>0</v>
      </c>
      <c r="J871">
        <v>0</v>
      </c>
      <c r="K871">
        <v>0</v>
      </c>
      <c r="L871">
        <v>0</v>
      </c>
      <c r="M871">
        <v>0</v>
      </c>
      <c r="N871">
        <v>0</v>
      </c>
    </row>
    <row r="872" spans="1:14" x14ac:dyDescent="0.3">
      <c r="A872" s="6">
        <v>45627</v>
      </c>
      <c r="B872" t="s">
        <v>34</v>
      </c>
      <c r="C872" t="s">
        <v>1386</v>
      </c>
      <c r="D872" t="s">
        <v>31</v>
      </c>
      <c r="E872">
        <v>0</v>
      </c>
      <c r="F872">
        <v>33750</v>
      </c>
      <c r="G872">
        <v>0</v>
      </c>
      <c r="H872">
        <v>0</v>
      </c>
      <c r="I872">
        <v>0</v>
      </c>
      <c r="J872">
        <v>0</v>
      </c>
      <c r="K872">
        <v>0</v>
      </c>
      <c r="L872">
        <v>0</v>
      </c>
      <c r="M872">
        <v>0</v>
      </c>
      <c r="N872">
        <v>0</v>
      </c>
    </row>
    <row r="873" spans="1:14" x14ac:dyDescent="0.3">
      <c r="A873" s="6">
        <v>45627</v>
      </c>
      <c r="B873" t="s">
        <v>35</v>
      </c>
      <c r="C873" t="s">
        <v>1111</v>
      </c>
      <c r="D873" t="s">
        <v>36</v>
      </c>
      <c r="E873">
        <v>0</v>
      </c>
      <c r="F873">
        <v>33750</v>
      </c>
      <c r="G873">
        <v>0</v>
      </c>
      <c r="H873">
        <v>0</v>
      </c>
      <c r="I873">
        <v>0</v>
      </c>
      <c r="J873">
        <v>0</v>
      </c>
      <c r="K873">
        <v>0</v>
      </c>
      <c r="L873">
        <v>0</v>
      </c>
      <c r="M873">
        <v>0</v>
      </c>
      <c r="N873">
        <v>0</v>
      </c>
    </row>
    <row r="874" spans="1:14" x14ac:dyDescent="0.3">
      <c r="A874" s="6">
        <v>45627</v>
      </c>
      <c r="B874" t="s">
        <v>34</v>
      </c>
      <c r="C874" t="s">
        <v>1551</v>
      </c>
      <c r="D874" t="s">
        <v>29</v>
      </c>
      <c r="E874">
        <v>0</v>
      </c>
      <c r="F874">
        <v>33750</v>
      </c>
      <c r="G874">
        <v>0</v>
      </c>
      <c r="H874">
        <v>0</v>
      </c>
      <c r="I874">
        <v>0</v>
      </c>
      <c r="J874">
        <v>0</v>
      </c>
      <c r="K874">
        <v>0</v>
      </c>
      <c r="L874">
        <v>0</v>
      </c>
      <c r="M874">
        <v>0</v>
      </c>
      <c r="N874">
        <v>0</v>
      </c>
    </row>
    <row r="875" spans="1:14" x14ac:dyDescent="0.3">
      <c r="A875" s="6">
        <v>45627</v>
      </c>
      <c r="B875" t="s">
        <v>34</v>
      </c>
      <c r="C875" t="s">
        <v>1381</v>
      </c>
      <c r="D875" t="s">
        <v>30</v>
      </c>
      <c r="E875">
        <v>0</v>
      </c>
      <c r="F875">
        <v>33750</v>
      </c>
      <c r="G875">
        <v>0</v>
      </c>
      <c r="H875">
        <v>0</v>
      </c>
      <c r="I875">
        <v>0</v>
      </c>
      <c r="J875">
        <v>0</v>
      </c>
      <c r="K875">
        <v>0</v>
      </c>
      <c r="L875">
        <v>0</v>
      </c>
      <c r="M875">
        <v>0</v>
      </c>
      <c r="N875">
        <v>0</v>
      </c>
    </row>
    <row r="876" spans="1:14" x14ac:dyDescent="0.3">
      <c r="A876" s="6">
        <v>45627</v>
      </c>
      <c r="B876" t="s">
        <v>35</v>
      </c>
      <c r="C876" t="s">
        <v>1045</v>
      </c>
      <c r="D876" t="s">
        <v>37</v>
      </c>
      <c r="E876">
        <v>0</v>
      </c>
      <c r="F876">
        <v>33750</v>
      </c>
      <c r="G876">
        <v>0</v>
      </c>
      <c r="H876">
        <v>0</v>
      </c>
      <c r="I876">
        <v>0</v>
      </c>
      <c r="J876">
        <v>0</v>
      </c>
      <c r="K876">
        <v>0</v>
      </c>
      <c r="L876">
        <v>0</v>
      </c>
      <c r="M876">
        <v>0</v>
      </c>
      <c r="N876">
        <v>0</v>
      </c>
    </row>
    <row r="877" spans="1:14" x14ac:dyDescent="0.3">
      <c r="A877" s="6">
        <v>45627</v>
      </c>
      <c r="B877" t="s">
        <v>35</v>
      </c>
      <c r="C877" t="s">
        <v>1569</v>
      </c>
      <c r="D877" t="s">
        <v>40</v>
      </c>
      <c r="E877">
        <v>0</v>
      </c>
      <c r="F877">
        <v>33750</v>
      </c>
      <c r="G877">
        <v>0</v>
      </c>
      <c r="H877">
        <v>0</v>
      </c>
      <c r="I877">
        <v>0</v>
      </c>
      <c r="J877">
        <v>0</v>
      </c>
      <c r="K877">
        <v>0</v>
      </c>
      <c r="L877">
        <v>0</v>
      </c>
      <c r="M877">
        <v>0</v>
      </c>
      <c r="N877">
        <v>0</v>
      </c>
    </row>
    <row r="878" spans="1:14" x14ac:dyDescent="0.3">
      <c r="A878" s="6">
        <v>45627</v>
      </c>
      <c r="B878" t="s">
        <v>35</v>
      </c>
      <c r="C878" t="s">
        <v>1102</v>
      </c>
      <c r="D878" t="s">
        <v>41</v>
      </c>
      <c r="E878">
        <v>0</v>
      </c>
      <c r="F878">
        <v>33750</v>
      </c>
      <c r="G878">
        <v>0</v>
      </c>
      <c r="H878">
        <v>0</v>
      </c>
      <c r="I878">
        <v>0</v>
      </c>
      <c r="J878">
        <v>0</v>
      </c>
      <c r="K878">
        <v>0</v>
      </c>
      <c r="L878">
        <v>0</v>
      </c>
      <c r="M878">
        <v>0</v>
      </c>
      <c r="N878">
        <v>0</v>
      </c>
    </row>
    <row r="879" spans="1:14" x14ac:dyDescent="0.3">
      <c r="A879" s="6">
        <v>45627</v>
      </c>
      <c r="B879" t="s">
        <v>35</v>
      </c>
      <c r="C879" t="s">
        <v>530</v>
      </c>
      <c r="D879" t="s">
        <v>38</v>
      </c>
      <c r="E879">
        <v>0</v>
      </c>
      <c r="F879">
        <v>33750</v>
      </c>
      <c r="G879">
        <v>0</v>
      </c>
      <c r="H879">
        <v>0</v>
      </c>
      <c r="I879">
        <v>0</v>
      </c>
      <c r="J879">
        <v>0</v>
      </c>
      <c r="K879">
        <v>0</v>
      </c>
      <c r="L879">
        <v>0</v>
      </c>
      <c r="M879">
        <v>0</v>
      </c>
      <c r="N879">
        <v>0</v>
      </c>
    </row>
    <row r="880" spans="1:14" x14ac:dyDescent="0.3">
      <c r="A880" s="6">
        <v>45627</v>
      </c>
      <c r="B880" t="s">
        <v>35</v>
      </c>
      <c r="C880" t="s">
        <v>901</v>
      </c>
      <c r="D880" t="s">
        <v>39</v>
      </c>
      <c r="E880">
        <v>0</v>
      </c>
      <c r="F880">
        <v>33750</v>
      </c>
      <c r="G880">
        <v>0</v>
      </c>
      <c r="H880">
        <v>0</v>
      </c>
      <c r="I880">
        <v>0</v>
      </c>
      <c r="J880">
        <v>0</v>
      </c>
      <c r="K880">
        <v>0</v>
      </c>
      <c r="L880">
        <v>0</v>
      </c>
      <c r="M880">
        <v>0</v>
      </c>
      <c r="N880">
        <v>0</v>
      </c>
    </row>
    <row r="881" spans="1:14" x14ac:dyDescent="0.3">
      <c r="A881" s="6">
        <v>45627</v>
      </c>
      <c r="B881" t="s">
        <v>34</v>
      </c>
      <c r="C881" t="s">
        <v>1459</v>
      </c>
      <c r="D881" t="s">
        <v>22</v>
      </c>
      <c r="E881">
        <v>0</v>
      </c>
      <c r="F881">
        <v>33750</v>
      </c>
      <c r="G881">
        <v>0</v>
      </c>
      <c r="H881">
        <v>0</v>
      </c>
      <c r="I881">
        <v>0</v>
      </c>
      <c r="J881">
        <v>0</v>
      </c>
      <c r="K881">
        <v>0</v>
      </c>
      <c r="L881">
        <v>0</v>
      </c>
      <c r="M881">
        <v>0</v>
      </c>
      <c r="N881">
        <v>0</v>
      </c>
    </row>
    <row r="882" spans="1:14" x14ac:dyDescent="0.3">
      <c r="A882" s="6">
        <v>45627</v>
      </c>
      <c r="B882" t="s">
        <v>34</v>
      </c>
      <c r="C882" t="s">
        <v>1481</v>
      </c>
      <c r="D882" t="s">
        <v>23</v>
      </c>
      <c r="E882">
        <v>0</v>
      </c>
      <c r="F882">
        <v>33750</v>
      </c>
      <c r="G882">
        <v>0</v>
      </c>
      <c r="H882">
        <v>0</v>
      </c>
      <c r="I882">
        <v>0</v>
      </c>
      <c r="J882">
        <v>0</v>
      </c>
      <c r="K882">
        <v>0</v>
      </c>
      <c r="L882">
        <v>0</v>
      </c>
      <c r="M882">
        <v>0</v>
      </c>
      <c r="N882">
        <v>0</v>
      </c>
    </row>
    <row r="883" spans="1:14" x14ac:dyDescent="0.3">
      <c r="A883" s="6">
        <v>45627</v>
      </c>
      <c r="B883" t="s">
        <v>33</v>
      </c>
      <c r="C883" t="s">
        <v>736</v>
      </c>
      <c r="D883" t="s">
        <v>19</v>
      </c>
      <c r="E883">
        <v>0</v>
      </c>
      <c r="F883">
        <v>33750</v>
      </c>
      <c r="G883">
        <v>0</v>
      </c>
      <c r="H883">
        <v>0</v>
      </c>
      <c r="I883">
        <v>0</v>
      </c>
      <c r="J883">
        <v>0</v>
      </c>
      <c r="K883">
        <v>0</v>
      </c>
      <c r="L883">
        <v>0</v>
      </c>
      <c r="M883">
        <v>0</v>
      </c>
      <c r="N883">
        <v>0</v>
      </c>
    </row>
    <row r="884" spans="1:14" x14ac:dyDescent="0.3">
      <c r="A884" s="6">
        <v>45627</v>
      </c>
      <c r="B884" t="s">
        <v>33</v>
      </c>
      <c r="C884" t="s">
        <v>1554</v>
      </c>
      <c r="D884" t="s">
        <v>3932</v>
      </c>
      <c r="E884">
        <v>0</v>
      </c>
      <c r="F884">
        <v>33750</v>
      </c>
      <c r="G884">
        <v>0</v>
      </c>
      <c r="H884">
        <v>0</v>
      </c>
      <c r="I884">
        <v>0</v>
      </c>
      <c r="J884">
        <v>0</v>
      </c>
      <c r="K884">
        <v>0</v>
      </c>
      <c r="L884">
        <v>0</v>
      </c>
      <c r="M884">
        <v>0</v>
      </c>
      <c r="N884">
        <v>0</v>
      </c>
    </row>
    <row r="885" spans="1:14" x14ac:dyDescent="0.3">
      <c r="A885" s="6">
        <v>45627</v>
      </c>
      <c r="B885" t="s">
        <v>34</v>
      </c>
      <c r="C885" t="s">
        <v>1561</v>
      </c>
      <c r="D885" t="s">
        <v>24</v>
      </c>
      <c r="E885">
        <v>0</v>
      </c>
      <c r="F885">
        <v>33750</v>
      </c>
      <c r="G885">
        <v>0</v>
      </c>
      <c r="H885">
        <v>0</v>
      </c>
      <c r="I885">
        <v>0</v>
      </c>
      <c r="J885">
        <v>0</v>
      </c>
      <c r="K885">
        <v>0</v>
      </c>
      <c r="L885">
        <v>0</v>
      </c>
      <c r="M885">
        <v>0</v>
      </c>
      <c r="N885">
        <v>0</v>
      </c>
    </row>
    <row r="886" spans="1:14" x14ac:dyDescent="0.3">
      <c r="A886" s="6">
        <v>45627</v>
      </c>
      <c r="B886" t="s">
        <v>34</v>
      </c>
      <c r="C886" t="s">
        <v>1540</v>
      </c>
      <c r="D886" t="s">
        <v>27</v>
      </c>
      <c r="E886">
        <v>0</v>
      </c>
      <c r="F886">
        <v>33750</v>
      </c>
      <c r="G886">
        <v>0</v>
      </c>
      <c r="H886">
        <v>0</v>
      </c>
      <c r="I886">
        <v>0</v>
      </c>
      <c r="J886">
        <v>0</v>
      </c>
      <c r="K886">
        <v>0</v>
      </c>
      <c r="L886">
        <v>0</v>
      </c>
      <c r="M886">
        <v>0</v>
      </c>
      <c r="N886">
        <v>0</v>
      </c>
    </row>
    <row r="887" spans="1:14" x14ac:dyDescent="0.3">
      <c r="A887" s="6">
        <v>45627</v>
      </c>
      <c r="B887" t="s">
        <v>34</v>
      </c>
      <c r="C887" t="s">
        <v>454</v>
      </c>
      <c r="D887" t="s">
        <v>28</v>
      </c>
      <c r="E887">
        <v>0</v>
      </c>
      <c r="F887">
        <v>33750</v>
      </c>
      <c r="G887">
        <v>0</v>
      </c>
      <c r="H887">
        <v>0</v>
      </c>
      <c r="I887">
        <v>0</v>
      </c>
      <c r="J887">
        <v>0</v>
      </c>
      <c r="K887">
        <v>0</v>
      </c>
      <c r="L887">
        <v>0</v>
      </c>
      <c r="M887">
        <v>0</v>
      </c>
      <c r="N887">
        <v>0</v>
      </c>
    </row>
    <row r="888" spans="1:14" x14ac:dyDescent="0.3">
      <c r="A888" s="6">
        <v>45627</v>
      </c>
      <c r="B888" t="s">
        <v>34</v>
      </c>
      <c r="C888" t="s">
        <v>1368</v>
      </c>
      <c r="D888" t="s">
        <v>25</v>
      </c>
      <c r="E888">
        <v>0</v>
      </c>
      <c r="F888">
        <v>33750</v>
      </c>
      <c r="G888">
        <v>0</v>
      </c>
      <c r="H888">
        <v>0</v>
      </c>
      <c r="I888">
        <v>0</v>
      </c>
      <c r="J888">
        <v>0</v>
      </c>
      <c r="K888">
        <v>0</v>
      </c>
      <c r="L888">
        <v>0</v>
      </c>
      <c r="M888">
        <v>0</v>
      </c>
      <c r="N888">
        <v>0</v>
      </c>
    </row>
    <row r="889" spans="1:14" x14ac:dyDescent="0.3">
      <c r="A889" s="6">
        <v>45627</v>
      </c>
      <c r="B889" t="s">
        <v>34</v>
      </c>
      <c r="C889" t="s">
        <v>1568</v>
      </c>
      <c r="D889" t="s">
        <v>26</v>
      </c>
      <c r="E889">
        <v>0</v>
      </c>
      <c r="F889">
        <v>33750</v>
      </c>
      <c r="G889">
        <v>0</v>
      </c>
      <c r="H889">
        <v>0</v>
      </c>
      <c r="I889">
        <v>0</v>
      </c>
      <c r="J889">
        <v>0</v>
      </c>
      <c r="K889">
        <v>0</v>
      </c>
      <c r="L889">
        <v>0</v>
      </c>
      <c r="M889">
        <v>0</v>
      </c>
      <c r="N889">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F9782-BE15-4E27-BE9F-A7DF5EED370C}">
  <sheetPr codeName="Sheet4"/>
  <dimension ref="A1:U1185"/>
  <sheetViews>
    <sheetView topLeftCell="A830" workbookViewId="0">
      <selection activeCell="E246" sqref="E246"/>
    </sheetView>
  </sheetViews>
  <sheetFormatPr defaultRowHeight="14.4" x14ac:dyDescent="0.3"/>
  <cols>
    <col min="1" max="1" width="9.44140625" customWidth="1"/>
    <col min="2" max="2" width="13.6640625" bestFit="1" customWidth="1"/>
    <col min="3" max="3" width="45.77734375" bestFit="1" customWidth="1"/>
    <col min="4" max="4" width="25.33203125" style="1" bestFit="1" customWidth="1"/>
    <col min="5" max="5" width="21.21875" bestFit="1" customWidth="1"/>
    <col min="6" max="6" width="21.21875" customWidth="1"/>
    <col min="7" max="7" width="26" bestFit="1" customWidth="1"/>
    <col min="8" max="8" width="21.109375" bestFit="1" customWidth="1"/>
    <col min="9" max="9" width="7.88671875" bestFit="1" customWidth="1"/>
    <col min="10" max="10" width="7.77734375" bestFit="1" customWidth="1"/>
    <col min="11" max="11" width="14.6640625" bestFit="1" customWidth="1"/>
    <col min="12" max="12" width="22.21875" customWidth="1"/>
    <col min="13" max="13" width="30.44140625" customWidth="1"/>
    <col min="14" max="14" width="45.109375" customWidth="1"/>
    <col min="20" max="20" width="22.109375" bestFit="1" customWidth="1"/>
    <col min="21" max="21" width="10.44140625" bestFit="1" customWidth="1"/>
  </cols>
  <sheetData>
    <row r="1" spans="1:21" x14ac:dyDescent="0.3">
      <c r="A1" t="s">
        <v>1573</v>
      </c>
      <c r="B1" t="s">
        <v>32</v>
      </c>
      <c r="C1" t="s">
        <v>1546</v>
      </c>
      <c r="D1" s="1" t="s">
        <v>1547</v>
      </c>
      <c r="E1" s="1" t="s">
        <v>1572</v>
      </c>
      <c r="F1" s="1" t="s">
        <v>3944</v>
      </c>
      <c r="G1" t="s">
        <v>21</v>
      </c>
      <c r="H1" t="s">
        <v>1574</v>
      </c>
      <c r="I1" t="s">
        <v>1575</v>
      </c>
      <c r="J1" t="s">
        <v>1576</v>
      </c>
      <c r="K1" t="s">
        <v>3935</v>
      </c>
      <c r="L1" t="s">
        <v>3937</v>
      </c>
      <c r="M1" t="s">
        <v>3957</v>
      </c>
      <c r="N1" t="s">
        <v>3958</v>
      </c>
      <c r="T1" s="166" t="s">
        <v>3945</v>
      </c>
      <c r="U1" s="166"/>
    </row>
    <row r="2" spans="1:21" x14ac:dyDescent="0.3">
      <c r="A2" s="6">
        <v>45170</v>
      </c>
      <c r="B2" t="s">
        <v>33</v>
      </c>
      <c r="C2" t="str">
        <f>_xlfn.XLOOKUP(D2,'Production Data'!C:C,'Production Data'!B:B)</f>
        <v>BROACHING MACHINE 10T - 5001</v>
      </c>
      <c r="D2" s="1" t="s">
        <v>0</v>
      </c>
      <c r="E2" s="1">
        <f>SUMIFS('Production Data'!K:K,'Production Data'!C:C,'Workout sheet'!D2,'Production Data'!A:A,'Workout sheet'!A2)</f>
        <v>30</v>
      </c>
      <c r="F2" s="1">
        <f t="shared" ref="F2:F33" si="0">NETWORKDAYS.INTL(A2,EOMONTH(A2,0),11,U:U)*22.5*60</f>
        <v>35100</v>
      </c>
      <c r="G2">
        <f>SUMIFS('Production Data'!T:T,'Production Data'!C:C,'Workout sheet'!D2,'Production Data'!A:A,'Workout sheet'!A2)</f>
        <v>23850</v>
      </c>
      <c r="H2">
        <f>COUNTIFS('Compac Raw Data'!$D:$D,'Workout sheet'!C2,'Compac Raw Data'!$Z:$Z,'Workout sheet'!A2)</f>
        <v>0</v>
      </c>
      <c r="I2" s="8">
        <f t="shared" ref="I2:I33" si="1">IF(H2=0,(E2/60),(E2/H2)/60)</f>
        <v>0.5</v>
      </c>
      <c r="J2" s="8">
        <f t="shared" ref="J2:J33" si="2">IF(H2=0,(G2-E2)/1440,((G2-E2)/H2)/1440)</f>
        <v>16.541666666666668</v>
      </c>
      <c r="K2">
        <f>(SUMIFS('Compac Raw Data'!S:S,'Compac Raw Data'!Z:Z,'Workout sheet'!A2,'Compac Raw Data'!D:D,'Workout sheet'!C2))</f>
        <v>0</v>
      </c>
      <c r="L2" s="17">
        <f t="shared" ref="L2:L33" si="3">IFERROR(E2/G2,0)</f>
        <v>1.2578616352201257E-3</v>
      </c>
      <c r="M2" s="8">
        <f ca="1">IF(Table2[[#This Row],[MONTH]]+EOMONTH(MONTH(Table2[[#This Row],[MONTH]]),0)&lt;TODAY(),IF(H2=0,(F2-E2)/1440,((F2-E2)/H2)/1440),0)</f>
        <v>24.354166666666668</v>
      </c>
      <c r="N2" s="24">
        <f t="shared" ref="N2:N33" si="4">E2/F2</f>
        <v>8.547008547008547E-4</v>
      </c>
      <c r="P2">
        <f>EOMONTH(MONTH(Table2[[#This Row],[MONTH]]),0)</f>
        <v>31</v>
      </c>
      <c r="T2" s="45"/>
      <c r="U2" s="45"/>
    </row>
    <row r="3" spans="1:21" x14ac:dyDescent="0.3">
      <c r="A3" s="6">
        <v>45170</v>
      </c>
      <c r="B3" t="s">
        <v>33</v>
      </c>
      <c r="C3" t="str">
        <f>_xlfn.XLOOKUP(D3,'Production Data'!C:C,'Production Data'!B:B)</f>
        <v>SICMAT SHAVING RASO400 I9005</v>
      </c>
      <c r="D3" s="1" t="s">
        <v>1</v>
      </c>
      <c r="E3" s="1">
        <f>SUMIFS('Production Data'!K:K,'Production Data'!C:C,'Workout sheet'!D3,'Production Data'!A:A,'Workout sheet'!A3)</f>
        <v>125</v>
      </c>
      <c r="F3" s="1">
        <f t="shared" si="0"/>
        <v>35100</v>
      </c>
      <c r="G3">
        <f>SUMIFS('Production Data'!T:T,'Production Data'!C:C,'Workout sheet'!D3,'Production Data'!A:A,'Workout sheet'!A3)</f>
        <v>32400</v>
      </c>
      <c r="H3">
        <f>COUNTIFS('Compac Raw Data'!$D:$D,'Workout sheet'!C3,'Compac Raw Data'!$Z:$Z,'Workout sheet'!A3)</f>
        <v>1</v>
      </c>
      <c r="I3" s="8">
        <f t="shared" si="1"/>
        <v>2.0833333333333335</v>
      </c>
      <c r="J3" s="8">
        <f t="shared" si="2"/>
        <v>22.413194444444443</v>
      </c>
      <c r="K3">
        <f>(SUMIFS('Compac Raw Data'!S:S,'Compac Raw Data'!Z:Z,'Workout sheet'!A3,'Compac Raw Data'!D:D,'Workout sheet'!C3))</f>
        <v>60</v>
      </c>
      <c r="L3" s="17">
        <f t="shared" si="3"/>
        <v>3.8580246913580245E-3</v>
      </c>
      <c r="M3" s="8">
        <f ca="1">IF(Table2[[#This Row],[MONTH]]+EOMONTH(MONTH(Table2[[#This Row],[MONTH]]),0)&lt;TODAY(),IF(H3=0,(F3-E3)/1440,((F3-E3)/H3)/1440),0)</f>
        <v>24.288194444444443</v>
      </c>
      <c r="N3" s="24">
        <f t="shared" si="4"/>
        <v>3.5612535612535613E-3</v>
      </c>
      <c r="T3" s="45"/>
      <c r="U3" s="45"/>
    </row>
    <row r="4" spans="1:21" x14ac:dyDescent="0.3">
      <c r="A4" s="6">
        <v>45170</v>
      </c>
      <c r="B4" t="s">
        <v>33</v>
      </c>
      <c r="C4" t="str">
        <f>_xlfn.XLOOKUP(D4,'Production Data'!C:C,'Production Data'!B:B)</f>
        <v>GLEASON HOBBING GP400 I7013</v>
      </c>
      <c r="D4" s="1" t="s">
        <v>2</v>
      </c>
      <c r="E4" s="1">
        <f>SUMIFS('Production Data'!K:K,'Production Data'!C:C,'Workout sheet'!D4,'Production Data'!A:A,'Workout sheet'!A4)</f>
        <v>265</v>
      </c>
      <c r="F4" s="1">
        <f t="shared" si="0"/>
        <v>35100</v>
      </c>
      <c r="G4">
        <f>SUMIFS('Production Data'!T:T,'Production Data'!C:C,'Workout sheet'!D4,'Production Data'!A:A,'Workout sheet'!A4)</f>
        <v>37350</v>
      </c>
      <c r="H4">
        <f>COUNTIFS('Compac Raw Data'!$D:$D,'Workout sheet'!C4,'Compac Raw Data'!$Z:$Z,'Workout sheet'!A4)</f>
        <v>5</v>
      </c>
      <c r="I4" s="8">
        <f t="shared" si="1"/>
        <v>0.8833333333333333</v>
      </c>
      <c r="J4" s="8">
        <f t="shared" si="2"/>
        <v>5.1506944444444445</v>
      </c>
      <c r="K4">
        <f>(SUMIFS('Compac Raw Data'!S:S,'Compac Raw Data'!Z:Z,'Workout sheet'!A4,'Compac Raw Data'!D:D,'Workout sheet'!C4))</f>
        <v>570</v>
      </c>
      <c r="L4" s="17">
        <f t="shared" si="3"/>
        <v>7.0950468540829986E-3</v>
      </c>
      <c r="M4" s="8">
        <f ca="1">IF(Table2[[#This Row],[MONTH]]+EOMONTH(MONTH(Table2[[#This Row],[MONTH]]),0)&lt;TODAY(),IF(H4=0,(F4-E4)/1440,((F4-E4)/H4)/1440),0)</f>
        <v>4.8381944444444445</v>
      </c>
      <c r="N4" s="24">
        <f t="shared" si="4"/>
        <v>7.5498575498575502E-3</v>
      </c>
      <c r="T4" s="45"/>
      <c r="U4" s="45"/>
    </row>
    <row r="5" spans="1:21" x14ac:dyDescent="0.3">
      <c r="A5" s="6">
        <v>45170</v>
      </c>
      <c r="B5" t="s">
        <v>33</v>
      </c>
      <c r="C5" t="str">
        <f>_xlfn.XLOOKUP(D5,'Production Data'!C:C,'Production Data'!B:B)</f>
        <v>CLC SHAPING CLC 400-1 I18000</v>
      </c>
      <c r="D5" s="1" t="s">
        <v>3</v>
      </c>
      <c r="E5" s="1">
        <f>SUMIFS('Production Data'!K:K,'Production Data'!C:C,'Workout sheet'!D5,'Production Data'!A:A,'Workout sheet'!A5)</f>
        <v>1620</v>
      </c>
      <c r="F5" s="1">
        <f t="shared" si="0"/>
        <v>35100</v>
      </c>
      <c r="G5">
        <f>SUMIFS('Production Data'!T:T,'Production Data'!C:C,'Workout sheet'!D5,'Production Data'!A:A,'Workout sheet'!A5)</f>
        <v>32850</v>
      </c>
      <c r="H5">
        <f>COUNTIFS('Compac Raw Data'!$D:$D,'Workout sheet'!C5,'Compac Raw Data'!$Z:$Z,'Workout sheet'!A5)</f>
        <v>3</v>
      </c>
      <c r="I5" s="8">
        <f t="shared" si="1"/>
        <v>9</v>
      </c>
      <c r="J5" s="8">
        <f t="shared" si="2"/>
        <v>7.229166666666667</v>
      </c>
      <c r="K5">
        <f>(SUMIFS('Compac Raw Data'!S:S,'Compac Raw Data'!Z:Z,'Workout sheet'!A5,'Compac Raw Data'!D:D,'Workout sheet'!C5))</f>
        <v>675</v>
      </c>
      <c r="L5" s="17">
        <f t="shared" si="3"/>
        <v>4.9315068493150684E-2</v>
      </c>
      <c r="M5" s="8">
        <f ca="1">IF(Table2[[#This Row],[MONTH]]+EOMONTH(MONTH(Table2[[#This Row],[MONTH]]),0)&lt;TODAY(),IF(H5=0,(F5-E5)/1440,((F5-E5)/H5)/1440),0)</f>
        <v>7.75</v>
      </c>
      <c r="N5" s="24">
        <f t="shared" si="4"/>
        <v>4.6153846153846156E-2</v>
      </c>
      <c r="T5" s="45"/>
      <c r="U5" s="45"/>
    </row>
    <row r="6" spans="1:21" x14ac:dyDescent="0.3">
      <c r="A6" s="6">
        <v>45170</v>
      </c>
      <c r="B6" t="s">
        <v>33</v>
      </c>
      <c r="C6" t="str">
        <f>_xlfn.XLOOKUP(D6,'Production Data'!C:C,'Production Data'!B:B)</f>
        <v>SICMAT-2 SHAVING NRSU310 I9002</v>
      </c>
      <c r="D6" s="1" t="s">
        <v>4</v>
      </c>
      <c r="E6" s="1">
        <f>SUMIFS('Production Data'!K:K,'Production Data'!C:C,'Workout sheet'!D6,'Production Data'!A:A,'Workout sheet'!A6)</f>
        <v>0</v>
      </c>
      <c r="F6" s="1">
        <f t="shared" si="0"/>
        <v>35100</v>
      </c>
      <c r="G6">
        <f>SUMIFS('Production Data'!T:T,'Production Data'!C:C,'Workout sheet'!D6,'Production Data'!A:A,'Workout sheet'!A6)</f>
        <v>0</v>
      </c>
      <c r="H6">
        <f>COUNTIFS('Compac Raw Data'!$D:$D,'Workout sheet'!C6,'Compac Raw Data'!$Z:$Z,'Workout sheet'!A6)</f>
        <v>0</v>
      </c>
      <c r="I6" s="8">
        <f t="shared" si="1"/>
        <v>0</v>
      </c>
      <c r="J6" s="8">
        <f t="shared" si="2"/>
        <v>0</v>
      </c>
      <c r="K6">
        <f>(SUMIFS('Compac Raw Data'!S:S,'Compac Raw Data'!Z:Z,'Workout sheet'!A6,'Compac Raw Data'!D:D,'Workout sheet'!C6))</f>
        <v>0</v>
      </c>
      <c r="L6" s="17">
        <f t="shared" si="3"/>
        <v>0</v>
      </c>
      <c r="M6" s="8">
        <f ca="1">IF(Table2[[#This Row],[MONTH]]+EOMONTH(MONTH(Table2[[#This Row],[MONTH]]),0)&lt;TODAY(),IF(H6=0,(F6-E6)/1440,((F6-E6)/H6)/1440),0)</f>
        <v>24.375</v>
      </c>
      <c r="N6" s="24">
        <f t="shared" si="4"/>
        <v>0</v>
      </c>
      <c r="T6" s="45"/>
      <c r="U6" s="45"/>
    </row>
    <row r="7" spans="1:21" x14ac:dyDescent="0.3">
      <c r="A7" s="6">
        <v>45170</v>
      </c>
      <c r="B7" t="s">
        <v>33</v>
      </c>
      <c r="C7" t="str">
        <f>_xlfn.XLOOKUP(D7,'Production Data'!C:C,'Production Data'!B:B)</f>
        <v>GLEASON SHAVING ZS300 I9004</v>
      </c>
      <c r="D7" s="1" t="s">
        <v>5</v>
      </c>
      <c r="E7" s="1">
        <f>SUMIFS('Production Data'!K:K,'Production Data'!C:C,'Workout sheet'!D7,'Production Data'!A:A,'Workout sheet'!A7)</f>
        <v>1685</v>
      </c>
      <c r="F7" s="1">
        <f t="shared" si="0"/>
        <v>35100</v>
      </c>
      <c r="G7">
        <f>SUMIFS('Production Data'!T:T,'Production Data'!C:C,'Workout sheet'!D7,'Production Data'!A:A,'Workout sheet'!A7)</f>
        <v>36900</v>
      </c>
      <c r="H7">
        <f>COUNTIFS('Compac Raw Data'!$D:$D,'Workout sheet'!C7,'Compac Raw Data'!$Z:$Z,'Workout sheet'!A7)</f>
        <v>7</v>
      </c>
      <c r="I7" s="8">
        <f t="shared" si="1"/>
        <v>4.0119047619047619</v>
      </c>
      <c r="J7" s="8">
        <f t="shared" si="2"/>
        <v>3.493551587301587</v>
      </c>
      <c r="K7">
        <f>(SUMIFS('Compac Raw Data'!S:S,'Compac Raw Data'!Z:Z,'Workout sheet'!A7,'Compac Raw Data'!D:D,'Workout sheet'!C7))</f>
        <v>282</v>
      </c>
      <c r="L7" s="17">
        <f t="shared" si="3"/>
        <v>4.5663956639566398E-2</v>
      </c>
      <c r="M7" s="8">
        <f ca="1">IF(Table2[[#This Row],[MONTH]]+EOMONTH(MONTH(Table2[[#This Row],[MONTH]]),0)&lt;TODAY(),IF(H7=0,(F7-E7)/1440,((F7-E7)/H7)/1440),0)</f>
        <v>3.3149801587301586</v>
      </c>
      <c r="N7" s="24">
        <f t="shared" si="4"/>
        <v>4.8005698005698004E-2</v>
      </c>
      <c r="T7" s="45"/>
      <c r="U7" s="45"/>
    </row>
    <row r="8" spans="1:21" x14ac:dyDescent="0.3">
      <c r="A8" s="6">
        <v>45170</v>
      </c>
      <c r="B8" t="s">
        <v>33</v>
      </c>
      <c r="C8" t="str">
        <f>_xlfn.XLOOKUP(D8,'Production Data'!C:C,'Production Data'!B:B)</f>
        <v>PREMIER HOBBING PE250-2 I7009</v>
      </c>
      <c r="D8" s="1" t="s">
        <v>6</v>
      </c>
      <c r="E8" s="1">
        <f>SUMIFS('Production Data'!K:K,'Production Data'!C:C,'Workout sheet'!D8,'Production Data'!A:A,'Workout sheet'!A8)</f>
        <v>1405</v>
      </c>
      <c r="F8" s="1">
        <f t="shared" si="0"/>
        <v>35100</v>
      </c>
      <c r="G8">
        <f>SUMIFS('Production Data'!T:T,'Production Data'!C:C,'Workout sheet'!D8,'Production Data'!A:A,'Workout sheet'!A8)</f>
        <v>33750</v>
      </c>
      <c r="H8">
        <f>COUNTIFS('Compac Raw Data'!$D:$D,'Workout sheet'!C8,'Compac Raw Data'!$Z:$Z,'Workout sheet'!A8)</f>
        <v>3</v>
      </c>
      <c r="I8" s="8">
        <f t="shared" si="1"/>
        <v>7.8055555555555554</v>
      </c>
      <c r="J8" s="8">
        <f t="shared" si="2"/>
        <v>7.4872685185185182</v>
      </c>
      <c r="K8">
        <f>(SUMIFS('Compac Raw Data'!S:S,'Compac Raw Data'!Z:Z,'Workout sheet'!A8,'Compac Raw Data'!D:D,'Workout sheet'!C8))</f>
        <v>1620</v>
      </c>
      <c r="L8" s="17">
        <f t="shared" si="3"/>
        <v>4.1629629629629628E-2</v>
      </c>
      <c r="M8" s="8">
        <f ca="1">IF(Table2[[#This Row],[MONTH]]+EOMONTH(MONTH(Table2[[#This Row],[MONTH]]),0)&lt;TODAY(),IF(H8=0,(F8-E8)/1440,((F8-E8)/H8)/1440),0)</f>
        <v>7.7997685185185182</v>
      </c>
      <c r="N8" s="24">
        <f t="shared" si="4"/>
        <v>4.002849002849003E-2</v>
      </c>
      <c r="T8" s="45"/>
      <c r="U8" s="45"/>
    </row>
    <row r="9" spans="1:21" x14ac:dyDescent="0.3">
      <c r="A9" s="6">
        <v>45170</v>
      </c>
      <c r="B9" t="s">
        <v>33</v>
      </c>
      <c r="C9" t="str">
        <f>_xlfn.XLOOKUP(D9,'Production Data'!C:C,'Production Data'!B:B)</f>
        <v>GLEASON HOBBING GP300-2 I7012</v>
      </c>
      <c r="D9" s="1" t="s">
        <v>7</v>
      </c>
      <c r="E9" s="1">
        <f>SUMIFS('Production Data'!K:K,'Production Data'!C:C,'Workout sheet'!D9,'Production Data'!A:A,'Workout sheet'!A9)</f>
        <v>2020</v>
      </c>
      <c r="F9" s="1">
        <f t="shared" si="0"/>
        <v>35100</v>
      </c>
      <c r="G9">
        <f>SUMIFS('Production Data'!T:T,'Production Data'!C:C,'Workout sheet'!D9,'Production Data'!A:A,'Workout sheet'!A9)</f>
        <v>35100</v>
      </c>
      <c r="H9">
        <f>COUNTIFS('Compac Raw Data'!$D:$D,'Workout sheet'!C9,'Compac Raw Data'!$Z:$Z,'Workout sheet'!A9)</f>
        <v>9</v>
      </c>
      <c r="I9" s="8">
        <f t="shared" si="1"/>
        <v>3.7407407407407409</v>
      </c>
      <c r="J9" s="8">
        <f t="shared" si="2"/>
        <v>2.5524691358024691</v>
      </c>
      <c r="K9">
        <f>(SUMIFS('Compac Raw Data'!S:S,'Compac Raw Data'!Z:Z,'Workout sheet'!A9,'Compac Raw Data'!D:D,'Workout sheet'!C9))</f>
        <v>1525</v>
      </c>
      <c r="L9" s="17">
        <f t="shared" si="3"/>
        <v>5.7549857549857551E-2</v>
      </c>
      <c r="M9" s="8">
        <f ca="1">IF(Table2[[#This Row],[MONTH]]+EOMONTH(MONTH(Table2[[#This Row],[MONTH]]),0)&lt;TODAY(),IF(H9=0,(F9-E9)/1440,((F9-E9)/H9)/1440),0)</f>
        <v>2.5524691358024691</v>
      </c>
      <c r="N9" s="24">
        <f t="shared" si="4"/>
        <v>5.7549857549857551E-2</v>
      </c>
      <c r="T9" s="45"/>
      <c r="U9" s="45"/>
    </row>
    <row r="10" spans="1:21" x14ac:dyDescent="0.3">
      <c r="A10" s="6">
        <v>45170</v>
      </c>
      <c r="B10" t="s">
        <v>33</v>
      </c>
      <c r="C10" t="str">
        <f>_xlfn.XLOOKUP(D10,'Production Data'!C:C,'Production Data'!B:B)</f>
        <v>CLC SHAPING CLC 400-2 I18001</v>
      </c>
      <c r="D10" s="1" t="s">
        <v>8</v>
      </c>
      <c r="E10" s="1">
        <f>SUMIFS('Production Data'!K:K,'Production Data'!C:C,'Workout sheet'!D10,'Production Data'!A:A,'Workout sheet'!A10)</f>
        <v>9465</v>
      </c>
      <c r="F10" s="1">
        <f t="shared" si="0"/>
        <v>35100</v>
      </c>
      <c r="G10">
        <f>SUMIFS('Production Data'!T:T,'Production Data'!C:C,'Workout sheet'!D10,'Production Data'!A:A,'Workout sheet'!A10)</f>
        <v>27900</v>
      </c>
      <c r="H10">
        <f>COUNTIFS('Compac Raw Data'!$D:$D,'Workout sheet'!C10,'Compac Raw Data'!$Z:$Z,'Workout sheet'!A10)</f>
        <v>4</v>
      </c>
      <c r="I10" s="8">
        <f t="shared" si="1"/>
        <v>39.4375</v>
      </c>
      <c r="J10" s="8">
        <f t="shared" si="2"/>
        <v>3.2005208333333335</v>
      </c>
      <c r="K10">
        <f>(SUMIFS('Compac Raw Data'!S:S,'Compac Raw Data'!Z:Z,'Workout sheet'!A10,'Compac Raw Data'!D:D,'Workout sheet'!C10))</f>
        <v>4110</v>
      </c>
      <c r="L10" s="17">
        <f t="shared" si="3"/>
        <v>0.33924731182795698</v>
      </c>
      <c r="M10" s="8">
        <f ca="1">IF(Table2[[#This Row],[MONTH]]+EOMONTH(MONTH(Table2[[#This Row],[MONTH]]),0)&lt;TODAY(),IF(H10=0,(F10-E10)/1440,((F10-E10)/H10)/1440),0)</f>
        <v>4.450520833333333</v>
      </c>
      <c r="N10" s="24">
        <f t="shared" si="4"/>
        <v>0.26965811965811964</v>
      </c>
      <c r="T10" s="45"/>
      <c r="U10" s="45"/>
    </row>
    <row r="11" spans="1:21" x14ac:dyDescent="0.3">
      <c r="A11" s="6">
        <v>45170</v>
      </c>
      <c r="B11" t="s">
        <v>33</v>
      </c>
      <c r="C11" t="str">
        <f>_xlfn.XLOOKUP(D11,'Production Data'!C:C,'Production Data'!B:B)</f>
        <v>PAIDEMM SHAPPING DS500 I18002</v>
      </c>
      <c r="D11" s="1" t="s">
        <v>9</v>
      </c>
      <c r="E11" s="1">
        <f>SUMIFS('Production Data'!K:K,'Production Data'!C:C,'Workout sheet'!D11,'Production Data'!A:A,'Workout sheet'!A11)</f>
        <v>975</v>
      </c>
      <c r="F11" s="1">
        <f t="shared" si="0"/>
        <v>35100</v>
      </c>
      <c r="G11">
        <f>SUMIFS('Production Data'!T:T,'Production Data'!C:C,'Workout sheet'!D11,'Production Data'!A:A,'Workout sheet'!A11)</f>
        <v>36900</v>
      </c>
      <c r="H11">
        <f>COUNTIFS('Compac Raw Data'!$D:$D,'Workout sheet'!C11,'Compac Raw Data'!$Z:$Z,'Workout sheet'!A11)</f>
        <v>0</v>
      </c>
      <c r="I11" s="8">
        <f t="shared" si="1"/>
        <v>16.25</v>
      </c>
      <c r="J11" s="8">
        <f t="shared" si="2"/>
        <v>24.947916666666668</v>
      </c>
      <c r="K11">
        <f>(SUMIFS('Compac Raw Data'!S:S,'Compac Raw Data'!Z:Z,'Workout sheet'!A11,'Compac Raw Data'!D:D,'Workout sheet'!C11))</f>
        <v>0</v>
      </c>
      <c r="L11" s="17">
        <f t="shared" si="3"/>
        <v>2.6422764227642278E-2</v>
      </c>
      <c r="M11" s="8">
        <f ca="1">IF(Table2[[#This Row],[MONTH]]+EOMONTH(MONTH(Table2[[#This Row],[MONTH]]),0)&lt;TODAY(),IF(H11=0,(F11-E11)/1440,((F11-E11)/H11)/1440),0)</f>
        <v>23.697916666666668</v>
      </c>
      <c r="N11" s="24">
        <f t="shared" si="4"/>
        <v>2.7777777777777776E-2</v>
      </c>
      <c r="T11" s="45"/>
      <c r="U11" s="45"/>
    </row>
    <row r="12" spans="1:21" x14ac:dyDescent="0.3">
      <c r="A12" s="6">
        <v>45170</v>
      </c>
      <c r="B12" t="s">
        <v>33</v>
      </c>
      <c r="C12" t="str">
        <f>_xlfn.XLOOKUP(D12,'Production Data'!C:C,'Production Data'!B:B)</f>
        <v>SLOTTING MACHINE - SAGAR-6004</v>
      </c>
      <c r="D12" s="1" t="s">
        <v>10</v>
      </c>
      <c r="E12" s="1">
        <f>SUMIFS('Production Data'!K:K,'Production Data'!C:C,'Workout sheet'!D12,'Production Data'!A:A,'Workout sheet'!A12)</f>
        <v>90</v>
      </c>
      <c r="F12" s="1">
        <f t="shared" si="0"/>
        <v>35100</v>
      </c>
      <c r="G12">
        <f>SUMIFS('Production Data'!T:T,'Production Data'!C:C,'Workout sheet'!D12,'Production Data'!A:A,'Workout sheet'!A12)</f>
        <v>32850</v>
      </c>
      <c r="H12">
        <f>COUNTIFS('Compac Raw Data'!$D:$D,'Workout sheet'!C12,'Compac Raw Data'!$Z:$Z,'Workout sheet'!A12)</f>
        <v>1</v>
      </c>
      <c r="I12" s="8">
        <f t="shared" si="1"/>
        <v>1.5</v>
      </c>
      <c r="J12" s="8">
        <f t="shared" si="2"/>
        <v>22.75</v>
      </c>
      <c r="K12">
        <f>(SUMIFS('Compac Raw Data'!S:S,'Compac Raw Data'!Z:Z,'Workout sheet'!A12,'Compac Raw Data'!D:D,'Workout sheet'!C12))</f>
        <v>30</v>
      </c>
      <c r="L12" s="17">
        <f t="shared" si="3"/>
        <v>2.7397260273972603E-3</v>
      </c>
      <c r="M12" s="8">
        <f ca="1">IF(Table2[[#This Row],[MONTH]]+EOMONTH(MONTH(Table2[[#This Row],[MONTH]]),0)&lt;TODAY(),IF(H12=0,(F12-E12)/1440,((F12-E12)/H12)/1440),0)</f>
        <v>24.3125</v>
      </c>
      <c r="N12" s="24">
        <f t="shared" si="4"/>
        <v>2.5641025641025641E-3</v>
      </c>
      <c r="T12" s="45"/>
      <c r="U12" s="45"/>
    </row>
    <row r="13" spans="1:21" x14ac:dyDescent="0.3">
      <c r="A13" s="6">
        <v>45170</v>
      </c>
      <c r="B13" t="s">
        <v>33</v>
      </c>
      <c r="C13" t="str">
        <f>_xlfn.XLOOKUP(D13,'Production Data'!C:C,'Production Data'!B:B)</f>
        <v>GLEASON HOBBING 130H I7008</v>
      </c>
      <c r="D13" s="1" t="s">
        <v>11</v>
      </c>
      <c r="E13" s="1">
        <f>SUMIFS('Production Data'!K:K,'Production Data'!C:C,'Workout sheet'!D13,'Production Data'!A:A,'Workout sheet'!A13)</f>
        <v>530</v>
      </c>
      <c r="F13" s="1">
        <f t="shared" si="0"/>
        <v>35100</v>
      </c>
      <c r="G13">
        <f>SUMIFS('Production Data'!T:T,'Production Data'!C:C,'Workout sheet'!D13,'Production Data'!A:A,'Workout sheet'!A13)</f>
        <v>36900</v>
      </c>
      <c r="H13">
        <f>COUNTIFS('Compac Raw Data'!$D:$D,'Workout sheet'!C13,'Compac Raw Data'!$Z:$Z,'Workout sheet'!A13)</f>
        <v>4</v>
      </c>
      <c r="I13" s="8">
        <f t="shared" si="1"/>
        <v>2.2083333333333335</v>
      </c>
      <c r="J13" s="8">
        <f t="shared" si="2"/>
        <v>6.3142361111111107</v>
      </c>
      <c r="K13">
        <f>(SUMIFS('Compac Raw Data'!S:S,'Compac Raw Data'!Z:Z,'Workout sheet'!A13,'Compac Raw Data'!D:D,'Workout sheet'!C13))</f>
        <v>780</v>
      </c>
      <c r="L13" s="17">
        <f t="shared" si="3"/>
        <v>1.4363143631436315E-2</v>
      </c>
      <c r="M13" s="8">
        <f ca="1">IF(Table2[[#This Row],[MONTH]]+EOMONTH(MONTH(Table2[[#This Row],[MONTH]]),0)&lt;TODAY(),IF(H13=0,(F13-E13)/1440,((F13-E13)/H13)/1440),0)</f>
        <v>6.0017361111111107</v>
      </c>
      <c r="N13" s="24">
        <f t="shared" si="4"/>
        <v>1.50997150997151E-2</v>
      </c>
      <c r="T13" s="45"/>
      <c r="U13" s="45"/>
    </row>
    <row r="14" spans="1:21" x14ac:dyDescent="0.3">
      <c r="A14" s="6">
        <v>45170</v>
      </c>
      <c r="B14" t="s">
        <v>33</v>
      </c>
      <c r="C14" t="str">
        <f>_xlfn.XLOOKUP(D14,'Production Data'!C:C,'Production Data'!B:B)</f>
        <v>GLEASON HOBBING GP300-1 I7011</v>
      </c>
      <c r="D14" s="1" t="s">
        <v>12</v>
      </c>
      <c r="E14" s="1">
        <f>SUMIFS('Production Data'!K:K,'Production Data'!C:C,'Workout sheet'!D14,'Production Data'!A:A,'Workout sheet'!A14)</f>
        <v>4845</v>
      </c>
      <c r="F14" s="1">
        <f t="shared" si="0"/>
        <v>35100</v>
      </c>
      <c r="G14">
        <f>SUMIFS('Production Data'!T:T,'Production Data'!C:C,'Workout sheet'!D14,'Production Data'!A:A,'Workout sheet'!A14)</f>
        <v>33750</v>
      </c>
      <c r="H14">
        <f>COUNTIFS('Compac Raw Data'!$D:$D,'Workout sheet'!C14,'Compac Raw Data'!$Z:$Z,'Workout sheet'!A14)</f>
        <v>7</v>
      </c>
      <c r="I14" s="8">
        <f t="shared" si="1"/>
        <v>11.535714285714285</v>
      </c>
      <c r="J14" s="8">
        <f t="shared" si="2"/>
        <v>2.8675595238095242</v>
      </c>
      <c r="K14">
        <f>(SUMIFS('Compac Raw Data'!S:S,'Compac Raw Data'!Z:Z,'Workout sheet'!A14,'Compac Raw Data'!D:D,'Workout sheet'!C14))</f>
        <v>945</v>
      </c>
      <c r="L14" s="17">
        <f t="shared" si="3"/>
        <v>0.14355555555555555</v>
      </c>
      <c r="M14" s="8">
        <f ca="1">IF(Table2[[#This Row],[MONTH]]+EOMONTH(MONTH(Table2[[#This Row],[MONTH]]),0)&lt;TODAY(),IF(H14=0,(F14-E14)/1440,((F14-E14)/H14)/1440),0)</f>
        <v>3.0014880952380949</v>
      </c>
      <c r="N14" s="24">
        <f t="shared" si="4"/>
        <v>0.13803418803418804</v>
      </c>
      <c r="T14" s="45"/>
      <c r="U14" s="45"/>
    </row>
    <row r="15" spans="1:21" x14ac:dyDescent="0.3">
      <c r="A15" s="6">
        <v>45170</v>
      </c>
      <c r="B15" t="s">
        <v>33</v>
      </c>
      <c r="C15" t="str">
        <f>_xlfn.XLOOKUP(D15,'Production Data'!C:C,'Production Data'!B:B)</f>
        <v>GLEASON SHAVING 130SV I9003</v>
      </c>
      <c r="D15" s="1" t="s">
        <v>13</v>
      </c>
      <c r="E15" s="1">
        <f>SUMIFS('Production Data'!K:K,'Production Data'!C:C,'Workout sheet'!D15,'Production Data'!A:A,'Workout sheet'!A15)</f>
        <v>685</v>
      </c>
      <c r="F15" s="1">
        <f t="shared" si="0"/>
        <v>35100</v>
      </c>
      <c r="G15">
        <f>SUMIFS('Production Data'!T:T,'Production Data'!C:C,'Workout sheet'!D15,'Production Data'!A:A,'Workout sheet'!A15)</f>
        <v>35100</v>
      </c>
      <c r="H15">
        <f>COUNTIFS('Compac Raw Data'!$D:$D,'Workout sheet'!C15,'Compac Raw Data'!$Z:$Z,'Workout sheet'!A15)</f>
        <v>2</v>
      </c>
      <c r="I15" s="8">
        <f t="shared" si="1"/>
        <v>5.708333333333333</v>
      </c>
      <c r="J15" s="8">
        <f t="shared" si="2"/>
        <v>11.949652777777779</v>
      </c>
      <c r="K15">
        <f>(SUMIFS('Compac Raw Data'!S:S,'Compac Raw Data'!Z:Z,'Workout sheet'!A15,'Compac Raw Data'!D:D,'Workout sheet'!C15))</f>
        <v>58</v>
      </c>
      <c r="L15" s="17">
        <f t="shared" si="3"/>
        <v>1.9515669515669517E-2</v>
      </c>
      <c r="M15" s="8">
        <f ca="1">IF(Table2[[#This Row],[MONTH]]+EOMONTH(MONTH(Table2[[#This Row],[MONTH]]),0)&lt;TODAY(),IF(H15=0,(F15-E15)/1440,((F15-E15)/H15)/1440),0)</f>
        <v>11.949652777777779</v>
      </c>
      <c r="N15" s="24">
        <f t="shared" si="4"/>
        <v>1.9515669515669517E-2</v>
      </c>
      <c r="T15" s="45"/>
      <c r="U15" s="45"/>
    </row>
    <row r="16" spans="1:21" x14ac:dyDescent="0.3">
      <c r="A16" s="6">
        <v>45170</v>
      </c>
      <c r="B16" t="s">
        <v>33</v>
      </c>
      <c r="C16" t="str">
        <f>_xlfn.XLOOKUP(D16,'Production Data'!C:C,'Production Data'!B:B)</f>
        <v>SICMAT-1 SHAVING NRSU310 I9001</v>
      </c>
      <c r="D16" s="1" t="s">
        <v>14</v>
      </c>
      <c r="E16" s="1">
        <f>SUMIFS('Production Data'!K:K,'Production Data'!C:C,'Workout sheet'!D16,'Production Data'!A:A,'Workout sheet'!A16)</f>
        <v>0</v>
      </c>
      <c r="F16" s="1">
        <f t="shared" si="0"/>
        <v>35100</v>
      </c>
      <c r="G16">
        <f>SUMIFS('Production Data'!T:T,'Production Data'!C:C,'Workout sheet'!D16,'Production Data'!A:A,'Workout sheet'!A16)</f>
        <v>26550</v>
      </c>
      <c r="H16">
        <f>COUNTIFS('Compac Raw Data'!$D:$D,'Workout sheet'!C16,'Compac Raw Data'!$Z:$Z,'Workout sheet'!A16)</f>
        <v>3</v>
      </c>
      <c r="I16" s="8">
        <f t="shared" si="1"/>
        <v>0</v>
      </c>
      <c r="J16" s="8">
        <f t="shared" si="2"/>
        <v>6.145833333333333</v>
      </c>
      <c r="K16">
        <f>(SUMIFS('Compac Raw Data'!S:S,'Compac Raw Data'!Z:Z,'Workout sheet'!A16,'Compac Raw Data'!D:D,'Workout sheet'!C16))</f>
        <v>90</v>
      </c>
      <c r="L16" s="17">
        <f t="shared" si="3"/>
        <v>0</v>
      </c>
      <c r="M16" s="8">
        <f ca="1">IF(Table2[[#This Row],[MONTH]]+EOMONTH(MONTH(Table2[[#This Row],[MONTH]]),0)&lt;TODAY(),IF(H16=0,(F16-E16)/1440,((F16-E16)/H16)/1440),0)</f>
        <v>8.125</v>
      </c>
      <c r="N16" s="24">
        <f t="shared" si="4"/>
        <v>0</v>
      </c>
      <c r="T16" s="45"/>
      <c r="U16" s="45"/>
    </row>
    <row r="17" spans="1:21" x14ac:dyDescent="0.3">
      <c r="A17" s="6">
        <v>45170</v>
      </c>
      <c r="B17" t="s">
        <v>33</v>
      </c>
      <c r="C17" t="str">
        <f>_xlfn.XLOOKUP(D17,'Production Data'!C:C,'Production Data'!B:B)</f>
        <v>GLEASON SHAPPING P500S I18003</v>
      </c>
      <c r="D17" s="1" t="s">
        <v>15</v>
      </c>
      <c r="E17" s="1">
        <f>SUMIFS('Production Data'!K:K,'Production Data'!C:C,'Workout sheet'!D17,'Production Data'!A:A,'Workout sheet'!A17)</f>
        <v>415</v>
      </c>
      <c r="F17" s="1">
        <f t="shared" si="0"/>
        <v>35100</v>
      </c>
      <c r="G17">
        <f>SUMIFS('Production Data'!T:T,'Production Data'!C:C,'Workout sheet'!D17,'Production Data'!A:A,'Workout sheet'!A17)</f>
        <v>39600</v>
      </c>
      <c r="H17">
        <f>COUNTIFS('Compac Raw Data'!$D:$D,'Workout sheet'!C17,'Compac Raw Data'!$Z:$Z,'Workout sheet'!A17)</f>
        <v>1</v>
      </c>
      <c r="I17" s="8">
        <f t="shared" si="1"/>
        <v>6.916666666666667</v>
      </c>
      <c r="J17" s="8">
        <f t="shared" si="2"/>
        <v>27.211805555555557</v>
      </c>
      <c r="K17">
        <f>(SUMIFS('Compac Raw Data'!S:S,'Compac Raw Data'!Z:Z,'Workout sheet'!A17,'Compac Raw Data'!D:D,'Workout sheet'!C17))</f>
        <v>60</v>
      </c>
      <c r="L17" s="17">
        <f t="shared" si="3"/>
        <v>1.047979797979798E-2</v>
      </c>
      <c r="M17" s="8">
        <f ca="1">IF(Table2[[#This Row],[MONTH]]+EOMONTH(MONTH(Table2[[#This Row],[MONTH]]),0)&lt;TODAY(),IF(H17=0,(F17-E17)/1440,((F17-E17)/H17)/1440),0)</f>
        <v>24.086805555555557</v>
      </c>
      <c r="N17" s="24">
        <f t="shared" si="4"/>
        <v>1.1823361823361824E-2</v>
      </c>
      <c r="T17" s="45"/>
      <c r="U17" s="45"/>
    </row>
    <row r="18" spans="1:21" x14ac:dyDescent="0.3">
      <c r="A18" s="6">
        <v>45170</v>
      </c>
      <c r="B18" t="s">
        <v>33</v>
      </c>
      <c r="C18" t="str">
        <f>_xlfn.XLOOKUP(D18,'Production Data'!C:C,'Production Data'!B:B)</f>
        <v>GLEASON SHAPPING GP200S I18004</v>
      </c>
      <c r="D18" s="1" t="s">
        <v>16</v>
      </c>
      <c r="E18" s="1">
        <f>SUMIFS('Production Data'!K:K,'Production Data'!C:C,'Workout sheet'!D18,'Production Data'!A:A,'Workout sheet'!A18)</f>
        <v>1080</v>
      </c>
      <c r="F18" s="1">
        <f t="shared" si="0"/>
        <v>35100</v>
      </c>
      <c r="G18">
        <f>SUMIFS('Production Data'!T:T,'Production Data'!C:C,'Workout sheet'!D18,'Production Data'!A:A,'Workout sheet'!A18)</f>
        <v>36900</v>
      </c>
      <c r="H18">
        <f>COUNTIFS('Compac Raw Data'!$D:$D,'Workout sheet'!C18,'Compac Raw Data'!$Z:$Z,'Workout sheet'!A18)</f>
        <v>0</v>
      </c>
      <c r="I18" s="8">
        <f t="shared" si="1"/>
        <v>18</v>
      </c>
      <c r="J18" s="8">
        <f t="shared" si="2"/>
        <v>24.875</v>
      </c>
      <c r="K18">
        <f>(SUMIFS('Compac Raw Data'!S:S,'Compac Raw Data'!Z:Z,'Workout sheet'!A18,'Compac Raw Data'!D:D,'Workout sheet'!C18))</f>
        <v>0</v>
      </c>
      <c r="L18" s="17">
        <f t="shared" si="3"/>
        <v>2.9268292682926831E-2</v>
      </c>
      <c r="M18" s="8">
        <f ca="1">IF(Table2[[#This Row],[MONTH]]+EOMONTH(MONTH(Table2[[#This Row],[MONTH]]),0)&lt;TODAY(),IF(H18=0,(F18-E18)/1440,((F18-E18)/H18)/1440),0)</f>
        <v>23.625</v>
      </c>
      <c r="N18" s="24">
        <f t="shared" si="4"/>
        <v>3.0769230769230771E-2</v>
      </c>
      <c r="T18" s="45"/>
      <c r="U18" s="45"/>
    </row>
    <row r="19" spans="1:21" x14ac:dyDescent="0.3">
      <c r="A19" s="6">
        <v>45170</v>
      </c>
      <c r="B19" t="s">
        <v>33</v>
      </c>
      <c r="C19" t="str">
        <f>_xlfn.XLOOKUP(D19,'Production Data'!C:C,'Production Data'!B:B)</f>
        <v>BROACHING MACHINE  6T- 5002</v>
      </c>
      <c r="D19" s="1" t="s">
        <v>17</v>
      </c>
      <c r="E19" s="1">
        <f>SUMIFS('Production Data'!K:K,'Production Data'!C:C,'Workout sheet'!D19,'Production Data'!A:A,'Workout sheet'!A19)</f>
        <v>0</v>
      </c>
      <c r="F19" s="1">
        <f t="shared" si="0"/>
        <v>35100</v>
      </c>
      <c r="G19">
        <f>SUMIFS('Production Data'!T:T,'Production Data'!C:C,'Workout sheet'!D19,'Production Data'!A:A,'Workout sheet'!A19)</f>
        <v>0</v>
      </c>
      <c r="H19">
        <f>COUNTIFS('Compac Raw Data'!$D:$D,'Workout sheet'!C19,'Compac Raw Data'!$Z:$Z,'Workout sheet'!A19)</f>
        <v>1</v>
      </c>
      <c r="I19" s="8">
        <f t="shared" si="1"/>
        <v>0</v>
      </c>
      <c r="J19" s="8">
        <f t="shared" si="2"/>
        <v>0</v>
      </c>
      <c r="K19">
        <f>(SUMIFS('Compac Raw Data'!S:S,'Compac Raw Data'!Z:Z,'Workout sheet'!A19,'Compac Raw Data'!D:D,'Workout sheet'!C19))</f>
        <v>120</v>
      </c>
      <c r="L19" s="17">
        <f t="shared" si="3"/>
        <v>0</v>
      </c>
      <c r="M19" s="8">
        <f ca="1">IF(Table2[[#This Row],[MONTH]]+EOMONTH(MONTH(Table2[[#This Row],[MONTH]]),0)&lt;TODAY(),IF(H19=0,(F19-E19)/1440,((F19-E19)/H19)/1440),0)</f>
        <v>24.375</v>
      </c>
      <c r="N19" s="24">
        <f t="shared" si="4"/>
        <v>0</v>
      </c>
      <c r="T19" s="45"/>
      <c r="U19" s="45"/>
    </row>
    <row r="20" spans="1:21" x14ac:dyDescent="0.3">
      <c r="A20" s="6">
        <v>45170</v>
      </c>
      <c r="B20" t="s">
        <v>33</v>
      </c>
      <c r="C20" t="str">
        <f>_xlfn.XLOOKUP(D20,'Production Data'!C:C,'Production Data'!B:B)</f>
        <v>MAG HOBBING 140H I7015</v>
      </c>
      <c r="D20" s="1" t="s">
        <v>18</v>
      </c>
      <c r="E20" s="1">
        <f>SUMIFS('Production Data'!K:K,'Production Data'!C:C,'Workout sheet'!D20,'Production Data'!A:A,'Workout sheet'!A20)</f>
        <v>4950</v>
      </c>
      <c r="F20" s="1">
        <f t="shared" si="0"/>
        <v>35100</v>
      </c>
      <c r="G20">
        <f>SUMIFS('Production Data'!T:T,'Production Data'!C:C,'Workout sheet'!D20,'Production Data'!A:A,'Workout sheet'!A20)</f>
        <v>30150</v>
      </c>
      <c r="H20">
        <f>COUNTIFS('Compac Raw Data'!$D:$D,'Workout sheet'!C20,'Compac Raw Data'!$Z:$Z,'Workout sheet'!A20)</f>
        <v>11</v>
      </c>
      <c r="I20" s="8">
        <f t="shared" si="1"/>
        <v>7.5</v>
      </c>
      <c r="J20" s="8">
        <f t="shared" si="2"/>
        <v>1.5909090909090911</v>
      </c>
      <c r="K20">
        <f>(SUMIFS('Compac Raw Data'!S:S,'Compac Raw Data'!Z:Z,'Workout sheet'!A20,'Compac Raw Data'!D:D,'Workout sheet'!C20))</f>
        <v>742</v>
      </c>
      <c r="L20" s="17">
        <f t="shared" si="3"/>
        <v>0.16417910447761194</v>
      </c>
      <c r="M20" s="8">
        <f ca="1">IF(Table2[[#This Row],[MONTH]]+EOMONTH(MONTH(Table2[[#This Row],[MONTH]]),0)&lt;TODAY(),IF(H20=0,(F20-E20)/1440,((F20-E20)/H20)/1440),0)</f>
        <v>1.9034090909090911</v>
      </c>
      <c r="N20" s="24">
        <f t="shared" si="4"/>
        <v>0.14102564102564102</v>
      </c>
      <c r="T20" s="45"/>
      <c r="U20" s="45"/>
    </row>
    <row r="21" spans="1:21" x14ac:dyDescent="0.3">
      <c r="A21" s="6">
        <v>45170</v>
      </c>
      <c r="B21" t="s">
        <v>33</v>
      </c>
      <c r="C21" t="str">
        <f>_xlfn.XLOOKUP(D21,'Production Data'!C:C,'Production Data'!B:B)</f>
        <v>GLEASON HOBBING 210H I7016</v>
      </c>
      <c r="D21" s="1" t="s">
        <v>19</v>
      </c>
      <c r="E21" s="1">
        <f>SUMIFS('Production Data'!K:K,'Production Data'!C:C,'Workout sheet'!D21,'Production Data'!A:A,'Workout sheet'!A21)</f>
        <v>1380</v>
      </c>
      <c r="F21" s="1">
        <f t="shared" si="0"/>
        <v>35100</v>
      </c>
      <c r="G21">
        <f>SUMIFS('Production Data'!T:T,'Production Data'!C:C,'Workout sheet'!D21,'Production Data'!A:A,'Workout sheet'!A21)</f>
        <v>35100</v>
      </c>
      <c r="H21">
        <f>COUNTIFS('Compac Raw Data'!$D:$D,'Workout sheet'!C21,'Compac Raw Data'!$Z:$Z,'Workout sheet'!A21)</f>
        <v>0</v>
      </c>
      <c r="I21" s="8">
        <f t="shared" si="1"/>
        <v>23</v>
      </c>
      <c r="J21" s="8">
        <f t="shared" si="2"/>
        <v>23.416666666666668</v>
      </c>
      <c r="K21">
        <f>(SUMIFS('Compac Raw Data'!S:S,'Compac Raw Data'!Z:Z,'Workout sheet'!A21,'Compac Raw Data'!D:D,'Workout sheet'!C21))</f>
        <v>0</v>
      </c>
      <c r="L21" s="17">
        <f t="shared" si="3"/>
        <v>3.9316239316239315E-2</v>
      </c>
      <c r="M21" s="8">
        <f ca="1">IF(Table2[[#This Row],[MONTH]]+EOMONTH(MONTH(Table2[[#This Row],[MONTH]]),0)&lt;TODAY(),IF(H21=0,(F21-E21)/1440,((F21-E21)/H21)/1440),0)</f>
        <v>23.416666666666668</v>
      </c>
      <c r="N21" s="24">
        <f t="shared" si="4"/>
        <v>3.9316239316239315E-2</v>
      </c>
      <c r="T21" s="45"/>
      <c r="U21" s="45"/>
    </row>
    <row r="22" spans="1:21" x14ac:dyDescent="0.3">
      <c r="A22" s="6">
        <v>45170</v>
      </c>
      <c r="B22" t="s">
        <v>33</v>
      </c>
      <c r="C22" t="str">
        <f>_xlfn.XLOOKUP(D22,'Production Data'!C:C,'Production Data'!B:B)</f>
        <v>GLEASON SHAVING 200SV I9006</v>
      </c>
      <c r="D22" s="1" t="s">
        <v>3932</v>
      </c>
      <c r="E22" s="1">
        <f>SUMIFS('Production Data'!K:K,'Production Data'!C:C,'Workout sheet'!D22,'Production Data'!A:A,'Workout sheet'!A22)</f>
        <v>0</v>
      </c>
      <c r="F22" s="1">
        <f t="shared" si="0"/>
        <v>35100</v>
      </c>
      <c r="G22">
        <f>SUMIFS('Production Data'!T:T,'Production Data'!C:C,'Workout sheet'!D22,'Production Data'!A:A,'Workout sheet'!A22)</f>
        <v>0</v>
      </c>
      <c r="H22">
        <f>COUNTIFS('Compac Raw Data'!$D:$D,'Workout sheet'!C22,'Compac Raw Data'!$Z:$Z,'Workout sheet'!A22)</f>
        <v>0</v>
      </c>
      <c r="I22" s="8">
        <f t="shared" si="1"/>
        <v>0</v>
      </c>
      <c r="J22" s="8">
        <f t="shared" si="2"/>
        <v>0</v>
      </c>
      <c r="K22">
        <f>(SUMIFS('Compac Raw Data'!S:S,'Compac Raw Data'!Z:Z,'Workout sheet'!A22,'Compac Raw Data'!D:D,'Workout sheet'!C22))</f>
        <v>0</v>
      </c>
      <c r="L22" s="17">
        <f t="shared" si="3"/>
        <v>0</v>
      </c>
      <c r="M22" s="8">
        <f ca="1">IF(Table2[[#This Row],[MONTH]]+EOMONTH(MONTH(Table2[[#This Row],[MONTH]]),0)&lt;TODAY(),IF(H22=0,(F22-E22)/1440,((F22-E22)/H22)/1440),0)</f>
        <v>24.375</v>
      </c>
      <c r="N22" s="24">
        <f t="shared" si="4"/>
        <v>0</v>
      </c>
      <c r="T22" s="45"/>
      <c r="U22" s="45"/>
    </row>
    <row r="23" spans="1:21" x14ac:dyDescent="0.3">
      <c r="A23" s="6">
        <v>45170</v>
      </c>
      <c r="B23" t="s">
        <v>34</v>
      </c>
      <c r="C23" t="str">
        <f>_xlfn.XLOOKUP(D23,'Production Data'!C:C,'Production Data'!B:B)</f>
        <v>STUDER EXT GRINDING S36-1 I13005</v>
      </c>
      <c r="D23" s="1" t="s">
        <v>22</v>
      </c>
      <c r="E23" s="1">
        <f>SUMIFS('Production Data'!K:K,'Production Data'!C:C,'Workout sheet'!D23,'Production Data'!A:A,'Workout sheet'!A23)</f>
        <v>2415</v>
      </c>
      <c r="F23" s="1">
        <f t="shared" si="0"/>
        <v>35100</v>
      </c>
      <c r="G23">
        <f>SUMIFS('Production Data'!T:T,'Production Data'!C:C,'Workout sheet'!D23,'Production Data'!A:A,'Workout sheet'!A23)</f>
        <v>37350</v>
      </c>
      <c r="H23">
        <f>COUNTIFS('Compac Raw Data'!$D:$D,'Workout sheet'!C23,'Compac Raw Data'!$Z:$Z,'Workout sheet'!A23)</f>
        <v>1</v>
      </c>
      <c r="I23" s="8">
        <f t="shared" si="1"/>
        <v>40.25</v>
      </c>
      <c r="J23" s="8">
        <f t="shared" si="2"/>
        <v>24.260416666666668</v>
      </c>
      <c r="K23">
        <f>(SUMIFS('Compac Raw Data'!S:S,'Compac Raw Data'!Z:Z,'Workout sheet'!A23,'Compac Raw Data'!D:D,'Workout sheet'!C23))</f>
        <v>30</v>
      </c>
      <c r="L23" s="17">
        <f t="shared" si="3"/>
        <v>6.4658634538152612E-2</v>
      </c>
      <c r="M23" s="8">
        <f ca="1">IF(Table2[[#This Row],[MONTH]]+EOMONTH(MONTH(Table2[[#This Row],[MONTH]]),0)&lt;TODAY(),IF(H23=0,(F23-E23)/1440,((F23-E23)/H23)/1440),0)</f>
        <v>22.697916666666668</v>
      </c>
      <c r="N23" s="24">
        <f t="shared" si="4"/>
        <v>6.8803418803418809E-2</v>
      </c>
      <c r="T23" s="45"/>
      <c r="U23" s="45"/>
    </row>
    <row r="24" spans="1:21" x14ac:dyDescent="0.3">
      <c r="A24" s="6">
        <v>45170</v>
      </c>
      <c r="B24" t="s">
        <v>34</v>
      </c>
      <c r="C24" t="str">
        <f>_xlfn.XLOOKUP(D24,'Production Data'!C:C,'Production Data'!B:B)</f>
        <v>STUDER EXT GRINDING S40 I13004</v>
      </c>
      <c r="D24" s="1" t="s">
        <v>23</v>
      </c>
      <c r="E24" s="1">
        <f>SUMIFS('Production Data'!K:K,'Production Data'!C:C,'Workout sheet'!D24,'Production Data'!A:A,'Workout sheet'!A24)</f>
        <v>0</v>
      </c>
      <c r="F24" s="1">
        <f t="shared" si="0"/>
        <v>35100</v>
      </c>
      <c r="G24">
        <f>SUMIFS('Production Data'!T:T,'Production Data'!C:C,'Workout sheet'!D24,'Production Data'!A:A,'Workout sheet'!A24)</f>
        <v>36000</v>
      </c>
      <c r="H24">
        <f>COUNTIFS('Compac Raw Data'!$D:$D,'Workout sheet'!C24,'Compac Raw Data'!$Z:$Z,'Workout sheet'!A24)</f>
        <v>7</v>
      </c>
      <c r="I24" s="8">
        <f t="shared" si="1"/>
        <v>0</v>
      </c>
      <c r="J24" s="8">
        <f t="shared" si="2"/>
        <v>3.5714285714285716</v>
      </c>
      <c r="K24">
        <f>(SUMIFS('Compac Raw Data'!S:S,'Compac Raw Data'!Z:Z,'Workout sheet'!A24,'Compac Raw Data'!D:D,'Workout sheet'!C24))</f>
        <v>360</v>
      </c>
      <c r="L24" s="17">
        <f t="shared" si="3"/>
        <v>0</v>
      </c>
      <c r="M24" s="8">
        <f ca="1">IF(Table2[[#This Row],[MONTH]]+EOMONTH(MONTH(Table2[[#This Row],[MONTH]]),0)&lt;TODAY(),IF(H24=0,(F24-E24)/1440,((F24-E24)/H24)/1440),0)</f>
        <v>3.4821428571428572</v>
      </c>
      <c r="N24" s="24">
        <f t="shared" si="4"/>
        <v>0</v>
      </c>
      <c r="T24" s="45"/>
      <c r="U24" s="45"/>
    </row>
    <row r="25" spans="1:21" x14ac:dyDescent="0.3">
      <c r="A25" s="6">
        <v>45170</v>
      </c>
      <c r="B25" t="s">
        <v>34</v>
      </c>
      <c r="C25" t="str">
        <f>_xlfn.XLOOKUP(D25,'Production Data'!C:C,'Production Data'!B:B)</f>
        <v>MAZAK TURNING CENTER SQT250-1 I3002</v>
      </c>
      <c r="D25" s="1" t="s">
        <v>24</v>
      </c>
      <c r="E25" s="1">
        <f>SUMIFS('Production Data'!K:K,'Production Data'!C:C,'Workout sheet'!D25,'Production Data'!A:A,'Workout sheet'!A25)</f>
        <v>70</v>
      </c>
      <c r="F25" s="1">
        <f t="shared" si="0"/>
        <v>35100</v>
      </c>
      <c r="G25">
        <f>SUMIFS('Production Data'!T:T,'Production Data'!C:C,'Workout sheet'!D25,'Production Data'!A:A,'Workout sheet'!A25)</f>
        <v>33750</v>
      </c>
      <c r="H25">
        <f>COUNTIFS('Compac Raw Data'!$D:$D,'Workout sheet'!C25,'Compac Raw Data'!$Z:$Z,'Workout sheet'!A25)</f>
        <v>1</v>
      </c>
      <c r="I25" s="8">
        <f t="shared" si="1"/>
        <v>1.1666666666666667</v>
      </c>
      <c r="J25" s="8">
        <f t="shared" si="2"/>
        <v>23.388888888888889</v>
      </c>
      <c r="K25">
        <f>(SUMIFS('Compac Raw Data'!S:S,'Compac Raw Data'!Z:Z,'Workout sheet'!A25,'Compac Raw Data'!D:D,'Workout sheet'!C25))</f>
        <v>50</v>
      </c>
      <c r="L25" s="17">
        <f t="shared" si="3"/>
        <v>2.0740740740740741E-3</v>
      </c>
      <c r="M25" s="8">
        <f ca="1">IF(Table2[[#This Row],[MONTH]]+EOMONTH(MONTH(Table2[[#This Row],[MONTH]]),0)&lt;TODAY(),IF(H25=0,(F25-E25)/1440,((F25-E25)/H25)/1440),0)</f>
        <v>24.326388888888889</v>
      </c>
      <c r="N25" s="24">
        <f t="shared" si="4"/>
        <v>1.9943019943019944E-3</v>
      </c>
      <c r="T25" s="45"/>
      <c r="U25" s="45"/>
    </row>
    <row r="26" spans="1:21" x14ac:dyDescent="0.3">
      <c r="A26" s="6">
        <v>45170</v>
      </c>
      <c r="B26" t="s">
        <v>34</v>
      </c>
      <c r="C26" t="str">
        <f>_xlfn.XLOOKUP(D26,'Production Data'!C:C,'Production Data'!B:B)</f>
        <v>PMT INTERNAL GRINDING-1 FIG100XL I14004</v>
      </c>
      <c r="D26" s="1" t="s">
        <v>25</v>
      </c>
      <c r="E26" s="1">
        <f>SUMIFS('Production Data'!K:K,'Production Data'!C:C,'Workout sheet'!D26,'Production Data'!A:A,'Workout sheet'!A26)</f>
        <v>1320</v>
      </c>
      <c r="F26" s="1">
        <f t="shared" si="0"/>
        <v>35100</v>
      </c>
      <c r="G26">
        <f>SUMIFS('Production Data'!T:T,'Production Data'!C:C,'Workout sheet'!D26,'Production Data'!A:A,'Workout sheet'!A26)</f>
        <v>33300</v>
      </c>
      <c r="H26">
        <f>COUNTIFS('Compac Raw Data'!$D:$D,'Workout sheet'!C26,'Compac Raw Data'!$Z:$Z,'Workout sheet'!A26)</f>
        <v>4</v>
      </c>
      <c r="I26" s="8">
        <f t="shared" si="1"/>
        <v>5.5</v>
      </c>
      <c r="J26" s="8">
        <f t="shared" si="2"/>
        <v>5.552083333333333</v>
      </c>
      <c r="K26">
        <f>(SUMIFS('Compac Raw Data'!S:S,'Compac Raw Data'!Z:Z,'Workout sheet'!A26,'Compac Raw Data'!D:D,'Workout sheet'!C26))</f>
        <v>90</v>
      </c>
      <c r="L26" s="17">
        <f t="shared" si="3"/>
        <v>3.9639639639639637E-2</v>
      </c>
      <c r="M26" s="8">
        <f ca="1">IF(Table2[[#This Row],[MONTH]]+EOMONTH(MONTH(Table2[[#This Row],[MONTH]]),0)&lt;TODAY(),IF(H26=0,(F26-E26)/1440,((F26-E26)/H26)/1440),0)</f>
        <v>5.864583333333333</v>
      </c>
      <c r="N26" s="24">
        <f t="shared" si="4"/>
        <v>3.7606837606837605E-2</v>
      </c>
      <c r="T26" s="45"/>
      <c r="U26" s="45"/>
    </row>
    <row r="27" spans="1:21" x14ac:dyDescent="0.3">
      <c r="A27" s="6">
        <v>45170</v>
      </c>
      <c r="B27" t="s">
        <v>34</v>
      </c>
      <c r="C27" t="str">
        <f>_xlfn.XLOOKUP(D27,'Production Data'!C:C,'Production Data'!B:B)</f>
        <v>MORARA CNC ID GRINDING I14002</v>
      </c>
      <c r="D27" s="1" t="s">
        <v>26</v>
      </c>
      <c r="E27" s="1">
        <f>SUMIFS('Production Data'!K:K,'Production Data'!C:C,'Workout sheet'!D27,'Production Data'!A:A,'Workout sheet'!A27)</f>
        <v>1030</v>
      </c>
      <c r="F27" s="1">
        <f t="shared" si="0"/>
        <v>35100</v>
      </c>
      <c r="G27">
        <f>SUMIFS('Production Data'!T:T,'Production Data'!C:C,'Workout sheet'!D27,'Production Data'!A:A,'Workout sheet'!A27)</f>
        <v>25650</v>
      </c>
      <c r="H27">
        <f>COUNTIFS('Compac Raw Data'!$D:$D,'Workout sheet'!C27,'Compac Raw Data'!$Z:$Z,'Workout sheet'!A27)</f>
        <v>7</v>
      </c>
      <c r="I27" s="8">
        <f t="shared" si="1"/>
        <v>2.4523809523809521</v>
      </c>
      <c r="J27" s="8">
        <f t="shared" si="2"/>
        <v>2.4424603174603177</v>
      </c>
      <c r="K27">
        <f>(SUMIFS('Compac Raw Data'!S:S,'Compac Raw Data'!Z:Z,'Workout sheet'!A27,'Compac Raw Data'!D:D,'Workout sheet'!C27))</f>
        <v>630</v>
      </c>
      <c r="L27" s="17">
        <f t="shared" si="3"/>
        <v>4.0155945419103313E-2</v>
      </c>
      <c r="M27" s="8">
        <f ca="1">IF(Table2[[#This Row],[MONTH]]+EOMONTH(MONTH(Table2[[#This Row],[MONTH]]),0)&lt;TODAY(),IF(H27=0,(F27-E27)/1440,((F27-E27)/H27)/1440),0)</f>
        <v>3.3799603174603172</v>
      </c>
      <c r="N27" s="24">
        <f t="shared" si="4"/>
        <v>2.9344729344729346E-2</v>
      </c>
      <c r="T27" s="45"/>
      <c r="U27" s="45"/>
    </row>
    <row r="28" spans="1:21" x14ac:dyDescent="0.3">
      <c r="A28" s="6">
        <v>45170</v>
      </c>
      <c r="B28" t="s">
        <v>34</v>
      </c>
      <c r="C28" t="str">
        <f>_xlfn.XLOOKUP(D28,'Production Data'!C:C,'Production Data'!B:B)</f>
        <v>VOUMARD ID GRINDING I14003</v>
      </c>
      <c r="D28" s="1" t="s">
        <v>27</v>
      </c>
      <c r="E28" s="1">
        <f>SUMIFS('Production Data'!K:K,'Production Data'!C:C,'Workout sheet'!D28,'Production Data'!A:A,'Workout sheet'!A28)</f>
        <v>815</v>
      </c>
      <c r="F28" s="1">
        <f t="shared" si="0"/>
        <v>35100</v>
      </c>
      <c r="G28">
        <f>SUMIFS('Production Data'!T:T,'Production Data'!C:C,'Workout sheet'!D28,'Production Data'!A:A,'Workout sheet'!A28)</f>
        <v>36000</v>
      </c>
      <c r="H28">
        <f>COUNTIFS('Compac Raw Data'!$D:$D,'Workout sheet'!C28,'Compac Raw Data'!$Z:$Z,'Workout sheet'!A28)</f>
        <v>3</v>
      </c>
      <c r="I28" s="8">
        <f t="shared" si="1"/>
        <v>4.5277777777777777</v>
      </c>
      <c r="J28" s="8">
        <f t="shared" si="2"/>
        <v>8.1446759259259256</v>
      </c>
      <c r="K28">
        <f>(SUMIFS('Compac Raw Data'!S:S,'Compac Raw Data'!Z:Z,'Workout sheet'!A28,'Compac Raw Data'!D:D,'Workout sheet'!C28))</f>
        <v>210</v>
      </c>
      <c r="L28" s="17">
        <f t="shared" si="3"/>
        <v>2.2638888888888889E-2</v>
      </c>
      <c r="M28" s="8">
        <f ca="1">IF(Table2[[#This Row],[MONTH]]+EOMONTH(MONTH(Table2[[#This Row],[MONTH]]),0)&lt;TODAY(),IF(H28=0,(F28-E28)/1440,((F28-E28)/H28)/1440),0)</f>
        <v>7.9363425925925934</v>
      </c>
      <c r="N28" s="24">
        <f t="shared" si="4"/>
        <v>2.3219373219373219E-2</v>
      </c>
      <c r="T28" s="45"/>
      <c r="U28" s="45"/>
    </row>
    <row r="29" spans="1:21" x14ac:dyDescent="0.3">
      <c r="A29" s="6">
        <v>45170</v>
      </c>
      <c r="B29" t="s">
        <v>34</v>
      </c>
      <c r="C29" t="str">
        <f>_xlfn.XLOOKUP(D29,'Production Data'!C:C,'Production Data'!B:B)</f>
        <v>BURRI GEAR GRINDING BZ331 I15007</v>
      </c>
      <c r="D29" s="1" t="s">
        <v>28</v>
      </c>
      <c r="E29" s="1">
        <f>SUMIFS('Production Data'!K:K,'Production Data'!C:C,'Workout sheet'!D29,'Production Data'!A:A,'Workout sheet'!A29)</f>
        <v>3052</v>
      </c>
      <c r="F29" s="1">
        <f t="shared" si="0"/>
        <v>35100</v>
      </c>
      <c r="G29">
        <f>SUMIFS('Production Data'!T:T,'Production Data'!C:C,'Workout sheet'!D29,'Production Data'!A:A,'Workout sheet'!A29)</f>
        <v>40500</v>
      </c>
      <c r="H29">
        <f>COUNTIFS('Compac Raw Data'!$D:$D,'Workout sheet'!C29,'Compac Raw Data'!$Z:$Z,'Workout sheet'!A29)</f>
        <v>6</v>
      </c>
      <c r="I29" s="8">
        <f t="shared" si="1"/>
        <v>8.4777777777777779</v>
      </c>
      <c r="J29" s="8">
        <f t="shared" si="2"/>
        <v>4.3342592592592588</v>
      </c>
      <c r="K29">
        <f>(SUMIFS('Compac Raw Data'!S:S,'Compac Raw Data'!Z:Z,'Workout sheet'!A29,'Compac Raw Data'!D:D,'Workout sheet'!C29))</f>
        <v>1010</v>
      </c>
      <c r="L29" s="17">
        <f t="shared" si="3"/>
        <v>7.5358024691358022E-2</v>
      </c>
      <c r="M29" s="8">
        <f ca="1">IF(Table2[[#This Row],[MONTH]]+EOMONTH(MONTH(Table2[[#This Row],[MONTH]]),0)&lt;TODAY(),IF(H29=0,(F29-E29)/1440,((F29-E29)/H29)/1440),0)</f>
        <v>3.7092592592592593</v>
      </c>
      <c r="N29" s="24">
        <f t="shared" si="4"/>
        <v>8.6951566951566958E-2</v>
      </c>
      <c r="T29" s="45"/>
      <c r="U29" s="45"/>
    </row>
    <row r="30" spans="1:21" x14ac:dyDescent="0.3">
      <c r="A30" s="6">
        <v>45170</v>
      </c>
      <c r="B30" t="s">
        <v>34</v>
      </c>
      <c r="C30" t="str">
        <f>_xlfn.XLOOKUP(D30,'Production Data'!C:C,'Production Data'!B:B)</f>
        <v>PMT INTERNAL GRINDING-2 FIG50XL I14005</v>
      </c>
      <c r="D30" s="1" t="s">
        <v>29</v>
      </c>
      <c r="E30" s="1">
        <f>SUMIFS('Production Data'!K:K,'Production Data'!C:C,'Workout sheet'!D30,'Production Data'!A:A,'Workout sheet'!A30)</f>
        <v>0</v>
      </c>
      <c r="F30" s="1">
        <f t="shared" si="0"/>
        <v>35100</v>
      </c>
      <c r="G30">
        <f>SUMIFS('Production Data'!T:T,'Production Data'!C:C,'Workout sheet'!D30,'Production Data'!A:A,'Workout sheet'!A30)</f>
        <v>0</v>
      </c>
      <c r="H30">
        <f>COUNTIFS('Compac Raw Data'!$D:$D,'Workout sheet'!C30,'Compac Raw Data'!$Z:$Z,'Workout sheet'!A30)</f>
        <v>0</v>
      </c>
      <c r="I30" s="8">
        <f t="shared" si="1"/>
        <v>0</v>
      </c>
      <c r="J30" s="8">
        <f t="shared" si="2"/>
        <v>0</v>
      </c>
      <c r="K30">
        <f>(SUMIFS('Compac Raw Data'!S:S,'Compac Raw Data'!Z:Z,'Workout sheet'!A30,'Compac Raw Data'!D:D,'Workout sheet'!C30))</f>
        <v>0</v>
      </c>
      <c r="L30" s="17">
        <f t="shared" si="3"/>
        <v>0</v>
      </c>
      <c r="M30" s="8">
        <f ca="1">IF(Table2[[#This Row],[MONTH]]+EOMONTH(MONTH(Table2[[#This Row],[MONTH]]),0)&lt;TODAY(),IF(H30=0,(F30-E30)/1440,((F30-E30)/H30)/1440),0)</f>
        <v>24.375</v>
      </c>
      <c r="N30" s="24">
        <f t="shared" si="4"/>
        <v>0</v>
      </c>
      <c r="T30" s="45"/>
      <c r="U30" s="45"/>
    </row>
    <row r="31" spans="1:21" x14ac:dyDescent="0.3">
      <c r="A31" s="6">
        <v>45170</v>
      </c>
      <c r="B31" t="s">
        <v>34</v>
      </c>
      <c r="C31" t="str">
        <f>_xlfn.XLOOKUP(D31,'Production Data'!C:C,'Production Data'!B:B)</f>
        <v>REISHAUER GEAR GRINDING RZ301AS I15003</v>
      </c>
      <c r="D31" s="1" t="s">
        <v>30</v>
      </c>
      <c r="E31" s="1">
        <f>SUMIFS('Production Data'!K:K,'Production Data'!C:C,'Workout sheet'!D31,'Production Data'!A:A,'Workout sheet'!A31)</f>
        <v>8930</v>
      </c>
      <c r="F31" s="1">
        <f t="shared" si="0"/>
        <v>35100</v>
      </c>
      <c r="G31">
        <f>SUMIFS('Production Data'!T:T,'Production Data'!C:C,'Workout sheet'!D31,'Production Data'!A:A,'Workout sheet'!A31)</f>
        <v>34650</v>
      </c>
      <c r="H31">
        <f>COUNTIFS('Compac Raw Data'!$D:$D,'Workout sheet'!C31,'Compac Raw Data'!$Z:$Z,'Workout sheet'!A31)</f>
        <v>10</v>
      </c>
      <c r="I31" s="8">
        <f t="shared" si="1"/>
        <v>14.883333333333333</v>
      </c>
      <c r="J31" s="8">
        <f t="shared" si="2"/>
        <v>1.7861111111111112</v>
      </c>
      <c r="K31">
        <f>(SUMIFS('Compac Raw Data'!S:S,'Compac Raw Data'!Z:Z,'Workout sheet'!A31,'Compac Raw Data'!D:D,'Workout sheet'!C31))</f>
        <v>1375</v>
      </c>
      <c r="L31" s="17">
        <f t="shared" si="3"/>
        <v>0.25772005772005774</v>
      </c>
      <c r="M31" s="8">
        <f ca="1">IF(Table2[[#This Row],[MONTH]]+EOMONTH(MONTH(Table2[[#This Row],[MONTH]]),0)&lt;TODAY(),IF(H31=0,(F31-E31)/1440,((F31-E31)/H31)/1440),0)</f>
        <v>1.8173611111111112</v>
      </c>
      <c r="N31" s="24">
        <f t="shared" si="4"/>
        <v>0.25441595441595444</v>
      </c>
      <c r="T31" s="45"/>
      <c r="U31" s="45"/>
    </row>
    <row r="32" spans="1:21" x14ac:dyDescent="0.3">
      <c r="A32" s="6">
        <v>45170</v>
      </c>
      <c r="B32" t="s">
        <v>34</v>
      </c>
      <c r="C32" t="str">
        <f>_xlfn.XLOOKUP(D32,'Production Data'!C:C,'Production Data'!B:B)</f>
        <v>REISHAUER GEAR GRINDING RZ362A I15004</v>
      </c>
      <c r="D32" s="1" t="s">
        <v>31</v>
      </c>
      <c r="E32" s="1">
        <f>SUMIFS('Production Data'!K:K,'Production Data'!C:C,'Workout sheet'!D32,'Production Data'!A:A,'Workout sheet'!A32)</f>
        <v>10345</v>
      </c>
      <c r="F32" s="1">
        <f t="shared" si="0"/>
        <v>35100</v>
      </c>
      <c r="G32">
        <f>SUMIFS('Production Data'!T:T,'Production Data'!C:C,'Workout sheet'!D32,'Production Data'!A:A,'Workout sheet'!A32)</f>
        <v>35100</v>
      </c>
      <c r="H32">
        <f>COUNTIFS('Compac Raw Data'!$D:$D,'Workout sheet'!C32,'Compac Raw Data'!$Z:$Z,'Workout sheet'!A32)</f>
        <v>12</v>
      </c>
      <c r="I32" s="8">
        <f t="shared" si="1"/>
        <v>14.368055555555555</v>
      </c>
      <c r="J32" s="8">
        <f t="shared" si="2"/>
        <v>1.4325810185185184</v>
      </c>
      <c r="K32">
        <f>(SUMIFS('Compac Raw Data'!S:S,'Compac Raw Data'!Z:Z,'Workout sheet'!A32,'Compac Raw Data'!D:D,'Workout sheet'!C32))</f>
        <v>411</v>
      </c>
      <c r="L32" s="17">
        <f t="shared" si="3"/>
        <v>0.29472934472934476</v>
      </c>
      <c r="M32" s="8">
        <f ca="1">IF(Table2[[#This Row],[MONTH]]+EOMONTH(MONTH(Table2[[#This Row],[MONTH]]),0)&lt;TODAY(),IF(H32=0,(F32-E32)/1440,((F32-E32)/H32)/1440),0)</f>
        <v>1.4325810185185184</v>
      </c>
      <c r="N32" s="24">
        <f t="shared" si="4"/>
        <v>0.29472934472934476</v>
      </c>
      <c r="T32" s="45"/>
      <c r="U32" s="45"/>
    </row>
    <row r="33" spans="1:21" x14ac:dyDescent="0.3">
      <c r="A33" s="6">
        <v>45170</v>
      </c>
      <c r="B33" t="s">
        <v>35</v>
      </c>
      <c r="C33" t="str">
        <f>_xlfn.XLOOKUP(D33,'Production Data'!C:C,'Production Data'!B:B)</f>
        <v>MAZAK HMC HCN6000 I21005</v>
      </c>
      <c r="D33" s="1" t="s">
        <v>36</v>
      </c>
      <c r="E33" s="1">
        <f>SUMIFS('Production Data'!K:K,'Production Data'!C:C,'Workout sheet'!D33,'Production Data'!A:A,'Workout sheet'!A33)</f>
        <v>879</v>
      </c>
      <c r="F33" s="1">
        <f t="shared" si="0"/>
        <v>35100</v>
      </c>
      <c r="G33">
        <f>SUMIFS('Production Data'!T:T,'Production Data'!C:C,'Workout sheet'!D33,'Production Data'!A:A,'Workout sheet'!A33)</f>
        <v>33300</v>
      </c>
      <c r="H33">
        <f>COUNTIFS('Compac Raw Data'!$D:$D,'Workout sheet'!C33,'Compac Raw Data'!$Z:$Z,'Workout sheet'!A33)</f>
        <v>6</v>
      </c>
      <c r="I33" s="8">
        <f t="shared" si="1"/>
        <v>2.4416666666666669</v>
      </c>
      <c r="J33" s="8">
        <f t="shared" si="2"/>
        <v>3.7524305555555557</v>
      </c>
      <c r="K33">
        <f>(SUMIFS('Compac Raw Data'!S:S,'Compac Raw Data'!Z:Z,'Workout sheet'!A33,'Compac Raw Data'!D:D,'Workout sheet'!C33))</f>
        <v>970</v>
      </c>
      <c r="L33" s="17">
        <f t="shared" si="3"/>
        <v>2.6396396396396397E-2</v>
      </c>
      <c r="M33" s="8">
        <f ca="1">IF(Table2[[#This Row],[MONTH]]+EOMONTH(MONTH(Table2[[#This Row],[MONTH]]),0)&lt;TODAY(),IF(H33=0,(F33-E33)/1440,((F33-E33)/H33)/1440),0)</f>
        <v>3.9607638888888888</v>
      </c>
      <c r="N33" s="24">
        <f t="shared" si="4"/>
        <v>2.5042735042735041E-2</v>
      </c>
      <c r="T33" s="45"/>
      <c r="U33" s="45"/>
    </row>
    <row r="34" spans="1:21" x14ac:dyDescent="0.3">
      <c r="A34" s="6">
        <v>45170</v>
      </c>
      <c r="B34" t="s">
        <v>35</v>
      </c>
      <c r="C34" t="str">
        <f>_xlfn.XLOOKUP(D34,'Production Data'!C:C,'Production Data'!B:B)</f>
        <v>MAZAK HMC FH 4000- 21001</v>
      </c>
      <c r="D34" s="1" t="s">
        <v>37</v>
      </c>
      <c r="E34" s="1">
        <f>SUMIFS('Production Data'!K:K,'Production Data'!C:C,'Workout sheet'!D34,'Production Data'!A:A,'Workout sheet'!A34)</f>
        <v>537</v>
      </c>
      <c r="F34" s="1">
        <f t="shared" ref="F34:F65" si="5">NETWORKDAYS.INTL(A34,EOMONTH(A34,0),11,U:U)*22.5*60</f>
        <v>35100</v>
      </c>
      <c r="G34">
        <f>SUMIFS('Production Data'!T:T,'Production Data'!C:C,'Workout sheet'!D34,'Production Data'!A:A,'Workout sheet'!A34)</f>
        <v>34650</v>
      </c>
      <c r="H34">
        <f>COUNTIFS('Compac Raw Data'!$D:$D,'Workout sheet'!C34,'Compac Raw Data'!$Z:$Z,'Workout sheet'!A34)</f>
        <v>4</v>
      </c>
      <c r="I34" s="8">
        <f t="shared" ref="I34:I65" si="6">IF(H34=0,(E34/60),(E34/H34)/60)</f>
        <v>2.2374999999999998</v>
      </c>
      <c r="J34" s="8">
        <f t="shared" ref="J34:J65" si="7">IF(H34=0,(G34-E34)/1440,((G34-E34)/H34)/1440)</f>
        <v>5.9223958333333337</v>
      </c>
      <c r="K34">
        <f>(SUMIFS('Compac Raw Data'!S:S,'Compac Raw Data'!Z:Z,'Workout sheet'!A34,'Compac Raw Data'!D:D,'Workout sheet'!C34))</f>
        <v>50</v>
      </c>
      <c r="L34" s="17">
        <f t="shared" ref="L34:L65" si="8">IFERROR(E34/G34,0)</f>
        <v>1.5497835497835498E-2</v>
      </c>
      <c r="M34" s="8">
        <f ca="1">IF(Table2[[#This Row],[MONTH]]+EOMONTH(MONTH(Table2[[#This Row],[MONTH]]),0)&lt;TODAY(),IF(H34=0,(F34-E34)/1440,((F34-E34)/H34)/1440),0)</f>
        <v>6.0005208333333337</v>
      </c>
      <c r="N34" s="24">
        <f t="shared" ref="N34:N65" si="9">E34/F34</f>
        <v>1.5299145299145299E-2</v>
      </c>
      <c r="T34" s="45"/>
      <c r="U34" s="45"/>
    </row>
    <row r="35" spans="1:21" x14ac:dyDescent="0.3">
      <c r="A35" s="6">
        <v>45170</v>
      </c>
      <c r="B35" t="s">
        <v>35</v>
      </c>
      <c r="C35" t="str">
        <f>_xlfn.XLOOKUP(D35,'Production Data'!C:C,'Production Data'!B:B)</f>
        <v>DOOSAN VERTICAL TURNING LATHE VTL850 I3101</v>
      </c>
      <c r="D35" s="1" t="s">
        <v>38</v>
      </c>
      <c r="E35" s="1">
        <f>SUMIFS('Production Data'!K:K,'Production Data'!C:C,'Workout sheet'!D35,'Production Data'!A:A,'Workout sheet'!A35)</f>
        <v>578</v>
      </c>
      <c r="F35" s="1">
        <f t="shared" si="5"/>
        <v>35100</v>
      </c>
      <c r="G35">
        <f>SUMIFS('Production Data'!T:T,'Production Data'!C:C,'Workout sheet'!D35,'Production Data'!A:A,'Workout sheet'!A35)</f>
        <v>28350</v>
      </c>
      <c r="H35">
        <f>COUNTIFS('Compac Raw Data'!$D:$D,'Workout sheet'!C35,'Compac Raw Data'!$Z:$Z,'Workout sheet'!A35)</f>
        <v>2</v>
      </c>
      <c r="I35" s="8">
        <f t="shared" si="6"/>
        <v>4.8166666666666664</v>
      </c>
      <c r="J35" s="8">
        <f t="shared" si="7"/>
        <v>9.6430555555555557</v>
      </c>
      <c r="K35">
        <f>(SUMIFS('Compac Raw Data'!S:S,'Compac Raw Data'!Z:Z,'Workout sheet'!A35,'Compac Raw Data'!D:D,'Workout sheet'!C35))</f>
        <v>80</v>
      </c>
      <c r="L35" s="17">
        <f t="shared" si="8"/>
        <v>2.038800705467372E-2</v>
      </c>
      <c r="M35" s="8">
        <f ca="1">IF(Table2[[#This Row],[MONTH]]+EOMONTH(MONTH(Table2[[#This Row],[MONTH]]),0)&lt;TODAY(),IF(H35=0,(F35-E35)/1440,((F35-E35)/H35)/1440),0)</f>
        <v>11.986805555555556</v>
      </c>
      <c r="N35" s="24">
        <f t="shared" si="9"/>
        <v>1.6467236467236468E-2</v>
      </c>
      <c r="T35" s="45"/>
      <c r="U35" s="45"/>
    </row>
    <row r="36" spans="1:21" x14ac:dyDescent="0.3">
      <c r="A36" s="6">
        <v>45170</v>
      </c>
      <c r="B36" t="s">
        <v>35</v>
      </c>
      <c r="C36" t="str">
        <f>_xlfn.XLOOKUP(D36,'Production Data'!C:C,'Production Data'!B:B)</f>
        <v>HWACHEON VERTICAL TURNING LATHE VT550R I3105</v>
      </c>
      <c r="D36" s="1" t="s">
        <v>39</v>
      </c>
      <c r="E36" s="1">
        <f>SUMIFS('Production Data'!K:K,'Production Data'!C:C,'Workout sheet'!D36,'Production Data'!A:A,'Workout sheet'!A36)</f>
        <v>399</v>
      </c>
      <c r="F36" s="1">
        <f t="shared" si="5"/>
        <v>35100</v>
      </c>
      <c r="G36">
        <f>SUMIFS('Production Data'!T:T,'Production Data'!C:C,'Workout sheet'!D36,'Production Data'!A:A,'Workout sheet'!A36)</f>
        <v>31050</v>
      </c>
      <c r="H36">
        <f>COUNTIFS('Compac Raw Data'!$D:$D,'Workout sheet'!C36,'Compac Raw Data'!$Z:$Z,'Workout sheet'!A36)</f>
        <v>0</v>
      </c>
      <c r="I36" s="8">
        <f t="shared" si="6"/>
        <v>6.65</v>
      </c>
      <c r="J36" s="8">
        <f t="shared" si="7"/>
        <v>21.285416666666666</v>
      </c>
      <c r="K36">
        <f>(SUMIFS('Compac Raw Data'!S:S,'Compac Raw Data'!Z:Z,'Workout sheet'!A36,'Compac Raw Data'!D:D,'Workout sheet'!C36))</f>
        <v>0</v>
      </c>
      <c r="L36" s="17">
        <f t="shared" si="8"/>
        <v>1.2850241545893719E-2</v>
      </c>
      <c r="M36" s="8">
        <f ca="1">IF(Table2[[#This Row],[MONTH]]+EOMONTH(MONTH(Table2[[#This Row],[MONTH]]),0)&lt;TODAY(),IF(H36=0,(F36-E36)/1440,((F36-E36)/H36)/1440),0)</f>
        <v>24.097916666666666</v>
      </c>
      <c r="N36" s="24">
        <f t="shared" si="9"/>
        <v>1.1367521367521368E-2</v>
      </c>
      <c r="T36" s="45"/>
      <c r="U36" s="45"/>
    </row>
    <row r="37" spans="1:21" x14ac:dyDescent="0.3">
      <c r="A37" s="6">
        <v>45170</v>
      </c>
      <c r="B37" t="s">
        <v>35</v>
      </c>
      <c r="C37" t="str">
        <f>_xlfn.XLOOKUP(D37,'Production Data'!C:C,'Production Data'!B:B)</f>
        <v>HWACHEON VERTICAL TURNING LATHE VT650R I3107</v>
      </c>
      <c r="D37" s="1" t="s">
        <v>40</v>
      </c>
      <c r="E37" s="1">
        <f>SUMIFS('Production Data'!K:K,'Production Data'!C:C,'Workout sheet'!D37,'Production Data'!A:A,'Workout sheet'!A37)</f>
        <v>520</v>
      </c>
      <c r="F37" s="1">
        <f t="shared" si="5"/>
        <v>35100</v>
      </c>
      <c r="G37">
        <f>SUMIFS('Production Data'!T:T,'Production Data'!C:C,'Workout sheet'!D37,'Production Data'!A:A,'Workout sheet'!A37)</f>
        <v>22500</v>
      </c>
      <c r="H37">
        <f>COUNTIFS('Compac Raw Data'!$D:$D,'Workout sheet'!C37,'Compac Raw Data'!$Z:$Z,'Workout sheet'!A37)</f>
        <v>2</v>
      </c>
      <c r="I37" s="8">
        <f t="shared" si="6"/>
        <v>4.333333333333333</v>
      </c>
      <c r="J37" s="8">
        <f t="shared" si="7"/>
        <v>7.6319444444444446</v>
      </c>
      <c r="K37">
        <f>(SUMIFS('Compac Raw Data'!S:S,'Compac Raw Data'!Z:Z,'Workout sheet'!A37,'Compac Raw Data'!D:D,'Workout sheet'!C37))</f>
        <v>90</v>
      </c>
      <c r="L37" s="17">
        <f t="shared" si="8"/>
        <v>2.311111111111111E-2</v>
      </c>
      <c r="M37" s="8">
        <f ca="1">IF(Table2[[#This Row],[MONTH]]+EOMONTH(MONTH(Table2[[#This Row],[MONTH]]),0)&lt;TODAY(),IF(H37=0,(F37-E37)/1440,((F37-E37)/H37)/1440),0)</f>
        <v>12.006944444444445</v>
      </c>
      <c r="N37" s="24">
        <f t="shared" si="9"/>
        <v>1.4814814814814815E-2</v>
      </c>
      <c r="T37" s="45"/>
      <c r="U37" s="45"/>
    </row>
    <row r="38" spans="1:21" x14ac:dyDescent="0.3">
      <c r="A38" s="6">
        <v>45170</v>
      </c>
      <c r="B38" t="s">
        <v>35</v>
      </c>
      <c r="C38" t="str">
        <f>_xlfn.XLOOKUP(D38,'Production Data'!C:C,'Production Data'!B:B)</f>
        <v>MAZAK HMC FH6800 6PC I21004</v>
      </c>
      <c r="D38" s="1" t="s">
        <v>41</v>
      </c>
      <c r="E38" s="1">
        <f>SUMIFS('Production Data'!K:K,'Production Data'!C:C,'Workout sheet'!D38,'Production Data'!A:A,'Workout sheet'!A38)</f>
        <v>1677</v>
      </c>
      <c r="F38" s="1">
        <f t="shared" si="5"/>
        <v>35100</v>
      </c>
      <c r="G38">
        <f>SUMIFS('Production Data'!T:T,'Production Data'!C:C,'Workout sheet'!D38,'Production Data'!A:A,'Workout sheet'!A38)</f>
        <v>33300</v>
      </c>
      <c r="H38">
        <f>COUNTIFS('Compac Raw Data'!$D:$D,'Workout sheet'!C38,'Compac Raw Data'!$Z:$Z,'Workout sheet'!A38)</f>
        <v>8</v>
      </c>
      <c r="I38" s="8">
        <f t="shared" si="6"/>
        <v>3.4937499999999999</v>
      </c>
      <c r="J38" s="8">
        <f t="shared" si="7"/>
        <v>2.7450520833333334</v>
      </c>
      <c r="K38">
        <f>(SUMIFS('Compac Raw Data'!S:S,'Compac Raw Data'!Z:Z,'Workout sheet'!A38,'Compac Raw Data'!D:D,'Workout sheet'!C38))</f>
        <v>695</v>
      </c>
      <c r="L38" s="17">
        <f t="shared" si="8"/>
        <v>5.0360360360360359E-2</v>
      </c>
      <c r="M38" s="8">
        <f ca="1">IF(Table2[[#This Row],[MONTH]]+EOMONTH(MONTH(Table2[[#This Row],[MONTH]]),0)&lt;TODAY(),IF(H38=0,(F38-E38)/1440,((F38-E38)/H38)/1440),0)</f>
        <v>2.9013020833333334</v>
      </c>
      <c r="N38" s="24">
        <f t="shared" si="9"/>
        <v>4.777777777777778E-2</v>
      </c>
      <c r="T38" s="45"/>
      <c r="U38" s="45"/>
    </row>
    <row r="39" spans="1:21" x14ac:dyDescent="0.3">
      <c r="A39" s="6">
        <v>45170</v>
      </c>
      <c r="B39" t="s">
        <v>35</v>
      </c>
      <c r="C39" t="str">
        <f>_xlfn.XLOOKUP(D39,'Production Data'!C:C,'Production Data'!B:B)</f>
        <v>MAZAK HMC FH6800 2PC-1 I21003</v>
      </c>
      <c r="D39" s="1" t="s">
        <v>42</v>
      </c>
      <c r="E39" s="1">
        <f>SUMIFS('Production Data'!K:K,'Production Data'!C:C,'Workout sheet'!D39,'Production Data'!A:A,'Workout sheet'!A39)</f>
        <v>1843</v>
      </c>
      <c r="F39" s="1">
        <f t="shared" si="5"/>
        <v>35100</v>
      </c>
      <c r="G39">
        <f>SUMIFS('Production Data'!T:T,'Production Data'!C:C,'Workout sheet'!D39,'Production Data'!A:A,'Workout sheet'!A39)</f>
        <v>35550</v>
      </c>
      <c r="H39">
        <f>COUNTIFS('Compac Raw Data'!$D:$D,'Workout sheet'!C39,'Compac Raw Data'!$Z:$Z,'Workout sheet'!A39)</f>
        <v>7</v>
      </c>
      <c r="I39" s="8">
        <f t="shared" si="6"/>
        <v>4.3880952380952376</v>
      </c>
      <c r="J39" s="8">
        <f t="shared" si="7"/>
        <v>3.3439484126984129</v>
      </c>
      <c r="K39">
        <f>(SUMIFS('Compac Raw Data'!S:S,'Compac Raw Data'!Z:Z,'Workout sheet'!A39,'Compac Raw Data'!D:D,'Workout sheet'!C39))</f>
        <v>378</v>
      </c>
      <c r="L39" s="17">
        <f t="shared" si="8"/>
        <v>5.1842475386779184E-2</v>
      </c>
      <c r="M39" s="8">
        <f ca="1">IF(Table2[[#This Row],[MONTH]]+EOMONTH(MONTH(Table2[[#This Row],[MONTH]]),0)&lt;TODAY(),IF(H39=0,(F39-E39)/1440,((F39-E39)/H39)/1440),0)</f>
        <v>3.2993055555555557</v>
      </c>
      <c r="N39" s="24">
        <f t="shared" si="9"/>
        <v>5.2507122507122507E-2</v>
      </c>
      <c r="T39" s="45"/>
      <c r="U39" s="45"/>
    </row>
    <row r="40" spans="1:21" x14ac:dyDescent="0.3">
      <c r="A40" s="6">
        <v>45170</v>
      </c>
      <c r="B40" t="s">
        <v>35</v>
      </c>
      <c r="C40" t="str">
        <f>_xlfn.XLOOKUP(D40,'Production Data'!C:C,'Production Data'!B:B)</f>
        <v>MAZAK HMC FH6800 2PC-2 I21006</v>
      </c>
      <c r="D40" s="1" t="s">
        <v>43</v>
      </c>
      <c r="E40" s="1">
        <f>SUMIFS('Production Data'!K:K,'Production Data'!C:C,'Workout sheet'!D40,'Production Data'!A:A,'Workout sheet'!A40)</f>
        <v>564</v>
      </c>
      <c r="F40" s="1">
        <f t="shared" si="5"/>
        <v>35100</v>
      </c>
      <c r="G40">
        <f>SUMIFS('Production Data'!T:T,'Production Data'!C:C,'Workout sheet'!D40,'Production Data'!A:A,'Workout sheet'!A40)</f>
        <v>31950</v>
      </c>
      <c r="H40">
        <f>COUNTIFS('Compac Raw Data'!$D:$D,'Workout sheet'!C40,'Compac Raw Data'!$Z:$Z,'Workout sheet'!A40)</f>
        <v>5</v>
      </c>
      <c r="I40" s="8">
        <f t="shared" si="6"/>
        <v>1.88</v>
      </c>
      <c r="J40" s="8">
        <f t="shared" si="7"/>
        <v>4.3591666666666669</v>
      </c>
      <c r="K40">
        <f>(SUMIFS('Compac Raw Data'!S:S,'Compac Raw Data'!Z:Z,'Workout sheet'!A40,'Compac Raw Data'!D:D,'Workout sheet'!C40))</f>
        <v>825</v>
      </c>
      <c r="L40" s="17">
        <f t="shared" si="8"/>
        <v>1.7652582159624414E-2</v>
      </c>
      <c r="M40" s="8">
        <f ca="1">IF(Table2[[#This Row],[MONTH]]+EOMONTH(MONTH(Table2[[#This Row],[MONTH]]),0)&lt;TODAY(),IF(H40=0,(F40-E40)/1440,((F40-E40)/H40)/1440),0)</f>
        <v>4.7966666666666669</v>
      </c>
      <c r="N40" s="24">
        <f t="shared" si="9"/>
        <v>1.6068376068376067E-2</v>
      </c>
      <c r="T40" s="45"/>
      <c r="U40" s="45"/>
    </row>
    <row r="41" spans="1:21" x14ac:dyDescent="0.3">
      <c r="A41" s="6">
        <v>45170</v>
      </c>
      <c r="B41" t="s">
        <v>35</v>
      </c>
      <c r="C41" t="str">
        <f>_xlfn.XLOOKUP(D41,'Production Data'!C:C,'Production Data'!B:B)</f>
        <v>MAZAK TURNING CENTER QTN350M I3006</v>
      </c>
      <c r="D41" s="1" t="s">
        <v>44</v>
      </c>
      <c r="E41" s="1">
        <f>SUMIFS('Production Data'!K:K,'Production Data'!C:C,'Workout sheet'!D41,'Production Data'!A:A,'Workout sheet'!A41)</f>
        <v>3327</v>
      </c>
      <c r="F41" s="1">
        <f t="shared" si="5"/>
        <v>35100</v>
      </c>
      <c r="G41">
        <f>SUMIFS('Production Data'!T:T,'Production Data'!C:C,'Workout sheet'!D41,'Production Data'!A:A,'Workout sheet'!A41)</f>
        <v>35100</v>
      </c>
      <c r="H41">
        <f>COUNTIFS('Compac Raw Data'!$D:$D,'Workout sheet'!C41,'Compac Raw Data'!$Z:$Z,'Workout sheet'!A41)</f>
        <v>10</v>
      </c>
      <c r="I41" s="8">
        <f t="shared" si="6"/>
        <v>5.5449999999999999</v>
      </c>
      <c r="J41" s="8">
        <f t="shared" si="7"/>
        <v>2.2064583333333334</v>
      </c>
      <c r="K41">
        <f>(SUMIFS('Compac Raw Data'!S:S,'Compac Raw Data'!Z:Z,'Workout sheet'!A41,'Compac Raw Data'!D:D,'Workout sheet'!C41))</f>
        <v>3080</v>
      </c>
      <c r="L41" s="17">
        <f t="shared" si="8"/>
        <v>9.4786324786324788E-2</v>
      </c>
      <c r="M41" s="8">
        <f ca="1">IF(Table2[[#This Row],[MONTH]]+EOMONTH(MONTH(Table2[[#This Row],[MONTH]]),0)&lt;TODAY(),IF(H41=0,(F41-E41)/1440,((F41-E41)/H41)/1440),0)</f>
        <v>2.2064583333333334</v>
      </c>
      <c r="N41" s="24">
        <f t="shared" si="9"/>
        <v>9.4786324786324788E-2</v>
      </c>
      <c r="T41" s="45"/>
      <c r="U41" s="45"/>
    </row>
    <row r="42" spans="1:21" x14ac:dyDescent="0.3">
      <c r="A42" s="6">
        <v>45170</v>
      </c>
      <c r="B42" t="s">
        <v>35</v>
      </c>
      <c r="C42" t="str">
        <f>_xlfn.XLOOKUP(D42,'Production Data'!C:C,'Production Data'!B:B)</f>
        <v>MAZAK VMC VTC200B I22001</v>
      </c>
      <c r="D42" s="1" t="s">
        <v>45</v>
      </c>
      <c r="E42" s="1">
        <f>SUMIFS('Production Data'!K:K,'Production Data'!C:C,'Workout sheet'!D42,'Production Data'!A:A,'Workout sheet'!A42)</f>
        <v>441</v>
      </c>
      <c r="F42" s="1">
        <f t="shared" si="5"/>
        <v>35100</v>
      </c>
      <c r="G42">
        <f>SUMIFS('Production Data'!T:T,'Production Data'!C:C,'Workout sheet'!D42,'Production Data'!A:A,'Workout sheet'!A42)</f>
        <v>31500</v>
      </c>
      <c r="H42">
        <f>COUNTIFS('Compac Raw Data'!$D:$D,'Workout sheet'!C42,'Compac Raw Data'!$Z:$Z,'Workout sheet'!A42)</f>
        <v>5</v>
      </c>
      <c r="I42" s="8">
        <f t="shared" si="6"/>
        <v>1.47</v>
      </c>
      <c r="J42" s="8">
        <f t="shared" si="7"/>
        <v>4.3137499999999998</v>
      </c>
      <c r="K42">
        <f>(SUMIFS('Compac Raw Data'!S:S,'Compac Raw Data'!Z:Z,'Workout sheet'!A42,'Compac Raw Data'!D:D,'Workout sheet'!C42))</f>
        <v>153</v>
      </c>
      <c r="L42" s="17">
        <f t="shared" si="8"/>
        <v>1.4E-2</v>
      </c>
      <c r="M42" s="8">
        <f ca="1">IF(Table2[[#This Row],[MONTH]]+EOMONTH(MONTH(Table2[[#This Row],[MONTH]]),0)&lt;TODAY(),IF(H42=0,(F42-E42)/1440,((F42-E42)/H42)/1440),0)</f>
        <v>4.8137499999999998</v>
      </c>
      <c r="N42" s="24">
        <f t="shared" si="9"/>
        <v>1.2564102564102564E-2</v>
      </c>
      <c r="T42" s="45"/>
      <c r="U42" s="45"/>
    </row>
    <row r="43" spans="1:21" x14ac:dyDescent="0.3">
      <c r="A43" s="6">
        <v>45170</v>
      </c>
      <c r="B43" t="s">
        <v>35</v>
      </c>
      <c r="C43" t="str">
        <f>_xlfn.XLOOKUP(D43,'Production Data'!C:C,'Production Data'!B:B)</f>
        <v>AMS VMC MCV400 XL I22002</v>
      </c>
      <c r="D43" s="1" t="s">
        <v>46</v>
      </c>
      <c r="E43" s="1">
        <f>SUMIFS('Production Data'!K:K,'Production Data'!C:C,'Workout sheet'!D43,'Production Data'!A:A,'Workout sheet'!A43)</f>
        <v>56</v>
      </c>
      <c r="F43" s="1">
        <f t="shared" si="5"/>
        <v>35100</v>
      </c>
      <c r="G43">
        <f>SUMIFS('Production Data'!T:T,'Production Data'!C:C,'Workout sheet'!D43,'Production Data'!A:A,'Workout sheet'!A43)</f>
        <v>18000</v>
      </c>
      <c r="H43">
        <f>COUNTIFS('Compac Raw Data'!$D:$D,'Workout sheet'!C43,'Compac Raw Data'!$Z:$Z,'Workout sheet'!A43)</f>
        <v>0</v>
      </c>
      <c r="I43" s="8">
        <f t="shared" si="6"/>
        <v>0.93333333333333335</v>
      </c>
      <c r="J43" s="8">
        <f t="shared" si="7"/>
        <v>12.46111111111111</v>
      </c>
      <c r="K43">
        <f>(SUMIFS('Compac Raw Data'!S:S,'Compac Raw Data'!Z:Z,'Workout sheet'!A43,'Compac Raw Data'!D:D,'Workout sheet'!C43))</f>
        <v>0</v>
      </c>
      <c r="L43" s="17">
        <f t="shared" si="8"/>
        <v>3.1111111111111109E-3</v>
      </c>
      <c r="M43" s="8">
        <f ca="1">IF(Table2[[#This Row],[MONTH]]+EOMONTH(MONTH(Table2[[#This Row],[MONTH]]),0)&lt;TODAY(),IF(H43=0,(F43-E43)/1440,((F43-E43)/H43)/1440),0)</f>
        <v>24.336111111111112</v>
      </c>
      <c r="N43" s="24">
        <f t="shared" si="9"/>
        <v>1.5954415954415955E-3</v>
      </c>
      <c r="T43" s="45"/>
      <c r="U43" s="45"/>
    </row>
    <row r="44" spans="1:21" x14ac:dyDescent="0.3">
      <c r="A44" s="6">
        <v>45170</v>
      </c>
      <c r="B44" t="s">
        <v>35</v>
      </c>
      <c r="C44" t="str">
        <f>_xlfn.XLOOKUP(D44,'Production Data'!C:C,'Production Data'!B:B)</f>
        <v>TAL VERTICAL TURNING LATHE VTL800 I3106</v>
      </c>
      <c r="D44" s="1" t="s">
        <v>47</v>
      </c>
      <c r="E44" s="1">
        <f>SUMIFS('Production Data'!K:K,'Production Data'!C:C,'Workout sheet'!D44,'Production Data'!A:A,'Workout sheet'!A44)</f>
        <v>315</v>
      </c>
      <c r="F44" s="1">
        <f t="shared" si="5"/>
        <v>35100</v>
      </c>
      <c r="G44">
        <f>SUMIFS('Production Data'!T:T,'Production Data'!C:C,'Workout sheet'!D44,'Production Data'!A:A,'Workout sheet'!A44)</f>
        <v>13050</v>
      </c>
      <c r="H44">
        <f>COUNTIFS('Compac Raw Data'!$D:$D,'Workout sheet'!C44,'Compac Raw Data'!$Z:$Z,'Workout sheet'!A44)</f>
        <v>0</v>
      </c>
      <c r="I44" s="8">
        <f t="shared" si="6"/>
        <v>5.25</v>
      </c>
      <c r="J44" s="8">
        <f t="shared" si="7"/>
        <v>8.84375</v>
      </c>
      <c r="K44">
        <f>(SUMIFS('Compac Raw Data'!S:S,'Compac Raw Data'!Z:Z,'Workout sheet'!A44,'Compac Raw Data'!D:D,'Workout sheet'!C44))</f>
        <v>0</v>
      </c>
      <c r="L44" s="17">
        <f t="shared" si="8"/>
        <v>2.4137931034482758E-2</v>
      </c>
      <c r="M44" s="8">
        <f ca="1">IF(Table2[[#This Row],[MONTH]]+EOMONTH(MONTH(Table2[[#This Row],[MONTH]]),0)&lt;TODAY(),IF(H44=0,(F44-E44)/1440,((F44-E44)/H44)/1440),0)</f>
        <v>24.15625</v>
      </c>
      <c r="N44" s="24">
        <f t="shared" si="9"/>
        <v>8.9743589743589737E-3</v>
      </c>
      <c r="T44" s="45"/>
      <c r="U44" s="45"/>
    </row>
    <row r="45" spans="1:21" x14ac:dyDescent="0.3">
      <c r="A45" s="6">
        <v>45170</v>
      </c>
      <c r="B45" t="s">
        <v>35</v>
      </c>
      <c r="C45" t="str">
        <f>_xlfn.XLOOKUP(D45,'Production Data'!C:C,'Production Data'!B:B)</f>
        <v>MAZAK TURNING CENTER QTN250M I3005</v>
      </c>
      <c r="D45" s="1" t="s">
        <v>48</v>
      </c>
      <c r="E45" s="1">
        <f>SUMIFS('Production Data'!K:K,'Production Data'!C:C,'Workout sheet'!D45,'Production Data'!A:A,'Workout sheet'!A45)</f>
        <v>365</v>
      </c>
      <c r="F45" s="1">
        <f t="shared" si="5"/>
        <v>35100</v>
      </c>
      <c r="G45">
        <f>SUMIFS('Production Data'!T:T,'Production Data'!C:C,'Workout sheet'!D45,'Production Data'!A:A,'Workout sheet'!A45)</f>
        <v>32400</v>
      </c>
      <c r="H45">
        <f>COUNTIFS('Compac Raw Data'!$D:$D,'Workout sheet'!C45,'Compac Raw Data'!$Z:$Z,'Workout sheet'!A45)</f>
        <v>1</v>
      </c>
      <c r="I45" s="8">
        <f t="shared" si="6"/>
        <v>6.083333333333333</v>
      </c>
      <c r="J45" s="8">
        <f t="shared" si="7"/>
        <v>22.246527777777779</v>
      </c>
      <c r="K45">
        <f>(SUMIFS('Compac Raw Data'!S:S,'Compac Raw Data'!Z:Z,'Workout sheet'!A45,'Compac Raw Data'!D:D,'Workout sheet'!C45))</f>
        <v>0</v>
      </c>
      <c r="L45" s="17">
        <f t="shared" si="8"/>
        <v>1.1265432098765432E-2</v>
      </c>
      <c r="M45" s="8">
        <f ca="1">IF(Table2[[#This Row],[MONTH]]+EOMONTH(MONTH(Table2[[#This Row],[MONTH]]),0)&lt;TODAY(),IF(H45=0,(F45-E45)/1440,((F45-E45)/H45)/1440),0)</f>
        <v>24.121527777777779</v>
      </c>
      <c r="N45" s="24">
        <f t="shared" si="9"/>
        <v>1.0398860398860399E-2</v>
      </c>
      <c r="T45" s="45"/>
      <c r="U45" s="45"/>
    </row>
    <row r="46" spans="1:21" x14ac:dyDescent="0.3">
      <c r="A46" s="6">
        <v>45170</v>
      </c>
      <c r="B46" t="s">
        <v>35</v>
      </c>
      <c r="C46" t="str">
        <f>_xlfn.XLOOKUP(D46,'Production Data'!C:C,'Production Data'!B:B)</f>
        <v>MAZAK TURNING CENTER SQT200 I3004</v>
      </c>
      <c r="D46" s="1" t="s">
        <v>49</v>
      </c>
      <c r="E46" s="1">
        <f>SUMIFS('Production Data'!K:K,'Production Data'!C:C,'Workout sheet'!D46,'Production Data'!A:A,'Workout sheet'!A46)</f>
        <v>290</v>
      </c>
      <c r="F46" s="1">
        <f t="shared" si="5"/>
        <v>35100</v>
      </c>
      <c r="G46">
        <f>SUMIFS('Production Data'!T:T,'Production Data'!C:C,'Workout sheet'!D46,'Production Data'!A:A,'Workout sheet'!A46)</f>
        <v>21600</v>
      </c>
      <c r="H46">
        <f>COUNTIFS('Compac Raw Data'!$D:$D,'Workout sheet'!C46,'Compac Raw Data'!$Z:$Z,'Workout sheet'!A46)</f>
        <v>0</v>
      </c>
      <c r="I46" s="8">
        <f t="shared" si="6"/>
        <v>4.833333333333333</v>
      </c>
      <c r="J46" s="8">
        <f t="shared" si="7"/>
        <v>14.798611111111111</v>
      </c>
      <c r="K46">
        <f>(SUMIFS('Compac Raw Data'!S:S,'Compac Raw Data'!Z:Z,'Workout sheet'!A46,'Compac Raw Data'!D:D,'Workout sheet'!C46))</f>
        <v>0</v>
      </c>
      <c r="L46" s="17">
        <f t="shared" si="8"/>
        <v>1.3425925925925926E-2</v>
      </c>
      <c r="M46" s="8">
        <f ca="1">IF(Table2[[#This Row],[MONTH]]+EOMONTH(MONTH(Table2[[#This Row],[MONTH]]),0)&lt;TODAY(),IF(H46=0,(F46-E46)/1440,((F46-E46)/H46)/1440),0)</f>
        <v>24.173611111111111</v>
      </c>
      <c r="N46" s="24">
        <f t="shared" si="9"/>
        <v>8.2621082621082628E-3</v>
      </c>
      <c r="T46" s="45"/>
      <c r="U46" s="45"/>
    </row>
    <row r="47" spans="1:21" x14ac:dyDescent="0.3">
      <c r="A47" s="6">
        <v>45170</v>
      </c>
      <c r="B47" t="s">
        <v>35</v>
      </c>
      <c r="C47" t="str">
        <f>_xlfn.XLOOKUP(D47,'Production Data'!C:C,'Production Data'!B:B)</f>
        <v>MAZAK TURNING CENTER SQT250-2 I3003</v>
      </c>
      <c r="D47" s="1" t="s">
        <v>50</v>
      </c>
      <c r="E47" s="1">
        <f>SUMIFS('Production Data'!K:K,'Production Data'!C:C,'Workout sheet'!D47,'Production Data'!A:A,'Workout sheet'!A47)</f>
        <v>55</v>
      </c>
      <c r="F47" s="1">
        <f t="shared" si="5"/>
        <v>35100</v>
      </c>
      <c r="G47">
        <f>SUMIFS('Production Data'!T:T,'Production Data'!C:C,'Workout sheet'!D47,'Production Data'!A:A,'Workout sheet'!A47)</f>
        <v>34650</v>
      </c>
      <c r="H47">
        <f>COUNTIFS('Compac Raw Data'!$D:$D,'Workout sheet'!C47,'Compac Raw Data'!$Z:$Z,'Workout sheet'!A47)</f>
        <v>3</v>
      </c>
      <c r="I47" s="8">
        <f t="shared" si="6"/>
        <v>0.30555555555555552</v>
      </c>
      <c r="J47" s="8">
        <f t="shared" si="7"/>
        <v>8.0081018518518512</v>
      </c>
      <c r="K47">
        <f>(SUMIFS('Compac Raw Data'!S:S,'Compac Raw Data'!Z:Z,'Workout sheet'!A47,'Compac Raw Data'!D:D,'Workout sheet'!C47))</f>
        <v>50</v>
      </c>
      <c r="L47" s="17">
        <f t="shared" si="8"/>
        <v>1.5873015873015873E-3</v>
      </c>
      <c r="M47" s="8">
        <f ca="1">IF(Table2[[#This Row],[MONTH]]+EOMONTH(MONTH(Table2[[#This Row],[MONTH]]),0)&lt;TODAY(),IF(H47=0,(F47-E47)/1440,((F47-E47)/H47)/1440),0)</f>
        <v>8.1122685185185173</v>
      </c>
      <c r="N47" s="24">
        <f t="shared" si="9"/>
        <v>1.5669515669515669E-3</v>
      </c>
      <c r="T47" s="45"/>
      <c r="U47" s="45"/>
    </row>
    <row r="48" spans="1:21" x14ac:dyDescent="0.3">
      <c r="A48" s="6">
        <v>45170</v>
      </c>
      <c r="B48" t="s">
        <v>35</v>
      </c>
      <c r="C48" t="str">
        <f>_xlfn.XLOOKUP(D48,'Production Data'!C:C,'Production Data'!B:B)</f>
        <v>MAG FEELER VMC VMP45A I22003</v>
      </c>
      <c r="D48" s="1" t="s">
        <v>51</v>
      </c>
      <c r="E48" s="1">
        <f>SUMIFS('Production Data'!K:K,'Production Data'!C:C,'Workout sheet'!D48,'Production Data'!A:A,'Workout sheet'!A48)</f>
        <v>197</v>
      </c>
      <c r="F48" s="1">
        <f t="shared" si="5"/>
        <v>35100</v>
      </c>
      <c r="G48">
        <f>SUMIFS('Production Data'!T:T,'Production Data'!C:C,'Workout sheet'!D48,'Production Data'!A:A,'Workout sheet'!A48)</f>
        <v>27000</v>
      </c>
      <c r="H48">
        <f>COUNTIFS('Compac Raw Data'!$D:$D,'Workout sheet'!C48,'Compac Raw Data'!$Z:$Z,'Workout sheet'!A48)</f>
        <v>0</v>
      </c>
      <c r="I48" s="8">
        <f t="shared" si="6"/>
        <v>3.2833333333333332</v>
      </c>
      <c r="J48" s="8">
        <f t="shared" si="7"/>
        <v>18.613194444444446</v>
      </c>
      <c r="K48">
        <f>(SUMIFS('Compac Raw Data'!S:S,'Compac Raw Data'!Z:Z,'Workout sheet'!A48,'Compac Raw Data'!D:D,'Workout sheet'!C48))</f>
        <v>0</v>
      </c>
      <c r="L48" s="17">
        <f t="shared" si="8"/>
        <v>7.2962962962962964E-3</v>
      </c>
      <c r="M48" s="8">
        <f ca="1">IF(Table2[[#This Row],[MONTH]]+EOMONTH(MONTH(Table2[[#This Row],[MONTH]]),0)&lt;TODAY(),IF(H48=0,(F48-E48)/1440,((F48-E48)/H48)/1440),0)</f>
        <v>24.238194444444446</v>
      </c>
      <c r="N48" s="24">
        <f t="shared" si="9"/>
        <v>5.6125356125356126E-3</v>
      </c>
      <c r="T48" s="45"/>
      <c r="U48" s="45"/>
    </row>
    <row r="49" spans="1:21" x14ac:dyDescent="0.3">
      <c r="A49" s="6">
        <v>45170</v>
      </c>
      <c r="B49" t="s">
        <v>35</v>
      </c>
      <c r="C49" t="str">
        <f>_xlfn.XLOOKUP(D49,'Production Data'!C:C,'Production Data'!B:B)</f>
        <v>MAZAK HMC HCN6800 2PC-3 I21007</v>
      </c>
      <c r="D49" s="1" t="s">
        <v>52</v>
      </c>
      <c r="E49" s="1">
        <f>SUMIFS('Production Data'!K:K,'Production Data'!C:C,'Workout sheet'!D49,'Production Data'!A:A,'Workout sheet'!A49)</f>
        <v>0</v>
      </c>
      <c r="F49" s="1">
        <f t="shared" si="5"/>
        <v>35100</v>
      </c>
      <c r="G49">
        <f>SUMIFS('Production Data'!T:T,'Production Data'!C:C,'Workout sheet'!D49,'Production Data'!A:A,'Workout sheet'!A49)</f>
        <v>0</v>
      </c>
      <c r="H49">
        <f>COUNTIFS('Compac Raw Data'!$D:$D,'Workout sheet'!C49,'Compac Raw Data'!$Z:$Z,'Workout sheet'!A49)</f>
        <v>0</v>
      </c>
      <c r="I49" s="8">
        <f t="shared" si="6"/>
        <v>0</v>
      </c>
      <c r="J49" s="8">
        <f t="shared" si="7"/>
        <v>0</v>
      </c>
      <c r="K49">
        <f>(SUMIFS('Compac Raw Data'!S:S,'Compac Raw Data'!Z:Z,'Workout sheet'!A49,'Compac Raw Data'!D:D,'Workout sheet'!C49))</f>
        <v>0</v>
      </c>
      <c r="L49" s="17">
        <f t="shared" si="8"/>
        <v>0</v>
      </c>
      <c r="M49" s="8">
        <f ca="1">IF(Table2[[#This Row],[MONTH]]+EOMONTH(MONTH(Table2[[#This Row],[MONTH]]),0)&lt;TODAY(),IF(H49=0,(F49-E49)/1440,((F49-E49)/H49)/1440),0)</f>
        <v>24.375</v>
      </c>
      <c r="N49" s="24">
        <f t="shared" si="9"/>
        <v>0</v>
      </c>
      <c r="T49" s="45"/>
      <c r="U49" s="45"/>
    </row>
    <row r="50" spans="1:21" x14ac:dyDescent="0.3">
      <c r="A50" s="6">
        <v>45170</v>
      </c>
      <c r="B50" t="s">
        <v>35</v>
      </c>
      <c r="C50" t="str">
        <f>_xlfn.XLOOKUP(D50,'Production Data'!C:C,'Production Data'!B:B)</f>
        <v>DOOSAN HMC HP6300 7PC I21008</v>
      </c>
      <c r="D50" s="1" t="s">
        <v>53</v>
      </c>
      <c r="E50" s="1">
        <f>SUMIFS('Production Data'!K:K,'Production Data'!C:C,'Workout sheet'!D50,'Production Data'!A:A,'Workout sheet'!A50)</f>
        <v>0</v>
      </c>
      <c r="F50" s="1">
        <f t="shared" si="5"/>
        <v>35100</v>
      </c>
      <c r="G50">
        <f>SUMIFS('Production Data'!T:T,'Production Data'!C:C,'Workout sheet'!D50,'Production Data'!A:A,'Workout sheet'!A50)</f>
        <v>0</v>
      </c>
      <c r="H50">
        <f>COUNTIFS('Compac Raw Data'!$D:$D,'Workout sheet'!C50,'Compac Raw Data'!$Z:$Z,'Workout sheet'!A50)</f>
        <v>0</v>
      </c>
      <c r="I50" s="8">
        <f t="shared" si="6"/>
        <v>0</v>
      </c>
      <c r="J50" s="8">
        <f t="shared" si="7"/>
        <v>0</v>
      </c>
      <c r="K50">
        <f>(SUMIFS('Compac Raw Data'!S:S,'Compac Raw Data'!Z:Z,'Workout sheet'!A50,'Compac Raw Data'!D:D,'Workout sheet'!C50))</f>
        <v>0</v>
      </c>
      <c r="L50" s="17">
        <f t="shared" si="8"/>
        <v>0</v>
      </c>
      <c r="M50" s="8">
        <f ca="1">IF(Table2[[#This Row],[MONTH]]+EOMONTH(MONTH(Table2[[#This Row],[MONTH]]),0)&lt;TODAY(),IF(H50=0,(F50-E50)/1440,((F50-E50)/H50)/1440),0)</f>
        <v>24.375</v>
      </c>
      <c r="N50" s="24">
        <f t="shared" si="9"/>
        <v>0</v>
      </c>
      <c r="T50" s="45"/>
      <c r="U50" s="45"/>
    </row>
    <row r="51" spans="1:21" x14ac:dyDescent="0.3">
      <c r="A51" s="6">
        <v>45170</v>
      </c>
      <c r="B51" t="s">
        <v>35</v>
      </c>
      <c r="C51" t="str">
        <f>_xlfn.XLOOKUP(D51,'Production Data'!C:C,'Production Data'!B:B)</f>
        <v>WIDMA VERTICAL TURNING LATHE VT600H I3108</v>
      </c>
      <c r="D51" s="1" t="s">
        <v>54</v>
      </c>
      <c r="E51" s="1">
        <f>SUMIFS('Production Data'!K:K,'Production Data'!C:C,'Workout sheet'!D51,'Production Data'!A:A,'Workout sheet'!A51)</f>
        <v>0</v>
      </c>
      <c r="F51" s="1">
        <f t="shared" si="5"/>
        <v>35100</v>
      </c>
      <c r="G51">
        <f>SUMIFS('Production Data'!T:T,'Production Data'!C:C,'Workout sheet'!D51,'Production Data'!A:A,'Workout sheet'!A51)</f>
        <v>0</v>
      </c>
      <c r="H51">
        <f>COUNTIFS('Compac Raw Data'!$D:$D,'Workout sheet'!C51,'Compac Raw Data'!$Z:$Z,'Workout sheet'!A51)</f>
        <v>0</v>
      </c>
      <c r="I51" s="8">
        <f t="shared" si="6"/>
        <v>0</v>
      </c>
      <c r="J51" s="8">
        <f t="shared" si="7"/>
        <v>0</v>
      </c>
      <c r="K51">
        <f>(SUMIFS('Compac Raw Data'!S:S,'Compac Raw Data'!Z:Z,'Workout sheet'!A51,'Compac Raw Data'!D:D,'Workout sheet'!C51))</f>
        <v>0</v>
      </c>
      <c r="L51" s="17">
        <f t="shared" si="8"/>
        <v>0</v>
      </c>
      <c r="M51" s="8">
        <f ca="1">IF(Table2[[#This Row],[MONTH]]+EOMONTH(MONTH(Table2[[#This Row],[MONTH]]),0)&lt;TODAY(),IF(H51=0,(F51-E51)/1440,((F51-E51)/H51)/1440),0)</f>
        <v>24.375</v>
      </c>
      <c r="N51" s="24">
        <f t="shared" si="9"/>
        <v>0</v>
      </c>
      <c r="T51" s="45"/>
      <c r="U51" s="45"/>
    </row>
    <row r="52" spans="1:21" x14ac:dyDescent="0.3">
      <c r="A52" s="6">
        <v>45170</v>
      </c>
      <c r="B52" t="s">
        <v>55</v>
      </c>
      <c r="C52" t="str">
        <f>_xlfn.XLOOKUP(D52,'Production Data'!C:C,'Production Data'!B:B)</f>
        <v>MAZAK INTEGRES E300-1 I3102</v>
      </c>
      <c r="D52" s="1" t="s">
        <v>56</v>
      </c>
      <c r="E52" s="1">
        <f>SUMIFS('Production Data'!K:K,'Production Data'!C:C,'Workout sheet'!D52,'Production Data'!A:A,'Workout sheet'!A52)</f>
        <v>699</v>
      </c>
      <c r="F52" s="1">
        <f t="shared" si="5"/>
        <v>35100</v>
      </c>
      <c r="G52">
        <f>SUMIFS('Production Data'!T:T,'Production Data'!C:C,'Workout sheet'!D52,'Production Data'!A:A,'Workout sheet'!A52)</f>
        <v>36900</v>
      </c>
      <c r="H52">
        <f>COUNTIFS('Compac Raw Data'!$D:$D,'Workout sheet'!C52,'Compac Raw Data'!$Z:$Z,'Workout sheet'!A52)</f>
        <v>2</v>
      </c>
      <c r="I52" s="8">
        <f t="shared" si="6"/>
        <v>5.8250000000000002</v>
      </c>
      <c r="J52" s="8">
        <f t="shared" si="7"/>
        <v>12.569791666666667</v>
      </c>
      <c r="K52">
        <f>(SUMIFS('Compac Raw Data'!S:S,'Compac Raw Data'!Z:Z,'Workout sheet'!A52,'Compac Raw Data'!D:D,'Workout sheet'!C52))</f>
        <v>90</v>
      </c>
      <c r="L52" s="17">
        <f t="shared" si="8"/>
        <v>1.894308943089431E-2</v>
      </c>
      <c r="M52" s="8">
        <f ca="1">IF(Table2[[#This Row],[MONTH]]+EOMONTH(MONTH(Table2[[#This Row],[MONTH]]),0)&lt;TODAY(),IF(H52=0,(F52-E52)/1440,((F52-E52)/H52)/1440),0)</f>
        <v>11.944791666666667</v>
      </c>
      <c r="N52" s="24">
        <f t="shared" si="9"/>
        <v>1.9914529914529914E-2</v>
      </c>
      <c r="T52" s="45"/>
      <c r="U52" s="45"/>
    </row>
    <row r="53" spans="1:21" x14ac:dyDescent="0.3">
      <c r="A53" s="6">
        <v>45170</v>
      </c>
      <c r="B53" t="s">
        <v>55</v>
      </c>
      <c r="C53" t="str">
        <f>_xlfn.XLOOKUP(D53,'Production Data'!C:C,'Production Data'!B:B)</f>
        <v>MAZAK INTEGRES E300-2 I3103</v>
      </c>
      <c r="D53" s="1" t="s">
        <v>57</v>
      </c>
      <c r="E53" s="1">
        <f>SUMIFS('Production Data'!K:K,'Production Data'!C:C,'Workout sheet'!D53,'Production Data'!A:A,'Workout sheet'!A53)</f>
        <v>3422</v>
      </c>
      <c r="F53" s="1">
        <f t="shared" si="5"/>
        <v>35100</v>
      </c>
      <c r="G53">
        <f>SUMIFS('Production Data'!T:T,'Production Data'!C:C,'Workout sheet'!D53,'Production Data'!A:A,'Workout sheet'!A53)</f>
        <v>34650</v>
      </c>
      <c r="H53">
        <f>COUNTIFS('Compac Raw Data'!$D:$D,'Workout sheet'!C53,'Compac Raw Data'!$Z:$Z,'Workout sheet'!A53)</f>
        <v>21</v>
      </c>
      <c r="I53" s="8">
        <f t="shared" si="6"/>
        <v>2.715873015873016</v>
      </c>
      <c r="J53" s="8">
        <f t="shared" si="7"/>
        <v>1.0326719576719576</v>
      </c>
      <c r="K53">
        <f>(SUMIFS('Compac Raw Data'!S:S,'Compac Raw Data'!Z:Z,'Workout sheet'!A53,'Compac Raw Data'!D:D,'Workout sheet'!C53))</f>
        <v>2390</v>
      </c>
      <c r="L53" s="17">
        <f t="shared" si="8"/>
        <v>9.8759018759018755E-2</v>
      </c>
      <c r="M53" s="8">
        <f ca="1">IF(Table2[[#This Row],[MONTH]]+EOMONTH(MONTH(Table2[[#This Row],[MONTH]]),0)&lt;TODAY(),IF(H53=0,(F53-E53)/1440,((F53-E53)/H53)/1440),0)</f>
        <v>1.04755291005291</v>
      </c>
      <c r="N53" s="24">
        <f t="shared" si="9"/>
        <v>9.7492877492877494E-2</v>
      </c>
      <c r="T53" s="45"/>
      <c r="U53" s="45"/>
    </row>
    <row r="54" spans="1:21" x14ac:dyDescent="0.3">
      <c r="A54" s="6">
        <v>45170</v>
      </c>
      <c r="B54" t="s">
        <v>55</v>
      </c>
      <c r="C54" t="str">
        <f>_xlfn.XLOOKUP(D54,'Production Data'!C:C,'Production Data'!B:B)</f>
        <v>MAZAK INTEGRES E300-3 I3104</v>
      </c>
      <c r="D54" s="1" t="s">
        <v>58</v>
      </c>
      <c r="E54" s="1">
        <f>SUMIFS('Production Data'!K:K,'Production Data'!C:C,'Workout sheet'!D54,'Production Data'!A:A,'Workout sheet'!A54)</f>
        <v>4100</v>
      </c>
      <c r="F54" s="1">
        <f t="shared" si="5"/>
        <v>35100</v>
      </c>
      <c r="G54">
        <f>SUMIFS('Production Data'!T:T,'Production Data'!C:C,'Workout sheet'!D54,'Production Data'!A:A,'Workout sheet'!A54)</f>
        <v>35550</v>
      </c>
      <c r="H54">
        <f>COUNTIFS('Compac Raw Data'!$D:$D,'Workout sheet'!C54,'Compac Raw Data'!$Z:$Z,'Workout sheet'!A54)</f>
        <v>13</v>
      </c>
      <c r="I54" s="8">
        <f t="shared" si="6"/>
        <v>5.2564102564102564</v>
      </c>
      <c r="J54" s="8">
        <f t="shared" si="7"/>
        <v>1.6800213675213673</v>
      </c>
      <c r="K54">
        <f>(SUMIFS('Compac Raw Data'!S:S,'Compac Raw Data'!Z:Z,'Workout sheet'!A54,'Compac Raw Data'!D:D,'Workout sheet'!C54))</f>
        <v>1240</v>
      </c>
      <c r="L54" s="17">
        <f t="shared" si="8"/>
        <v>0.11533052039381153</v>
      </c>
      <c r="M54" s="8">
        <f ca="1">IF(Table2[[#This Row],[MONTH]]+EOMONTH(MONTH(Table2[[#This Row],[MONTH]]),0)&lt;TODAY(),IF(H54=0,(F54-E54)/1440,((F54-E54)/H54)/1440),0)</f>
        <v>1.6559829059829061</v>
      </c>
      <c r="N54" s="24">
        <f t="shared" si="9"/>
        <v>0.11680911680911681</v>
      </c>
      <c r="T54" s="45"/>
      <c r="U54" s="45"/>
    </row>
    <row r="55" spans="1:21" x14ac:dyDescent="0.3">
      <c r="A55" s="6">
        <v>45170</v>
      </c>
      <c r="B55" t="s">
        <v>55</v>
      </c>
      <c r="C55" t="str">
        <f>_xlfn.XLOOKUP(D55,'Production Data'!C:C,'Production Data'!B:B)</f>
        <v>MAZAK INTEGREX E500-1 I3201</v>
      </c>
      <c r="D55" s="1" t="s">
        <v>59</v>
      </c>
      <c r="E55" s="1">
        <f>SUMIFS('Production Data'!K:K,'Production Data'!C:C,'Workout sheet'!D55,'Production Data'!A:A,'Workout sheet'!A55)</f>
        <v>3308</v>
      </c>
      <c r="F55" s="1">
        <f t="shared" si="5"/>
        <v>35100</v>
      </c>
      <c r="G55">
        <f>SUMIFS('Production Data'!T:T,'Production Data'!C:C,'Workout sheet'!D55,'Production Data'!A:A,'Workout sheet'!A55)</f>
        <v>37350</v>
      </c>
      <c r="H55">
        <f>COUNTIFS('Compac Raw Data'!$D:$D,'Workout sheet'!C55,'Compac Raw Data'!$Z:$Z,'Workout sheet'!A55)</f>
        <v>9</v>
      </c>
      <c r="I55" s="8">
        <f t="shared" si="6"/>
        <v>6.1259259259259258</v>
      </c>
      <c r="J55" s="8">
        <f t="shared" si="7"/>
        <v>2.6266975308641975</v>
      </c>
      <c r="K55">
        <f>(SUMIFS('Compac Raw Data'!S:S,'Compac Raw Data'!Z:Z,'Workout sheet'!A55,'Compac Raw Data'!D:D,'Workout sheet'!C55))</f>
        <v>570</v>
      </c>
      <c r="L55" s="17">
        <f t="shared" si="8"/>
        <v>8.8567603748326645E-2</v>
      </c>
      <c r="M55" s="8">
        <f ca="1">IF(Table2[[#This Row],[MONTH]]+EOMONTH(MONTH(Table2[[#This Row],[MONTH]]),0)&lt;TODAY(),IF(H55=0,(F55-E55)/1440,((F55-E55)/H55)/1440),0)</f>
        <v>2.4530864197530864</v>
      </c>
      <c r="N55" s="24">
        <f t="shared" si="9"/>
        <v>9.4245014245014247E-2</v>
      </c>
      <c r="T55" s="45"/>
      <c r="U55" s="45"/>
    </row>
    <row r="56" spans="1:21" x14ac:dyDescent="0.3">
      <c r="A56" s="6">
        <v>45170</v>
      </c>
      <c r="B56" t="s">
        <v>55</v>
      </c>
      <c r="C56" t="str">
        <f>_xlfn.XLOOKUP(D56,'Production Data'!C:C,'Production Data'!B:B)</f>
        <v>MAZAK INTEGREX E500-2 I3202</v>
      </c>
      <c r="D56" s="1" t="s">
        <v>60</v>
      </c>
      <c r="E56" s="1">
        <f>SUMIFS('Production Data'!K:K,'Production Data'!C:C,'Workout sheet'!D56,'Production Data'!A:A,'Workout sheet'!A56)</f>
        <v>4210</v>
      </c>
      <c r="F56" s="1">
        <f t="shared" si="5"/>
        <v>35100</v>
      </c>
      <c r="G56">
        <f>SUMIFS('Production Data'!T:T,'Production Data'!C:C,'Workout sheet'!D56,'Production Data'!A:A,'Workout sheet'!A56)</f>
        <v>34650</v>
      </c>
      <c r="H56">
        <f>COUNTIFS('Compac Raw Data'!$D:$D,'Workout sheet'!C56,'Compac Raw Data'!$Z:$Z,'Workout sheet'!A56)</f>
        <v>8</v>
      </c>
      <c r="I56" s="8">
        <f t="shared" si="6"/>
        <v>8.7708333333333339</v>
      </c>
      <c r="J56" s="8">
        <f t="shared" si="7"/>
        <v>2.6423611111111112</v>
      </c>
      <c r="K56">
        <f>(SUMIFS('Compac Raw Data'!S:S,'Compac Raw Data'!Z:Z,'Workout sheet'!A56,'Compac Raw Data'!D:D,'Workout sheet'!C56))</f>
        <v>1200</v>
      </c>
      <c r="L56" s="17">
        <f t="shared" si="8"/>
        <v>0.1215007215007215</v>
      </c>
      <c r="M56" s="8">
        <f ca="1">IF(Table2[[#This Row],[MONTH]]+EOMONTH(MONTH(Table2[[#This Row],[MONTH]]),0)&lt;TODAY(),IF(H56=0,(F56-E56)/1440,((F56-E56)/H56)/1440),0)</f>
        <v>2.6814236111111112</v>
      </c>
      <c r="N56" s="24">
        <f t="shared" si="9"/>
        <v>0.11994301994301994</v>
      </c>
      <c r="T56" s="45"/>
      <c r="U56" s="45"/>
    </row>
    <row r="57" spans="1:21" x14ac:dyDescent="0.3">
      <c r="A57" s="6">
        <v>45170</v>
      </c>
      <c r="B57" t="s">
        <v>55</v>
      </c>
      <c r="C57" t="str">
        <f>_xlfn.XLOOKUP(D57,'Production Data'!C:C,'Production Data'!B:B)</f>
        <v>MAZAK INTEGRES E800-1 I23001</v>
      </c>
      <c r="D57" s="1" t="s">
        <v>61</v>
      </c>
      <c r="E57" s="1">
        <f>SUMIFS('Production Data'!K:K,'Production Data'!C:C,'Workout sheet'!D57,'Production Data'!A:A,'Workout sheet'!A57)</f>
        <v>4946</v>
      </c>
      <c r="F57" s="1">
        <f t="shared" si="5"/>
        <v>35100</v>
      </c>
      <c r="G57">
        <f>SUMIFS('Production Data'!T:T,'Production Data'!C:C,'Workout sheet'!D57,'Production Data'!A:A,'Workout sheet'!A57)</f>
        <v>25200</v>
      </c>
      <c r="H57">
        <f>COUNTIFS('Compac Raw Data'!$D:$D,'Workout sheet'!C57,'Compac Raw Data'!$Z:$Z,'Workout sheet'!A57)</f>
        <v>22</v>
      </c>
      <c r="I57" s="8">
        <f t="shared" si="6"/>
        <v>3.7469696969696971</v>
      </c>
      <c r="J57" s="8">
        <f t="shared" si="7"/>
        <v>0.63933080808080811</v>
      </c>
      <c r="K57">
        <f>(SUMIFS('Compac Raw Data'!S:S,'Compac Raw Data'!Z:Z,'Workout sheet'!A57,'Compac Raw Data'!D:D,'Workout sheet'!C57))</f>
        <v>1843</v>
      </c>
      <c r="L57" s="17">
        <f t="shared" si="8"/>
        <v>0.19626984126984126</v>
      </c>
      <c r="M57" s="8">
        <f ca="1">IF(Table2[[#This Row],[MONTH]]+EOMONTH(MONTH(Table2[[#This Row],[MONTH]]),0)&lt;TODAY(),IF(H57=0,(F57-E57)/1440,((F57-E57)/H57)/1440),0)</f>
        <v>0.95183080808080811</v>
      </c>
      <c r="N57" s="24">
        <f t="shared" si="9"/>
        <v>0.14091168091168091</v>
      </c>
      <c r="T57" s="45"/>
      <c r="U57" s="45"/>
    </row>
    <row r="58" spans="1:21" x14ac:dyDescent="0.3">
      <c r="A58" s="6">
        <v>45170</v>
      </c>
      <c r="B58" t="s">
        <v>55</v>
      </c>
      <c r="C58" t="str">
        <f>_xlfn.XLOOKUP(D58,'Production Data'!C:C,'Production Data'!B:B)</f>
        <v>MAZAK INTEGRES E800-2 I23002</v>
      </c>
      <c r="D58" s="1" t="s">
        <v>62</v>
      </c>
      <c r="E58" s="1">
        <f>SUMIFS('Production Data'!K:K,'Production Data'!C:C,'Workout sheet'!D58,'Production Data'!A:A,'Workout sheet'!A58)</f>
        <v>1495</v>
      </c>
      <c r="F58" s="1">
        <f t="shared" si="5"/>
        <v>35100</v>
      </c>
      <c r="G58">
        <f>SUMIFS('Production Data'!T:T,'Production Data'!C:C,'Workout sheet'!D58,'Production Data'!A:A,'Workout sheet'!A58)</f>
        <v>23850</v>
      </c>
      <c r="H58">
        <f>COUNTIFS('Compac Raw Data'!$D:$D,'Workout sheet'!C58,'Compac Raw Data'!$Z:$Z,'Workout sheet'!A58)</f>
        <v>8</v>
      </c>
      <c r="I58" s="8">
        <f t="shared" si="6"/>
        <v>3.1145833333333335</v>
      </c>
      <c r="J58" s="8">
        <f t="shared" si="7"/>
        <v>1.9405381944444444</v>
      </c>
      <c r="K58">
        <f>(SUMIFS('Compac Raw Data'!S:S,'Compac Raw Data'!Z:Z,'Workout sheet'!A58,'Compac Raw Data'!D:D,'Workout sheet'!C58))</f>
        <v>555</v>
      </c>
      <c r="L58" s="17">
        <f t="shared" si="8"/>
        <v>6.2683438155136273E-2</v>
      </c>
      <c r="M58" s="8">
        <f ca="1">IF(Table2[[#This Row],[MONTH]]+EOMONTH(MONTH(Table2[[#This Row],[MONTH]]),0)&lt;TODAY(),IF(H58=0,(F58-E58)/1440,((F58-E58)/H58)/1440),0)</f>
        <v>2.9171006944444446</v>
      </c>
      <c r="N58" s="24">
        <f t="shared" si="9"/>
        <v>4.2592592592592592E-2</v>
      </c>
      <c r="T58" s="45"/>
      <c r="U58" s="45"/>
    </row>
    <row r="59" spans="1:21" x14ac:dyDescent="0.3">
      <c r="A59" s="6">
        <v>45170</v>
      </c>
      <c r="B59" t="s">
        <v>55</v>
      </c>
      <c r="C59" t="str">
        <f>_xlfn.XLOOKUP(D59,'Production Data'!C:C,'Production Data'!B:B)</f>
        <v>ARTHUR KLINK BROACHING 120T I5004</v>
      </c>
      <c r="D59" s="1" t="s">
        <v>63</v>
      </c>
      <c r="E59" s="1">
        <f>SUMIFS('Production Data'!K:K,'Production Data'!C:C,'Workout sheet'!D59,'Production Data'!A:A,'Workout sheet'!A59)</f>
        <v>3019.6000000000004</v>
      </c>
      <c r="F59" s="1">
        <f t="shared" si="5"/>
        <v>35100</v>
      </c>
      <c r="G59">
        <f>SUMIFS('Production Data'!T:T,'Production Data'!C:C,'Workout sheet'!D59,'Production Data'!A:A,'Workout sheet'!A59)</f>
        <v>26100</v>
      </c>
      <c r="H59">
        <f>COUNTIFS('Compac Raw Data'!$D:$D,'Workout sheet'!C59,'Compac Raw Data'!$Z:$Z,'Workout sheet'!A59)</f>
        <v>71</v>
      </c>
      <c r="I59" s="8">
        <f t="shared" si="6"/>
        <v>0.70882629107981232</v>
      </c>
      <c r="J59" s="8">
        <f t="shared" si="7"/>
        <v>0.22574726134585291</v>
      </c>
      <c r="K59">
        <f>(SUMIFS('Compac Raw Data'!S:S,'Compac Raw Data'!Z:Z,'Workout sheet'!A59,'Compac Raw Data'!D:D,'Workout sheet'!C59))</f>
        <v>17155</v>
      </c>
      <c r="L59" s="17">
        <f t="shared" si="8"/>
        <v>0.11569348659003832</v>
      </c>
      <c r="M59" s="8">
        <f ca="1">IF(Table2[[#This Row],[MONTH]]+EOMONTH(MONTH(Table2[[#This Row],[MONTH]]),0)&lt;TODAY(),IF(H59=0,(F59-E59)/1440,((F59-E59)/H59)/1440),0)</f>
        <v>0.31377543035993738</v>
      </c>
      <c r="N59" s="24">
        <f t="shared" si="9"/>
        <v>8.6028490028490043E-2</v>
      </c>
      <c r="T59" s="45"/>
      <c r="U59" s="45"/>
    </row>
    <row r="60" spans="1:21" x14ac:dyDescent="0.3">
      <c r="A60" s="6">
        <v>45170</v>
      </c>
      <c r="B60" t="s">
        <v>55</v>
      </c>
      <c r="C60" t="str">
        <f>_xlfn.XLOOKUP(D60,'Production Data'!C:C,'Production Data'!B:B)</f>
        <v>BROACHING MACHINE  25 T-5003</v>
      </c>
      <c r="D60" s="1" t="s">
        <v>64</v>
      </c>
      <c r="E60" s="1">
        <f>SUMIFS('Production Data'!K:K,'Production Data'!C:C,'Workout sheet'!D60,'Production Data'!A:A,'Workout sheet'!A60)</f>
        <v>646</v>
      </c>
      <c r="F60" s="1">
        <f t="shared" si="5"/>
        <v>35100</v>
      </c>
      <c r="G60">
        <f>SUMIFS('Production Data'!T:T,'Production Data'!C:C,'Workout sheet'!D60,'Production Data'!A:A,'Workout sheet'!A60)</f>
        <v>36900</v>
      </c>
      <c r="H60">
        <f>COUNTIFS('Compac Raw Data'!$D:$D,'Workout sheet'!C60,'Compac Raw Data'!$Z:$Z,'Workout sheet'!A60)</f>
        <v>3</v>
      </c>
      <c r="I60" s="8">
        <f t="shared" si="6"/>
        <v>3.588888888888889</v>
      </c>
      <c r="J60" s="8">
        <f t="shared" si="7"/>
        <v>8.3921296296296291</v>
      </c>
      <c r="K60">
        <f>(SUMIFS('Compac Raw Data'!S:S,'Compac Raw Data'!Z:Z,'Workout sheet'!A60,'Compac Raw Data'!D:D,'Workout sheet'!C60))</f>
        <v>93</v>
      </c>
      <c r="L60" s="17">
        <f t="shared" si="8"/>
        <v>1.7506775067750679E-2</v>
      </c>
      <c r="M60" s="8">
        <f ca="1">IF(Table2[[#This Row],[MONTH]]+EOMONTH(MONTH(Table2[[#This Row],[MONTH]]),0)&lt;TODAY(),IF(H60=0,(F60-E60)/1440,((F60-E60)/H60)/1440),0)</f>
        <v>7.975462962962963</v>
      </c>
      <c r="N60" s="24">
        <f t="shared" si="9"/>
        <v>1.8404558404558406E-2</v>
      </c>
      <c r="T60" s="45"/>
      <c r="U60" s="45"/>
    </row>
    <row r="61" spans="1:21" x14ac:dyDescent="0.3">
      <c r="A61" s="6">
        <v>45170</v>
      </c>
      <c r="B61" t="s">
        <v>55</v>
      </c>
      <c r="C61" t="str">
        <f>_xlfn.XLOOKUP(D61,'Production Data'!C:C,'Production Data'!B:B)</f>
        <v>CRANEBEL BROACHING 50T I5005</v>
      </c>
      <c r="D61" s="1" t="s">
        <v>65</v>
      </c>
      <c r="E61" s="1">
        <f>SUMIFS('Production Data'!K:K,'Production Data'!C:C,'Workout sheet'!D61,'Production Data'!A:A,'Workout sheet'!A61)</f>
        <v>4467.5</v>
      </c>
      <c r="F61" s="1">
        <f t="shared" si="5"/>
        <v>35100</v>
      </c>
      <c r="G61">
        <f>SUMIFS('Production Data'!T:T,'Production Data'!C:C,'Workout sheet'!D61,'Production Data'!A:A,'Workout sheet'!A61)</f>
        <v>35100</v>
      </c>
      <c r="H61">
        <f>COUNTIFS('Compac Raw Data'!$D:$D,'Workout sheet'!C61,'Compac Raw Data'!$Z:$Z,'Workout sheet'!A61)</f>
        <v>0</v>
      </c>
      <c r="I61" s="8">
        <f t="shared" si="6"/>
        <v>74.458333333333329</v>
      </c>
      <c r="J61" s="8">
        <f t="shared" si="7"/>
        <v>21.272569444444443</v>
      </c>
      <c r="K61">
        <f>(SUMIFS('Compac Raw Data'!S:S,'Compac Raw Data'!Z:Z,'Workout sheet'!A61,'Compac Raw Data'!D:D,'Workout sheet'!C61))</f>
        <v>0</v>
      </c>
      <c r="L61" s="17">
        <f t="shared" si="8"/>
        <v>0.12727920227920228</v>
      </c>
      <c r="M61" s="8">
        <f ca="1">IF(Table2[[#This Row],[MONTH]]+EOMONTH(MONTH(Table2[[#This Row],[MONTH]]),0)&lt;TODAY(),IF(H61=0,(F61-E61)/1440,((F61-E61)/H61)/1440),0)</f>
        <v>21.272569444444443</v>
      </c>
      <c r="N61" s="24">
        <f t="shared" si="9"/>
        <v>0.12727920227920228</v>
      </c>
      <c r="T61" s="45"/>
      <c r="U61" s="45"/>
    </row>
    <row r="62" spans="1:21" x14ac:dyDescent="0.3">
      <c r="A62" s="6">
        <v>45170</v>
      </c>
      <c r="B62" t="s">
        <v>55</v>
      </c>
      <c r="C62" t="str">
        <f>_xlfn.XLOOKUP(D62,'Production Data'!C:C,'Production Data'!B:B)</f>
        <v>TASA BROACHING 75T I5006</v>
      </c>
      <c r="D62" s="1" t="s">
        <v>66</v>
      </c>
      <c r="E62" s="1">
        <f>SUMIFS('Production Data'!K:K,'Production Data'!C:C,'Workout sheet'!D62,'Production Data'!A:A,'Workout sheet'!A62)</f>
        <v>1549.6000000000001</v>
      </c>
      <c r="F62" s="1">
        <f t="shared" si="5"/>
        <v>35100</v>
      </c>
      <c r="G62">
        <f>SUMIFS('Production Data'!T:T,'Production Data'!C:C,'Workout sheet'!D62,'Production Data'!A:A,'Workout sheet'!A62)</f>
        <v>35100</v>
      </c>
      <c r="H62">
        <f>COUNTIFS('Compac Raw Data'!$D:$D,'Workout sheet'!C62,'Compac Raw Data'!$Z:$Z,'Workout sheet'!A62)</f>
        <v>0</v>
      </c>
      <c r="I62" s="8">
        <f t="shared" si="6"/>
        <v>25.826666666666668</v>
      </c>
      <c r="J62" s="8">
        <f t="shared" si="7"/>
        <v>23.298888888888889</v>
      </c>
      <c r="K62">
        <f>(SUMIFS('Compac Raw Data'!S:S,'Compac Raw Data'!Z:Z,'Workout sheet'!A62,'Compac Raw Data'!D:D,'Workout sheet'!C62))</f>
        <v>0</v>
      </c>
      <c r="L62" s="17">
        <f t="shared" si="8"/>
        <v>4.4148148148148152E-2</v>
      </c>
      <c r="M62" s="8">
        <f ca="1">IF(Table2[[#This Row],[MONTH]]+EOMONTH(MONTH(Table2[[#This Row],[MONTH]]),0)&lt;TODAY(),IF(H62=0,(F62-E62)/1440,((F62-E62)/H62)/1440),0)</f>
        <v>23.298888888888889</v>
      </c>
      <c r="N62" s="24">
        <f t="shared" si="9"/>
        <v>4.4148148148148152E-2</v>
      </c>
      <c r="T62" s="45"/>
      <c r="U62" s="45"/>
    </row>
    <row r="63" spans="1:21" x14ac:dyDescent="0.3">
      <c r="A63" s="6">
        <v>45170</v>
      </c>
      <c r="B63" t="s">
        <v>80</v>
      </c>
      <c r="C63" t="str">
        <f>_xlfn.XLOOKUP(D63,'Production Data'!C:C,'Production Data'!B:B)</f>
        <v>PREMIER HOBBING PE250-1 I7006</v>
      </c>
      <c r="D63" s="1" t="s">
        <v>67</v>
      </c>
      <c r="E63" s="1">
        <f>SUMIFS('Production Data'!K:K,'Production Data'!C:C,'Workout sheet'!D63,'Production Data'!A:A,'Workout sheet'!A63)</f>
        <v>1009</v>
      </c>
      <c r="F63" s="1">
        <f t="shared" si="5"/>
        <v>35100</v>
      </c>
      <c r="G63">
        <f>SUMIFS('Production Data'!T:T,'Production Data'!C:C,'Workout sheet'!D63,'Production Data'!A:A,'Workout sheet'!A63)</f>
        <v>35100</v>
      </c>
      <c r="H63">
        <f>COUNTIFS('Compac Raw Data'!$D:$D,'Workout sheet'!C63,'Compac Raw Data'!$Z:$Z,'Workout sheet'!A63)</f>
        <v>4</v>
      </c>
      <c r="I63" s="8">
        <f t="shared" si="6"/>
        <v>4.2041666666666666</v>
      </c>
      <c r="J63" s="8">
        <f t="shared" si="7"/>
        <v>5.9185763888888889</v>
      </c>
      <c r="K63">
        <f>(SUMIFS('Compac Raw Data'!S:S,'Compac Raw Data'!Z:Z,'Workout sheet'!A63,'Compac Raw Data'!D:D,'Workout sheet'!C63))</f>
        <v>75</v>
      </c>
      <c r="L63" s="17">
        <f t="shared" si="8"/>
        <v>2.8746438746438747E-2</v>
      </c>
      <c r="M63" s="8">
        <f ca="1">IF(Table2[[#This Row],[MONTH]]+EOMONTH(MONTH(Table2[[#This Row],[MONTH]]),0)&lt;TODAY(),IF(H63=0,(F63-E63)/1440,((F63-E63)/H63)/1440),0)</f>
        <v>5.9185763888888889</v>
      </c>
      <c r="N63" s="24">
        <f t="shared" si="9"/>
        <v>2.8746438746438747E-2</v>
      </c>
      <c r="T63" s="45"/>
      <c r="U63" s="45"/>
    </row>
    <row r="64" spans="1:21" x14ac:dyDescent="0.3">
      <c r="A64" s="6">
        <v>45170</v>
      </c>
      <c r="B64" t="s">
        <v>80</v>
      </c>
      <c r="C64" t="str">
        <f>_xlfn.XLOOKUP(D64,'Production Data'!C:C,'Production Data'!B:B)</f>
        <v>STUDER EXT GRINDING S36-2 I13006</v>
      </c>
      <c r="D64" s="1" t="s">
        <v>68</v>
      </c>
      <c r="E64" s="1">
        <f>SUMIFS('Production Data'!K:K,'Production Data'!C:C,'Workout sheet'!D64,'Production Data'!A:A,'Workout sheet'!A64)</f>
        <v>2790</v>
      </c>
      <c r="F64" s="1">
        <f t="shared" si="5"/>
        <v>35100</v>
      </c>
      <c r="G64">
        <f>SUMIFS('Production Data'!T:T,'Production Data'!C:C,'Workout sheet'!D64,'Production Data'!A:A,'Workout sheet'!A64)</f>
        <v>39600</v>
      </c>
      <c r="H64">
        <f>COUNTIFS('Compac Raw Data'!$D:$D,'Workout sheet'!C64,'Compac Raw Data'!$Z:$Z,'Workout sheet'!A64)</f>
        <v>10</v>
      </c>
      <c r="I64" s="8">
        <f t="shared" si="6"/>
        <v>4.6500000000000004</v>
      </c>
      <c r="J64" s="8">
        <f t="shared" si="7"/>
        <v>2.5562499999999999</v>
      </c>
      <c r="K64">
        <f>(SUMIFS('Compac Raw Data'!S:S,'Compac Raw Data'!Z:Z,'Workout sheet'!A64,'Compac Raw Data'!D:D,'Workout sheet'!C64))</f>
        <v>540</v>
      </c>
      <c r="L64" s="17">
        <f t="shared" si="8"/>
        <v>7.045454545454545E-2</v>
      </c>
      <c r="M64" s="8">
        <f ca="1">IF(Table2[[#This Row],[MONTH]]+EOMONTH(MONTH(Table2[[#This Row],[MONTH]]),0)&lt;TODAY(),IF(H64=0,(F64-E64)/1440,((F64-E64)/H64)/1440),0)</f>
        <v>2.2437499999999999</v>
      </c>
      <c r="N64" s="24">
        <f t="shared" si="9"/>
        <v>7.9487179487179482E-2</v>
      </c>
      <c r="T64" s="45"/>
      <c r="U64" s="45"/>
    </row>
    <row r="65" spans="1:21" x14ac:dyDescent="0.3">
      <c r="A65" s="6">
        <v>45170</v>
      </c>
      <c r="B65" t="s">
        <v>80</v>
      </c>
      <c r="C65" t="str">
        <f>_xlfn.XLOOKUP(D65,'Production Data'!C:C,'Production Data'!B:B)</f>
        <v>GLEASON GEAR GRINDING P600/800G-1 I15006</v>
      </c>
      <c r="D65" s="1" t="s">
        <v>69</v>
      </c>
      <c r="E65" s="1">
        <f>SUMIFS('Production Data'!K:K,'Production Data'!C:C,'Workout sheet'!D65,'Production Data'!A:A,'Workout sheet'!A65)</f>
        <v>3494</v>
      </c>
      <c r="F65" s="1">
        <f t="shared" si="5"/>
        <v>35100</v>
      </c>
      <c r="G65">
        <f>SUMIFS('Production Data'!T:T,'Production Data'!C:C,'Workout sheet'!D65,'Production Data'!A:A,'Workout sheet'!A65)</f>
        <v>36900</v>
      </c>
      <c r="H65">
        <f>COUNTIFS('Compac Raw Data'!$D:$D,'Workout sheet'!C65,'Compac Raw Data'!$Z:$Z,'Workout sheet'!A65)</f>
        <v>5</v>
      </c>
      <c r="I65" s="8">
        <f t="shared" si="6"/>
        <v>11.646666666666667</v>
      </c>
      <c r="J65" s="8">
        <f t="shared" si="7"/>
        <v>4.6397222222222219</v>
      </c>
      <c r="K65">
        <f>(SUMIFS('Compac Raw Data'!S:S,'Compac Raw Data'!Z:Z,'Workout sheet'!A65,'Compac Raw Data'!D:D,'Workout sheet'!C65))</f>
        <v>690</v>
      </c>
      <c r="L65" s="17">
        <f t="shared" si="8"/>
        <v>9.4688346883468832E-2</v>
      </c>
      <c r="M65" s="8">
        <f ca="1">IF(Table2[[#This Row],[MONTH]]+EOMONTH(MONTH(Table2[[#This Row],[MONTH]]),0)&lt;TODAY(),IF(H65=0,(F65-E65)/1440,((F65-E65)/H65)/1440),0)</f>
        <v>4.3897222222222219</v>
      </c>
      <c r="N65" s="24">
        <f t="shared" si="9"/>
        <v>9.9544159544159544E-2</v>
      </c>
      <c r="T65" s="45"/>
      <c r="U65" s="45"/>
    </row>
    <row r="66" spans="1:21" x14ac:dyDescent="0.3">
      <c r="A66" s="6">
        <v>45170</v>
      </c>
      <c r="B66" t="s">
        <v>80</v>
      </c>
      <c r="C66" t="str">
        <f>_xlfn.XLOOKUP(D66,'Production Data'!C:C,'Production Data'!B:B)</f>
        <v>GLEASON GEAR GRINDING P600/800G-2 I15008</v>
      </c>
      <c r="D66" s="1" t="s">
        <v>70</v>
      </c>
      <c r="E66" s="1">
        <f>SUMIFS('Production Data'!K:K,'Production Data'!C:C,'Workout sheet'!D66,'Production Data'!A:A,'Workout sheet'!A66)</f>
        <v>7525.5</v>
      </c>
      <c r="F66" s="1">
        <f t="shared" ref="F66:F75" si="10">NETWORKDAYS.INTL(A66,EOMONTH(A66,0),11,U:U)*22.5*60</f>
        <v>35100</v>
      </c>
      <c r="G66">
        <f>SUMIFS('Production Data'!T:T,'Production Data'!C:C,'Workout sheet'!D66,'Production Data'!A:A,'Workout sheet'!A66)</f>
        <v>33300</v>
      </c>
      <c r="H66">
        <f>COUNTIFS('Compac Raw Data'!$D:$D,'Workout sheet'!C66,'Compac Raw Data'!$Z:$Z,'Workout sheet'!A66)</f>
        <v>0</v>
      </c>
      <c r="I66" s="8">
        <f t="shared" ref="I66:I75" si="11">IF(H66=0,(E66/60),(E66/H66)/60)</f>
        <v>125.425</v>
      </c>
      <c r="J66" s="8">
        <f t="shared" ref="J66:J75" si="12">IF(H66=0,(G66-E66)/1440,((G66-E66)/H66)/1440)</f>
        <v>17.898958333333333</v>
      </c>
      <c r="K66">
        <f>(SUMIFS('Compac Raw Data'!S:S,'Compac Raw Data'!Z:Z,'Workout sheet'!A66,'Compac Raw Data'!D:D,'Workout sheet'!C66))</f>
        <v>0</v>
      </c>
      <c r="L66" s="17">
        <f t="shared" ref="L66:L75" si="13">IFERROR(E66/G66,0)</f>
        <v>0.22599099099099099</v>
      </c>
      <c r="M66" s="8">
        <f ca="1">IF(Table2[[#This Row],[MONTH]]+EOMONTH(MONTH(Table2[[#This Row],[MONTH]]),0)&lt;TODAY(),IF(H66=0,(F66-E66)/1440,((F66-E66)/H66)/1440),0)</f>
        <v>19.148958333333333</v>
      </c>
      <c r="N66" s="24">
        <f t="shared" ref="N66:N75" si="14">E66/F66</f>
        <v>0.21440170940170941</v>
      </c>
      <c r="T66" s="45"/>
      <c r="U66" s="45"/>
    </row>
    <row r="67" spans="1:21" x14ac:dyDescent="0.3">
      <c r="A67" s="6">
        <v>45170</v>
      </c>
      <c r="B67" t="s">
        <v>80</v>
      </c>
      <c r="C67" t="str">
        <f>_xlfn.XLOOKUP(D67,'Production Data'!C:C,'Production Data'!B:B)</f>
        <v>MAZAK TURNING QTN350B I3008</v>
      </c>
      <c r="D67" s="1" t="s">
        <v>71</v>
      </c>
      <c r="E67" s="1">
        <f>SUMIFS('Production Data'!K:K,'Production Data'!C:C,'Workout sheet'!D67,'Production Data'!A:A,'Workout sheet'!A67)</f>
        <v>35</v>
      </c>
      <c r="F67" s="1">
        <f t="shared" si="10"/>
        <v>35100</v>
      </c>
      <c r="G67">
        <f>SUMIFS('Production Data'!T:T,'Production Data'!C:C,'Workout sheet'!D67,'Production Data'!A:A,'Workout sheet'!A67)</f>
        <v>12150</v>
      </c>
      <c r="H67">
        <f>COUNTIFS('Compac Raw Data'!$D:$D,'Workout sheet'!C67,'Compac Raw Data'!$Z:$Z,'Workout sheet'!A67)</f>
        <v>1</v>
      </c>
      <c r="I67" s="8">
        <f t="shared" si="11"/>
        <v>0.58333333333333337</v>
      </c>
      <c r="J67" s="8">
        <f t="shared" si="12"/>
        <v>8.4131944444444446</v>
      </c>
      <c r="K67">
        <f>(SUMIFS('Compac Raw Data'!S:S,'Compac Raw Data'!Z:Z,'Workout sheet'!A67,'Compac Raw Data'!D:D,'Workout sheet'!C67))</f>
        <v>30</v>
      </c>
      <c r="L67" s="17">
        <f t="shared" si="13"/>
        <v>2.8806584362139919E-3</v>
      </c>
      <c r="M67" s="8">
        <f ca="1">IF(Table2[[#This Row],[MONTH]]+EOMONTH(MONTH(Table2[[#This Row],[MONTH]]),0)&lt;TODAY(),IF(H67=0,(F67-E67)/1440,((F67-E67)/H67)/1440),0)</f>
        <v>24.350694444444443</v>
      </c>
      <c r="N67" s="24">
        <f t="shared" si="14"/>
        <v>9.9715099715099722E-4</v>
      </c>
      <c r="T67" s="45"/>
      <c r="U67" s="45"/>
    </row>
    <row r="68" spans="1:21" x14ac:dyDescent="0.3">
      <c r="A68" s="6">
        <v>45170</v>
      </c>
      <c r="B68" t="s">
        <v>80</v>
      </c>
      <c r="C68" t="str">
        <f>_xlfn.XLOOKUP(D68,'Production Data'!C:C,'Production Data'!B:B)</f>
        <v>GLEASON HOBBING PE800-1 I7007</v>
      </c>
      <c r="D68" s="1" t="s">
        <v>72</v>
      </c>
      <c r="E68" s="1">
        <f>SUMIFS('Production Data'!K:K,'Production Data'!C:C,'Workout sheet'!D68,'Production Data'!A:A,'Workout sheet'!A68)</f>
        <v>4165</v>
      </c>
      <c r="F68" s="1">
        <f t="shared" si="10"/>
        <v>35100</v>
      </c>
      <c r="G68">
        <f>SUMIFS('Production Data'!T:T,'Production Data'!C:C,'Workout sheet'!D68,'Production Data'!A:A,'Workout sheet'!A68)</f>
        <v>39150</v>
      </c>
      <c r="H68">
        <f>COUNTIFS('Compac Raw Data'!$D:$D,'Workout sheet'!C68,'Compac Raw Data'!$Z:$Z,'Workout sheet'!A68)</f>
        <v>8</v>
      </c>
      <c r="I68" s="8">
        <f t="shared" si="11"/>
        <v>8.6770833333333339</v>
      </c>
      <c r="J68" s="8">
        <f t="shared" si="12"/>
        <v>3.0368923611111112</v>
      </c>
      <c r="K68">
        <f>(SUMIFS('Compac Raw Data'!S:S,'Compac Raw Data'!Z:Z,'Workout sheet'!A68,'Compac Raw Data'!D:D,'Workout sheet'!C68))</f>
        <v>1345</v>
      </c>
      <c r="L68" s="17">
        <f t="shared" si="13"/>
        <v>0.10638569604086845</v>
      </c>
      <c r="M68" s="8">
        <f ca="1">IF(Table2[[#This Row],[MONTH]]+EOMONTH(MONTH(Table2[[#This Row],[MONTH]]),0)&lt;TODAY(),IF(H68=0,(F68-E68)/1440,((F68-E68)/H68)/1440),0)</f>
        <v>2.6853298611111112</v>
      </c>
      <c r="N68" s="24">
        <f t="shared" si="14"/>
        <v>0.11866096866096866</v>
      </c>
      <c r="T68" s="45"/>
      <c r="U68" s="45"/>
    </row>
    <row r="69" spans="1:21" x14ac:dyDescent="0.3">
      <c r="A69" s="6">
        <v>45170</v>
      </c>
      <c r="B69" t="s">
        <v>80</v>
      </c>
      <c r="C69" t="str">
        <f>_xlfn.XLOOKUP(D69,'Production Data'!C:C,'Production Data'!B:B)</f>
        <v>GLEASON HOBBING PE800-2 I7014</v>
      </c>
      <c r="D69" s="1" t="s">
        <v>73</v>
      </c>
      <c r="E69" s="1">
        <f>SUMIFS('Production Data'!K:K,'Production Data'!C:C,'Workout sheet'!D69,'Production Data'!A:A,'Workout sheet'!A69)</f>
        <v>342</v>
      </c>
      <c r="F69" s="1">
        <f t="shared" si="10"/>
        <v>35100</v>
      </c>
      <c r="G69">
        <f>SUMIFS('Production Data'!T:T,'Production Data'!C:C,'Workout sheet'!D69,'Production Data'!A:A,'Workout sheet'!A69)</f>
        <v>38700</v>
      </c>
      <c r="H69">
        <f>COUNTIFS('Compac Raw Data'!$D:$D,'Workout sheet'!C69,'Compac Raw Data'!$Z:$Z,'Workout sheet'!A69)</f>
        <v>0</v>
      </c>
      <c r="I69" s="8">
        <f t="shared" si="11"/>
        <v>5.7</v>
      </c>
      <c r="J69" s="8">
        <f t="shared" si="12"/>
        <v>26.637499999999999</v>
      </c>
      <c r="K69">
        <f>(SUMIFS('Compac Raw Data'!S:S,'Compac Raw Data'!Z:Z,'Workout sheet'!A69,'Compac Raw Data'!D:D,'Workout sheet'!C69))</f>
        <v>0</v>
      </c>
      <c r="L69" s="17">
        <f t="shared" si="13"/>
        <v>8.8372093023255816E-3</v>
      </c>
      <c r="M69" s="8">
        <f ca="1">IF(Table2[[#This Row],[MONTH]]+EOMONTH(MONTH(Table2[[#This Row],[MONTH]]),0)&lt;TODAY(),IF(H69=0,(F69-E69)/1440,((F69-E69)/H69)/1440),0)</f>
        <v>24.137499999999999</v>
      </c>
      <c r="N69" s="24">
        <f t="shared" si="14"/>
        <v>9.743589743589744E-3</v>
      </c>
      <c r="T69" s="45"/>
      <c r="U69" s="45"/>
    </row>
    <row r="70" spans="1:21" x14ac:dyDescent="0.3">
      <c r="A70" s="6">
        <v>45170</v>
      </c>
      <c r="B70" t="s">
        <v>80</v>
      </c>
      <c r="C70" t="str">
        <f>_xlfn.XLOOKUP(D70,'Production Data'!C:C,'Production Data'!B:B)</f>
        <v>GLEASON HOBBING P600H-1 I7010</v>
      </c>
      <c r="D70" s="1" t="s">
        <v>74</v>
      </c>
      <c r="E70" s="1">
        <f>SUMIFS('Production Data'!K:K,'Production Data'!C:C,'Workout sheet'!D70,'Production Data'!A:A,'Workout sheet'!A70)</f>
        <v>2420</v>
      </c>
      <c r="F70" s="1">
        <f t="shared" si="10"/>
        <v>35100</v>
      </c>
      <c r="G70">
        <f>SUMIFS('Production Data'!T:T,'Production Data'!C:C,'Workout sheet'!D70,'Production Data'!A:A,'Workout sheet'!A70)</f>
        <v>36000</v>
      </c>
      <c r="H70">
        <f>COUNTIFS('Compac Raw Data'!$D:$D,'Workout sheet'!C70,'Compac Raw Data'!$Z:$Z,'Workout sheet'!A70)</f>
        <v>4</v>
      </c>
      <c r="I70" s="8">
        <f t="shared" si="11"/>
        <v>10.083333333333334</v>
      </c>
      <c r="J70" s="8">
        <f t="shared" si="12"/>
        <v>5.8298611111111107</v>
      </c>
      <c r="K70">
        <f>(SUMIFS('Compac Raw Data'!S:S,'Compac Raw Data'!Z:Z,'Workout sheet'!A70,'Compac Raw Data'!D:D,'Workout sheet'!C70))</f>
        <v>240</v>
      </c>
      <c r="L70" s="17">
        <f t="shared" si="13"/>
        <v>6.7222222222222225E-2</v>
      </c>
      <c r="M70" s="8">
        <f ca="1">IF(Table2[[#This Row],[MONTH]]+EOMONTH(MONTH(Table2[[#This Row],[MONTH]]),0)&lt;TODAY(),IF(H70=0,(F70-E70)/1440,((F70-E70)/H70)/1440),0)</f>
        <v>5.6736111111111107</v>
      </c>
      <c r="N70" s="24">
        <f t="shared" si="14"/>
        <v>6.8945868945868946E-2</v>
      </c>
      <c r="T70" s="45"/>
      <c r="U70" s="45"/>
    </row>
    <row r="71" spans="1:21" x14ac:dyDescent="0.3">
      <c r="A71" s="6">
        <v>45170</v>
      </c>
      <c r="B71" t="s">
        <v>80</v>
      </c>
      <c r="C71" t="str">
        <f>_xlfn.XLOOKUP(D71,'Production Data'!C:C,'Production Data'!B:B)</f>
        <v>MAZAK HMC FH5800 I21002</v>
      </c>
      <c r="D71" s="1" t="s">
        <v>75</v>
      </c>
      <c r="E71" s="1">
        <f>SUMIFS('Production Data'!K:K,'Production Data'!C:C,'Workout sheet'!D71,'Production Data'!A:A,'Workout sheet'!A71)</f>
        <v>396</v>
      </c>
      <c r="F71" s="1">
        <f t="shared" si="10"/>
        <v>35100</v>
      </c>
      <c r="G71">
        <f>SUMIFS('Production Data'!T:T,'Production Data'!C:C,'Workout sheet'!D71,'Production Data'!A:A,'Workout sheet'!A71)</f>
        <v>30600</v>
      </c>
      <c r="H71">
        <f>COUNTIFS('Compac Raw Data'!$D:$D,'Workout sheet'!C71,'Compac Raw Data'!$Z:$Z,'Workout sheet'!A71)</f>
        <v>2</v>
      </c>
      <c r="I71" s="8">
        <f t="shared" si="11"/>
        <v>3.3</v>
      </c>
      <c r="J71" s="8">
        <f t="shared" si="12"/>
        <v>10.487500000000001</v>
      </c>
      <c r="K71">
        <f>(SUMIFS('Compac Raw Data'!S:S,'Compac Raw Data'!Z:Z,'Workout sheet'!A71,'Compac Raw Data'!D:D,'Workout sheet'!C71))</f>
        <v>345</v>
      </c>
      <c r="L71" s="17">
        <f t="shared" si="13"/>
        <v>1.2941176470588235E-2</v>
      </c>
      <c r="M71" s="8">
        <f ca="1">IF(Table2[[#This Row],[MONTH]]+EOMONTH(MONTH(Table2[[#This Row],[MONTH]]),0)&lt;TODAY(),IF(H71=0,(F71-E71)/1440,((F71-E71)/H71)/1440),0)</f>
        <v>12.05</v>
      </c>
      <c r="N71" s="24">
        <f t="shared" si="14"/>
        <v>1.1282051282051283E-2</v>
      </c>
      <c r="T71" s="45"/>
      <c r="U71" s="45"/>
    </row>
    <row r="72" spans="1:21" x14ac:dyDescent="0.3">
      <c r="A72" s="6">
        <v>45170</v>
      </c>
      <c r="B72" t="s">
        <v>80</v>
      </c>
      <c r="C72" t="str">
        <f>_xlfn.XLOOKUP(D72,'Production Data'!C:C,'Production Data'!B:B)</f>
        <v>PMT EXT GRINDING AWH600 I13007</v>
      </c>
      <c r="D72" s="1" t="s">
        <v>76</v>
      </c>
      <c r="E72" s="1">
        <f>SUMIFS('Production Data'!K:K,'Production Data'!C:C,'Workout sheet'!D72,'Production Data'!A:A,'Workout sheet'!A72)</f>
        <v>895</v>
      </c>
      <c r="F72" s="1">
        <f t="shared" si="10"/>
        <v>35100</v>
      </c>
      <c r="G72">
        <f>SUMIFS('Production Data'!T:T,'Production Data'!C:C,'Workout sheet'!D72,'Production Data'!A:A,'Workout sheet'!A72)</f>
        <v>39150</v>
      </c>
      <c r="H72">
        <f>COUNTIFS('Compac Raw Data'!$D:$D,'Workout sheet'!C72,'Compac Raw Data'!$Z:$Z,'Workout sheet'!A72)</f>
        <v>0</v>
      </c>
      <c r="I72" s="8">
        <f t="shared" si="11"/>
        <v>14.916666666666666</v>
      </c>
      <c r="J72" s="8">
        <f t="shared" si="12"/>
        <v>26.565972222222221</v>
      </c>
      <c r="K72">
        <f>(SUMIFS('Compac Raw Data'!S:S,'Compac Raw Data'!Z:Z,'Workout sheet'!A72,'Compac Raw Data'!D:D,'Workout sheet'!C72))</f>
        <v>0</v>
      </c>
      <c r="L72" s="17">
        <f t="shared" si="13"/>
        <v>2.2860791826309068E-2</v>
      </c>
      <c r="M72" s="8">
        <f ca="1">IF(Table2[[#This Row],[MONTH]]+EOMONTH(MONTH(Table2[[#This Row],[MONTH]]),0)&lt;TODAY(),IF(H72=0,(F72-E72)/1440,((F72-E72)/H72)/1440),0)</f>
        <v>23.753472222222221</v>
      </c>
      <c r="N72" s="24">
        <f t="shared" si="14"/>
        <v>2.5498575498575499E-2</v>
      </c>
      <c r="T72" s="45"/>
      <c r="U72" s="45"/>
    </row>
    <row r="73" spans="1:21" x14ac:dyDescent="0.3">
      <c r="A73" s="6">
        <v>45170</v>
      </c>
      <c r="B73" t="s">
        <v>80</v>
      </c>
      <c r="C73" t="str">
        <f>_xlfn.XLOOKUP(D73,'Production Data'!C:C,'Production Data'!B:B)</f>
        <v>MAZAK TURNING QTN350A I3007</v>
      </c>
      <c r="D73" s="1" t="s">
        <v>77</v>
      </c>
      <c r="E73" s="1">
        <f>SUMIFS('Production Data'!K:K,'Production Data'!C:C,'Workout sheet'!D73,'Production Data'!A:A,'Workout sheet'!A73)</f>
        <v>959</v>
      </c>
      <c r="F73" s="1">
        <f t="shared" si="10"/>
        <v>35100</v>
      </c>
      <c r="G73">
        <f>SUMIFS('Production Data'!T:T,'Production Data'!C:C,'Workout sheet'!D73,'Production Data'!A:A,'Workout sheet'!A73)</f>
        <v>29250</v>
      </c>
      <c r="H73">
        <f>COUNTIFS('Compac Raw Data'!$D:$D,'Workout sheet'!C73,'Compac Raw Data'!$Z:$Z,'Workout sheet'!A73)</f>
        <v>5</v>
      </c>
      <c r="I73" s="8">
        <f t="shared" si="11"/>
        <v>3.1966666666666668</v>
      </c>
      <c r="J73" s="8">
        <f t="shared" si="12"/>
        <v>3.9293055555555556</v>
      </c>
      <c r="K73">
        <f>(SUMIFS('Compac Raw Data'!S:S,'Compac Raw Data'!Z:Z,'Workout sheet'!A73,'Compac Raw Data'!D:D,'Workout sheet'!C73))</f>
        <v>180</v>
      </c>
      <c r="L73" s="17">
        <f t="shared" si="13"/>
        <v>3.2786324786324789E-2</v>
      </c>
      <c r="M73" s="8">
        <f ca="1">IF(Table2[[#This Row],[MONTH]]+EOMONTH(MONTH(Table2[[#This Row],[MONTH]]),0)&lt;TODAY(),IF(H73=0,(F73-E73)/1440,((F73-E73)/H73)/1440),0)</f>
        <v>4.7418055555555556</v>
      </c>
      <c r="N73" s="24">
        <f t="shared" si="14"/>
        <v>2.7321937321937322E-2</v>
      </c>
      <c r="T73" s="45"/>
      <c r="U73" s="45"/>
    </row>
    <row r="74" spans="1:21" x14ac:dyDescent="0.3">
      <c r="A74" s="6">
        <v>45170</v>
      </c>
      <c r="B74" t="s">
        <v>80</v>
      </c>
      <c r="C74" t="str">
        <f>_xlfn.XLOOKUP(D74,'Production Data'!C:C,'Production Data'!B:B)</f>
        <v>MICROMATIC EXT GRINDING SH63 I13008</v>
      </c>
      <c r="D74" s="1" t="s">
        <v>78</v>
      </c>
      <c r="E74" s="1">
        <f>SUMIFS('Production Data'!K:K,'Production Data'!C:C,'Workout sheet'!D74,'Production Data'!A:A,'Workout sheet'!A74)</f>
        <v>0</v>
      </c>
      <c r="F74" s="1">
        <f t="shared" si="10"/>
        <v>35100</v>
      </c>
      <c r="G74">
        <f>SUMIFS('Production Data'!T:T,'Production Data'!C:C,'Workout sheet'!D74,'Production Data'!A:A,'Workout sheet'!A74)</f>
        <v>0</v>
      </c>
      <c r="H74">
        <f>COUNTIFS('Compac Raw Data'!$D:$D,'Workout sheet'!C74,'Compac Raw Data'!$Z:$Z,'Workout sheet'!A74)</f>
        <v>0</v>
      </c>
      <c r="I74" s="8">
        <f t="shared" si="11"/>
        <v>0</v>
      </c>
      <c r="J74" s="8">
        <f t="shared" si="12"/>
        <v>0</v>
      </c>
      <c r="K74">
        <f>(SUMIFS('Compac Raw Data'!S:S,'Compac Raw Data'!Z:Z,'Workout sheet'!A74,'Compac Raw Data'!D:D,'Workout sheet'!C74))</f>
        <v>0</v>
      </c>
      <c r="L74" s="17">
        <f t="shared" si="13"/>
        <v>0</v>
      </c>
      <c r="M74" s="8">
        <f ca="1">IF(Table2[[#This Row],[MONTH]]+EOMONTH(MONTH(Table2[[#This Row],[MONTH]]),0)&lt;TODAY(),IF(H74=0,(F74-E74)/1440,((F74-E74)/H74)/1440),0)</f>
        <v>24.375</v>
      </c>
      <c r="N74" s="24">
        <f t="shared" si="14"/>
        <v>0</v>
      </c>
      <c r="T74" s="45"/>
      <c r="U74" s="45"/>
    </row>
    <row r="75" spans="1:21" x14ac:dyDescent="0.3">
      <c r="A75" s="6">
        <v>45170</v>
      </c>
      <c r="B75" t="s">
        <v>80</v>
      </c>
      <c r="C75" t="str">
        <f>_xlfn.XLOOKUP(D75,'Production Data'!C:C,'Production Data'!B:B)</f>
        <v>GLEASON HOBBING P600H-2 I7017</v>
      </c>
      <c r="D75" s="1" t="s">
        <v>79</v>
      </c>
      <c r="E75" s="1">
        <f>SUMIFS('Production Data'!K:K,'Production Data'!C:C,'Workout sheet'!D75,'Production Data'!A:A,'Workout sheet'!A75)</f>
        <v>0</v>
      </c>
      <c r="F75" s="1">
        <f t="shared" si="10"/>
        <v>35100</v>
      </c>
      <c r="G75">
        <f>SUMIFS('Production Data'!T:T,'Production Data'!C:C,'Workout sheet'!D75,'Production Data'!A:A,'Workout sheet'!A75)</f>
        <v>0</v>
      </c>
      <c r="H75">
        <f>COUNTIFS('Compac Raw Data'!$D:$D,'Workout sheet'!C75,'Compac Raw Data'!$Z:$Z,'Workout sheet'!A75)</f>
        <v>0</v>
      </c>
      <c r="I75" s="8">
        <f t="shared" si="11"/>
        <v>0</v>
      </c>
      <c r="J75" s="8">
        <f t="shared" si="12"/>
        <v>0</v>
      </c>
      <c r="K75">
        <f>(SUMIFS('Compac Raw Data'!S:S,'Compac Raw Data'!Z:Z,'Workout sheet'!A75,'Compac Raw Data'!D:D,'Workout sheet'!C75))</f>
        <v>0</v>
      </c>
      <c r="L75" s="17">
        <f t="shared" si="13"/>
        <v>0</v>
      </c>
      <c r="M75" s="8">
        <f ca="1">IF(Table2[[#This Row],[MONTH]]+EOMONTH(MONTH(Table2[[#This Row],[MONTH]]),0)&lt;TODAY(),IF(H75=0,(F75-E75)/1440,((F75-E75)/H75)/1440),0)</f>
        <v>24.375</v>
      </c>
      <c r="N75" s="24">
        <f t="shared" si="14"/>
        <v>0</v>
      </c>
      <c r="T75" s="45"/>
      <c r="U75" s="45"/>
    </row>
    <row r="76" spans="1:21" x14ac:dyDescent="0.3">
      <c r="A76" s="6">
        <v>45200</v>
      </c>
      <c r="B76" t="s">
        <v>33</v>
      </c>
      <c r="C76" t="str">
        <f>_xlfn.XLOOKUP(D76,'Production Data'!C:C,'Production Data'!B:B)</f>
        <v>BROACHING MACHINE 10T - 5001</v>
      </c>
      <c r="D76" s="1" t="s">
        <v>0</v>
      </c>
      <c r="E76" s="1">
        <f>SUMIFS('Production Data'!K:K,'Production Data'!C:C,'Workout sheet'!D76,'Production Data'!A:A,'Workout sheet'!A76)</f>
        <v>0</v>
      </c>
      <c r="F76" s="1">
        <f t="shared" ref="F76:F139" si="15">NETWORKDAYS.INTL(A76,EOMONTH(A76,0),11,U:U)*22.5*60</f>
        <v>35100</v>
      </c>
      <c r="G76">
        <f>SUMIFS('Production Data'!T:T,'Production Data'!C:C,'Workout sheet'!D76,'Production Data'!A:A,'Workout sheet'!A76)</f>
        <v>18450</v>
      </c>
      <c r="H76">
        <f>COUNTIFS('Compac Raw Data'!$D:$D,'Workout sheet'!C76,'Compac Raw Data'!$Z:$Z,'Workout sheet'!A76)</f>
        <v>0</v>
      </c>
      <c r="I76" s="8">
        <f t="shared" ref="I76:I107" si="16">IF(H76=0,(E76/60),(E76/H76)/60)</f>
        <v>0</v>
      </c>
      <c r="J76" s="8">
        <f t="shared" ref="J76:J107" si="17">IF(H76=0,(G76-E76)/1440,((G76-E76)/H76)/1440)</f>
        <v>12.8125</v>
      </c>
      <c r="K76">
        <f>(SUMIFS('Compac Raw Data'!S:S,'Compac Raw Data'!Z:Z,'Workout sheet'!A76,'Compac Raw Data'!D:D,'Workout sheet'!C76))</f>
        <v>0</v>
      </c>
      <c r="L76" s="17">
        <f t="shared" ref="L76:L107" si="18">IFERROR(E76/G76,0)</f>
        <v>0</v>
      </c>
      <c r="M76" s="8">
        <f ca="1">IF(Table2[[#This Row],[MONTH]]+EOMONTH(MONTH(Table2[[#This Row],[MONTH]]),0)&lt;TODAY(),IF(H76=0,(F76-E76)/1440,((F76-E76)/H76)/1440),0)</f>
        <v>24.375</v>
      </c>
      <c r="N76" s="24">
        <f t="shared" ref="N76:N107" si="19">E76/F76</f>
        <v>0</v>
      </c>
      <c r="T76" s="45"/>
      <c r="U76" s="45"/>
    </row>
    <row r="77" spans="1:21" x14ac:dyDescent="0.3">
      <c r="A77" s="6">
        <v>45200</v>
      </c>
      <c r="B77" t="s">
        <v>33</v>
      </c>
      <c r="C77" t="str">
        <f>_xlfn.XLOOKUP(D77,'Production Data'!C:C,'Production Data'!B:B)</f>
        <v>SICMAT SHAVING RASO400 I9005</v>
      </c>
      <c r="D77" s="1" t="s">
        <v>1</v>
      </c>
      <c r="E77" s="1">
        <f>SUMIFS('Production Data'!K:K,'Production Data'!C:C,'Workout sheet'!D77,'Production Data'!A:A,'Workout sheet'!A77)</f>
        <v>435</v>
      </c>
      <c r="F77" s="1">
        <f t="shared" si="15"/>
        <v>35100</v>
      </c>
      <c r="G77">
        <f>SUMIFS('Production Data'!T:T,'Production Data'!C:C,'Workout sheet'!D77,'Production Data'!A:A,'Workout sheet'!A77)</f>
        <v>31950</v>
      </c>
      <c r="H77">
        <f>COUNTIFS('Compac Raw Data'!$D:$D,'Workout sheet'!C77,'Compac Raw Data'!$Z:$Z,'Workout sheet'!A77)</f>
        <v>0</v>
      </c>
      <c r="I77" s="8">
        <f t="shared" si="16"/>
        <v>7.25</v>
      </c>
      <c r="J77" s="8">
        <f t="shared" si="17"/>
        <v>21.885416666666668</v>
      </c>
      <c r="K77">
        <f>(SUMIFS('Compac Raw Data'!S:S,'Compac Raw Data'!Z:Z,'Workout sheet'!A77,'Compac Raw Data'!D:D,'Workout sheet'!C77))</f>
        <v>0</v>
      </c>
      <c r="L77" s="17">
        <f t="shared" si="18"/>
        <v>1.3615023474178404E-2</v>
      </c>
      <c r="M77" s="8">
        <f ca="1">IF(Table2[[#This Row],[MONTH]]+EOMONTH(MONTH(Table2[[#This Row],[MONTH]]),0)&lt;TODAY(),IF(H77=0,(F77-E77)/1440,((F77-E77)/H77)/1440),0)</f>
        <v>24.072916666666668</v>
      </c>
      <c r="N77" s="24">
        <f t="shared" si="19"/>
        <v>1.2393162393162393E-2</v>
      </c>
      <c r="T77" s="45"/>
      <c r="U77" s="45"/>
    </row>
    <row r="78" spans="1:21" x14ac:dyDescent="0.3">
      <c r="A78" s="6">
        <v>45200</v>
      </c>
      <c r="B78" t="s">
        <v>33</v>
      </c>
      <c r="C78" t="str">
        <f>_xlfn.XLOOKUP(D78,'Production Data'!C:C,'Production Data'!B:B)</f>
        <v>GLEASON HOBBING GP400 I7013</v>
      </c>
      <c r="D78" s="1" t="s">
        <v>2</v>
      </c>
      <c r="E78" s="1">
        <f>SUMIFS('Production Data'!K:K,'Production Data'!C:C,'Workout sheet'!D78,'Production Data'!A:A,'Workout sheet'!A78)</f>
        <v>390</v>
      </c>
      <c r="F78" s="1">
        <f t="shared" si="15"/>
        <v>35100</v>
      </c>
      <c r="G78">
        <f>SUMIFS('Production Data'!T:T,'Production Data'!C:C,'Workout sheet'!D78,'Production Data'!A:A,'Workout sheet'!A78)</f>
        <v>34650</v>
      </c>
      <c r="H78">
        <f>COUNTIFS('Compac Raw Data'!$D:$D,'Workout sheet'!C78,'Compac Raw Data'!$Z:$Z,'Workout sheet'!A78)</f>
        <v>4</v>
      </c>
      <c r="I78" s="8">
        <f t="shared" si="16"/>
        <v>1.625</v>
      </c>
      <c r="J78" s="8">
        <f t="shared" si="17"/>
        <v>5.947916666666667</v>
      </c>
      <c r="K78">
        <f>(SUMIFS('Compac Raw Data'!S:S,'Compac Raw Data'!Z:Z,'Workout sheet'!A78,'Compac Raw Data'!D:D,'Workout sheet'!C78))</f>
        <v>555</v>
      </c>
      <c r="L78" s="17">
        <f t="shared" si="18"/>
        <v>1.1255411255411256E-2</v>
      </c>
      <c r="M78" s="8">
        <f ca="1">IF(Table2[[#This Row],[MONTH]]+EOMONTH(MONTH(Table2[[#This Row],[MONTH]]),0)&lt;TODAY(),IF(H78=0,(F78-E78)/1440,((F78-E78)/H78)/1440),0)</f>
        <v>6.026041666666667</v>
      </c>
      <c r="N78" s="24">
        <f t="shared" si="19"/>
        <v>1.1111111111111112E-2</v>
      </c>
      <c r="T78" s="45"/>
      <c r="U78" s="45"/>
    </row>
    <row r="79" spans="1:21" x14ac:dyDescent="0.3">
      <c r="A79" s="6">
        <v>45200</v>
      </c>
      <c r="B79" t="s">
        <v>33</v>
      </c>
      <c r="C79" t="str">
        <f>_xlfn.XLOOKUP(D79,'Production Data'!C:C,'Production Data'!B:B)</f>
        <v>CLC SHAPING CLC 400-1 I18000</v>
      </c>
      <c r="D79" s="1" t="s">
        <v>3</v>
      </c>
      <c r="E79" s="1">
        <f>SUMIFS('Production Data'!K:K,'Production Data'!C:C,'Workout sheet'!D79,'Production Data'!A:A,'Workout sheet'!A79)</f>
        <v>9420</v>
      </c>
      <c r="F79" s="1">
        <f t="shared" si="15"/>
        <v>35100</v>
      </c>
      <c r="G79">
        <f>SUMIFS('Production Data'!T:T,'Production Data'!C:C,'Workout sheet'!D79,'Production Data'!A:A,'Workout sheet'!A79)</f>
        <v>22950</v>
      </c>
      <c r="H79">
        <f>COUNTIFS('Compac Raw Data'!$D:$D,'Workout sheet'!C79,'Compac Raw Data'!$Z:$Z,'Workout sheet'!A79)</f>
        <v>2</v>
      </c>
      <c r="I79" s="8">
        <f t="shared" si="16"/>
        <v>78.5</v>
      </c>
      <c r="J79" s="8">
        <f t="shared" si="17"/>
        <v>4.697916666666667</v>
      </c>
      <c r="K79">
        <f>(SUMIFS('Compac Raw Data'!S:S,'Compac Raw Data'!Z:Z,'Workout sheet'!A79,'Compac Raw Data'!D:D,'Workout sheet'!C79))</f>
        <v>225</v>
      </c>
      <c r="L79" s="17">
        <f t="shared" si="18"/>
        <v>0.41045751633986927</v>
      </c>
      <c r="M79" s="8">
        <f ca="1">IF(Table2[[#This Row],[MONTH]]+EOMONTH(MONTH(Table2[[#This Row],[MONTH]]),0)&lt;TODAY(),IF(H79=0,(F79-E79)/1440,((F79-E79)/H79)/1440),0)</f>
        <v>8.9166666666666661</v>
      </c>
      <c r="N79" s="24">
        <f t="shared" si="19"/>
        <v>0.26837606837606837</v>
      </c>
      <c r="T79" s="45"/>
      <c r="U79" s="45"/>
    </row>
    <row r="80" spans="1:21" x14ac:dyDescent="0.3">
      <c r="A80" s="6">
        <v>45200</v>
      </c>
      <c r="B80" t="s">
        <v>33</v>
      </c>
      <c r="C80" t="str">
        <f>_xlfn.XLOOKUP(D80,'Production Data'!C:C,'Production Data'!B:B)</f>
        <v>SICMAT-2 SHAVING NRSU310 I9002</v>
      </c>
      <c r="D80" s="1" t="s">
        <v>4</v>
      </c>
      <c r="E80" s="1">
        <f>SUMIFS('Production Data'!K:K,'Production Data'!C:C,'Workout sheet'!D80,'Production Data'!A:A,'Workout sheet'!A80)</f>
        <v>0</v>
      </c>
      <c r="F80" s="1">
        <f t="shared" si="15"/>
        <v>35100</v>
      </c>
      <c r="G80">
        <f>SUMIFS('Production Data'!T:T,'Production Data'!C:C,'Workout sheet'!D80,'Production Data'!A:A,'Workout sheet'!A80)</f>
        <v>0</v>
      </c>
      <c r="H80">
        <f>COUNTIFS('Compac Raw Data'!$D:$D,'Workout sheet'!C80,'Compac Raw Data'!$Z:$Z,'Workout sheet'!A80)</f>
        <v>0</v>
      </c>
      <c r="I80" s="8">
        <f t="shared" si="16"/>
        <v>0</v>
      </c>
      <c r="J80" s="8">
        <f t="shared" si="17"/>
        <v>0</v>
      </c>
      <c r="K80">
        <f>(SUMIFS('Compac Raw Data'!S:S,'Compac Raw Data'!Z:Z,'Workout sheet'!A80,'Compac Raw Data'!D:D,'Workout sheet'!C80))</f>
        <v>0</v>
      </c>
      <c r="L80" s="17">
        <f t="shared" si="18"/>
        <v>0</v>
      </c>
      <c r="M80" s="8">
        <f ca="1">IF(Table2[[#This Row],[MONTH]]+EOMONTH(MONTH(Table2[[#This Row],[MONTH]]),0)&lt;TODAY(),IF(H80=0,(F80-E80)/1440,((F80-E80)/H80)/1440),0)</f>
        <v>24.375</v>
      </c>
      <c r="N80" s="24">
        <f t="shared" si="19"/>
        <v>0</v>
      </c>
      <c r="T80" s="45"/>
      <c r="U80" s="45"/>
    </row>
    <row r="81" spans="1:21" x14ac:dyDescent="0.3">
      <c r="A81" s="6">
        <v>45200</v>
      </c>
      <c r="B81" t="s">
        <v>33</v>
      </c>
      <c r="C81" t="str">
        <f>_xlfn.XLOOKUP(D81,'Production Data'!C:C,'Production Data'!B:B)</f>
        <v>GLEASON SHAVING ZS300 I9004</v>
      </c>
      <c r="D81" s="1" t="s">
        <v>5</v>
      </c>
      <c r="E81" s="1">
        <f>SUMIFS('Production Data'!K:K,'Production Data'!C:C,'Workout sheet'!D81,'Production Data'!A:A,'Workout sheet'!A81)</f>
        <v>1020</v>
      </c>
      <c r="F81" s="1">
        <f t="shared" si="15"/>
        <v>35100</v>
      </c>
      <c r="G81">
        <f>SUMIFS('Production Data'!T:T,'Production Data'!C:C,'Workout sheet'!D81,'Production Data'!A:A,'Workout sheet'!A81)</f>
        <v>36900</v>
      </c>
      <c r="H81">
        <f>COUNTIFS('Compac Raw Data'!$D:$D,'Workout sheet'!C81,'Compac Raw Data'!$Z:$Z,'Workout sheet'!A81)</f>
        <v>2</v>
      </c>
      <c r="I81" s="8">
        <f t="shared" si="16"/>
        <v>8.5</v>
      </c>
      <c r="J81" s="8">
        <f t="shared" si="17"/>
        <v>12.458333333333334</v>
      </c>
      <c r="K81">
        <f>(SUMIFS('Compac Raw Data'!S:S,'Compac Raw Data'!Z:Z,'Workout sheet'!A81,'Compac Raw Data'!D:D,'Workout sheet'!C81))</f>
        <v>50</v>
      </c>
      <c r="L81" s="17">
        <f t="shared" si="18"/>
        <v>2.7642276422764227E-2</v>
      </c>
      <c r="M81" s="8">
        <f ca="1">IF(Table2[[#This Row],[MONTH]]+EOMONTH(MONTH(Table2[[#This Row],[MONTH]]),0)&lt;TODAY(),IF(H81=0,(F81-E81)/1440,((F81-E81)/H81)/1440),0)</f>
        <v>11.833333333333334</v>
      </c>
      <c r="N81" s="24">
        <f t="shared" si="19"/>
        <v>2.9059829059829061E-2</v>
      </c>
      <c r="T81" s="45"/>
      <c r="U81" s="45"/>
    </row>
    <row r="82" spans="1:21" x14ac:dyDescent="0.3">
      <c r="A82" s="6">
        <v>45200</v>
      </c>
      <c r="B82" t="s">
        <v>33</v>
      </c>
      <c r="C82" t="str">
        <f>_xlfn.XLOOKUP(D82,'Production Data'!C:C,'Production Data'!B:B)</f>
        <v>PREMIER HOBBING PE250-2 I7009</v>
      </c>
      <c r="D82" s="1" t="s">
        <v>6</v>
      </c>
      <c r="E82" s="1">
        <f>SUMIFS('Production Data'!K:K,'Production Data'!C:C,'Workout sheet'!D82,'Production Data'!A:A,'Workout sheet'!A82)</f>
        <v>270</v>
      </c>
      <c r="F82" s="1">
        <f t="shared" si="15"/>
        <v>35100</v>
      </c>
      <c r="G82">
        <f>SUMIFS('Production Data'!T:T,'Production Data'!C:C,'Workout sheet'!D82,'Production Data'!A:A,'Workout sheet'!A82)</f>
        <v>33300</v>
      </c>
      <c r="H82">
        <f>COUNTIFS('Compac Raw Data'!$D:$D,'Workout sheet'!C82,'Compac Raw Data'!$Z:$Z,'Workout sheet'!A82)</f>
        <v>2</v>
      </c>
      <c r="I82" s="8">
        <f t="shared" si="16"/>
        <v>2.25</v>
      </c>
      <c r="J82" s="8">
        <f t="shared" si="17"/>
        <v>11.46875</v>
      </c>
      <c r="K82">
        <f>(SUMIFS('Compac Raw Data'!S:S,'Compac Raw Data'!Z:Z,'Workout sheet'!A82,'Compac Raw Data'!D:D,'Workout sheet'!C82))</f>
        <v>90</v>
      </c>
      <c r="L82" s="17">
        <f t="shared" si="18"/>
        <v>8.1081081081081086E-3</v>
      </c>
      <c r="M82" s="8">
        <f ca="1">IF(Table2[[#This Row],[MONTH]]+EOMONTH(MONTH(Table2[[#This Row],[MONTH]]),0)&lt;TODAY(),IF(H82=0,(F82-E82)/1440,((F82-E82)/H82)/1440),0)</f>
        <v>12.09375</v>
      </c>
      <c r="N82" s="24">
        <f t="shared" si="19"/>
        <v>7.6923076923076927E-3</v>
      </c>
      <c r="T82" s="45"/>
      <c r="U82" s="45"/>
    </row>
    <row r="83" spans="1:21" x14ac:dyDescent="0.3">
      <c r="A83" s="6">
        <v>45200</v>
      </c>
      <c r="B83" t="s">
        <v>33</v>
      </c>
      <c r="C83" t="str">
        <f>_xlfn.XLOOKUP(D83,'Production Data'!C:C,'Production Data'!B:B)</f>
        <v>GLEASON HOBBING GP300-2 I7012</v>
      </c>
      <c r="D83" s="1" t="s">
        <v>7</v>
      </c>
      <c r="E83" s="1">
        <f>SUMIFS('Production Data'!K:K,'Production Data'!C:C,'Workout sheet'!D83,'Production Data'!A:A,'Workout sheet'!A83)</f>
        <v>615</v>
      </c>
      <c r="F83" s="1">
        <f t="shared" si="15"/>
        <v>35100</v>
      </c>
      <c r="G83">
        <f>SUMIFS('Production Data'!T:T,'Production Data'!C:C,'Workout sheet'!D83,'Production Data'!A:A,'Workout sheet'!A83)</f>
        <v>32400</v>
      </c>
      <c r="H83">
        <f>COUNTIFS('Compac Raw Data'!$D:$D,'Workout sheet'!C83,'Compac Raw Data'!$Z:$Z,'Workout sheet'!A83)</f>
        <v>3</v>
      </c>
      <c r="I83" s="8">
        <f t="shared" si="16"/>
        <v>3.4166666666666665</v>
      </c>
      <c r="J83" s="8">
        <f t="shared" si="17"/>
        <v>7.3576388888888893</v>
      </c>
      <c r="K83">
        <f>(SUMIFS('Compac Raw Data'!S:S,'Compac Raw Data'!Z:Z,'Workout sheet'!A83,'Compac Raw Data'!D:D,'Workout sheet'!C83))</f>
        <v>90</v>
      </c>
      <c r="L83" s="17">
        <f t="shared" si="18"/>
        <v>1.8981481481481481E-2</v>
      </c>
      <c r="M83" s="8">
        <f ca="1">IF(Table2[[#This Row],[MONTH]]+EOMONTH(MONTH(Table2[[#This Row],[MONTH]]),0)&lt;TODAY(),IF(H83=0,(F83-E83)/1440,((F83-E83)/H83)/1440),0)</f>
        <v>7.9826388888888893</v>
      </c>
      <c r="N83" s="24">
        <f t="shared" si="19"/>
        <v>1.7521367521367522E-2</v>
      </c>
      <c r="T83" s="45"/>
      <c r="U83" s="45"/>
    </row>
    <row r="84" spans="1:21" x14ac:dyDescent="0.3">
      <c r="A84" s="6">
        <v>45200</v>
      </c>
      <c r="B84" t="s">
        <v>33</v>
      </c>
      <c r="C84" t="str">
        <f>_xlfn.XLOOKUP(D84,'Production Data'!C:C,'Production Data'!B:B)</f>
        <v>CLC SHAPING CLC 400-2 I18001</v>
      </c>
      <c r="D84" s="1" t="s">
        <v>8</v>
      </c>
      <c r="E84" s="1">
        <f>SUMIFS('Production Data'!K:K,'Production Data'!C:C,'Workout sheet'!D84,'Production Data'!A:A,'Workout sheet'!A84)</f>
        <v>500</v>
      </c>
      <c r="F84" s="1">
        <f t="shared" si="15"/>
        <v>35100</v>
      </c>
      <c r="G84">
        <f>SUMIFS('Production Data'!T:T,'Production Data'!C:C,'Workout sheet'!D84,'Production Data'!A:A,'Workout sheet'!A84)</f>
        <v>31950</v>
      </c>
      <c r="H84">
        <f>COUNTIFS('Compac Raw Data'!$D:$D,'Workout sheet'!C84,'Compac Raw Data'!$Z:$Z,'Workout sheet'!A84)</f>
        <v>1</v>
      </c>
      <c r="I84" s="8">
        <f t="shared" si="16"/>
        <v>8.3333333333333339</v>
      </c>
      <c r="J84" s="8">
        <f t="shared" si="17"/>
        <v>21.840277777777779</v>
      </c>
      <c r="K84">
        <f>(SUMIFS('Compac Raw Data'!S:S,'Compac Raw Data'!Z:Z,'Workout sheet'!A84,'Compac Raw Data'!D:D,'Workout sheet'!C84))</f>
        <v>20</v>
      </c>
      <c r="L84" s="17">
        <f t="shared" si="18"/>
        <v>1.5649452269170579E-2</v>
      </c>
      <c r="M84" s="8">
        <f ca="1">IF(Table2[[#This Row],[MONTH]]+EOMONTH(MONTH(Table2[[#This Row],[MONTH]]),0)&lt;TODAY(),IF(H84=0,(F84-E84)/1440,((F84-E84)/H84)/1440),0)</f>
        <v>24.027777777777779</v>
      </c>
      <c r="N84" s="24">
        <f t="shared" si="19"/>
        <v>1.4245014245014245E-2</v>
      </c>
      <c r="T84" s="45"/>
      <c r="U84" s="45"/>
    </row>
    <row r="85" spans="1:21" x14ac:dyDescent="0.3">
      <c r="A85" s="6">
        <v>45200</v>
      </c>
      <c r="B85" t="s">
        <v>33</v>
      </c>
      <c r="C85" t="str">
        <f>_xlfn.XLOOKUP(D85,'Production Data'!C:C,'Production Data'!B:B)</f>
        <v>PAIDEMM SHAPPING DS500 I18002</v>
      </c>
      <c r="D85" s="1" t="s">
        <v>9</v>
      </c>
      <c r="E85" s="1">
        <f>SUMIFS('Production Data'!K:K,'Production Data'!C:C,'Workout sheet'!D85,'Production Data'!A:A,'Workout sheet'!A85)</f>
        <v>915</v>
      </c>
      <c r="F85" s="1">
        <f t="shared" si="15"/>
        <v>35100</v>
      </c>
      <c r="G85">
        <f>SUMIFS('Production Data'!T:T,'Production Data'!C:C,'Workout sheet'!D85,'Production Data'!A:A,'Workout sheet'!A85)</f>
        <v>32850</v>
      </c>
      <c r="H85">
        <f>COUNTIFS('Compac Raw Data'!$D:$D,'Workout sheet'!C85,'Compac Raw Data'!$Z:$Z,'Workout sheet'!A85)</f>
        <v>3</v>
      </c>
      <c r="I85" s="8">
        <f t="shared" si="16"/>
        <v>5.083333333333333</v>
      </c>
      <c r="J85" s="8">
        <f t="shared" si="17"/>
        <v>7.3923611111111107</v>
      </c>
      <c r="K85">
        <f>(SUMIFS('Compac Raw Data'!S:S,'Compac Raw Data'!Z:Z,'Workout sheet'!A85,'Compac Raw Data'!D:D,'Workout sheet'!C85))</f>
        <v>480</v>
      </c>
      <c r="L85" s="17">
        <f t="shared" si="18"/>
        <v>2.7853881278538814E-2</v>
      </c>
      <c r="M85" s="8">
        <f ca="1">IF(Table2[[#This Row],[MONTH]]+EOMONTH(MONTH(Table2[[#This Row],[MONTH]]),0)&lt;TODAY(),IF(H85=0,(F85-E85)/1440,((F85-E85)/H85)/1440),0)</f>
        <v>7.9131944444444446</v>
      </c>
      <c r="N85" s="24">
        <f t="shared" si="19"/>
        <v>2.6068376068376069E-2</v>
      </c>
      <c r="T85" s="45"/>
      <c r="U85" s="45"/>
    </row>
    <row r="86" spans="1:21" x14ac:dyDescent="0.3">
      <c r="A86" s="6">
        <v>45200</v>
      </c>
      <c r="B86" t="s">
        <v>33</v>
      </c>
      <c r="C86" t="str">
        <f>_xlfn.XLOOKUP(D86,'Production Data'!C:C,'Production Data'!B:B)</f>
        <v>SLOTTING MACHINE - SAGAR-6004</v>
      </c>
      <c r="D86" s="1" t="s">
        <v>10</v>
      </c>
      <c r="E86" s="1">
        <f>SUMIFS('Production Data'!K:K,'Production Data'!C:C,'Workout sheet'!D86,'Production Data'!A:A,'Workout sheet'!A86)</f>
        <v>20</v>
      </c>
      <c r="F86" s="1">
        <f t="shared" si="15"/>
        <v>35100</v>
      </c>
      <c r="G86">
        <f>SUMIFS('Production Data'!T:T,'Production Data'!C:C,'Workout sheet'!D86,'Production Data'!A:A,'Workout sheet'!A86)</f>
        <v>29250</v>
      </c>
      <c r="H86">
        <f>COUNTIFS('Compac Raw Data'!$D:$D,'Workout sheet'!C86,'Compac Raw Data'!$Z:$Z,'Workout sheet'!A86)</f>
        <v>0</v>
      </c>
      <c r="I86" s="8">
        <f t="shared" si="16"/>
        <v>0.33333333333333331</v>
      </c>
      <c r="J86" s="8">
        <f t="shared" si="17"/>
        <v>20.298611111111111</v>
      </c>
      <c r="K86">
        <f>(SUMIFS('Compac Raw Data'!S:S,'Compac Raw Data'!Z:Z,'Workout sheet'!A86,'Compac Raw Data'!D:D,'Workout sheet'!C86))</f>
        <v>0</v>
      </c>
      <c r="L86" s="17">
        <f t="shared" si="18"/>
        <v>6.8376068376068376E-4</v>
      </c>
      <c r="M86" s="8">
        <f ca="1">IF(Table2[[#This Row],[MONTH]]+EOMONTH(MONTH(Table2[[#This Row],[MONTH]]),0)&lt;TODAY(),IF(H86=0,(F86-E86)/1440,((F86-E86)/H86)/1440),0)</f>
        <v>24.361111111111111</v>
      </c>
      <c r="N86" s="24">
        <f t="shared" si="19"/>
        <v>5.6980056980056976E-4</v>
      </c>
      <c r="T86" s="45"/>
      <c r="U86" s="45"/>
    </row>
    <row r="87" spans="1:21" x14ac:dyDescent="0.3">
      <c r="A87" s="6">
        <v>45200</v>
      </c>
      <c r="B87" t="s">
        <v>33</v>
      </c>
      <c r="C87" t="str">
        <f>_xlfn.XLOOKUP(D87,'Production Data'!C:C,'Production Data'!B:B)</f>
        <v>GLEASON HOBBING 130H I7008</v>
      </c>
      <c r="D87" s="1" t="s">
        <v>11</v>
      </c>
      <c r="E87" s="1">
        <f>SUMIFS('Production Data'!K:K,'Production Data'!C:C,'Workout sheet'!D87,'Production Data'!A:A,'Workout sheet'!A87)</f>
        <v>860</v>
      </c>
      <c r="F87" s="1">
        <f t="shared" si="15"/>
        <v>35100</v>
      </c>
      <c r="G87">
        <f>SUMIFS('Production Data'!T:T,'Production Data'!C:C,'Workout sheet'!D87,'Production Data'!A:A,'Workout sheet'!A87)</f>
        <v>33750</v>
      </c>
      <c r="H87">
        <f>COUNTIFS('Compac Raw Data'!$D:$D,'Workout sheet'!C87,'Compac Raw Data'!$Z:$Z,'Workout sheet'!A87)</f>
        <v>2</v>
      </c>
      <c r="I87" s="8">
        <f t="shared" si="16"/>
        <v>7.166666666666667</v>
      </c>
      <c r="J87" s="8">
        <f t="shared" si="17"/>
        <v>11.420138888888889</v>
      </c>
      <c r="K87">
        <f>(SUMIFS('Compac Raw Data'!S:S,'Compac Raw Data'!Z:Z,'Workout sheet'!A87,'Compac Raw Data'!D:D,'Workout sheet'!C87))</f>
        <v>120</v>
      </c>
      <c r="L87" s="17">
        <f t="shared" si="18"/>
        <v>2.548148148148148E-2</v>
      </c>
      <c r="M87" s="8">
        <f ca="1">IF(Table2[[#This Row],[MONTH]]+EOMONTH(MONTH(Table2[[#This Row],[MONTH]]),0)&lt;TODAY(),IF(H87=0,(F87-E87)/1440,((F87-E87)/H87)/1440),0)</f>
        <v>11.888888888888889</v>
      </c>
      <c r="N87" s="24">
        <f t="shared" si="19"/>
        <v>2.45014245014245E-2</v>
      </c>
      <c r="T87" s="45"/>
      <c r="U87" s="45"/>
    </row>
    <row r="88" spans="1:21" x14ac:dyDescent="0.3">
      <c r="A88" s="6">
        <v>45200</v>
      </c>
      <c r="B88" t="s">
        <v>33</v>
      </c>
      <c r="C88" t="str">
        <f>_xlfn.XLOOKUP(D88,'Production Data'!C:C,'Production Data'!B:B)</f>
        <v>GLEASON HOBBING GP300-1 I7011</v>
      </c>
      <c r="D88" s="1" t="s">
        <v>12</v>
      </c>
      <c r="E88" s="1">
        <f>SUMIFS('Production Data'!K:K,'Production Data'!C:C,'Workout sheet'!D88,'Production Data'!A:A,'Workout sheet'!A88)</f>
        <v>715</v>
      </c>
      <c r="F88" s="1">
        <f t="shared" si="15"/>
        <v>35100</v>
      </c>
      <c r="G88">
        <f>SUMIFS('Production Data'!T:T,'Production Data'!C:C,'Workout sheet'!D88,'Production Data'!A:A,'Workout sheet'!A88)</f>
        <v>32850</v>
      </c>
      <c r="H88">
        <f>COUNTIFS('Compac Raw Data'!$D:$D,'Workout sheet'!C88,'Compac Raw Data'!$Z:$Z,'Workout sheet'!A88)</f>
        <v>2</v>
      </c>
      <c r="I88" s="8">
        <f t="shared" si="16"/>
        <v>5.958333333333333</v>
      </c>
      <c r="J88" s="8">
        <f t="shared" si="17"/>
        <v>11.157986111111111</v>
      </c>
      <c r="K88">
        <f>(SUMIFS('Compac Raw Data'!S:S,'Compac Raw Data'!Z:Z,'Workout sheet'!A88,'Compac Raw Data'!D:D,'Workout sheet'!C88))</f>
        <v>60</v>
      </c>
      <c r="L88" s="17">
        <f t="shared" si="18"/>
        <v>2.1765601217656014E-2</v>
      </c>
      <c r="M88" s="8">
        <f ca="1">IF(Table2[[#This Row],[MONTH]]+EOMONTH(MONTH(Table2[[#This Row],[MONTH]]),0)&lt;TODAY(),IF(H88=0,(F88-E88)/1440,((F88-E88)/H88)/1440),0)</f>
        <v>11.939236111111111</v>
      </c>
      <c r="N88" s="24">
        <f t="shared" si="19"/>
        <v>2.0370370370370372E-2</v>
      </c>
      <c r="T88" s="45"/>
      <c r="U88" s="45"/>
    </row>
    <row r="89" spans="1:21" x14ac:dyDescent="0.3">
      <c r="A89" s="6">
        <v>45200</v>
      </c>
      <c r="B89" t="s">
        <v>33</v>
      </c>
      <c r="C89" t="str">
        <f>_xlfn.XLOOKUP(D89,'Production Data'!C:C,'Production Data'!B:B)</f>
        <v>GLEASON SHAVING 130SV I9003</v>
      </c>
      <c r="D89" s="1" t="s">
        <v>13</v>
      </c>
      <c r="E89" s="1">
        <f>SUMIFS('Production Data'!K:K,'Production Data'!C:C,'Workout sheet'!D89,'Production Data'!A:A,'Workout sheet'!A89)</f>
        <v>1400</v>
      </c>
      <c r="F89" s="1">
        <f t="shared" si="15"/>
        <v>35100</v>
      </c>
      <c r="G89">
        <f>SUMIFS('Production Data'!T:T,'Production Data'!C:C,'Workout sheet'!D89,'Production Data'!A:A,'Workout sheet'!A89)</f>
        <v>31950</v>
      </c>
      <c r="H89">
        <f>COUNTIFS('Compac Raw Data'!$D:$D,'Workout sheet'!C89,'Compac Raw Data'!$Z:$Z,'Workout sheet'!A89)</f>
        <v>4</v>
      </c>
      <c r="I89" s="8">
        <f t="shared" si="16"/>
        <v>5.833333333333333</v>
      </c>
      <c r="J89" s="8">
        <f t="shared" si="17"/>
        <v>5.3038194444444446</v>
      </c>
      <c r="K89">
        <f>(SUMIFS('Compac Raw Data'!S:S,'Compac Raw Data'!Z:Z,'Workout sheet'!A89,'Compac Raw Data'!D:D,'Workout sheet'!C89))</f>
        <v>260</v>
      </c>
      <c r="L89" s="17">
        <f t="shared" si="18"/>
        <v>4.3818466353677622E-2</v>
      </c>
      <c r="M89" s="8">
        <f ca="1">IF(Table2[[#This Row],[MONTH]]+EOMONTH(MONTH(Table2[[#This Row],[MONTH]]),0)&lt;TODAY(),IF(H89=0,(F89-E89)/1440,((F89-E89)/H89)/1440),0)</f>
        <v>5.8506944444444446</v>
      </c>
      <c r="N89" s="24">
        <f t="shared" si="19"/>
        <v>3.9886039886039885E-2</v>
      </c>
      <c r="T89" s="45"/>
      <c r="U89" s="45"/>
    </row>
    <row r="90" spans="1:21" x14ac:dyDescent="0.3">
      <c r="A90" s="6">
        <v>45200</v>
      </c>
      <c r="B90" t="s">
        <v>33</v>
      </c>
      <c r="C90" t="str">
        <f>_xlfn.XLOOKUP(D90,'Production Data'!C:C,'Production Data'!B:B)</f>
        <v>SICMAT-1 SHAVING NRSU310 I9001</v>
      </c>
      <c r="D90" s="1" t="s">
        <v>14</v>
      </c>
      <c r="E90" s="1">
        <f>SUMIFS('Production Data'!K:K,'Production Data'!C:C,'Workout sheet'!D90,'Production Data'!A:A,'Workout sheet'!A90)</f>
        <v>0</v>
      </c>
      <c r="F90" s="1">
        <f t="shared" si="15"/>
        <v>35100</v>
      </c>
      <c r="G90">
        <f>SUMIFS('Production Data'!T:T,'Production Data'!C:C,'Workout sheet'!D90,'Production Data'!A:A,'Workout sheet'!A90)</f>
        <v>22950</v>
      </c>
      <c r="H90">
        <f>COUNTIFS('Compac Raw Data'!$D:$D,'Workout sheet'!C90,'Compac Raw Data'!$Z:$Z,'Workout sheet'!A90)</f>
        <v>8</v>
      </c>
      <c r="I90" s="8">
        <f t="shared" si="16"/>
        <v>0</v>
      </c>
      <c r="J90" s="8">
        <f t="shared" si="17"/>
        <v>1.9921875</v>
      </c>
      <c r="K90">
        <f>(SUMIFS('Compac Raw Data'!S:S,'Compac Raw Data'!Z:Z,'Workout sheet'!A90,'Compac Raw Data'!D:D,'Workout sheet'!C90))</f>
        <v>2265</v>
      </c>
      <c r="L90" s="17">
        <f t="shared" si="18"/>
        <v>0</v>
      </c>
      <c r="M90" s="8">
        <f ca="1">IF(Table2[[#This Row],[MONTH]]+EOMONTH(MONTH(Table2[[#This Row],[MONTH]]),0)&lt;TODAY(),IF(H90=0,(F90-E90)/1440,((F90-E90)/H90)/1440),0)</f>
        <v>3.046875</v>
      </c>
      <c r="N90" s="24">
        <f t="shared" si="19"/>
        <v>0</v>
      </c>
      <c r="T90" s="45"/>
      <c r="U90" s="45"/>
    </row>
    <row r="91" spans="1:21" x14ac:dyDescent="0.3">
      <c r="A91" s="6">
        <v>45200</v>
      </c>
      <c r="B91" t="s">
        <v>33</v>
      </c>
      <c r="C91" t="str">
        <f>_xlfn.XLOOKUP(D91,'Production Data'!C:C,'Production Data'!B:B)</f>
        <v>GLEASON SHAPPING P500S I18003</v>
      </c>
      <c r="D91" s="1" t="s">
        <v>15</v>
      </c>
      <c r="E91" s="1">
        <f>SUMIFS('Production Data'!K:K,'Production Data'!C:C,'Workout sheet'!D91,'Production Data'!A:A,'Workout sheet'!A91)</f>
        <v>2400</v>
      </c>
      <c r="F91" s="1">
        <f t="shared" si="15"/>
        <v>35100</v>
      </c>
      <c r="G91">
        <f>SUMIFS('Production Data'!T:T,'Production Data'!C:C,'Workout sheet'!D91,'Production Data'!A:A,'Workout sheet'!A91)</f>
        <v>31950</v>
      </c>
      <c r="H91">
        <f>COUNTIFS('Compac Raw Data'!$D:$D,'Workout sheet'!C91,'Compac Raw Data'!$Z:$Z,'Workout sheet'!A91)</f>
        <v>5</v>
      </c>
      <c r="I91" s="8">
        <f t="shared" si="16"/>
        <v>8</v>
      </c>
      <c r="J91" s="8">
        <f t="shared" si="17"/>
        <v>4.104166666666667</v>
      </c>
      <c r="K91">
        <f>(SUMIFS('Compac Raw Data'!S:S,'Compac Raw Data'!Z:Z,'Workout sheet'!A91,'Compac Raw Data'!D:D,'Workout sheet'!C91))</f>
        <v>405</v>
      </c>
      <c r="L91" s="17">
        <f t="shared" si="18"/>
        <v>7.5117370892018781E-2</v>
      </c>
      <c r="M91" s="8">
        <f ca="1">IF(Table2[[#This Row],[MONTH]]+EOMONTH(MONTH(Table2[[#This Row],[MONTH]]),0)&lt;TODAY(),IF(H91=0,(F91-E91)/1440,((F91-E91)/H91)/1440),0)</f>
        <v>4.541666666666667</v>
      </c>
      <c r="N91" s="24">
        <f t="shared" si="19"/>
        <v>6.8376068376068383E-2</v>
      </c>
      <c r="T91" s="45"/>
      <c r="U91" s="45"/>
    </row>
    <row r="92" spans="1:21" x14ac:dyDescent="0.3">
      <c r="A92" s="6">
        <v>45200</v>
      </c>
      <c r="B92" t="s">
        <v>33</v>
      </c>
      <c r="C92" t="str">
        <f>_xlfn.XLOOKUP(D92,'Production Data'!C:C,'Production Data'!B:B)</f>
        <v>GLEASON SHAPPING GP200S I18004</v>
      </c>
      <c r="D92" s="1" t="s">
        <v>16</v>
      </c>
      <c r="E92" s="1">
        <f>SUMIFS('Production Data'!K:K,'Production Data'!C:C,'Workout sheet'!D92,'Production Data'!A:A,'Workout sheet'!A92)</f>
        <v>980</v>
      </c>
      <c r="F92" s="1">
        <f t="shared" si="15"/>
        <v>35100</v>
      </c>
      <c r="G92">
        <f>SUMIFS('Production Data'!T:T,'Production Data'!C:C,'Workout sheet'!D92,'Production Data'!A:A,'Workout sheet'!A92)</f>
        <v>32400</v>
      </c>
      <c r="H92">
        <f>COUNTIFS('Compac Raw Data'!$D:$D,'Workout sheet'!C92,'Compac Raw Data'!$Z:$Z,'Workout sheet'!A92)</f>
        <v>0</v>
      </c>
      <c r="I92" s="8">
        <f t="shared" si="16"/>
        <v>16.333333333333332</v>
      </c>
      <c r="J92" s="8">
        <f t="shared" si="17"/>
        <v>21.819444444444443</v>
      </c>
      <c r="K92">
        <f>(SUMIFS('Compac Raw Data'!S:S,'Compac Raw Data'!Z:Z,'Workout sheet'!A92,'Compac Raw Data'!D:D,'Workout sheet'!C92))</f>
        <v>0</v>
      </c>
      <c r="L92" s="17">
        <f t="shared" si="18"/>
        <v>3.0246913580246913E-2</v>
      </c>
      <c r="M92" s="8">
        <f ca="1">IF(Table2[[#This Row],[MONTH]]+EOMONTH(MONTH(Table2[[#This Row],[MONTH]]),0)&lt;TODAY(),IF(H92=0,(F92-E92)/1440,((F92-E92)/H92)/1440),0)</f>
        <v>23.694444444444443</v>
      </c>
      <c r="N92" s="24">
        <f t="shared" si="19"/>
        <v>2.792022792022792E-2</v>
      </c>
      <c r="T92" s="45"/>
      <c r="U92" s="45"/>
    </row>
    <row r="93" spans="1:21" x14ac:dyDescent="0.3">
      <c r="A93" s="6">
        <v>45200</v>
      </c>
      <c r="B93" t="s">
        <v>33</v>
      </c>
      <c r="C93" t="str">
        <f>_xlfn.XLOOKUP(D93,'Production Data'!C:C,'Production Data'!B:B)</f>
        <v>BROACHING MACHINE  6T- 5002</v>
      </c>
      <c r="D93" s="1" t="s">
        <v>17</v>
      </c>
      <c r="E93" s="1">
        <f>SUMIFS('Production Data'!K:K,'Production Data'!C:C,'Workout sheet'!D93,'Production Data'!A:A,'Workout sheet'!A93)</f>
        <v>0</v>
      </c>
      <c r="F93" s="1">
        <f t="shared" si="15"/>
        <v>35100</v>
      </c>
      <c r="G93">
        <f>SUMIFS('Production Data'!T:T,'Production Data'!C:C,'Workout sheet'!D93,'Production Data'!A:A,'Workout sheet'!A93)</f>
        <v>450</v>
      </c>
      <c r="H93">
        <f>COUNTIFS('Compac Raw Data'!$D:$D,'Workout sheet'!C93,'Compac Raw Data'!$Z:$Z,'Workout sheet'!A93)</f>
        <v>0</v>
      </c>
      <c r="I93" s="8">
        <f t="shared" si="16"/>
        <v>0</v>
      </c>
      <c r="J93" s="8">
        <f t="shared" si="17"/>
        <v>0.3125</v>
      </c>
      <c r="K93">
        <f>(SUMIFS('Compac Raw Data'!S:S,'Compac Raw Data'!Z:Z,'Workout sheet'!A93,'Compac Raw Data'!D:D,'Workout sheet'!C93))</f>
        <v>0</v>
      </c>
      <c r="L93" s="17">
        <f t="shared" si="18"/>
        <v>0</v>
      </c>
      <c r="M93" s="8">
        <f ca="1">IF(Table2[[#This Row],[MONTH]]+EOMONTH(MONTH(Table2[[#This Row],[MONTH]]),0)&lt;TODAY(),IF(H93=0,(F93-E93)/1440,((F93-E93)/H93)/1440),0)</f>
        <v>24.375</v>
      </c>
      <c r="N93" s="24">
        <f t="shared" si="19"/>
        <v>0</v>
      </c>
      <c r="T93" s="45"/>
      <c r="U93" s="45"/>
    </row>
    <row r="94" spans="1:21" x14ac:dyDescent="0.3">
      <c r="A94" s="6">
        <v>45200</v>
      </c>
      <c r="B94" t="s">
        <v>33</v>
      </c>
      <c r="C94" t="str">
        <f>_xlfn.XLOOKUP(D94,'Production Data'!C:C,'Production Data'!B:B)</f>
        <v>MAG HOBBING 140H I7015</v>
      </c>
      <c r="D94" s="1" t="s">
        <v>18</v>
      </c>
      <c r="E94" s="1">
        <f>SUMIFS('Production Data'!K:K,'Production Data'!C:C,'Workout sheet'!D94,'Production Data'!A:A,'Workout sheet'!A94)</f>
        <v>2835</v>
      </c>
      <c r="F94" s="1">
        <f t="shared" si="15"/>
        <v>35100</v>
      </c>
      <c r="G94">
        <f>SUMIFS('Production Data'!T:T,'Production Data'!C:C,'Workout sheet'!D94,'Production Data'!A:A,'Workout sheet'!A94)</f>
        <v>27000</v>
      </c>
      <c r="H94">
        <f>COUNTIFS('Compac Raw Data'!$D:$D,'Workout sheet'!C94,'Compac Raw Data'!$Z:$Z,'Workout sheet'!A94)</f>
        <v>7</v>
      </c>
      <c r="I94" s="8">
        <f t="shared" si="16"/>
        <v>6.75</v>
      </c>
      <c r="J94" s="8">
        <f t="shared" si="17"/>
        <v>2.3973214285714288</v>
      </c>
      <c r="K94">
        <f>(SUMIFS('Compac Raw Data'!S:S,'Compac Raw Data'!Z:Z,'Workout sheet'!A94,'Compac Raw Data'!D:D,'Workout sheet'!C94))</f>
        <v>470</v>
      </c>
      <c r="L94" s="17">
        <f t="shared" si="18"/>
        <v>0.105</v>
      </c>
      <c r="M94" s="8">
        <f ca="1">IF(Table2[[#This Row],[MONTH]]+EOMONTH(MONTH(Table2[[#This Row],[MONTH]]),0)&lt;TODAY(),IF(H94=0,(F94-E94)/1440,((F94-E94)/H94)/1440),0)</f>
        <v>3.2008928571428572</v>
      </c>
      <c r="N94" s="24">
        <f t="shared" si="19"/>
        <v>8.0769230769230774E-2</v>
      </c>
      <c r="T94" s="45"/>
      <c r="U94" s="45"/>
    </row>
    <row r="95" spans="1:21" x14ac:dyDescent="0.3">
      <c r="A95" s="6">
        <v>45200</v>
      </c>
      <c r="B95" t="s">
        <v>33</v>
      </c>
      <c r="C95" t="str">
        <f>_xlfn.XLOOKUP(D95,'Production Data'!C:C,'Production Data'!B:B)</f>
        <v>GLEASON HOBBING 210H I7016</v>
      </c>
      <c r="D95" s="1" t="s">
        <v>19</v>
      </c>
      <c r="E95" s="1">
        <f>SUMIFS('Production Data'!K:K,'Production Data'!C:C,'Workout sheet'!D95,'Production Data'!A:A,'Workout sheet'!A95)</f>
        <v>290</v>
      </c>
      <c r="F95" s="1">
        <f t="shared" si="15"/>
        <v>35100</v>
      </c>
      <c r="G95">
        <f>SUMIFS('Production Data'!T:T,'Production Data'!C:C,'Workout sheet'!D95,'Production Data'!A:A,'Workout sheet'!A95)</f>
        <v>30600</v>
      </c>
      <c r="H95">
        <f>COUNTIFS('Compac Raw Data'!$D:$D,'Workout sheet'!C95,'Compac Raw Data'!$Z:$Z,'Workout sheet'!A95)</f>
        <v>0</v>
      </c>
      <c r="I95" s="8">
        <f t="shared" si="16"/>
        <v>4.833333333333333</v>
      </c>
      <c r="J95" s="8">
        <f t="shared" si="17"/>
        <v>21.048611111111111</v>
      </c>
      <c r="K95">
        <f>(SUMIFS('Compac Raw Data'!S:S,'Compac Raw Data'!Z:Z,'Workout sheet'!A95,'Compac Raw Data'!D:D,'Workout sheet'!C95))</f>
        <v>0</v>
      </c>
      <c r="L95" s="17">
        <f t="shared" si="18"/>
        <v>9.4771241830065352E-3</v>
      </c>
      <c r="M95" s="8">
        <f ca="1">IF(Table2[[#This Row],[MONTH]]+EOMONTH(MONTH(Table2[[#This Row],[MONTH]]),0)&lt;TODAY(),IF(H95=0,(F95-E95)/1440,((F95-E95)/H95)/1440),0)</f>
        <v>24.173611111111111</v>
      </c>
      <c r="N95" s="24">
        <f t="shared" si="19"/>
        <v>8.2621082621082628E-3</v>
      </c>
      <c r="T95" s="45"/>
      <c r="U95" s="45"/>
    </row>
    <row r="96" spans="1:21" x14ac:dyDescent="0.3">
      <c r="A96" s="6">
        <v>45200</v>
      </c>
      <c r="B96" t="s">
        <v>33</v>
      </c>
      <c r="C96" t="str">
        <f>_xlfn.XLOOKUP(D96,'Production Data'!C:C,'Production Data'!B:B)</f>
        <v>GLEASON SHAVING 200SV I9006</v>
      </c>
      <c r="D96" s="1" t="s">
        <v>3932</v>
      </c>
      <c r="E96" s="1">
        <f>SUMIFS('Production Data'!K:K,'Production Data'!C:C,'Workout sheet'!D96,'Production Data'!A:A,'Workout sheet'!A96)</f>
        <v>0</v>
      </c>
      <c r="F96" s="1">
        <f t="shared" si="15"/>
        <v>35100</v>
      </c>
      <c r="G96">
        <f>SUMIFS('Production Data'!T:T,'Production Data'!C:C,'Workout sheet'!D96,'Production Data'!A:A,'Workout sheet'!A96)</f>
        <v>0</v>
      </c>
      <c r="H96">
        <f>COUNTIFS('Compac Raw Data'!$D:$D,'Workout sheet'!C96,'Compac Raw Data'!$Z:$Z,'Workout sheet'!A96)</f>
        <v>0</v>
      </c>
      <c r="I96" s="8">
        <f t="shared" si="16"/>
        <v>0</v>
      </c>
      <c r="J96" s="8">
        <f t="shared" si="17"/>
        <v>0</v>
      </c>
      <c r="K96">
        <f>(SUMIFS('Compac Raw Data'!S:S,'Compac Raw Data'!Z:Z,'Workout sheet'!A96,'Compac Raw Data'!D:D,'Workout sheet'!C96))</f>
        <v>0</v>
      </c>
      <c r="L96" s="17">
        <f t="shared" si="18"/>
        <v>0</v>
      </c>
      <c r="M96" s="8">
        <f ca="1">IF(Table2[[#This Row],[MONTH]]+EOMONTH(MONTH(Table2[[#This Row],[MONTH]]),0)&lt;TODAY(),IF(H96=0,(F96-E96)/1440,((F96-E96)/H96)/1440),0)</f>
        <v>24.375</v>
      </c>
      <c r="N96" s="24">
        <f t="shared" si="19"/>
        <v>0</v>
      </c>
      <c r="T96" s="45"/>
      <c r="U96" s="45"/>
    </row>
    <row r="97" spans="1:21" x14ac:dyDescent="0.3">
      <c r="A97" s="6">
        <v>45200</v>
      </c>
      <c r="B97" t="s">
        <v>34</v>
      </c>
      <c r="C97" t="str">
        <f>_xlfn.XLOOKUP(D97,'Production Data'!C:C,'Production Data'!B:B)</f>
        <v>STUDER EXT GRINDING S36-1 I13005</v>
      </c>
      <c r="D97" s="1" t="s">
        <v>22</v>
      </c>
      <c r="E97" s="1">
        <f>SUMIFS('Production Data'!K:K,'Production Data'!C:C,'Workout sheet'!D97,'Production Data'!A:A,'Workout sheet'!A97)</f>
        <v>2810</v>
      </c>
      <c r="F97" s="1">
        <f t="shared" si="15"/>
        <v>35100</v>
      </c>
      <c r="G97">
        <f>SUMIFS('Production Data'!T:T,'Production Data'!C:C,'Workout sheet'!D97,'Production Data'!A:A,'Workout sheet'!A97)</f>
        <v>19800</v>
      </c>
      <c r="H97">
        <f>COUNTIFS('Compac Raw Data'!$D:$D,'Workout sheet'!C97,'Compac Raw Data'!$Z:$Z,'Workout sheet'!A97)</f>
        <v>3</v>
      </c>
      <c r="I97" s="8">
        <f t="shared" si="16"/>
        <v>15.611111111111111</v>
      </c>
      <c r="J97" s="8">
        <f t="shared" si="17"/>
        <v>3.9328703703703702</v>
      </c>
      <c r="K97">
        <f>(SUMIFS('Compac Raw Data'!S:S,'Compac Raw Data'!Z:Z,'Workout sheet'!A97,'Compac Raw Data'!D:D,'Workout sheet'!C97))</f>
        <v>295</v>
      </c>
      <c r="L97" s="17">
        <f t="shared" si="18"/>
        <v>0.14191919191919192</v>
      </c>
      <c r="M97" s="8">
        <f ca="1">IF(Table2[[#This Row],[MONTH]]+EOMONTH(MONTH(Table2[[#This Row],[MONTH]]),0)&lt;TODAY(),IF(H97=0,(F97-E97)/1440,((F97-E97)/H97)/1440),0)</f>
        <v>7.4745370370370372</v>
      </c>
      <c r="N97" s="24">
        <f t="shared" si="19"/>
        <v>8.0056980056980059E-2</v>
      </c>
      <c r="T97" s="45"/>
      <c r="U97" s="45"/>
    </row>
    <row r="98" spans="1:21" x14ac:dyDescent="0.3">
      <c r="A98" s="6">
        <v>45200</v>
      </c>
      <c r="B98" t="s">
        <v>34</v>
      </c>
      <c r="C98" t="str">
        <f>_xlfn.XLOOKUP(D98,'Production Data'!C:C,'Production Data'!B:B)</f>
        <v>STUDER EXT GRINDING S40 I13004</v>
      </c>
      <c r="D98" s="1" t="s">
        <v>23</v>
      </c>
      <c r="E98" s="1">
        <f>SUMIFS('Production Data'!K:K,'Production Data'!C:C,'Workout sheet'!D98,'Production Data'!A:A,'Workout sheet'!A98)</f>
        <v>0</v>
      </c>
      <c r="F98" s="1">
        <f t="shared" si="15"/>
        <v>35100</v>
      </c>
      <c r="G98">
        <f>SUMIFS('Production Data'!T:T,'Production Data'!C:C,'Workout sheet'!D98,'Production Data'!A:A,'Workout sheet'!A98)</f>
        <v>17550</v>
      </c>
      <c r="H98">
        <f>COUNTIFS('Compac Raw Data'!$D:$D,'Workout sheet'!C98,'Compac Raw Data'!$Z:$Z,'Workout sheet'!A98)</f>
        <v>4</v>
      </c>
      <c r="I98" s="8">
        <f t="shared" si="16"/>
        <v>0</v>
      </c>
      <c r="J98" s="8">
        <f t="shared" si="17"/>
        <v>3.046875</v>
      </c>
      <c r="K98">
        <f>(SUMIFS('Compac Raw Data'!S:S,'Compac Raw Data'!Z:Z,'Workout sheet'!A98,'Compac Raw Data'!D:D,'Workout sheet'!C98))</f>
        <v>510</v>
      </c>
      <c r="L98" s="17">
        <f t="shared" si="18"/>
        <v>0</v>
      </c>
      <c r="M98" s="8">
        <f ca="1">IF(Table2[[#This Row],[MONTH]]+EOMONTH(MONTH(Table2[[#This Row],[MONTH]]),0)&lt;TODAY(),IF(H98=0,(F98-E98)/1440,((F98-E98)/H98)/1440),0)</f>
        <v>6.09375</v>
      </c>
      <c r="N98" s="24">
        <f t="shared" si="19"/>
        <v>0</v>
      </c>
      <c r="T98" s="45"/>
      <c r="U98" s="45"/>
    </row>
    <row r="99" spans="1:21" x14ac:dyDescent="0.3">
      <c r="A99" s="6">
        <v>45200</v>
      </c>
      <c r="B99" t="s">
        <v>34</v>
      </c>
      <c r="C99" t="str">
        <f>_xlfn.XLOOKUP(D99,'Production Data'!C:C,'Production Data'!B:B)</f>
        <v>MAZAK TURNING CENTER SQT250-1 I3002</v>
      </c>
      <c r="D99" s="1" t="s">
        <v>24</v>
      </c>
      <c r="E99" s="1">
        <f>SUMIFS('Production Data'!K:K,'Production Data'!C:C,'Workout sheet'!D99,'Production Data'!A:A,'Workout sheet'!A99)</f>
        <v>0</v>
      </c>
      <c r="F99" s="1">
        <f t="shared" si="15"/>
        <v>35100</v>
      </c>
      <c r="G99">
        <f>SUMIFS('Production Data'!T:T,'Production Data'!C:C,'Workout sheet'!D99,'Production Data'!A:A,'Workout sheet'!A99)</f>
        <v>19350</v>
      </c>
      <c r="H99">
        <f>COUNTIFS('Compac Raw Data'!$D:$D,'Workout sheet'!C99,'Compac Raw Data'!$Z:$Z,'Workout sheet'!A99)</f>
        <v>2</v>
      </c>
      <c r="I99" s="8">
        <f t="shared" si="16"/>
        <v>0</v>
      </c>
      <c r="J99" s="8">
        <f t="shared" si="17"/>
        <v>6.71875</v>
      </c>
      <c r="K99">
        <f>(SUMIFS('Compac Raw Data'!S:S,'Compac Raw Data'!Z:Z,'Workout sheet'!A99,'Compac Raw Data'!D:D,'Workout sheet'!C99))</f>
        <v>60</v>
      </c>
      <c r="L99" s="17">
        <f t="shared" si="18"/>
        <v>0</v>
      </c>
      <c r="M99" s="8">
        <f ca="1">IF(Table2[[#This Row],[MONTH]]+EOMONTH(MONTH(Table2[[#This Row],[MONTH]]),0)&lt;TODAY(),IF(H99=0,(F99-E99)/1440,((F99-E99)/H99)/1440),0)</f>
        <v>12.1875</v>
      </c>
      <c r="N99" s="24">
        <f t="shared" si="19"/>
        <v>0</v>
      </c>
      <c r="T99" s="45"/>
      <c r="U99" s="45"/>
    </row>
    <row r="100" spans="1:21" x14ac:dyDescent="0.3">
      <c r="A100" s="6">
        <v>45200</v>
      </c>
      <c r="B100" t="s">
        <v>34</v>
      </c>
      <c r="C100" t="str">
        <f>_xlfn.XLOOKUP(D100,'Production Data'!C:C,'Production Data'!B:B)</f>
        <v>PMT INTERNAL GRINDING-1 FIG100XL I14004</v>
      </c>
      <c r="D100" s="1" t="s">
        <v>25</v>
      </c>
      <c r="E100" s="1">
        <f>SUMIFS('Production Data'!K:K,'Production Data'!C:C,'Workout sheet'!D100,'Production Data'!A:A,'Workout sheet'!A100)</f>
        <v>570</v>
      </c>
      <c r="F100" s="1">
        <f t="shared" si="15"/>
        <v>35100</v>
      </c>
      <c r="G100">
        <f>SUMIFS('Production Data'!T:T,'Production Data'!C:C,'Workout sheet'!D100,'Production Data'!A:A,'Workout sheet'!A100)</f>
        <v>19350</v>
      </c>
      <c r="H100">
        <f>COUNTIFS('Compac Raw Data'!$D:$D,'Workout sheet'!C100,'Compac Raw Data'!$Z:$Z,'Workout sheet'!A100)</f>
        <v>5</v>
      </c>
      <c r="I100" s="8">
        <f t="shared" si="16"/>
        <v>1.9</v>
      </c>
      <c r="J100" s="8">
        <f t="shared" si="17"/>
        <v>2.6083333333333334</v>
      </c>
      <c r="K100">
        <f>(SUMIFS('Compac Raw Data'!S:S,'Compac Raw Data'!Z:Z,'Workout sheet'!A100,'Compac Raw Data'!D:D,'Workout sheet'!C100))</f>
        <v>920</v>
      </c>
      <c r="L100" s="17">
        <f t="shared" si="18"/>
        <v>2.9457364341085271E-2</v>
      </c>
      <c r="M100" s="8">
        <f ca="1">IF(Table2[[#This Row],[MONTH]]+EOMONTH(MONTH(Table2[[#This Row],[MONTH]]),0)&lt;TODAY(),IF(H100=0,(F100-E100)/1440,((F100-E100)/H100)/1440),0)</f>
        <v>4.7958333333333334</v>
      </c>
      <c r="N100" s="24">
        <f t="shared" si="19"/>
        <v>1.6239316239316241E-2</v>
      </c>
      <c r="T100" s="45"/>
      <c r="U100" s="45"/>
    </row>
    <row r="101" spans="1:21" x14ac:dyDescent="0.3">
      <c r="A101" s="6">
        <v>45200</v>
      </c>
      <c r="B101" t="s">
        <v>34</v>
      </c>
      <c r="C101" t="str">
        <f>_xlfn.XLOOKUP(D101,'Production Data'!C:C,'Production Data'!B:B)</f>
        <v>MORARA CNC ID GRINDING I14002</v>
      </c>
      <c r="D101" s="1" t="s">
        <v>26</v>
      </c>
      <c r="E101" s="1">
        <f>SUMIFS('Production Data'!K:K,'Production Data'!C:C,'Workout sheet'!D101,'Production Data'!A:A,'Workout sheet'!A101)</f>
        <v>1080</v>
      </c>
      <c r="F101" s="1">
        <f t="shared" si="15"/>
        <v>35100</v>
      </c>
      <c r="G101">
        <f>SUMIFS('Production Data'!T:T,'Production Data'!C:C,'Workout sheet'!D101,'Production Data'!A:A,'Workout sheet'!A101)</f>
        <v>21150</v>
      </c>
      <c r="H101">
        <f>COUNTIFS('Compac Raw Data'!$D:$D,'Workout sheet'!C101,'Compac Raw Data'!$Z:$Z,'Workout sheet'!A101)</f>
        <v>2</v>
      </c>
      <c r="I101" s="8">
        <f t="shared" si="16"/>
        <v>9</v>
      </c>
      <c r="J101" s="8">
        <f t="shared" si="17"/>
        <v>6.96875</v>
      </c>
      <c r="K101">
        <f>(SUMIFS('Compac Raw Data'!S:S,'Compac Raw Data'!Z:Z,'Workout sheet'!A101,'Compac Raw Data'!D:D,'Workout sheet'!C101))</f>
        <v>130</v>
      </c>
      <c r="L101" s="17">
        <f t="shared" si="18"/>
        <v>5.106382978723404E-2</v>
      </c>
      <c r="M101" s="8">
        <f ca="1">IF(Table2[[#This Row],[MONTH]]+EOMONTH(MONTH(Table2[[#This Row],[MONTH]]),0)&lt;TODAY(),IF(H101=0,(F101-E101)/1440,((F101-E101)/H101)/1440),0)</f>
        <v>11.8125</v>
      </c>
      <c r="N101" s="24">
        <f t="shared" si="19"/>
        <v>3.0769230769230771E-2</v>
      </c>
      <c r="T101" s="45"/>
      <c r="U101" s="45"/>
    </row>
    <row r="102" spans="1:21" x14ac:dyDescent="0.3">
      <c r="A102" s="6">
        <v>45200</v>
      </c>
      <c r="B102" t="s">
        <v>34</v>
      </c>
      <c r="C102" t="str">
        <f>_xlfn.XLOOKUP(D102,'Production Data'!C:C,'Production Data'!B:B)</f>
        <v>VOUMARD ID GRINDING I14003</v>
      </c>
      <c r="D102" s="1" t="s">
        <v>27</v>
      </c>
      <c r="E102" s="1">
        <f>SUMIFS('Production Data'!K:K,'Production Data'!C:C,'Workout sheet'!D102,'Production Data'!A:A,'Workout sheet'!A102)</f>
        <v>1295</v>
      </c>
      <c r="F102" s="1">
        <f t="shared" si="15"/>
        <v>35100</v>
      </c>
      <c r="G102">
        <f>SUMIFS('Production Data'!T:T,'Production Data'!C:C,'Workout sheet'!D102,'Production Data'!A:A,'Workout sheet'!A102)</f>
        <v>22050</v>
      </c>
      <c r="H102">
        <f>COUNTIFS('Compac Raw Data'!$D:$D,'Workout sheet'!C102,'Compac Raw Data'!$Z:$Z,'Workout sheet'!A102)</f>
        <v>3</v>
      </c>
      <c r="I102" s="8">
        <f t="shared" si="16"/>
        <v>7.1944444444444446</v>
      </c>
      <c r="J102" s="8">
        <f t="shared" si="17"/>
        <v>4.8043981481481479</v>
      </c>
      <c r="K102">
        <f>(SUMIFS('Compac Raw Data'!S:S,'Compac Raw Data'!Z:Z,'Workout sheet'!A102,'Compac Raw Data'!D:D,'Workout sheet'!C102))</f>
        <v>150</v>
      </c>
      <c r="L102" s="17">
        <f t="shared" si="18"/>
        <v>5.873015873015873E-2</v>
      </c>
      <c r="M102" s="8">
        <f ca="1">IF(Table2[[#This Row],[MONTH]]+EOMONTH(MONTH(Table2[[#This Row],[MONTH]]),0)&lt;TODAY(),IF(H102=0,(F102-E102)/1440,((F102-E102)/H102)/1440),0)</f>
        <v>7.8252314814814818</v>
      </c>
      <c r="N102" s="24">
        <f t="shared" si="19"/>
        <v>3.6894586894586898E-2</v>
      </c>
      <c r="T102" s="45"/>
      <c r="U102" s="45"/>
    </row>
    <row r="103" spans="1:21" x14ac:dyDescent="0.3">
      <c r="A103" s="6">
        <v>45200</v>
      </c>
      <c r="B103" t="s">
        <v>34</v>
      </c>
      <c r="C103" t="str">
        <f>_xlfn.XLOOKUP(D103,'Production Data'!C:C,'Production Data'!B:B)</f>
        <v>BURRI GEAR GRINDING BZ331 I15007</v>
      </c>
      <c r="D103" s="1" t="s">
        <v>28</v>
      </c>
      <c r="E103" s="1">
        <f>SUMIFS('Production Data'!K:K,'Production Data'!C:C,'Workout sheet'!D103,'Production Data'!A:A,'Workout sheet'!A103)</f>
        <v>1815</v>
      </c>
      <c r="F103" s="1">
        <f t="shared" si="15"/>
        <v>35100</v>
      </c>
      <c r="G103">
        <f>SUMIFS('Production Data'!T:T,'Production Data'!C:C,'Workout sheet'!D103,'Production Data'!A:A,'Workout sheet'!A103)</f>
        <v>22050</v>
      </c>
      <c r="H103">
        <f>COUNTIFS('Compac Raw Data'!$D:$D,'Workout sheet'!C103,'Compac Raw Data'!$Z:$Z,'Workout sheet'!A103)</f>
        <v>7</v>
      </c>
      <c r="I103" s="8">
        <f t="shared" si="16"/>
        <v>4.3214285714285712</v>
      </c>
      <c r="J103" s="8">
        <f t="shared" si="17"/>
        <v>2.0074404761904763</v>
      </c>
      <c r="K103">
        <f>(SUMIFS('Compac Raw Data'!S:S,'Compac Raw Data'!Z:Z,'Workout sheet'!A103,'Compac Raw Data'!D:D,'Workout sheet'!C103))</f>
        <v>930</v>
      </c>
      <c r="L103" s="17">
        <f t="shared" si="18"/>
        <v>8.2312925170068024E-2</v>
      </c>
      <c r="M103" s="8">
        <f ca="1">IF(Table2[[#This Row],[MONTH]]+EOMONTH(MONTH(Table2[[#This Row],[MONTH]]),0)&lt;TODAY(),IF(H103=0,(F103-E103)/1440,((F103-E103)/H103)/1440),0)</f>
        <v>3.3020833333333335</v>
      </c>
      <c r="N103" s="24">
        <f t="shared" si="19"/>
        <v>5.1709401709401706E-2</v>
      </c>
      <c r="T103" s="45"/>
      <c r="U103" s="45"/>
    </row>
    <row r="104" spans="1:21" x14ac:dyDescent="0.3">
      <c r="A104" s="6">
        <v>45200</v>
      </c>
      <c r="B104" t="s">
        <v>34</v>
      </c>
      <c r="C104" t="str">
        <f>_xlfn.XLOOKUP(D104,'Production Data'!C:C,'Production Data'!B:B)</f>
        <v>PMT INTERNAL GRINDING-2 FIG50XL I14005</v>
      </c>
      <c r="D104" s="1" t="s">
        <v>29</v>
      </c>
      <c r="E104" s="1">
        <f>SUMIFS('Production Data'!K:K,'Production Data'!C:C,'Workout sheet'!D104,'Production Data'!A:A,'Workout sheet'!A104)</f>
        <v>0</v>
      </c>
      <c r="F104" s="1">
        <f t="shared" si="15"/>
        <v>35100</v>
      </c>
      <c r="G104">
        <f>SUMIFS('Production Data'!T:T,'Production Data'!C:C,'Workout sheet'!D104,'Production Data'!A:A,'Workout sheet'!A104)</f>
        <v>0</v>
      </c>
      <c r="H104">
        <f>COUNTIFS('Compac Raw Data'!$D:$D,'Workout sheet'!C104,'Compac Raw Data'!$Z:$Z,'Workout sheet'!A104)</f>
        <v>0</v>
      </c>
      <c r="I104" s="8">
        <f t="shared" si="16"/>
        <v>0</v>
      </c>
      <c r="J104" s="8">
        <f t="shared" si="17"/>
        <v>0</v>
      </c>
      <c r="K104">
        <f>(SUMIFS('Compac Raw Data'!S:S,'Compac Raw Data'!Z:Z,'Workout sheet'!A104,'Compac Raw Data'!D:D,'Workout sheet'!C104))</f>
        <v>0</v>
      </c>
      <c r="L104" s="17">
        <f t="shared" si="18"/>
        <v>0</v>
      </c>
      <c r="M104" s="8">
        <f ca="1">IF(Table2[[#This Row],[MONTH]]+EOMONTH(MONTH(Table2[[#This Row],[MONTH]]),0)&lt;TODAY(),IF(H104=0,(F104-E104)/1440,((F104-E104)/H104)/1440),0)</f>
        <v>24.375</v>
      </c>
      <c r="N104" s="24">
        <f t="shared" si="19"/>
        <v>0</v>
      </c>
      <c r="T104" s="45"/>
      <c r="U104" s="45"/>
    </row>
    <row r="105" spans="1:21" x14ac:dyDescent="0.3">
      <c r="A105" s="6">
        <v>45200</v>
      </c>
      <c r="B105" t="s">
        <v>34</v>
      </c>
      <c r="C105" t="str">
        <f>_xlfn.XLOOKUP(D105,'Production Data'!C:C,'Production Data'!B:B)</f>
        <v>REISHAUER GEAR GRINDING RZ301AS I15003</v>
      </c>
      <c r="D105" s="1" t="s">
        <v>30</v>
      </c>
      <c r="E105" s="1">
        <f>SUMIFS('Production Data'!K:K,'Production Data'!C:C,'Workout sheet'!D105,'Production Data'!A:A,'Workout sheet'!A105)</f>
        <v>3310</v>
      </c>
      <c r="F105" s="1">
        <f t="shared" si="15"/>
        <v>35100</v>
      </c>
      <c r="G105">
        <f>SUMIFS('Production Data'!T:T,'Production Data'!C:C,'Workout sheet'!D105,'Production Data'!A:A,'Workout sheet'!A105)</f>
        <v>18450</v>
      </c>
      <c r="H105">
        <f>COUNTIFS('Compac Raw Data'!$D:$D,'Workout sheet'!C105,'Compac Raw Data'!$Z:$Z,'Workout sheet'!A105)</f>
        <v>2</v>
      </c>
      <c r="I105" s="8">
        <f t="shared" si="16"/>
        <v>27.583333333333332</v>
      </c>
      <c r="J105" s="8">
        <f t="shared" si="17"/>
        <v>5.2569444444444446</v>
      </c>
      <c r="K105">
        <f>(SUMIFS('Compac Raw Data'!S:S,'Compac Raw Data'!Z:Z,'Workout sheet'!A105,'Compac Raw Data'!D:D,'Workout sheet'!C105))</f>
        <v>345</v>
      </c>
      <c r="L105" s="17">
        <f t="shared" si="18"/>
        <v>0.17940379403794038</v>
      </c>
      <c r="M105" s="8">
        <f ca="1">IF(Table2[[#This Row],[MONTH]]+EOMONTH(MONTH(Table2[[#This Row],[MONTH]]),0)&lt;TODAY(),IF(H105=0,(F105-E105)/1440,((F105-E105)/H105)/1440),0)</f>
        <v>11.038194444444445</v>
      </c>
      <c r="N105" s="24">
        <f t="shared" si="19"/>
        <v>9.4301994301994305E-2</v>
      </c>
      <c r="T105" s="45"/>
      <c r="U105" s="45"/>
    </row>
    <row r="106" spans="1:21" x14ac:dyDescent="0.3">
      <c r="A106" s="6">
        <v>45200</v>
      </c>
      <c r="B106" t="s">
        <v>34</v>
      </c>
      <c r="C106" t="str">
        <f>_xlfn.XLOOKUP(D106,'Production Data'!C:C,'Production Data'!B:B)</f>
        <v>REISHAUER GEAR GRINDING RZ362A I15004</v>
      </c>
      <c r="D106" s="1" t="s">
        <v>31</v>
      </c>
      <c r="E106" s="1">
        <f>SUMIFS('Production Data'!K:K,'Production Data'!C:C,'Workout sheet'!D106,'Production Data'!A:A,'Workout sheet'!A106)</f>
        <v>5655</v>
      </c>
      <c r="F106" s="1">
        <f t="shared" si="15"/>
        <v>35100</v>
      </c>
      <c r="G106">
        <f>SUMIFS('Production Data'!T:T,'Production Data'!C:C,'Workout sheet'!D106,'Production Data'!A:A,'Workout sheet'!A106)</f>
        <v>16650</v>
      </c>
      <c r="H106">
        <f>COUNTIFS('Compac Raw Data'!$D:$D,'Workout sheet'!C106,'Compac Raw Data'!$Z:$Z,'Workout sheet'!A106)</f>
        <v>16</v>
      </c>
      <c r="I106" s="8">
        <f t="shared" si="16"/>
        <v>5.890625</v>
      </c>
      <c r="J106" s="8">
        <f t="shared" si="17"/>
        <v>0.47721354166666669</v>
      </c>
      <c r="K106">
        <f>(SUMIFS('Compac Raw Data'!S:S,'Compac Raw Data'!Z:Z,'Workout sheet'!A106,'Compac Raw Data'!D:D,'Workout sheet'!C106))</f>
        <v>615</v>
      </c>
      <c r="L106" s="17">
        <f t="shared" si="18"/>
        <v>0.33963963963963961</v>
      </c>
      <c r="M106" s="8">
        <f ca="1">IF(Table2[[#This Row],[MONTH]]+EOMONTH(MONTH(Table2[[#This Row],[MONTH]]),0)&lt;TODAY(),IF(H106=0,(F106-E106)/1440,((F106-E106)/H106)/1440),0)</f>
        <v>1.2779947916666667</v>
      </c>
      <c r="N106" s="24">
        <f t="shared" si="19"/>
        <v>0.16111111111111112</v>
      </c>
      <c r="T106" s="45"/>
      <c r="U106" s="45"/>
    </row>
    <row r="107" spans="1:21" x14ac:dyDescent="0.3">
      <c r="A107" s="6">
        <v>45200</v>
      </c>
      <c r="B107" t="s">
        <v>35</v>
      </c>
      <c r="C107" t="str">
        <f>_xlfn.XLOOKUP(D107,'Production Data'!C:C,'Production Data'!B:B)</f>
        <v>MAZAK HMC HCN6000 I21005</v>
      </c>
      <c r="D107" s="1" t="s">
        <v>36</v>
      </c>
      <c r="E107" s="1">
        <f>SUMIFS('Production Data'!K:K,'Production Data'!C:C,'Workout sheet'!D107,'Production Data'!A:A,'Workout sheet'!A107)</f>
        <v>345</v>
      </c>
      <c r="F107" s="1">
        <f t="shared" si="15"/>
        <v>35100</v>
      </c>
      <c r="G107">
        <f>SUMIFS('Production Data'!T:T,'Production Data'!C:C,'Workout sheet'!D107,'Production Data'!A:A,'Workout sheet'!A107)</f>
        <v>32850</v>
      </c>
      <c r="H107">
        <f>COUNTIFS('Compac Raw Data'!$D:$D,'Workout sheet'!C107,'Compac Raw Data'!$Z:$Z,'Workout sheet'!A107)</f>
        <v>2</v>
      </c>
      <c r="I107" s="8">
        <f t="shared" si="16"/>
        <v>2.875</v>
      </c>
      <c r="J107" s="8">
        <f t="shared" si="17"/>
        <v>11.286458333333334</v>
      </c>
      <c r="K107">
        <f>(SUMIFS('Compac Raw Data'!S:S,'Compac Raw Data'!Z:Z,'Workout sheet'!A107,'Compac Raw Data'!D:D,'Workout sheet'!C107))</f>
        <v>115</v>
      </c>
      <c r="L107" s="17">
        <f t="shared" si="18"/>
        <v>1.0502283105022832E-2</v>
      </c>
      <c r="M107" s="8">
        <f ca="1">IF(Table2[[#This Row],[MONTH]]+EOMONTH(MONTH(Table2[[#This Row],[MONTH]]),0)&lt;TODAY(),IF(H107=0,(F107-E107)/1440,((F107-E107)/H107)/1440),0)</f>
        <v>12.067708333333334</v>
      </c>
      <c r="N107" s="24">
        <f t="shared" si="19"/>
        <v>9.8290598290598288E-3</v>
      </c>
      <c r="T107" s="45"/>
      <c r="U107" s="45"/>
    </row>
    <row r="108" spans="1:21" x14ac:dyDescent="0.3">
      <c r="A108" s="6">
        <v>45200</v>
      </c>
      <c r="B108" t="s">
        <v>35</v>
      </c>
      <c r="C108" t="str">
        <f>_xlfn.XLOOKUP(D108,'Production Data'!C:C,'Production Data'!B:B)</f>
        <v>MAZAK HMC FH 4000- 21001</v>
      </c>
      <c r="D108" s="1" t="s">
        <v>37</v>
      </c>
      <c r="E108" s="1">
        <f>SUMIFS('Production Data'!K:K,'Production Data'!C:C,'Workout sheet'!D108,'Production Data'!A:A,'Workout sheet'!A108)</f>
        <v>999</v>
      </c>
      <c r="F108" s="1">
        <f t="shared" si="15"/>
        <v>35100</v>
      </c>
      <c r="G108">
        <f>SUMIFS('Production Data'!T:T,'Production Data'!C:C,'Workout sheet'!D108,'Production Data'!A:A,'Workout sheet'!A108)</f>
        <v>31500</v>
      </c>
      <c r="H108">
        <f>COUNTIFS('Compac Raw Data'!$D:$D,'Workout sheet'!C108,'Compac Raw Data'!$Z:$Z,'Workout sheet'!A108)</f>
        <v>3</v>
      </c>
      <c r="I108" s="8">
        <f t="shared" ref="I108:I139" si="20">IF(H108=0,(E108/60),(E108/H108)/60)</f>
        <v>5.55</v>
      </c>
      <c r="J108" s="8">
        <f t="shared" ref="J108:J139" si="21">IF(H108=0,(G108-E108)/1440,((G108-E108)/H108)/1440)</f>
        <v>7.0604166666666668</v>
      </c>
      <c r="K108">
        <f>(SUMIFS('Compac Raw Data'!S:S,'Compac Raw Data'!Z:Z,'Workout sheet'!A108,'Compac Raw Data'!D:D,'Workout sheet'!C108))</f>
        <v>85</v>
      </c>
      <c r="L108" s="17">
        <f t="shared" ref="L108:L139" si="22">IFERROR(E108/G108,0)</f>
        <v>3.1714285714285716E-2</v>
      </c>
      <c r="M108" s="8">
        <f ca="1">IF(Table2[[#This Row],[MONTH]]+EOMONTH(MONTH(Table2[[#This Row],[MONTH]]),0)&lt;TODAY(),IF(H108=0,(F108-E108)/1440,((F108-E108)/H108)/1440),0)</f>
        <v>7.8937499999999998</v>
      </c>
      <c r="N108" s="24">
        <f t="shared" ref="N108:N139" si="23">E108/F108</f>
        <v>2.8461538461538462E-2</v>
      </c>
      <c r="T108" s="45"/>
      <c r="U108" s="45"/>
    </row>
    <row r="109" spans="1:21" x14ac:dyDescent="0.3">
      <c r="A109" s="6">
        <v>45200</v>
      </c>
      <c r="B109" t="s">
        <v>35</v>
      </c>
      <c r="C109" t="str">
        <f>_xlfn.XLOOKUP(D109,'Production Data'!C:C,'Production Data'!B:B)</f>
        <v>DOOSAN VERTICAL TURNING LATHE VTL850 I3101</v>
      </c>
      <c r="D109" s="1" t="s">
        <v>38</v>
      </c>
      <c r="E109" s="1">
        <f>SUMIFS('Production Data'!K:K,'Production Data'!C:C,'Workout sheet'!D109,'Production Data'!A:A,'Workout sheet'!A109)</f>
        <v>930</v>
      </c>
      <c r="F109" s="1">
        <f t="shared" si="15"/>
        <v>35100</v>
      </c>
      <c r="G109">
        <f>SUMIFS('Production Data'!T:T,'Production Data'!C:C,'Workout sheet'!D109,'Production Data'!A:A,'Workout sheet'!A109)</f>
        <v>24300</v>
      </c>
      <c r="H109">
        <f>COUNTIFS('Compac Raw Data'!$D:$D,'Workout sheet'!C109,'Compac Raw Data'!$Z:$Z,'Workout sheet'!A109)</f>
        <v>2</v>
      </c>
      <c r="I109" s="8">
        <f t="shared" si="20"/>
        <v>7.75</v>
      </c>
      <c r="J109" s="8">
        <f t="shared" si="21"/>
        <v>8.1145833333333339</v>
      </c>
      <c r="K109">
        <f>(SUMIFS('Compac Raw Data'!S:S,'Compac Raw Data'!Z:Z,'Workout sheet'!A109,'Compac Raw Data'!D:D,'Workout sheet'!C109))</f>
        <v>85</v>
      </c>
      <c r="L109" s="17">
        <f t="shared" si="22"/>
        <v>3.8271604938271607E-2</v>
      </c>
      <c r="M109" s="8">
        <f ca="1">IF(Table2[[#This Row],[MONTH]]+EOMONTH(MONTH(Table2[[#This Row],[MONTH]]),0)&lt;TODAY(),IF(H109=0,(F109-E109)/1440,((F109-E109)/H109)/1440),0)</f>
        <v>11.864583333333334</v>
      </c>
      <c r="N109" s="24">
        <f t="shared" si="23"/>
        <v>2.6495726495726495E-2</v>
      </c>
      <c r="T109" s="45"/>
      <c r="U109" s="45"/>
    </row>
    <row r="110" spans="1:21" x14ac:dyDescent="0.3">
      <c r="A110" s="6">
        <v>45200</v>
      </c>
      <c r="B110" t="s">
        <v>35</v>
      </c>
      <c r="C110" t="str">
        <f>_xlfn.XLOOKUP(D110,'Production Data'!C:C,'Production Data'!B:B)</f>
        <v>HWACHEON VERTICAL TURNING LATHE VT550R I3105</v>
      </c>
      <c r="D110" s="1" t="s">
        <v>39</v>
      </c>
      <c r="E110" s="1">
        <f>SUMIFS('Production Data'!K:K,'Production Data'!C:C,'Workout sheet'!D110,'Production Data'!A:A,'Workout sheet'!A110)</f>
        <v>379</v>
      </c>
      <c r="F110" s="1">
        <f t="shared" si="15"/>
        <v>35100</v>
      </c>
      <c r="G110">
        <f>SUMIFS('Production Data'!T:T,'Production Data'!C:C,'Workout sheet'!D110,'Production Data'!A:A,'Workout sheet'!A110)</f>
        <v>24300</v>
      </c>
      <c r="H110">
        <f>COUNTIFS('Compac Raw Data'!$D:$D,'Workout sheet'!C110,'Compac Raw Data'!$Z:$Z,'Workout sheet'!A110)</f>
        <v>1</v>
      </c>
      <c r="I110" s="8">
        <f t="shared" si="20"/>
        <v>6.3166666666666664</v>
      </c>
      <c r="J110" s="8">
        <f t="shared" si="21"/>
        <v>16.611805555555556</v>
      </c>
      <c r="K110">
        <f>(SUMIFS('Compac Raw Data'!S:S,'Compac Raw Data'!Z:Z,'Workout sheet'!A110,'Compac Raw Data'!D:D,'Workout sheet'!C110))</f>
        <v>75</v>
      </c>
      <c r="L110" s="17">
        <f t="shared" si="22"/>
        <v>1.5596707818930041E-2</v>
      </c>
      <c r="M110" s="8">
        <f ca="1">IF(Table2[[#This Row],[MONTH]]+EOMONTH(MONTH(Table2[[#This Row],[MONTH]]),0)&lt;TODAY(),IF(H110=0,(F110-E110)/1440,((F110-E110)/H110)/1440),0)</f>
        <v>24.111805555555556</v>
      </c>
      <c r="N110" s="24">
        <f t="shared" si="23"/>
        <v>1.0797720797720798E-2</v>
      </c>
      <c r="T110" s="45"/>
      <c r="U110" s="45"/>
    </row>
    <row r="111" spans="1:21" x14ac:dyDescent="0.3">
      <c r="A111" s="6">
        <v>45200</v>
      </c>
      <c r="B111" t="s">
        <v>35</v>
      </c>
      <c r="C111" t="str">
        <f>_xlfn.XLOOKUP(D111,'Production Data'!C:C,'Production Data'!B:B)</f>
        <v>HWACHEON VERTICAL TURNING LATHE VT650R I3107</v>
      </c>
      <c r="D111" s="1" t="s">
        <v>40</v>
      </c>
      <c r="E111" s="1">
        <f>SUMIFS('Production Data'!K:K,'Production Data'!C:C,'Workout sheet'!D111,'Production Data'!A:A,'Workout sheet'!A111)</f>
        <v>129</v>
      </c>
      <c r="F111" s="1">
        <f t="shared" si="15"/>
        <v>35100</v>
      </c>
      <c r="G111">
        <f>SUMIFS('Production Data'!T:T,'Production Data'!C:C,'Workout sheet'!D111,'Production Data'!A:A,'Workout sheet'!A111)</f>
        <v>21150</v>
      </c>
      <c r="H111">
        <f>COUNTIFS('Compac Raw Data'!$D:$D,'Workout sheet'!C111,'Compac Raw Data'!$Z:$Z,'Workout sheet'!A111)</f>
        <v>0</v>
      </c>
      <c r="I111" s="8">
        <f t="shared" si="20"/>
        <v>2.15</v>
      </c>
      <c r="J111" s="8">
        <f t="shared" si="21"/>
        <v>14.597916666666666</v>
      </c>
      <c r="K111">
        <f>(SUMIFS('Compac Raw Data'!S:S,'Compac Raw Data'!Z:Z,'Workout sheet'!A111,'Compac Raw Data'!D:D,'Workout sheet'!C111))</f>
        <v>0</v>
      </c>
      <c r="L111" s="17">
        <f t="shared" si="22"/>
        <v>6.0992907801418438E-3</v>
      </c>
      <c r="M111" s="8">
        <f ca="1">IF(Table2[[#This Row],[MONTH]]+EOMONTH(MONTH(Table2[[#This Row],[MONTH]]),0)&lt;TODAY(),IF(H111=0,(F111-E111)/1440,((F111-E111)/H111)/1440),0)</f>
        <v>24.285416666666666</v>
      </c>
      <c r="N111" s="24">
        <f t="shared" si="23"/>
        <v>3.6752136752136754E-3</v>
      </c>
      <c r="T111" s="45"/>
      <c r="U111" s="45"/>
    </row>
    <row r="112" spans="1:21" x14ac:dyDescent="0.3">
      <c r="A112" s="6">
        <v>45200</v>
      </c>
      <c r="B112" t="s">
        <v>35</v>
      </c>
      <c r="C112" t="str">
        <f>_xlfn.XLOOKUP(D112,'Production Data'!C:C,'Production Data'!B:B)</f>
        <v>MAZAK HMC FH6800 6PC I21004</v>
      </c>
      <c r="D112" s="1" t="s">
        <v>41</v>
      </c>
      <c r="E112" s="1">
        <f>SUMIFS('Production Data'!K:K,'Production Data'!C:C,'Workout sheet'!D112,'Production Data'!A:A,'Workout sheet'!A112)</f>
        <v>1571</v>
      </c>
      <c r="F112" s="1">
        <f t="shared" si="15"/>
        <v>35100</v>
      </c>
      <c r="G112">
        <f>SUMIFS('Production Data'!T:T,'Production Data'!C:C,'Workout sheet'!D112,'Production Data'!A:A,'Workout sheet'!A112)</f>
        <v>31950</v>
      </c>
      <c r="H112">
        <f>COUNTIFS('Compac Raw Data'!$D:$D,'Workout sheet'!C112,'Compac Raw Data'!$Z:$Z,'Workout sheet'!A112)</f>
        <v>1</v>
      </c>
      <c r="I112" s="8">
        <f t="shared" si="20"/>
        <v>26.183333333333334</v>
      </c>
      <c r="J112" s="8">
        <f t="shared" si="21"/>
        <v>21.096527777777776</v>
      </c>
      <c r="K112">
        <f>(SUMIFS('Compac Raw Data'!S:S,'Compac Raw Data'!Z:Z,'Workout sheet'!A112,'Compac Raw Data'!D:D,'Workout sheet'!C112))</f>
        <v>25</v>
      </c>
      <c r="L112" s="17">
        <f t="shared" si="22"/>
        <v>4.9170579029733957E-2</v>
      </c>
      <c r="M112" s="8">
        <f ca="1">IF(Table2[[#This Row],[MONTH]]+EOMONTH(MONTH(Table2[[#This Row],[MONTH]]),0)&lt;TODAY(),IF(H112=0,(F112-E112)/1440,((F112-E112)/H112)/1440),0)</f>
        <v>23.284027777777776</v>
      </c>
      <c r="N112" s="24">
        <f t="shared" si="23"/>
        <v>4.4757834757834757E-2</v>
      </c>
      <c r="T112" s="45"/>
      <c r="U112" s="45"/>
    </row>
    <row r="113" spans="1:21" x14ac:dyDescent="0.3">
      <c r="A113" s="6">
        <v>45200</v>
      </c>
      <c r="B113" t="s">
        <v>35</v>
      </c>
      <c r="C113" t="str">
        <f>_xlfn.XLOOKUP(D113,'Production Data'!C:C,'Production Data'!B:B)</f>
        <v>MAZAK HMC FH6800 2PC-1 I21003</v>
      </c>
      <c r="D113" s="1" t="s">
        <v>42</v>
      </c>
      <c r="E113" s="1">
        <f>SUMIFS('Production Data'!K:K,'Production Data'!C:C,'Workout sheet'!D113,'Production Data'!A:A,'Workout sheet'!A113)</f>
        <v>1435</v>
      </c>
      <c r="F113" s="1">
        <f t="shared" si="15"/>
        <v>35100</v>
      </c>
      <c r="G113">
        <f>SUMIFS('Production Data'!T:T,'Production Data'!C:C,'Workout sheet'!D113,'Production Data'!A:A,'Workout sheet'!A113)</f>
        <v>33750</v>
      </c>
      <c r="H113">
        <f>COUNTIFS('Compac Raw Data'!$D:$D,'Workout sheet'!C113,'Compac Raw Data'!$Z:$Z,'Workout sheet'!A113)</f>
        <v>6</v>
      </c>
      <c r="I113" s="8">
        <f t="shared" si="20"/>
        <v>3.9861111111111112</v>
      </c>
      <c r="J113" s="8">
        <f t="shared" si="21"/>
        <v>3.7401620370370368</v>
      </c>
      <c r="K113">
        <f>(SUMIFS('Compac Raw Data'!S:S,'Compac Raw Data'!Z:Z,'Workout sheet'!A113,'Compac Raw Data'!D:D,'Workout sheet'!C113))</f>
        <v>1010</v>
      </c>
      <c r="L113" s="17">
        <f t="shared" si="22"/>
        <v>4.2518518518518518E-2</v>
      </c>
      <c r="M113" s="8">
        <f ca="1">IF(Table2[[#This Row],[MONTH]]+EOMONTH(MONTH(Table2[[#This Row],[MONTH]]),0)&lt;TODAY(),IF(H113=0,(F113-E113)/1440,((F113-E113)/H113)/1440),0)</f>
        <v>3.8964120370370368</v>
      </c>
      <c r="N113" s="24">
        <f t="shared" si="23"/>
        <v>4.0883190883190881E-2</v>
      </c>
      <c r="T113" s="45"/>
      <c r="U113" s="45"/>
    </row>
    <row r="114" spans="1:21" x14ac:dyDescent="0.3">
      <c r="A114" s="6">
        <v>45200</v>
      </c>
      <c r="B114" t="s">
        <v>35</v>
      </c>
      <c r="C114" t="str">
        <f>_xlfn.XLOOKUP(D114,'Production Data'!C:C,'Production Data'!B:B)</f>
        <v>MAZAK HMC FH6800 2PC-2 I21006</v>
      </c>
      <c r="D114" s="1" t="s">
        <v>43</v>
      </c>
      <c r="E114" s="1">
        <f>SUMIFS('Production Data'!K:K,'Production Data'!C:C,'Workout sheet'!D114,'Production Data'!A:A,'Workout sheet'!A114)</f>
        <v>2096</v>
      </c>
      <c r="F114" s="1">
        <f t="shared" si="15"/>
        <v>35100</v>
      </c>
      <c r="G114">
        <f>SUMIFS('Production Data'!T:T,'Production Data'!C:C,'Workout sheet'!D114,'Production Data'!A:A,'Workout sheet'!A114)</f>
        <v>29250</v>
      </c>
      <c r="H114">
        <f>COUNTIFS('Compac Raw Data'!$D:$D,'Workout sheet'!C114,'Compac Raw Data'!$Z:$Z,'Workout sheet'!A114)</f>
        <v>1</v>
      </c>
      <c r="I114" s="8">
        <f t="shared" si="20"/>
        <v>34.93333333333333</v>
      </c>
      <c r="J114" s="8">
        <f t="shared" si="21"/>
        <v>18.856944444444444</v>
      </c>
      <c r="K114">
        <f>(SUMIFS('Compac Raw Data'!S:S,'Compac Raw Data'!Z:Z,'Workout sheet'!A114,'Compac Raw Data'!D:D,'Workout sheet'!C114))</f>
        <v>450</v>
      </c>
      <c r="L114" s="17">
        <f t="shared" si="22"/>
        <v>7.1658119658119662E-2</v>
      </c>
      <c r="M114" s="8">
        <f ca="1">IF(Table2[[#This Row],[MONTH]]+EOMONTH(MONTH(Table2[[#This Row],[MONTH]]),0)&lt;TODAY(),IF(H114=0,(F114-E114)/1440,((F114-E114)/H114)/1440),0)</f>
        <v>22.919444444444444</v>
      </c>
      <c r="N114" s="24">
        <f t="shared" si="23"/>
        <v>5.9715099715099716E-2</v>
      </c>
      <c r="T114" s="45"/>
      <c r="U114" s="45"/>
    </row>
    <row r="115" spans="1:21" x14ac:dyDescent="0.3">
      <c r="A115" s="6">
        <v>45200</v>
      </c>
      <c r="B115" t="s">
        <v>35</v>
      </c>
      <c r="C115" t="str">
        <f>_xlfn.XLOOKUP(D115,'Production Data'!C:C,'Production Data'!B:B)</f>
        <v>MAZAK TURNING CENTER QTN350M I3006</v>
      </c>
      <c r="D115" s="1" t="s">
        <v>44</v>
      </c>
      <c r="E115" s="1">
        <f>SUMIFS('Production Data'!K:K,'Production Data'!C:C,'Workout sheet'!D115,'Production Data'!A:A,'Workout sheet'!A115)</f>
        <v>765</v>
      </c>
      <c r="F115" s="1">
        <f t="shared" si="15"/>
        <v>35100</v>
      </c>
      <c r="G115">
        <f>SUMIFS('Production Data'!T:T,'Production Data'!C:C,'Workout sheet'!D115,'Production Data'!A:A,'Workout sheet'!A115)</f>
        <v>32400</v>
      </c>
      <c r="H115">
        <f>COUNTIFS('Compac Raw Data'!$D:$D,'Workout sheet'!C115,'Compac Raw Data'!$Z:$Z,'Workout sheet'!A115)</f>
        <v>1</v>
      </c>
      <c r="I115" s="8">
        <f t="shared" si="20"/>
        <v>12.75</v>
      </c>
      <c r="J115" s="8">
        <f t="shared" si="21"/>
        <v>21.96875</v>
      </c>
      <c r="K115">
        <f>(SUMIFS('Compac Raw Data'!S:S,'Compac Raw Data'!Z:Z,'Workout sheet'!A115,'Compac Raw Data'!D:D,'Workout sheet'!C115))</f>
        <v>30</v>
      </c>
      <c r="L115" s="17">
        <f t="shared" si="22"/>
        <v>2.361111111111111E-2</v>
      </c>
      <c r="M115" s="8">
        <f ca="1">IF(Table2[[#This Row],[MONTH]]+EOMONTH(MONTH(Table2[[#This Row],[MONTH]]),0)&lt;TODAY(),IF(H115=0,(F115-E115)/1440,((F115-E115)/H115)/1440),0)</f>
        <v>23.84375</v>
      </c>
      <c r="N115" s="24">
        <f t="shared" si="23"/>
        <v>2.1794871794871794E-2</v>
      </c>
      <c r="T115" s="45"/>
      <c r="U115" s="45"/>
    </row>
    <row r="116" spans="1:21" x14ac:dyDescent="0.3">
      <c r="A116" s="6">
        <v>45200</v>
      </c>
      <c r="B116" t="s">
        <v>35</v>
      </c>
      <c r="C116" t="str">
        <f>_xlfn.XLOOKUP(D116,'Production Data'!C:C,'Production Data'!B:B)</f>
        <v>MAZAK VMC VTC200B I22001</v>
      </c>
      <c r="D116" s="1" t="s">
        <v>45</v>
      </c>
      <c r="E116" s="1">
        <f>SUMIFS('Production Data'!K:K,'Production Data'!C:C,'Workout sheet'!D116,'Production Data'!A:A,'Workout sheet'!A116)</f>
        <v>410</v>
      </c>
      <c r="F116" s="1">
        <f t="shared" si="15"/>
        <v>35100</v>
      </c>
      <c r="G116">
        <f>SUMIFS('Production Data'!T:T,'Production Data'!C:C,'Workout sheet'!D116,'Production Data'!A:A,'Workout sheet'!A116)</f>
        <v>29700</v>
      </c>
      <c r="H116">
        <f>COUNTIFS('Compac Raw Data'!$D:$D,'Workout sheet'!C116,'Compac Raw Data'!$Z:$Z,'Workout sheet'!A116)</f>
        <v>2</v>
      </c>
      <c r="I116" s="8">
        <f t="shared" si="20"/>
        <v>3.4166666666666665</v>
      </c>
      <c r="J116" s="8">
        <f t="shared" si="21"/>
        <v>10.170138888888889</v>
      </c>
      <c r="K116">
        <f>(SUMIFS('Compac Raw Data'!S:S,'Compac Raw Data'!Z:Z,'Workout sheet'!A116,'Compac Raw Data'!D:D,'Workout sheet'!C116))</f>
        <v>30</v>
      </c>
      <c r="L116" s="17">
        <f t="shared" si="22"/>
        <v>1.3804713804713804E-2</v>
      </c>
      <c r="M116" s="8">
        <f ca="1">IF(Table2[[#This Row],[MONTH]]+EOMONTH(MONTH(Table2[[#This Row],[MONTH]]),0)&lt;TODAY(),IF(H116=0,(F116-E116)/1440,((F116-E116)/H116)/1440),0)</f>
        <v>12.045138888888889</v>
      </c>
      <c r="N116" s="24">
        <f t="shared" si="23"/>
        <v>1.1680911680911682E-2</v>
      </c>
      <c r="T116" s="45"/>
      <c r="U116" s="45"/>
    </row>
    <row r="117" spans="1:21" x14ac:dyDescent="0.3">
      <c r="A117" s="6">
        <v>45200</v>
      </c>
      <c r="B117" t="s">
        <v>35</v>
      </c>
      <c r="C117" t="str">
        <f>_xlfn.XLOOKUP(D117,'Production Data'!C:C,'Production Data'!B:B)</f>
        <v>AMS VMC MCV400 XL I22002</v>
      </c>
      <c r="D117" s="1" t="s">
        <v>46</v>
      </c>
      <c r="E117" s="1">
        <f>SUMIFS('Production Data'!K:K,'Production Data'!C:C,'Workout sheet'!D117,'Production Data'!A:A,'Workout sheet'!A117)</f>
        <v>370</v>
      </c>
      <c r="F117" s="1">
        <f t="shared" si="15"/>
        <v>35100</v>
      </c>
      <c r="G117">
        <f>SUMIFS('Production Data'!T:T,'Production Data'!C:C,'Workout sheet'!D117,'Production Data'!A:A,'Workout sheet'!A117)</f>
        <v>17550</v>
      </c>
      <c r="H117">
        <f>COUNTIFS('Compac Raw Data'!$D:$D,'Workout sheet'!C117,'Compac Raw Data'!$Z:$Z,'Workout sheet'!A117)</f>
        <v>0</v>
      </c>
      <c r="I117" s="8">
        <f t="shared" si="20"/>
        <v>6.166666666666667</v>
      </c>
      <c r="J117" s="8">
        <f t="shared" si="21"/>
        <v>11.930555555555555</v>
      </c>
      <c r="K117">
        <f>(SUMIFS('Compac Raw Data'!S:S,'Compac Raw Data'!Z:Z,'Workout sheet'!A117,'Compac Raw Data'!D:D,'Workout sheet'!C117))</f>
        <v>0</v>
      </c>
      <c r="L117" s="17">
        <f t="shared" si="22"/>
        <v>2.1082621082621083E-2</v>
      </c>
      <c r="M117" s="8">
        <f ca="1">IF(Table2[[#This Row],[MONTH]]+EOMONTH(MONTH(Table2[[#This Row],[MONTH]]),0)&lt;TODAY(),IF(H117=0,(F117-E117)/1440,((F117-E117)/H117)/1440),0)</f>
        <v>24.118055555555557</v>
      </c>
      <c r="N117" s="24">
        <f t="shared" si="23"/>
        <v>1.0541310541310541E-2</v>
      </c>
      <c r="T117" s="45"/>
      <c r="U117" s="45"/>
    </row>
    <row r="118" spans="1:21" x14ac:dyDescent="0.3">
      <c r="A118" s="6">
        <v>45200</v>
      </c>
      <c r="B118" t="s">
        <v>35</v>
      </c>
      <c r="C118" t="str">
        <f>_xlfn.XLOOKUP(D118,'Production Data'!C:C,'Production Data'!B:B)</f>
        <v>TAL VERTICAL TURNING LATHE VTL800 I3106</v>
      </c>
      <c r="D118" s="1" t="s">
        <v>47</v>
      </c>
      <c r="E118" s="1">
        <f>SUMIFS('Production Data'!K:K,'Production Data'!C:C,'Workout sheet'!D118,'Production Data'!A:A,'Workout sheet'!A118)</f>
        <v>85</v>
      </c>
      <c r="F118" s="1">
        <f t="shared" si="15"/>
        <v>35100</v>
      </c>
      <c r="G118">
        <f>SUMIFS('Production Data'!T:T,'Production Data'!C:C,'Workout sheet'!D118,'Production Data'!A:A,'Workout sheet'!A118)</f>
        <v>19800</v>
      </c>
      <c r="H118">
        <f>COUNTIFS('Compac Raw Data'!$D:$D,'Workout sheet'!C118,'Compac Raw Data'!$Z:$Z,'Workout sheet'!A118)</f>
        <v>0</v>
      </c>
      <c r="I118" s="8">
        <f t="shared" si="20"/>
        <v>1.4166666666666667</v>
      </c>
      <c r="J118" s="8">
        <f t="shared" si="21"/>
        <v>13.690972222222221</v>
      </c>
      <c r="K118">
        <f>(SUMIFS('Compac Raw Data'!S:S,'Compac Raw Data'!Z:Z,'Workout sheet'!A118,'Compac Raw Data'!D:D,'Workout sheet'!C118))</f>
        <v>0</v>
      </c>
      <c r="L118" s="17">
        <f t="shared" si="22"/>
        <v>4.2929292929292928E-3</v>
      </c>
      <c r="M118" s="8">
        <f ca="1">IF(Table2[[#This Row],[MONTH]]+EOMONTH(MONTH(Table2[[#This Row],[MONTH]]),0)&lt;TODAY(),IF(H118=0,(F118-E118)/1440,((F118-E118)/H118)/1440),0)</f>
        <v>24.315972222222221</v>
      </c>
      <c r="N118" s="24">
        <f t="shared" si="23"/>
        <v>2.4216524216524216E-3</v>
      </c>
      <c r="T118" s="45"/>
      <c r="U118" s="45"/>
    </row>
    <row r="119" spans="1:21" x14ac:dyDescent="0.3">
      <c r="A119" s="6">
        <v>45200</v>
      </c>
      <c r="B119" t="s">
        <v>35</v>
      </c>
      <c r="C119" t="str">
        <f>_xlfn.XLOOKUP(D119,'Production Data'!C:C,'Production Data'!B:B)</f>
        <v>MAZAK TURNING CENTER QTN250M I3005</v>
      </c>
      <c r="D119" s="1" t="s">
        <v>48</v>
      </c>
      <c r="E119" s="1">
        <f>SUMIFS('Production Data'!K:K,'Production Data'!C:C,'Workout sheet'!D119,'Production Data'!A:A,'Workout sheet'!A119)</f>
        <v>195</v>
      </c>
      <c r="F119" s="1">
        <f t="shared" si="15"/>
        <v>35100</v>
      </c>
      <c r="G119">
        <f>SUMIFS('Production Data'!T:T,'Production Data'!C:C,'Workout sheet'!D119,'Production Data'!A:A,'Workout sheet'!A119)</f>
        <v>31950</v>
      </c>
      <c r="H119">
        <f>COUNTIFS('Compac Raw Data'!$D:$D,'Workout sheet'!C119,'Compac Raw Data'!$Z:$Z,'Workout sheet'!A119)</f>
        <v>1</v>
      </c>
      <c r="I119" s="8">
        <f t="shared" si="20"/>
        <v>3.25</v>
      </c>
      <c r="J119" s="8">
        <f t="shared" si="21"/>
        <v>22.052083333333332</v>
      </c>
      <c r="K119">
        <f>(SUMIFS('Compac Raw Data'!S:S,'Compac Raw Data'!Z:Z,'Workout sheet'!A119,'Compac Raw Data'!D:D,'Workout sheet'!C119))</f>
        <v>30</v>
      </c>
      <c r="L119" s="17">
        <f t="shared" si="22"/>
        <v>6.1032863849765258E-3</v>
      </c>
      <c r="M119" s="8">
        <f ca="1">IF(Table2[[#This Row],[MONTH]]+EOMONTH(MONTH(Table2[[#This Row],[MONTH]]),0)&lt;TODAY(),IF(H119=0,(F119-E119)/1440,((F119-E119)/H119)/1440),0)</f>
        <v>24.239583333333332</v>
      </c>
      <c r="N119" s="24">
        <f t="shared" si="23"/>
        <v>5.5555555555555558E-3</v>
      </c>
      <c r="T119" s="45"/>
      <c r="U119" s="45"/>
    </row>
    <row r="120" spans="1:21" x14ac:dyDescent="0.3">
      <c r="A120" s="6">
        <v>45200</v>
      </c>
      <c r="B120" t="s">
        <v>35</v>
      </c>
      <c r="C120" t="str">
        <f>_xlfn.XLOOKUP(D120,'Production Data'!C:C,'Production Data'!B:B)</f>
        <v>MAZAK TURNING CENTER SQT200 I3004</v>
      </c>
      <c r="D120" s="1" t="s">
        <v>49</v>
      </c>
      <c r="E120" s="1">
        <f>SUMIFS('Production Data'!K:K,'Production Data'!C:C,'Workout sheet'!D120,'Production Data'!A:A,'Workout sheet'!A120)</f>
        <v>20</v>
      </c>
      <c r="F120" s="1">
        <f t="shared" si="15"/>
        <v>35100</v>
      </c>
      <c r="G120">
        <f>SUMIFS('Production Data'!T:T,'Production Data'!C:C,'Workout sheet'!D120,'Production Data'!A:A,'Workout sheet'!A120)</f>
        <v>21600</v>
      </c>
      <c r="H120">
        <f>COUNTIFS('Compac Raw Data'!$D:$D,'Workout sheet'!C120,'Compac Raw Data'!$Z:$Z,'Workout sheet'!A120)</f>
        <v>0</v>
      </c>
      <c r="I120" s="8">
        <f t="shared" si="20"/>
        <v>0.33333333333333331</v>
      </c>
      <c r="J120" s="8">
        <f t="shared" si="21"/>
        <v>14.986111111111111</v>
      </c>
      <c r="K120">
        <f>(SUMIFS('Compac Raw Data'!S:S,'Compac Raw Data'!Z:Z,'Workout sheet'!A120,'Compac Raw Data'!D:D,'Workout sheet'!C120))</f>
        <v>0</v>
      </c>
      <c r="L120" s="17">
        <f t="shared" si="22"/>
        <v>9.2592592592592596E-4</v>
      </c>
      <c r="M120" s="8">
        <f ca="1">IF(Table2[[#This Row],[MONTH]]+EOMONTH(MONTH(Table2[[#This Row],[MONTH]]),0)&lt;TODAY(),IF(H120=0,(F120-E120)/1440,((F120-E120)/H120)/1440),0)</f>
        <v>24.361111111111111</v>
      </c>
      <c r="N120" s="24">
        <f t="shared" si="23"/>
        <v>5.6980056980056976E-4</v>
      </c>
      <c r="T120" s="45"/>
      <c r="U120" s="45"/>
    </row>
    <row r="121" spans="1:21" x14ac:dyDescent="0.3">
      <c r="A121" s="6">
        <v>45200</v>
      </c>
      <c r="B121" t="s">
        <v>35</v>
      </c>
      <c r="C121" t="str">
        <f>_xlfn.XLOOKUP(D121,'Production Data'!C:C,'Production Data'!B:B)</f>
        <v>MAZAK TURNING CENTER SQT250-2 I3003</v>
      </c>
      <c r="D121" s="1" t="s">
        <v>50</v>
      </c>
      <c r="E121" s="1">
        <f>SUMIFS('Production Data'!K:K,'Production Data'!C:C,'Workout sheet'!D121,'Production Data'!A:A,'Workout sheet'!A121)</f>
        <v>180</v>
      </c>
      <c r="F121" s="1">
        <f t="shared" si="15"/>
        <v>35100</v>
      </c>
      <c r="G121">
        <f>SUMIFS('Production Data'!T:T,'Production Data'!C:C,'Workout sheet'!D121,'Production Data'!A:A,'Workout sheet'!A121)</f>
        <v>30150</v>
      </c>
      <c r="H121">
        <f>COUNTIFS('Compac Raw Data'!$D:$D,'Workout sheet'!C121,'Compac Raw Data'!$Z:$Z,'Workout sheet'!A121)</f>
        <v>2</v>
      </c>
      <c r="I121" s="8">
        <f t="shared" si="20"/>
        <v>1.5</v>
      </c>
      <c r="J121" s="8">
        <f t="shared" si="21"/>
        <v>10.40625</v>
      </c>
      <c r="K121">
        <f>(SUMIFS('Compac Raw Data'!S:S,'Compac Raw Data'!Z:Z,'Workout sheet'!A121,'Compac Raw Data'!D:D,'Workout sheet'!C121))</f>
        <v>50</v>
      </c>
      <c r="L121" s="17">
        <f t="shared" si="22"/>
        <v>5.9701492537313433E-3</v>
      </c>
      <c r="M121" s="8">
        <f ca="1">IF(Table2[[#This Row],[MONTH]]+EOMONTH(MONTH(Table2[[#This Row],[MONTH]]),0)&lt;TODAY(),IF(H121=0,(F121-E121)/1440,((F121-E121)/H121)/1440),0)</f>
        <v>12.125</v>
      </c>
      <c r="N121" s="24">
        <f t="shared" si="23"/>
        <v>5.1282051282051282E-3</v>
      </c>
      <c r="T121" s="45"/>
      <c r="U121" s="45"/>
    </row>
    <row r="122" spans="1:21" x14ac:dyDescent="0.3">
      <c r="A122" s="6">
        <v>45200</v>
      </c>
      <c r="B122" t="s">
        <v>35</v>
      </c>
      <c r="C122" t="str">
        <f>_xlfn.XLOOKUP(D122,'Production Data'!C:C,'Production Data'!B:B)</f>
        <v>MAG FEELER VMC VMP45A I22003</v>
      </c>
      <c r="D122" s="1" t="s">
        <v>51</v>
      </c>
      <c r="E122" s="1">
        <f>SUMIFS('Production Data'!K:K,'Production Data'!C:C,'Workout sheet'!D122,'Production Data'!A:A,'Workout sheet'!A122)</f>
        <v>1161</v>
      </c>
      <c r="F122" s="1">
        <f t="shared" si="15"/>
        <v>35100</v>
      </c>
      <c r="G122">
        <f>SUMIFS('Production Data'!T:T,'Production Data'!C:C,'Workout sheet'!D122,'Production Data'!A:A,'Workout sheet'!A122)</f>
        <v>31050</v>
      </c>
      <c r="H122">
        <f>COUNTIFS('Compac Raw Data'!$D:$D,'Workout sheet'!C122,'Compac Raw Data'!$Z:$Z,'Workout sheet'!A122)</f>
        <v>0</v>
      </c>
      <c r="I122" s="8">
        <f t="shared" si="20"/>
        <v>19.350000000000001</v>
      </c>
      <c r="J122" s="8">
        <f t="shared" si="21"/>
        <v>20.756250000000001</v>
      </c>
      <c r="K122">
        <f>(SUMIFS('Compac Raw Data'!S:S,'Compac Raw Data'!Z:Z,'Workout sheet'!A122,'Compac Raw Data'!D:D,'Workout sheet'!C122))</f>
        <v>0</v>
      </c>
      <c r="L122" s="17">
        <f t="shared" si="22"/>
        <v>3.7391304347826088E-2</v>
      </c>
      <c r="M122" s="8">
        <f ca="1">IF(Table2[[#This Row],[MONTH]]+EOMONTH(MONTH(Table2[[#This Row],[MONTH]]),0)&lt;TODAY(),IF(H122=0,(F122-E122)/1440,((F122-E122)/H122)/1440),0)</f>
        <v>23.568750000000001</v>
      </c>
      <c r="N122" s="24">
        <f t="shared" si="23"/>
        <v>3.307692307692308E-2</v>
      </c>
      <c r="T122" s="45"/>
      <c r="U122" s="45"/>
    </row>
    <row r="123" spans="1:21" x14ac:dyDescent="0.3">
      <c r="A123" s="6">
        <v>45200</v>
      </c>
      <c r="B123" t="s">
        <v>35</v>
      </c>
      <c r="C123" t="str">
        <f>_xlfn.XLOOKUP(D123,'Production Data'!C:C,'Production Data'!B:B)</f>
        <v>MAZAK HMC HCN6800 2PC-3 I21007</v>
      </c>
      <c r="D123" s="1" t="s">
        <v>52</v>
      </c>
      <c r="E123" s="1">
        <f>SUMIFS('Production Data'!K:K,'Production Data'!C:C,'Workout sheet'!D123,'Production Data'!A:A,'Workout sheet'!A123)</f>
        <v>0</v>
      </c>
      <c r="F123" s="1">
        <f t="shared" si="15"/>
        <v>35100</v>
      </c>
      <c r="G123">
        <f>SUMIFS('Production Data'!T:T,'Production Data'!C:C,'Workout sheet'!D123,'Production Data'!A:A,'Workout sheet'!A123)</f>
        <v>0</v>
      </c>
      <c r="H123">
        <f>COUNTIFS('Compac Raw Data'!$D:$D,'Workout sheet'!C123,'Compac Raw Data'!$Z:$Z,'Workout sheet'!A123)</f>
        <v>0</v>
      </c>
      <c r="I123" s="8">
        <f t="shared" si="20"/>
        <v>0</v>
      </c>
      <c r="J123" s="8">
        <f t="shared" si="21"/>
        <v>0</v>
      </c>
      <c r="K123">
        <f>(SUMIFS('Compac Raw Data'!S:S,'Compac Raw Data'!Z:Z,'Workout sheet'!A123,'Compac Raw Data'!D:D,'Workout sheet'!C123))</f>
        <v>0</v>
      </c>
      <c r="L123" s="17">
        <f t="shared" si="22"/>
        <v>0</v>
      </c>
      <c r="M123" s="8">
        <f ca="1">IF(Table2[[#This Row],[MONTH]]+EOMONTH(MONTH(Table2[[#This Row],[MONTH]]),0)&lt;TODAY(),IF(H123=0,(F123-E123)/1440,((F123-E123)/H123)/1440),0)</f>
        <v>24.375</v>
      </c>
      <c r="N123" s="24">
        <f t="shared" si="23"/>
        <v>0</v>
      </c>
      <c r="T123" s="45"/>
      <c r="U123" s="45"/>
    </row>
    <row r="124" spans="1:21" x14ac:dyDescent="0.3">
      <c r="A124" s="6">
        <v>45200</v>
      </c>
      <c r="B124" t="s">
        <v>35</v>
      </c>
      <c r="C124" t="str">
        <f>_xlfn.XLOOKUP(D124,'Production Data'!C:C,'Production Data'!B:B)</f>
        <v>DOOSAN HMC HP6300 7PC I21008</v>
      </c>
      <c r="D124" s="1" t="s">
        <v>53</v>
      </c>
      <c r="E124" s="1">
        <f>SUMIFS('Production Data'!K:K,'Production Data'!C:C,'Workout sheet'!D124,'Production Data'!A:A,'Workout sheet'!A124)</f>
        <v>0</v>
      </c>
      <c r="F124" s="1">
        <f t="shared" si="15"/>
        <v>35100</v>
      </c>
      <c r="G124">
        <f>SUMIFS('Production Data'!T:T,'Production Data'!C:C,'Workout sheet'!D124,'Production Data'!A:A,'Workout sheet'!A124)</f>
        <v>0</v>
      </c>
      <c r="H124">
        <f>COUNTIFS('Compac Raw Data'!$D:$D,'Workout sheet'!C124,'Compac Raw Data'!$Z:$Z,'Workout sheet'!A124)</f>
        <v>0</v>
      </c>
      <c r="I124" s="8">
        <f t="shared" si="20"/>
        <v>0</v>
      </c>
      <c r="J124" s="8">
        <f t="shared" si="21"/>
        <v>0</v>
      </c>
      <c r="K124">
        <f>(SUMIFS('Compac Raw Data'!S:S,'Compac Raw Data'!Z:Z,'Workout sheet'!A124,'Compac Raw Data'!D:D,'Workout sheet'!C124))</f>
        <v>0</v>
      </c>
      <c r="L124" s="17">
        <f t="shared" si="22"/>
        <v>0</v>
      </c>
      <c r="M124" s="8">
        <f ca="1">IF(Table2[[#This Row],[MONTH]]+EOMONTH(MONTH(Table2[[#This Row],[MONTH]]),0)&lt;TODAY(),IF(H124=0,(F124-E124)/1440,((F124-E124)/H124)/1440),0)</f>
        <v>24.375</v>
      </c>
      <c r="N124" s="24">
        <f t="shared" si="23"/>
        <v>0</v>
      </c>
      <c r="T124" s="45"/>
      <c r="U124" s="45"/>
    </row>
    <row r="125" spans="1:21" x14ac:dyDescent="0.3">
      <c r="A125" s="6">
        <v>45200</v>
      </c>
      <c r="B125" t="s">
        <v>35</v>
      </c>
      <c r="C125" t="str">
        <f>_xlfn.XLOOKUP(D125,'Production Data'!C:C,'Production Data'!B:B)</f>
        <v>WIDMA VERTICAL TURNING LATHE VT600H I3108</v>
      </c>
      <c r="D125" s="1" t="s">
        <v>54</v>
      </c>
      <c r="E125" s="1">
        <f>SUMIFS('Production Data'!K:K,'Production Data'!C:C,'Workout sheet'!D125,'Production Data'!A:A,'Workout sheet'!A125)</f>
        <v>0</v>
      </c>
      <c r="F125" s="1">
        <f t="shared" si="15"/>
        <v>35100</v>
      </c>
      <c r="G125">
        <f>SUMIFS('Production Data'!T:T,'Production Data'!C:C,'Workout sheet'!D125,'Production Data'!A:A,'Workout sheet'!A125)</f>
        <v>0</v>
      </c>
      <c r="H125">
        <f>COUNTIFS('Compac Raw Data'!$D:$D,'Workout sheet'!C125,'Compac Raw Data'!$Z:$Z,'Workout sheet'!A125)</f>
        <v>0</v>
      </c>
      <c r="I125" s="8">
        <f t="shared" si="20"/>
        <v>0</v>
      </c>
      <c r="J125" s="8">
        <f t="shared" si="21"/>
        <v>0</v>
      </c>
      <c r="K125">
        <f>(SUMIFS('Compac Raw Data'!S:S,'Compac Raw Data'!Z:Z,'Workout sheet'!A125,'Compac Raw Data'!D:D,'Workout sheet'!C125))</f>
        <v>0</v>
      </c>
      <c r="L125" s="17">
        <f t="shared" si="22"/>
        <v>0</v>
      </c>
      <c r="M125" s="8">
        <f ca="1">IF(Table2[[#This Row],[MONTH]]+EOMONTH(MONTH(Table2[[#This Row],[MONTH]]),0)&lt;TODAY(),IF(H125=0,(F125-E125)/1440,((F125-E125)/H125)/1440),0)</f>
        <v>24.375</v>
      </c>
      <c r="N125" s="24">
        <f t="shared" si="23"/>
        <v>0</v>
      </c>
      <c r="T125" s="45"/>
      <c r="U125" s="45"/>
    </row>
    <row r="126" spans="1:21" x14ac:dyDescent="0.3">
      <c r="A126" s="6">
        <v>45200</v>
      </c>
      <c r="B126" t="s">
        <v>55</v>
      </c>
      <c r="C126" t="str">
        <f>_xlfn.XLOOKUP(D126,'Production Data'!C:C,'Production Data'!B:B)</f>
        <v>MAZAK INTEGRES E300-1 I3102</v>
      </c>
      <c r="D126" s="1" t="s">
        <v>56</v>
      </c>
      <c r="E126" s="1">
        <f>SUMIFS('Production Data'!K:K,'Production Data'!C:C,'Workout sheet'!D126,'Production Data'!A:A,'Workout sheet'!A126)</f>
        <v>1117</v>
      </c>
      <c r="F126" s="1">
        <f t="shared" si="15"/>
        <v>35100</v>
      </c>
      <c r="G126">
        <f>SUMIFS('Production Data'!T:T,'Production Data'!C:C,'Workout sheet'!D126,'Production Data'!A:A,'Workout sheet'!A126)</f>
        <v>32850</v>
      </c>
      <c r="H126">
        <f>COUNTIFS('Compac Raw Data'!$D:$D,'Workout sheet'!C126,'Compac Raw Data'!$Z:$Z,'Workout sheet'!A126)</f>
        <v>4</v>
      </c>
      <c r="I126" s="8">
        <f t="shared" si="20"/>
        <v>4.6541666666666668</v>
      </c>
      <c r="J126" s="8">
        <f t="shared" si="21"/>
        <v>5.5092013888888891</v>
      </c>
      <c r="K126">
        <f>(SUMIFS('Compac Raw Data'!S:S,'Compac Raw Data'!Z:Z,'Workout sheet'!A126,'Compac Raw Data'!D:D,'Workout sheet'!C126))</f>
        <v>435</v>
      </c>
      <c r="L126" s="17">
        <f t="shared" si="22"/>
        <v>3.4003044140030442E-2</v>
      </c>
      <c r="M126" s="8">
        <f ca="1">IF(Table2[[#This Row],[MONTH]]+EOMONTH(MONTH(Table2[[#This Row],[MONTH]]),0)&lt;TODAY(),IF(H126=0,(F126-E126)/1440,((F126-E126)/H126)/1440),0)</f>
        <v>5.8998263888888891</v>
      </c>
      <c r="N126" s="24">
        <f t="shared" si="23"/>
        <v>3.1823361823361825E-2</v>
      </c>
      <c r="T126" s="45"/>
      <c r="U126" s="45"/>
    </row>
    <row r="127" spans="1:21" x14ac:dyDescent="0.3">
      <c r="A127" s="6">
        <v>45200</v>
      </c>
      <c r="B127" t="s">
        <v>55</v>
      </c>
      <c r="C127" t="str">
        <f>_xlfn.XLOOKUP(D127,'Production Data'!C:C,'Production Data'!B:B)</f>
        <v>MAZAK INTEGRES E300-2 I3103</v>
      </c>
      <c r="D127" s="1" t="s">
        <v>57</v>
      </c>
      <c r="E127" s="1">
        <f>SUMIFS('Production Data'!K:K,'Production Data'!C:C,'Workout sheet'!D127,'Production Data'!A:A,'Workout sheet'!A127)</f>
        <v>11056</v>
      </c>
      <c r="F127" s="1">
        <f t="shared" si="15"/>
        <v>35100</v>
      </c>
      <c r="G127">
        <f>SUMIFS('Production Data'!T:T,'Production Data'!C:C,'Workout sheet'!D127,'Production Data'!A:A,'Workout sheet'!A127)</f>
        <v>23850</v>
      </c>
      <c r="H127">
        <f>COUNTIFS('Compac Raw Data'!$D:$D,'Workout sheet'!C127,'Compac Raw Data'!$Z:$Z,'Workout sheet'!A127)</f>
        <v>5</v>
      </c>
      <c r="I127" s="8">
        <f t="shared" si="20"/>
        <v>36.853333333333332</v>
      </c>
      <c r="J127" s="8">
        <f t="shared" si="21"/>
        <v>1.7769444444444447</v>
      </c>
      <c r="K127">
        <f>(SUMIFS('Compac Raw Data'!S:S,'Compac Raw Data'!Z:Z,'Workout sheet'!A127,'Compac Raw Data'!D:D,'Workout sheet'!C127))</f>
        <v>585</v>
      </c>
      <c r="L127" s="17">
        <f t="shared" si="22"/>
        <v>0.46356394129979034</v>
      </c>
      <c r="M127" s="8">
        <f ca="1">IF(Table2[[#This Row],[MONTH]]+EOMONTH(MONTH(Table2[[#This Row],[MONTH]]),0)&lt;TODAY(),IF(H127=0,(F127-E127)/1440,((F127-E127)/H127)/1440),0)</f>
        <v>3.3394444444444447</v>
      </c>
      <c r="N127" s="24">
        <f t="shared" si="23"/>
        <v>0.31498575498575498</v>
      </c>
      <c r="T127" s="45"/>
      <c r="U127" s="45"/>
    </row>
    <row r="128" spans="1:21" x14ac:dyDescent="0.3">
      <c r="A128" s="6">
        <v>45200</v>
      </c>
      <c r="B128" t="s">
        <v>55</v>
      </c>
      <c r="C128" t="str">
        <f>_xlfn.XLOOKUP(D128,'Production Data'!C:C,'Production Data'!B:B)</f>
        <v>MAZAK INTEGRES E300-3 I3104</v>
      </c>
      <c r="D128" s="1" t="s">
        <v>58</v>
      </c>
      <c r="E128" s="1">
        <f>SUMIFS('Production Data'!K:K,'Production Data'!C:C,'Workout sheet'!D128,'Production Data'!A:A,'Workout sheet'!A128)</f>
        <v>4804</v>
      </c>
      <c r="F128" s="1">
        <f t="shared" si="15"/>
        <v>35100</v>
      </c>
      <c r="G128">
        <f>SUMIFS('Production Data'!T:T,'Production Data'!C:C,'Workout sheet'!D128,'Production Data'!A:A,'Workout sheet'!A128)</f>
        <v>30600</v>
      </c>
      <c r="H128">
        <f>COUNTIFS('Compac Raw Data'!$D:$D,'Workout sheet'!C128,'Compac Raw Data'!$Z:$Z,'Workout sheet'!A128)</f>
        <v>3</v>
      </c>
      <c r="I128" s="8">
        <f t="shared" si="20"/>
        <v>26.688888888888886</v>
      </c>
      <c r="J128" s="8">
        <f t="shared" si="21"/>
        <v>5.9712962962962957</v>
      </c>
      <c r="K128">
        <f>(SUMIFS('Compac Raw Data'!S:S,'Compac Raw Data'!Z:Z,'Workout sheet'!A128,'Compac Raw Data'!D:D,'Workout sheet'!C128))</f>
        <v>660</v>
      </c>
      <c r="L128" s="17">
        <f t="shared" si="22"/>
        <v>0.15699346405228759</v>
      </c>
      <c r="M128" s="8">
        <f ca="1">IF(Table2[[#This Row],[MONTH]]+EOMONTH(MONTH(Table2[[#This Row],[MONTH]]),0)&lt;TODAY(),IF(H128=0,(F128-E128)/1440,((F128-E128)/H128)/1440),0)</f>
        <v>7.0129629629629626</v>
      </c>
      <c r="N128" s="24">
        <f t="shared" si="23"/>
        <v>0.13686609686609685</v>
      </c>
      <c r="T128" s="45"/>
      <c r="U128" s="45"/>
    </row>
    <row r="129" spans="1:21" x14ac:dyDescent="0.3">
      <c r="A129" s="6">
        <v>45200</v>
      </c>
      <c r="B129" t="s">
        <v>55</v>
      </c>
      <c r="C129" t="str">
        <f>_xlfn.XLOOKUP(D129,'Production Data'!C:C,'Production Data'!B:B)</f>
        <v>MAZAK INTEGREX E500-1 I3201</v>
      </c>
      <c r="D129" s="1" t="s">
        <v>59</v>
      </c>
      <c r="E129" s="1">
        <f>SUMIFS('Production Data'!K:K,'Production Data'!C:C,'Workout sheet'!D129,'Production Data'!A:A,'Workout sheet'!A129)</f>
        <v>2683</v>
      </c>
      <c r="F129" s="1">
        <f t="shared" si="15"/>
        <v>35100</v>
      </c>
      <c r="G129">
        <f>SUMIFS('Production Data'!T:T,'Production Data'!C:C,'Workout sheet'!D129,'Production Data'!A:A,'Workout sheet'!A129)</f>
        <v>31950</v>
      </c>
      <c r="H129">
        <f>COUNTIFS('Compac Raw Data'!$D:$D,'Workout sheet'!C129,'Compac Raw Data'!$Z:$Z,'Workout sheet'!A129)</f>
        <v>1</v>
      </c>
      <c r="I129" s="8">
        <f t="shared" si="20"/>
        <v>44.716666666666669</v>
      </c>
      <c r="J129" s="8">
        <f t="shared" si="21"/>
        <v>20.324305555555554</v>
      </c>
      <c r="K129">
        <f>(SUMIFS('Compac Raw Data'!S:S,'Compac Raw Data'!Z:Z,'Workout sheet'!A129,'Compac Raw Data'!D:D,'Workout sheet'!C129))</f>
        <v>25</v>
      </c>
      <c r="L129" s="17">
        <f t="shared" si="22"/>
        <v>8.3974960876369326E-2</v>
      </c>
      <c r="M129" s="8">
        <f ca="1">IF(Table2[[#This Row],[MONTH]]+EOMONTH(MONTH(Table2[[#This Row],[MONTH]]),0)&lt;TODAY(),IF(H129=0,(F129-E129)/1440,((F129-E129)/H129)/1440),0)</f>
        <v>22.511805555555554</v>
      </c>
      <c r="N129" s="24">
        <f t="shared" si="23"/>
        <v>7.6438746438746444E-2</v>
      </c>
      <c r="T129" s="45"/>
      <c r="U129" s="45"/>
    </row>
    <row r="130" spans="1:21" x14ac:dyDescent="0.3">
      <c r="A130" s="6">
        <v>45200</v>
      </c>
      <c r="B130" t="s">
        <v>55</v>
      </c>
      <c r="C130" t="str">
        <f>_xlfn.XLOOKUP(D130,'Production Data'!C:C,'Production Data'!B:B)</f>
        <v>MAZAK INTEGREX E500-2 I3202</v>
      </c>
      <c r="D130" s="1" t="s">
        <v>60</v>
      </c>
      <c r="E130" s="1">
        <f>SUMIFS('Production Data'!K:K,'Production Data'!C:C,'Workout sheet'!D130,'Production Data'!A:A,'Workout sheet'!A130)</f>
        <v>626</v>
      </c>
      <c r="F130" s="1">
        <f t="shared" si="15"/>
        <v>35100</v>
      </c>
      <c r="G130">
        <f>SUMIFS('Production Data'!T:T,'Production Data'!C:C,'Workout sheet'!D130,'Production Data'!A:A,'Workout sheet'!A130)</f>
        <v>32400</v>
      </c>
      <c r="H130">
        <f>COUNTIFS('Compac Raw Data'!$D:$D,'Workout sheet'!C130,'Compac Raw Data'!$Z:$Z,'Workout sheet'!A130)</f>
        <v>3</v>
      </c>
      <c r="I130" s="8">
        <f t="shared" si="20"/>
        <v>3.4777777777777774</v>
      </c>
      <c r="J130" s="8">
        <f t="shared" si="21"/>
        <v>7.3550925925925927</v>
      </c>
      <c r="K130">
        <f>(SUMIFS('Compac Raw Data'!S:S,'Compac Raw Data'!Z:Z,'Workout sheet'!A130,'Compac Raw Data'!D:D,'Workout sheet'!C130))</f>
        <v>15</v>
      </c>
      <c r="L130" s="17">
        <f t="shared" si="22"/>
        <v>1.9320987654320988E-2</v>
      </c>
      <c r="M130" s="8">
        <f ca="1">IF(Table2[[#This Row],[MONTH]]+EOMONTH(MONTH(Table2[[#This Row],[MONTH]]),0)&lt;TODAY(),IF(H130=0,(F130-E130)/1440,((F130-E130)/H130)/1440),0)</f>
        <v>7.9800925925925927</v>
      </c>
      <c r="N130" s="24">
        <f t="shared" si="23"/>
        <v>1.7834757834757835E-2</v>
      </c>
      <c r="T130" s="45"/>
      <c r="U130" s="45"/>
    </row>
    <row r="131" spans="1:21" x14ac:dyDescent="0.3">
      <c r="A131" s="6">
        <v>45200</v>
      </c>
      <c r="B131" t="s">
        <v>55</v>
      </c>
      <c r="C131" t="str">
        <f>_xlfn.XLOOKUP(D131,'Production Data'!C:C,'Production Data'!B:B)</f>
        <v>MAZAK INTEGRES E800-1 I23001</v>
      </c>
      <c r="D131" s="1" t="s">
        <v>61</v>
      </c>
      <c r="E131" s="1">
        <f>SUMIFS('Production Data'!K:K,'Production Data'!C:C,'Workout sheet'!D131,'Production Data'!A:A,'Workout sheet'!A131)</f>
        <v>2205</v>
      </c>
      <c r="F131" s="1">
        <f t="shared" si="15"/>
        <v>35100</v>
      </c>
      <c r="G131">
        <f>SUMIFS('Production Data'!T:T,'Production Data'!C:C,'Workout sheet'!D131,'Production Data'!A:A,'Workout sheet'!A131)</f>
        <v>33300</v>
      </c>
      <c r="H131">
        <f>COUNTIFS('Compac Raw Data'!$D:$D,'Workout sheet'!C131,'Compac Raw Data'!$Z:$Z,'Workout sheet'!A131)</f>
        <v>12</v>
      </c>
      <c r="I131" s="8">
        <f t="shared" si="20"/>
        <v>3.0625</v>
      </c>
      <c r="J131" s="8">
        <f t="shared" si="21"/>
        <v>1.7994791666666667</v>
      </c>
      <c r="K131">
        <f>(SUMIFS('Compac Raw Data'!S:S,'Compac Raw Data'!Z:Z,'Workout sheet'!A131,'Compac Raw Data'!D:D,'Workout sheet'!C131))</f>
        <v>525</v>
      </c>
      <c r="L131" s="17">
        <f t="shared" si="22"/>
        <v>6.621621621621622E-2</v>
      </c>
      <c r="M131" s="8">
        <f ca="1">IF(Table2[[#This Row],[MONTH]]+EOMONTH(MONTH(Table2[[#This Row],[MONTH]]),0)&lt;TODAY(),IF(H131=0,(F131-E131)/1440,((F131-E131)/H131)/1440),0)</f>
        <v>1.9036458333333333</v>
      </c>
      <c r="N131" s="24">
        <f t="shared" si="23"/>
        <v>6.2820512820512819E-2</v>
      </c>
      <c r="T131" s="45"/>
      <c r="U131" s="45"/>
    </row>
    <row r="132" spans="1:21" x14ac:dyDescent="0.3">
      <c r="A132" s="6">
        <v>45200</v>
      </c>
      <c r="B132" t="s">
        <v>55</v>
      </c>
      <c r="C132" t="str">
        <f>_xlfn.XLOOKUP(D132,'Production Data'!C:C,'Production Data'!B:B)</f>
        <v>MAZAK INTEGRES E800-2 I23002</v>
      </c>
      <c r="D132" s="1" t="s">
        <v>62</v>
      </c>
      <c r="E132" s="1">
        <f>SUMIFS('Production Data'!K:K,'Production Data'!C:C,'Workout sheet'!D132,'Production Data'!A:A,'Workout sheet'!A132)</f>
        <v>2645</v>
      </c>
      <c r="F132" s="1">
        <f t="shared" si="15"/>
        <v>35100</v>
      </c>
      <c r="G132">
        <f>SUMIFS('Production Data'!T:T,'Production Data'!C:C,'Workout sheet'!D132,'Production Data'!A:A,'Workout sheet'!A132)</f>
        <v>28800</v>
      </c>
      <c r="H132">
        <f>COUNTIFS('Compac Raw Data'!$D:$D,'Workout sheet'!C132,'Compac Raw Data'!$Z:$Z,'Workout sheet'!A132)</f>
        <v>16</v>
      </c>
      <c r="I132" s="8">
        <f t="shared" si="20"/>
        <v>2.7552083333333335</v>
      </c>
      <c r="J132" s="8">
        <f t="shared" si="21"/>
        <v>1.1351996527777777</v>
      </c>
      <c r="K132">
        <f>(SUMIFS('Compac Raw Data'!S:S,'Compac Raw Data'!Z:Z,'Workout sheet'!A132,'Compac Raw Data'!D:D,'Workout sheet'!C132))</f>
        <v>1675</v>
      </c>
      <c r="L132" s="17">
        <f t="shared" si="22"/>
        <v>9.1840277777777785E-2</v>
      </c>
      <c r="M132" s="8">
        <f ca="1">IF(Table2[[#This Row],[MONTH]]+EOMONTH(MONTH(Table2[[#This Row],[MONTH]]),0)&lt;TODAY(),IF(H132=0,(F132-E132)/1440,((F132-E132)/H132)/1440),0)</f>
        <v>1.4086371527777777</v>
      </c>
      <c r="N132" s="24">
        <f t="shared" si="23"/>
        <v>7.5356125356125361E-2</v>
      </c>
      <c r="T132" s="45"/>
      <c r="U132" s="45"/>
    </row>
    <row r="133" spans="1:21" x14ac:dyDescent="0.3">
      <c r="A133" s="6">
        <v>45200</v>
      </c>
      <c r="B133" t="s">
        <v>55</v>
      </c>
      <c r="C133" t="str">
        <f>_xlfn.XLOOKUP(D133,'Production Data'!C:C,'Production Data'!B:B)</f>
        <v>ARTHUR KLINK BROACHING 120T I5004</v>
      </c>
      <c r="D133" s="1" t="s">
        <v>63</v>
      </c>
      <c r="E133" s="1">
        <f>SUMIFS('Production Data'!K:K,'Production Data'!C:C,'Workout sheet'!D133,'Production Data'!A:A,'Workout sheet'!A133)</f>
        <v>5359.8000000000011</v>
      </c>
      <c r="F133" s="1">
        <f t="shared" si="15"/>
        <v>35100</v>
      </c>
      <c r="G133">
        <f>SUMIFS('Production Data'!T:T,'Production Data'!C:C,'Workout sheet'!D133,'Production Data'!A:A,'Workout sheet'!A133)</f>
        <v>36450</v>
      </c>
      <c r="H133">
        <f>COUNTIFS('Compac Raw Data'!$D:$D,'Workout sheet'!C133,'Compac Raw Data'!$Z:$Z,'Workout sheet'!A133)</f>
        <v>47</v>
      </c>
      <c r="I133" s="8">
        <f t="shared" si="20"/>
        <v>1.9006382978723408</v>
      </c>
      <c r="J133" s="8">
        <f t="shared" si="21"/>
        <v>0.4593705673758865</v>
      </c>
      <c r="K133">
        <f>(SUMIFS('Compac Raw Data'!S:S,'Compac Raw Data'!Z:Z,'Workout sheet'!A133,'Compac Raw Data'!D:D,'Workout sheet'!C133))</f>
        <v>3800</v>
      </c>
      <c r="L133" s="17">
        <f t="shared" si="22"/>
        <v>0.14704526748971197</v>
      </c>
      <c r="M133" s="8">
        <f ca="1">IF(Table2[[#This Row],[MONTH]]+EOMONTH(MONTH(Table2[[#This Row],[MONTH]]),0)&lt;TODAY(),IF(H133=0,(F133-E133)/1440,((F133-E133)/H133)/1440),0)</f>
        <v>0.43942375886524815</v>
      </c>
      <c r="N133" s="24">
        <f t="shared" si="23"/>
        <v>0.15270085470085473</v>
      </c>
      <c r="T133" s="45"/>
      <c r="U133" s="45"/>
    </row>
    <row r="134" spans="1:21" x14ac:dyDescent="0.3">
      <c r="A134" s="6">
        <v>45200</v>
      </c>
      <c r="B134" t="s">
        <v>55</v>
      </c>
      <c r="C134" t="str">
        <f>_xlfn.XLOOKUP(D134,'Production Data'!C:C,'Production Data'!B:B)</f>
        <v>BROACHING MACHINE  25 T-5003</v>
      </c>
      <c r="D134" s="1" t="s">
        <v>64</v>
      </c>
      <c r="E134" s="1">
        <f>SUMIFS('Production Data'!K:K,'Production Data'!C:C,'Workout sheet'!D134,'Production Data'!A:A,'Workout sheet'!A134)</f>
        <v>528</v>
      </c>
      <c r="F134" s="1">
        <f t="shared" si="15"/>
        <v>35100</v>
      </c>
      <c r="G134">
        <f>SUMIFS('Production Data'!T:T,'Production Data'!C:C,'Workout sheet'!D134,'Production Data'!A:A,'Workout sheet'!A134)</f>
        <v>33300</v>
      </c>
      <c r="H134">
        <f>COUNTIFS('Compac Raw Data'!$D:$D,'Workout sheet'!C134,'Compac Raw Data'!$Z:$Z,'Workout sheet'!A134)</f>
        <v>1</v>
      </c>
      <c r="I134" s="8">
        <f t="shared" si="20"/>
        <v>8.8000000000000007</v>
      </c>
      <c r="J134" s="8">
        <f t="shared" si="21"/>
        <v>22.758333333333333</v>
      </c>
      <c r="K134">
        <f>(SUMIFS('Compac Raw Data'!S:S,'Compac Raw Data'!Z:Z,'Workout sheet'!A134,'Compac Raw Data'!D:D,'Workout sheet'!C134))</f>
        <v>40</v>
      </c>
      <c r="L134" s="17">
        <f t="shared" si="22"/>
        <v>1.5855855855855857E-2</v>
      </c>
      <c r="M134" s="8">
        <f ca="1">IF(Table2[[#This Row],[MONTH]]+EOMONTH(MONTH(Table2[[#This Row],[MONTH]]),0)&lt;TODAY(),IF(H134=0,(F134-E134)/1440,((F134-E134)/H134)/1440),0)</f>
        <v>24.008333333333333</v>
      </c>
      <c r="N134" s="24">
        <f t="shared" si="23"/>
        <v>1.5042735042735043E-2</v>
      </c>
      <c r="T134" s="45"/>
      <c r="U134" s="45"/>
    </row>
    <row r="135" spans="1:21" x14ac:dyDescent="0.3">
      <c r="A135" s="6">
        <v>45200</v>
      </c>
      <c r="B135" t="s">
        <v>55</v>
      </c>
      <c r="C135" t="str">
        <f>_xlfn.XLOOKUP(D135,'Production Data'!C:C,'Production Data'!B:B)</f>
        <v>CRANEBEL BROACHING 50T I5005</v>
      </c>
      <c r="D135" s="1" t="s">
        <v>65</v>
      </c>
      <c r="E135" s="1">
        <f>SUMIFS('Production Data'!K:K,'Production Data'!C:C,'Workout sheet'!D135,'Production Data'!A:A,'Workout sheet'!A135)</f>
        <v>3621.02</v>
      </c>
      <c r="F135" s="1">
        <f t="shared" si="15"/>
        <v>35100</v>
      </c>
      <c r="G135">
        <f>SUMIFS('Production Data'!T:T,'Production Data'!C:C,'Workout sheet'!D135,'Production Data'!A:A,'Workout sheet'!A135)</f>
        <v>30150</v>
      </c>
      <c r="H135">
        <f>COUNTIFS('Compac Raw Data'!$D:$D,'Workout sheet'!C135,'Compac Raw Data'!$Z:$Z,'Workout sheet'!A135)</f>
        <v>0</v>
      </c>
      <c r="I135" s="8">
        <f t="shared" si="20"/>
        <v>60.350333333333332</v>
      </c>
      <c r="J135" s="8">
        <f t="shared" si="21"/>
        <v>18.422902777777779</v>
      </c>
      <c r="K135">
        <f>(SUMIFS('Compac Raw Data'!S:S,'Compac Raw Data'!Z:Z,'Workout sheet'!A135,'Compac Raw Data'!D:D,'Workout sheet'!C135))</f>
        <v>0</v>
      </c>
      <c r="L135" s="17">
        <f t="shared" si="22"/>
        <v>0.12010016583747928</v>
      </c>
      <c r="M135" s="8">
        <f ca="1">IF(Table2[[#This Row],[MONTH]]+EOMONTH(MONTH(Table2[[#This Row],[MONTH]]),0)&lt;TODAY(),IF(H135=0,(F135-E135)/1440,((F135-E135)/H135)/1440),0)</f>
        <v>21.860402777777779</v>
      </c>
      <c r="N135" s="24">
        <f t="shared" si="23"/>
        <v>0.10316296296296296</v>
      </c>
      <c r="T135" s="45"/>
      <c r="U135" s="45"/>
    </row>
    <row r="136" spans="1:21" x14ac:dyDescent="0.3">
      <c r="A136" s="6">
        <v>45200</v>
      </c>
      <c r="B136" t="s">
        <v>55</v>
      </c>
      <c r="C136" t="str">
        <f>_xlfn.XLOOKUP(D136,'Production Data'!C:C,'Production Data'!B:B)</f>
        <v>TASA BROACHING 75T I5006</v>
      </c>
      <c r="D136" s="1" t="s">
        <v>66</v>
      </c>
      <c r="E136" s="1">
        <f>SUMIFS('Production Data'!K:K,'Production Data'!C:C,'Workout sheet'!D136,'Production Data'!A:A,'Workout sheet'!A136)</f>
        <v>996.5</v>
      </c>
      <c r="F136" s="1">
        <f t="shared" si="15"/>
        <v>35100</v>
      </c>
      <c r="G136">
        <f>SUMIFS('Production Data'!T:T,'Production Data'!C:C,'Workout sheet'!D136,'Production Data'!A:A,'Workout sheet'!A136)</f>
        <v>34650</v>
      </c>
      <c r="H136">
        <f>COUNTIFS('Compac Raw Data'!$D:$D,'Workout sheet'!C136,'Compac Raw Data'!$Z:$Z,'Workout sheet'!A136)</f>
        <v>0</v>
      </c>
      <c r="I136" s="8">
        <f t="shared" si="20"/>
        <v>16.608333333333334</v>
      </c>
      <c r="J136" s="8">
        <f t="shared" si="21"/>
        <v>23.370486111111113</v>
      </c>
      <c r="K136">
        <f>(SUMIFS('Compac Raw Data'!S:S,'Compac Raw Data'!Z:Z,'Workout sheet'!A136,'Compac Raw Data'!D:D,'Workout sheet'!C136))</f>
        <v>0</v>
      </c>
      <c r="L136" s="17">
        <f t="shared" si="22"/>
        <v>2.8759018759018758E-2</v>
      </c>
      <c r="M136" s="8">
        <f ca="1">IF(Table2[[#This Row],[MONTH]]+EOMONTH(MONTH(Table2[[#This Row],[MONTH]]),0)&lt;TODAY(),IF(H136=0,(F136-E136)/1440,((F136-E136)/H136)/1440),0)</f>
        <v>23.682986111111113</v>
      </c>
      <c r="N136" s="24">
        <f t="shared" si="23"/>
        <v>2.839031339031339E-2</v>
      </c>
      <c r="T136" s="45"/>
      <c r="U136" s="45"/>
    </row>
    <row r="137" spans="1:21" x14ac:dyDescent="0.3">
      <c r="A137" s="6">
        <v>45200</v>
      </c>
      <c r="B137" t="s">
        <v>80</v>
      </c>
      <c r="C137" t="str">
        <f>_xlfn.XLOOKUP(D137,'Production Data'!C:C,'Production Data'!B:B)</f>
        <v>PREMIER HOBBING PE250-1 I7006</v>
      </c>
      <c r="D137" s="1" t="s">
        <v>67</v>
      </c>
      <c r="E137" s="1">
        <f>SUMIFS('Production Data'!K:K,'Production Data'!C:C,'Workout sheet'!D137,'Production Data'!A:A,'Workout sheet'!A137)</f>
        <v>6108</v>
      </c>
      <c r="F137" s="1">
        <f t="shared" si="15"/>
        <v>35100</v>
      </c>
      <c r="G137">
        <f>SUMIFS('Production Data'!T:T,'Production Data'!C:C,'Workout sheet'!D137,'Production Data'!A:A,'Workout sheet'!A137)</f>
        <v>30150</v>
      </c>
      <c r="H137">
        <f>COUNTIFS('Compac Raw Data'!$D:$D,'Workout sheet'!C137,'Compac Raw Data'!$Z:$Z,'Workout sheet'!A137)</f>
        <v>10</v>
      </c>
      <c r="I137" s="8">
        <f t="shared" si="20"/>
        <v>10.18</v>
      </c>
      <c r="J137" s="8">
        <f t="shared" si="21"/>
        <v>1.6695833333333332</v>
      </c>
      <c r="K137">
        <f>(SUMIFS('Compac Raw Data'!S:S,'Compac Raw Data'!Z:Z,'Workout sheet'!A137,'Compac Raw Data'!D:D,'Workout sheet'!C137))</f>
        <v>803</v>
      </c>
      <c r="L137" s="17">
        <f t="shared" si="22"/>
        <v>0.20258706467661691</v>
      </c>
      <c r="M137" s="8">
        <f ca="1">IF(Table2[[#This Row],[MONTH]]+EOMONTH(MONTH(Table2[[#This Row],[MONTH]]),0)&lt;TODAY(),IF(H137=0,(F137-E137)/1440,((F137-E137)/H137)/1440),0)</f>
        <v>2.0133333333333332</v>
      </c>
      <c r="N137" s="24">
        <f t="shared" si="23"/>
        <v>0.174017094017094</v>
      </c>
      <c r="T137" s="45"/>
      <c r="U137" s="45"/>
    </row>
    <row r="138" spans="1:21" x14ac:dyDescent="0.3">
      <c r="A138" s="6">
        <v>45200</v>
      </c>
      <c r="B138" t="s">
        <v>80</v>
      </c>
      <c r="C138" t="str">
        <f>_xlfn.XLOOKUP(D138,'Production Data'!C:C,'Production Data'!B:B)</f>
        <v>STUDER EXT GRINDING S36-2 I13006</v>
      </c>
      <c r="D138" s="1" t="s">
        <v>68</v>
      </c>
      <c r="E138" s="1">
        <f>SUMIFS('Production Data'!K:K,'Production Data'!C:C,'Workout sheet'!D138,'Production Data'!A:A,'Workout sheet'!A138)</f>
        <v>9365</v>
      </c>
      <c r="F138" s="1">
        <f t="shared" si="15"/>
        <v>35100</v>
      </c>
      <c r="G138">
        <f>SUMIFS('Production Data'!T:T,'Production Data'!C:C,'Workout sheet'!D138,'Production Data'!A:A,'Workout sheet'!A138)</f>
        <v>29700</v>
      </c>
      <c r="H138">
        <f>COUNTIFS('Compac Raw Data'!$D:$D,'Workout sheet'!C138,'Compac Raw Data'!$Z:$Z,'Workout sheet'!A138)</f>
        <v>10</v>
      </c>
      <c r="I138" s="8">
        <f t="shared" si="20"/>
        <v>15.608333333333333</v>
      </c>
      <c r="J138" s="8">
        <f t="shared" si="21"/>
        <v>1.4121527777777778</v>
      </c>
      <c r="K138">
        <f>(SUMIFS('Compac Raw Data'!S:S,'Compac Raw Data'!Z:Z,'Workout sheet'!A138,'Compac Raw Data'!D:D,'Workout sheet'!C138))</f>
        <v>725</v>
      </c>
      <c r="L138" s="17">
        <f t="shared" si="22"/>
        <v>0.31531986531986533</v>
      </c>
      <c r="M138" s="8">
        <f ca="1">IF(Table2[[#This Row],[MONTH]]+EOMONTH(MONTH(Table2[[#This Row],[MONTH]]),0)&lt;TODAY(),IF(H138=0,(F138-E138)/1440,((F138-E138)/H138)/1440),0)</f>
        <v>1.7871527777777778</v>
      </c>
      <c r="N138" s="24">
        <f t="shared" si="23"/>
        <v>0.26680911680911679</v>
      </c>
      <c r="T138" s="45"/>
      <c r="U138" s="45"/>
    </row>
    <row r="139" spans="1:21" x14ac:dyDescent="0.3">
      <c r="A139" s="6">
        <v>45200</v>
      </c>
      <c r="B139" t="s">
        <v>80</v>
      </c>
      <c r="C139" t="str">
        <f>_xlfn.XLOOKUP(D139,'Production Data'!C:C,'Production Data'!B:B)</f>
        <v>GLEASON GEAR GRINDING P600/800G-1 I15006</v>
      </c>
      <c r="D139" s="1" t="s">
        <v>69</v>
      </c>
      <c r="E139" s="1">
        <f>SUMIFS('Production Data'!K:K,'Production Data'!C:C,'Workout sheet'!D139,'Production Data'!A:A,'Workout sheet'!A139)</f>
        <v>1473</v>
      </c>
      <c r="F139" s="1">
        <f t="shared" si="15"/>
        <v>35100</v>
      </c>
      <c r="G139">
        <f>SUMIFS('Production Data'!T:T,'Production Data'!C:C,'Workout sheet'!D139,'Production Data'!A:A,'Workout sheet'!A139)</f>
        <v>36000</v>
      </c>
      <c r="H139">
        <f>COUNTIFS('Compac Raw Data'!$D:$D,'Workout sheet'!C139,'Compac Raw Data'!$Z:$Z,'Workout sheet'!A139)</f>
        <v>0</v>
      </c>
      <c r="I139" s="8">
        <f t="shared" si="20"/>
        <v>24.55</v>
      </c>
      <c r="J139" s="8">
        <f t="shared" si="21"/>
        <v>23.977083333333333</v>
      </c>
      <c r="K139">
        <f>(SUMIFS('Compac Raw Data'!S:S,'Compac Raw Data'!Z:Z,'Workout sheet'!A139,'Compac Raw Data'!D:D,'Workout sheet'!C139))</f>
        <v>0</v>
      </c>
      <c r="L139" s="17">
        <f t="shared" si="22"/>
        <v>4.0916666666666664E-2</v>
      </c>
      <c r="M139" s="8">
        <f ca="1">IF(Table2[[#This Row],[MONTH]]+EOMONTH(MONTH(Table2[[#This Row],[MONTH]]),0)&lt;TODAY(),IF(H139=0,(F139-E139)/1440,((F139-E139)/H139)/1440),0)</f>
        <v>23.352083333333333</v>
      </c>
      <c r="N139" s="24">
        <f t="shared" si="23"/>
        <v>4.1965811965811964E-2</v>
      </c>
      <c r="T139" s="45"/>
      <c r="U139" s="45"/>
    </row>
    <row r="140" spans="1:21" x14ac:dyDescent="0.3">
      <c r="A140" s="6">
        <v>45200</v>
      </c>
      <c r="B140" t="s">
        <v>80</v>
      </c>
      <c r="C140" t="str">
        <f>_xlfn.XLOOKUP(D140,'Production Data'!C:C,'Production Data'!B:B)</f>
        <v>GLEASON GEAR GRINDING P600/800G-2 I15008</v>
      </c>
      <c r="D140" s="1" t="s">
        <v>70</v>
      </c>
      <c r="E140" s="1">
        <f>SUMIFS('Production Data'!K:K,'Production Data'!C:C,'Workout sheet'!D140,'Production Data'!A:A,'Workout sheet'!A140)</f>
        <v>2940</v>
      </c>
      <c r="F140" s="1">
        <f t="shared" ref="F140:F203" si="24">NETWORKDAYS.INTL(A140,EOMONTH(A140,0),11,U:U)*22.5*60</f>
        <v>35100</v>
      </c>
      <c r="G140">
        <f>SUMIFS('Production Data'!T:T,'Production Data'!C:C,'Workout sheet'!D140,'Production Data'!A:A,'Workout sheet'!A140)</f>
        <v>37350</v>
      </c>
      <c r="H140">
        <f>COUNTIFS('Compac Raw Data'!$D:$D,'Workout sheet'!C140,'Compac Raw Data'!$Z:$Z,'Workout sheet'!A140)</f>
        <v>0</v>
      </c>
      <c r="I140" s="8">
        <f t="shared" ref="I140:I149" si="25">IF(H140=0,(E140/60),(E140/H140)/60)</f>
        <v>49</v>
      </c>
      <c r="J140" s="8">
        <f t="shared" ref="J140:J149" si="26">IF(H140=0,(G140-E140)/1440,((G140-E140)/H140)/1440)</f>
        <v>23.895833333333332</v>
      </c>
      <c r="K140">
        <f>(SUMIFS('Compac Raw Data'!S:S,'Compac Raw Data'!Z:Z,'Workout sheet'!A140,'Compac Raw Data'!D:D,'Workout sheet'!C140))</f>
        <v>0</v>
      </c>
      <c r="L140" s="17">
        <f t="shared" ref="L140:L149" si="27">IFERROR(E140/G140,0)</f>
        <v>7.8714859437751E-2</v>
      </c>
      <c r="M140" s="8">
        <f ca="1">IF(Table2[[#This Row],[MONTH]]+EOMONTH(MONTH(Table2[[#This Row],[MONTH]]),0)&lt;TODAY(),IF(H140=0,(F140-E140)/1440,((F140-E140)/H140)/1440),0)</f>
        <v>22.333333333333332</v>
      </c>
      <c r="N140" s="24">
        <f t="shared" ref="N140:N149" si="28">E140/F140</f>
        <v>8.3760683760683755E-2</v>
      </c>
      <c r="T140" s="45"/>
      <c r="U140" s="45"/>
    </row>
    <row r="141" spans="1:21" x14ac:dyDescent="0.3">
      <c r="A141" s="6">
        <v>45200</v>
      </c>
      <c r="B141" t="s">
        <v>80</v>
      </c>
      <c r="C141" t="str">
        <f>_xlfn.XLOOKUP(D141,'Production Data'!C:C,'Production Data'!B:B)</f>
        <v>MAZAK TURNING QTN350B I3008</v>
      </c>
      <c r="D141" s="1" t="s">
        <v>71</v>
      </c>
      <c r="E141" s="1">
        <f>SUMIFS('Production Data'!K:K,'Production Data'!C:C,'Workout sheet'!D141,'Production Data'!A:A,'Workout sheet'!A141)</f>
        <v>345</v>
      </c>
      <c r="F141" s="1">
        <f t="shared" si="24"/>
        <v>35100</v>
      </c>
      <c r="G141">
        <f>SUMIFS('Production Data'!T:T,'Production Data'!C:C,'Workout sheet'!D141,'Production Data'!A:A,'Workout sheet'!A141)</f>
        <v>20700</v>
      </c>
      <c r="H141">
        <f>COUNTIFS('Compac Raw Data'!$D:$D,'Workout sheet'!C141,'Compac Raw Data'!$Z:$Z,'Workout sheet'!A141)</f>
        <v>0</v>
      </c>
      <c r="I141" s="8">
        <f t="shared" si="25"/>
        <v>5.75</v>
      </c>
      <c r="J141" s="8">
        <f t="shared" si="26"/>
        <v>14.135416666666666</v>
      </c>
      <c r="K141">
        <f>(SUMIFS('Compac Raw Data'!S:S,'Compac Raw Data'!Z:Z,'Workout sheet'!A141,'Compac Raw Data'!D:D,'Workout sheet'!C141))</f>
        <v>0</v>
      </c>
      <c r="L141" s="17">
        <f t="shared" si="27"/>
        <v>1.6666666666666666E-2</v>
      </c>
      <c r="M141" s="8">
        <f ca="1">IF(Table2[[#This Row],[MONTH]]+EOMONTH(MONTH(Table2[[#This Row],[MONTH]]),0)&lt;TODAY(),IF(H141=0,(F141-E141)/1440,((F141-E141)/H141)/1440),0)</f>
        <v>24.135416666666668</v>
      </c>
      <c r="N141" s="24">
        <f t="shared" si="28"/>
        <v>9.8290598290598288E-3</v>
      </c>
      <c r="T141" s="45"/>
      <c r="U141" s="45"/>
    </row>
    <row r="142" spans="1:21" x14ac:dyDescent="0.3">
      <c r="A142" s="6">
        <v>45200</v>
      </c>
      <c r="B142" t="s">
        <v>80</v>
      </c>
      <c r="C142" t="str">
        <f>_xlfn.XLOOKUP(D142,'Production Data'!C:C,'Production Data'!B:B)</f>
        <v>GLEASON HOBBING PE800-1 I7007</v>
      </c>
      <c r="D142" s="1" t="s">
        <v>72</v>
      </c>
      <c r="E142" s="1">
        <f>SUMIFS('Production Data'!K:K,'Production Data'!C:C,'Workout sheet'!D142,'Production Data'!A:A,'Workout sheet'!A142)</f>
        <v>2665</v>
      </c>
      <c r="F142" s="1">
        <f t="shared" si="24"/>
        <v>35100</v>
      </c>
      <c r="G142">
        <f>SUMIFS('Production Data'!T:T,'Production Data'!C:C,'Workout sheet'!D142,'Production Data'!A:A,'Workout sheet'!A142)</f>
        <v>35550</v>
      </c>
      <c r="H142">
        <f>COUNTIFS('Compac Raw Data'!$D:$D,'Workout sheet'!C142,'Compac Raw Data'!$Z:$Z,'Workout sheet'!A142)</f>
        <v>3</v>
      </c>
      <c r="I142" s="8">
        <f t="shared" si="25"/>
        <v>14.805555555555555</v>
      </c>
      <c r="J142" s="8">
        <f t="shared" si="26"/>
        <v>7.6122685185185182</v>
      </c>
      <c r="K142">
        <f>(SUMIFS('Compac Raw Data'!S:S,'Compac Raw Data'!Z:Z,'Workout sheet'!A142,'Compac Raw Data'!D:D,'Workout sheet'!C142))</f>
        <v>90</v>
      </c>
      <c r="L142" s="17">
        <f t="shared" si="27"/>
        <v>7.4964838255977495E-2</v>
      </c>
      <c r="M142" s="8">
        <f ca="1">IF(Table2[[#This Row],[MONTH]]+EOMONTH(MONTH(Table2[[#This Row],[MONTH]]),0)&lt;TODAY(),IF(H142=0,(F142-E142)/1440,((F142-E142)/H142)/1440),0)</f>
        <v>7.5081018518518512</v>
      </c>
      <c r="N142" s="24">
        <f t="shared" si="28"/>
        <v>7.5925925925925924E-2</v>
      </c>
      <c r="T142" s="45"/>
      <c r="U142" s="45"/>
    </row>
    <row r="143" spans="1:21" x14ac:dyDescent="0.3">
      <c r="A143" s="6">
        <v>45200</v>
      </c>
      <c r="B143" t="s">
        <v>80</v>
      </c>
      <c r="C143" t="str">
        <f>_xlfn.XLOOKUP(D143,'Production Data'!C:C,'Production Data'!B:B)</f>
        <v>GLEASON HOBBING PE800-2 I7014</v>
      </c>
      <c r="D143" s="1" t="s">
        <v>73</v>
      </c>
      <c r="E143" s="1">
        <f>SUMIFS('Production Data'!K:K,'Production Data'!C:C,'Workout sheet'!D143,'Production Data'!A:A,'Workout sheet'!A143)</f>
        <v>573.5</v>
      </c>
      <c r="F143" s="1">
        <f t="shared" si="24"/>
        <v>35100</v>
      </c>
      <c r="G143">
        <f>SUMIFS('Production Data'!T:T,'Production Data'!C:C,'Workout sheet'!D143,'Production Data'!A:A,'Workout sheet'!A143)</f>
        <v>38700</v>
      </c>
      <c r="H143">
        <f>COUNTIFS('Compac Raw Data'!$D:$D,'Workout sheet'!C143,'Compac Raw Data'!$Z:$Z,'Workout sheet'!A143)</f>
        <v>0</v>
      </c>
      <c r="I143" s="8">
        <f t="shared" si="25"/>
        <v>9.5583333333333336</v>
      </c>
      <c r="J143" s="8">
        <f t="shared" si="26"/>
        <v>26.476736111111112</v>
      </c>
      <c r="K143">
        <f>(SUMIFS('Compac Raw Data'!S:S,'Compac Raw Data'!Z:Z,'Workout sheet'!A143,'Compac Raw Data'!D:D,'Workout sheet'!C143))</f>
        <v>0</v>
      </c>
      <c r="L143" s="17">
        <f t="shared" si="27"/>
        <v>1.4819121447028424E-2</v>
      </c>
      <c r="M143" s="8">
        <f ca="1">IF(Table2[[#This Row],[MONTH]]+EOMONTH(MONTH(Table2[[#This Row],[MONTH]]),0)&lt;TODAY(),IF(H143=0,(F143-E143)/1440,((F143-E143)/H143)/1440),0)</f>
        <v>23.976736111111112</v>
      </c>
      <c r="N143" s="24">
        <f t="shared" si="28"/>
        <v>1.6339031339031338E-2</v>
      </c>
      <c r="T143" s="45"/>
      <c r="U143" s="45"/>
    </row>
    <row r="144" spans="1:21" x14ac:dyDescent="0.3">
      <c r="A144" s="6">
        <v>45200</v>
      </c>
      <c r="B144" t="s">
        <v>80</v>
      </c>
      <c r="C144" t="str">
        <f>_xlfn.XLOOKUP(D144,'Production Data'!C:C,'Production Data'!B:B)</f>
        <v>GLEASON HOBBING P600H-1 I7010</v>
      </c>
      <c r="D144" s="1" t="s">
        <v>74</v>
      </c>
      <c r="E144" s="1">
        <f>SUMIFS('Production Data'!K:K,'Production Data'!C:C,'Workout sheet'!D144,'Production Data'!A:A,'Workout sheet'!A144)</f>
        <v>2954</v>
      </c>
      <c r="F144" s="1">
        <f t="shared" si="24"/>
        <v>35100</v>
      </c>
      <c r="G144">
        <f>SUMIFS('Production Data'!T:T,'Production Data'!C:C,'Workout sheet'!D144,'Production Data'!A:A,'Workout sheet'!A144)</f>
        <v>29700</v>
      </c>
      <c r="H144">
        <f>COUNTIFS('Compac Raw Data'!$D:$D,'Workout sheet'!C144,'Compac Raw Data'!$Z:$Z,'Workout sheet'!A144)</f>
        <v>3</v>
      </c>
      <c r="I144" s="8">
        <f t="shared" si="25"/>
        <v>16.411111111111111</v>
      </c>
      <c r="J144" s="8">
        <f t="shared" si="26"/>
        <v>6.191203703703704</v>
      </c>
      <c r="K144">
        <f>(SUMIFS('Compac Raw Data'!S:S,'Compac Raw Data'!Z:Z,'Workout sheet'!A144,'Compac Raw Data'!D:D,'Workout sheet'!C144))</f>
        <v>495</v>
      </c>
      <c r="L144" s="17">
        <f t="shared" si="27"/>
        <v>9.9461279461279459E-2</v>
      </c>
      <c r="M144" s="8">
        <f ca="1">IF(Table2[[#This Row],[MONTH]]+EOMONTH(MONTH(Table2[[#This Row],[MONTH]]),0)&lt;TODAY(),IF(H144=0,(F144-E144)/1440,((F144-E144)/H144)/1440),0)</f>
        <v>7.441203703703704</v>
      </c>
      <c r="N144" s="24">
        <f t="shared" si="28"/>
        <v>8.4159544159544158E-2</v>
      </c>
      <c r="T144" s="45"/>
      <c r="U144" s="45"/>
    </row>
    <row r="145" spans="1:21" x14ac:dyDescent="0.3">
      <c r="A145" s="6">
        <v>45200</v>
      </c>
      <c r="B145" t="s">
        <v>80</v>
      </c>
      <c r="C145" t="str">
        <f>_xlfn.XLOOKUP(D145,'Production Data'!C:C,'Production Data'!B:B)</f>
        <v>MAZAK HMC FH5800 I21002</v>
      </c>
      <c r="D145" s="1" t="s">
        <v>75</v>
      </c>
      <c r="E145" s="1">
        <f>SUMIFS('Production Data'!K:K,'Production Data'!C:C,'Workout sheet'!D145,'Production Data'!A:A,'Workout sheet'!A145)</f>
        <v>140</v>
      </c>
      <c r="F145" s="1">
        <f t="shared" si="24"/>
        <v>35100</v>
      </c>
      <c r="G145">
        <f>SUMIFS('Production Data'!T:T,'Production Data'!C:C,'Workout sheet'!D145,'Production Data'!A:A,'Workout sheet'!A145)</f>
        <v>27450</v>
      </c>
      <c r="H145">
        <f>COUNTIFS('Compac Raw Data'!$D:$D,'Workout sheet'!C145,'Compac Raw Data'!$Z:$Z,'Workout sheet'!A145)</f>
        <v>3</v>
      </c>
      <c r="I145" s="8">
        <f t="shared" si="25"/>
        <v>0.77777777777777779</v>
      </c>
      <c r="J145" s="8">
        <f t="shared" si="26"/>
        <v>6.3217592592592595</v>
      </c>
      <c r="K145">
        <f>(SUMIFS('Compac Raw Data'!S:S,'Compac Raw Data'!Z:Z,'Workout sheet'!A145,'Compac Raw Data'!D:D,'Workout sheet'!C145))</f>
        <v>165</v>
      </c>
      <c r="L145" s="17">
        <f t="shared" si="27"/>
        <v>5.1001821493624772E-3</v>
      </c>
      <c r="M145" s="8">
        <f ca="1">IF(Table2[[#This Row],[MONTH]]+EOMONTH(MONTH(Table2[[#This Row],[MONTH]]),0)&lt;TODAY(),IF(H145=0,(F145-E145)/1440,((F145-E145)/H145)/1440),0)</f>
        <v>8.0925925925925934</v>
      </c>
      <c r="N145" s="24">
        <f t="shared" si="28"/>
        <v>3.9886039886039889E-3</v>
      </c>
      <c r="T145" s="45"/>
      <c r="U145" s="45"/>
    </row>
    <row r="146" spans="1:21" x14ac:dyDescent="0.3">
      <c r="A146" s="6">
        <v>45200</v>
      </c>
      <c r="B146" t="s">
        <v>80</v>
      </c>
      <c r="C146" t="str">
        <f>_xlfn.XLOOKUP(D146,'Production Data'!C:C,'Production Data'!B:B)</f>
        <v>PMT EXT GRINDING AWH600 I13007</v>
      </c>
      <c r="D146" s="1" t="s">
        <v>76</v>
      </c>
      <c r="E146" s="1">
        <f>SUMIFS('Production Data'!K:K,'Production Data'!C:C,'Workout sheet'!D146,'Production Data'!A:A,'Workout sheet'!A146)</f>
        <v>895</v>
      </c>
      <c r="F146" s="1">
        <f t="shared" si="24"/>
        <v>35100</v>
      </c>
      <c r="G146">
        <f>SUMIFS('Production Data'!T:T,'Production Data'!C:C,'Workout sheet'!D146,'Production Data'!A:A,'Workout sheet'!A146)</f>
        <v>37800</v>
      </c>
      <c r="H146">
        <f>COUNTIFS('Compac Raw Data'!$D:$D,'Workout sheet'!C146,'Compac Raw Data'!$Z:$Z,'Workout sheet'!A146)</f>
        <v>0</v>
      </c>
      <c r="I146" s="8">
        <f t="shared" si="25"/>
        <v>14.916666666666666</v>
      </c>
      <c r="J146" s="8">
        <f t="shared" si="26"/>
        <v>25.628472222222221</v>
      </c>
      <c r="K146">
        <f>(SUMIFS('Compac Raw Data'!S:S,'Compac Raw Data'!Z:Z,'Workout sheet'!A146,'Compac Raw Data'!D:D,'Workout sheet'!C146))</f>
        <v>0</v>
      </c>
      <c r="L146" s="17">
        <f t="shared" si="27"/>
        <v>2.3677248677248679E-2</v>
      </c>
      <c r="M146" s="8">
        <f ca="1">IF(Table2[[#This Row],[MONTH]]+EOMONTH(MONTH(Table2[[#This Row],[MONTH]]),0)&lt;TODAY(),IF(H146=0,(F146-E146)/1440,((F146-E146)/H146)/1440),0)</f>
        <v>23.753472222222221</v>
      </c>
      <c r="N146" s="24">
        <f t="shared" si="28"/>
        <v>2.5498575498575499E-2</v>
      </c>
      <c r="T146" s="45"/>
      <c r="U146" s="45"/>
    </row>
    <row r="147" spans="1:21" x14ac:dyDescent="0.3">
      <c r="A147" s="6">
        <v>45200</v>
      </c>
      <c r="B147" t="s">
        <v>80</v>
      </c>
      <c r="C147" t="str">
        <f>_xlfn.XLOOKUP(D147,'Production Data'!C:C,'Production Data'!B:B)</f>
        <v>MAZAK TURNING QTN350A I3007</v>
      </c>
      <c r="D147" s="1" t="s">
        <v>77</v>
      </c>
      <c r="E147" s="1">
        <f>SUMIFS('Production Data'!K:K,'Production Data'!C:C,'Workout sheet'!D147,'Production Data'!A:A,'Workout sheet'!A147)</f>
        <v>1192</v>
      </c>
      <c r="F147" s="1">
        <f t="shared" si="24"/>
        <v>35100</v>
      </c>
      <c r="G147">
        <f>SUMIFS('Production Data'!T:T,'Production Data'!C:C,'Workout sheet'!D147,'Production Data'!A:A,'Workout sheet'!A147)</f>
        <v>22050</v>
      </c>
      <c r="H147">
        <f>COUNTIFS('Compac Raw Data'!$D:$D,'Workout sheet'!C147,'Compac Raw Data'!$Z:$Z,'Workout sheet'!A147)</f>
        <v>2</v>
      </c>
      <c r="I147" s="8">
        <f t="shared" si="25"/>
        <v>9.9333333333333336</v>
      </c>
      <c r="J147" s="8">
        <f t="shared" si="26"/>
        <v>7.2423611111111112</v>
      </c>
      <c r="K147">
        <f>(SUMIFS('Compac Raw Data'!S:S,'Compac Raw Data'!Z:Z,'Workout sheet'!A147,'Compac Raw Data'!D:D,'Workout sheet'!C147))</f>
        <v>50</v>
      </c>
      <c r="L147" s="17">
        <f t="shared" si="27"/>
        <v>5.4058956916099771E-2</v>
      </c>
      <c r="M147" s="8">
        <f ca="1">IF(Table2[[#This Row],[MONTH]]+EOMONTH(MONTH(Table2[[#This Row],[MONTH]]),0)&lt;TODAY(),IF(H147=0,(F147-E147)/1440,((F147-E147)/H147)/1440),0)</f>
        <v>11.77361111111111</v>
      </c>
      <c r="N147" s="24">
        <f t="shared" si="28"/>
        <v>3.3960113960113961E-2</v>
      </c>
      <c r="T147" s="45"/>
      <c r="U147" s="45"/>
    </row>
    <row r="148" spans="1:21" x14ac:dyDescent="0.3">
      <c r="A148" s="6">
        <v>45200</v>
      </c>
      <c r="B148" t="s">
        <v>80</v>
      </c>
      <c r="C148" t="str">
        <f>_xlfn.XLOOKUP(D148,'Production Data'!C:C,'Production Data'!B:B)</f>
        <v>MICROMATIC EXT GRINDING SH63 I13008</v>
      </c>
      <c r="D148" s="1" t="s">
        <v>78</v>
      </c>
      <c r="E148" s="1">
        <f>SUMIFS('Production Data'!K:K,'Production Data'!C:C,'Workout sheet'!D148,'Production Data'!A:A,'Workout sheet'!A148)</f>
        <v>0</v>
      </c>
      <c r="F148" s="1">
        <f t="shared" si="24"/>
        <v>35100</v>
      </c>
      <c r="G148">
        <f>SUMIFS('Production Data'!T:T,'Production Data'!C:C,'Workout sheet'!D148,'Production Data'!A:A,'Workout sheet'!A148)</f>
        <v>0</v>
      </c>
      <c r="H148">
        <f>COUNTIFS('Compac Raw Data'!$D:$D,'Workout sheet'!C148,'Compac Raw Data'!$Z:$Z,'Workout sheet'!A148)</f>
        <v>0</v>
      </c>
      <c r="I148" s="8">
        <f t="shared" si="25"/>
        <v>0</v>
      </c>
      <c r="J148" s="8">
        <f t="shared" si="26"/>
        <v>0</v>
      </c>
      <c r="K148">
        <f>(SUMIFS('Compac Raw Data'!S:S,'Compac Raw Data'!Z:Z,'Workout sheet'!A148,'Compac Raw Data'!D:D,'Workout sheet'!C148))</f>
        <v>0</v>
      </c>
      <c r="L148" s="17">
        <f t="shared" si="27"/>
        <v>0</v>
      </c>
      <c r="M148" s="8">
        <f ca="1">IF(Table2[[#This Row],[MONTH]]+EOMONTH(MONTH(Table2[[#This Row],[MONTH]]),0)&lt;TODAY(),IF(H148=0,(F148-E148)/1440,((F148-E148)/H148)/1440),0)</f>
        <v>24.375</v>
      </c>
      <c r="N148" s="24">
        <f t="shared" si="28"/>
        <v>0</v>
      </c>
      <c r="T148" s="45"/>
      <c r="U148" s="45"/>
    </row>
    <row r="149" spans="1:21" x14ac:dyDescent="0.3">
      <c r="A149" s="6">
        <v>45200</v>
      </c>
      <c r="B149" t="s">
        <v>80</v>
      </c>
      <c r="C149" t="str">
        <f>_xlfn.XLOOKUP(D149,'Production Data'!C:C,'Production Data'!B:B)</f>
        <v>GLEASON HOBBING P600H-2 I7017</v>
      </c>
      <c r="D149" s="1" t="s">
        <v>79</v>
      </c>
      <c r="E149" s="1">
        <f>SUMIFS('Production Data'!K:K,'Production Data'!C:C,'Workout sheet'!D149,'Production Data'!A:A,'Workout sheet'!A149)</f>
        <v>0</v>
      </c>
      <c r="F149" s="1">
        <f t="shared" si="24"/>
        <v>35100</v>
      </c>
      <c r="G149">
        <f>SUMIFS('Production Data'!T:T,'Production Data'!C:C,'Workout sheet'!D149,'Production Data'!A:A,'Workout sheet'!A149)</f>
        <v>0</v>
      </c>
      <c r="H149">
        <f>COUNTIFS('Compac Raw Data'!$D:$D,'Workout sheet'!C149,'Compac Raw Data'!$Z:$Z,'Workout sheet'!A149)</f>
        <v>0</v>
      </c>
      <c r="I149" s="8">
        <f t="shared" si="25"/>
        <v>0</v>
      </c>
      <c r="J149" s="8">
        <f t="shared" si="26"/>
        <v>0</v>
      </c>
      <c r="K149">
        <f>(SUMIFS('Compac Raw Data'!S:S,'Compac Raw Data'!Z:Z,'Workout sheet'!A149,'Compac Raw Data'!D:D,'Workout sheet'!C149))</f>
        <v>0</v>
      </c>
      <c r="L149" s="17">
        <f t="shared" si="27"/>
        <v>0</v>
      </c>
      <c r="M149" s="8">
        <f ca="1">IF(Table2[[#This Row],[MONTH]]+EOMONTH(MONTH(Table2[[#This Row],[MONTH]]),0)&lt;TODAY(),IF(H149=0,(F149-E149)/1440,((F149-E149)/H149)/1440),0)</f>
        <v>24.375</v>
      </c>
      <c r="N149" s="24">
        <f t="shared" si="28"/>
        <v>0</v>
      </c>
      <c r="T149" s="45"/>
      <c r="U149" s="45"/>
    </row>
    <row r="150" spans="1:21" x14ac:dyDescent="0.3">
      <c r="A150" s="6">
        <v>45231</v>
      </c>
      <c r="B150" t="s">
        <v>33</v>
      </c>
      <c r="C150" t="str">
        <f>_xlfn.XLOOKUP(D150,'Production Data'!C:C,'Production Data'!B:B)</f>
        <v>BROACHING MACHINE 10T - 5001</v>
      </c>
      <c r="D150" s="1" t="s">
        <v>0</v>
      </c>
      <c r="E150" s="1">
        <f>SUMIFS('Production Data'!K:K,'Production Data'!C:C,'Workout sheet'!D150,'Production Data'!A:A,'Workout sheet'!A150)</f>
        <v>270</v>
      </c>
      <c r="F150" s="1">
        <f t="shared" si="24"/>
        <v>35100</v>
      </c>
      <c r="G150">
        <f>SUMIFS('Production Data'!T:T,'Production Data'!C:C,'Workout sheet'!D150,'Production Data'!A:A,'Workout sheet'!A150)</f>
        <v>14400</v>
      </c>
      <c r="H150">
        <f>COUNTIFS('Compac Raw Data'!$D:$D,'Workout sheet'!C150,'Compac Raw Data'!$Z:$Z,'Workout sheet'!A150)</f>
        <v>1</v>
      </c>
      <c r="I150" s="8">
        <f t="shared" ref="I150:I181" si="29">IF(H150=0,(E150/60),(E150/H150)/60)</f>
        <v>4.5</v>
      </c>
      <c r="J150" s="8">
        <f t="shared" ref="J150:J181" si="30">IF(H150=0,(G150-E150)/1440,((G150-E150)/H150)/1440)</f>
        <v>9.8125</v>
      </c>
      <c r="K150">
        <f>(SUMIFS('Compac Raw Data'!S:S,'Compac Raw Data'!Z:Z,'Workout sheet'!A150,'Compac Raw Data'!D:D,'Workout sheet'!C150))</f>
        <v>60</v>
      </c>
      <c r="L150" s="17">
        <f t="shared" ref="L150:L181" si="31">IFERROR(E150/G150,0)</f>
        <v>1.8749999999999999E-2</v>
      </c>
      <c r="M150" s="8">
        <f ca="1">IF(Table2[[#This Row],[MONTH]]+EOMONTH(MONTH(Table2[[#This Row],[MONTH]]),0)&lt;TODAY(),IF(H150=0,(F150-E150)/1440,((F150-E150)/H150)/1440),0)</f>
        <v>24.1875</v>
      </c>
      <c r="N150" s="24">
        <f t="shared" ref="N150:N181" si="32">E150/F150</f>
        <v>7.6923076923076927E-3</v>
      </c>
      <c r="T150" s="45"/>
      <c r="U150" s="45"/>
    </row>
    <row r="151" spans="1:21" x14ac:dyDescent="0.3">
      <c r="A151" s="6">
        <v>45231</v>
      </c>
      <c r="B151" t="s">
        <v>33</v>
      </c>
      <c r="C151" t="str">
        <f>_xlfn.XLOOKUP(D151,'Production Data'!C:C,'Production Data'!B:B)</f>
        <v>SICMAT SHAVING RASO400 I9005</v>
      </c>
      <c r="D151" s="1" t="s">
        <v>1</v>
      </c>
      <c r="E151" s="1">
        <f>SUMIFS('Production Data'!K:K,'Production Data'!C:C,'Workout sheet'!D151,'Production Data'!A:A,'Workout sheet'!A151)</f>
        <v>185</v>
      </c>
      <c r="F151" s="1">
        <f t="shared" si="24"/>
        <v>35100</v>
      </c>
      <c r="G151">
        <f>SUMIFS('Production Data'!T:T,'Production Data'!C:C,'Workout sheet'!D151,'Production Data'!A:A,'Workout sheet'!A151)</f>
        <v>27000</v>
      </c>
      <c r="H151">
        <f>COUNTIFS('Compac Raw Data'!$D:$D,'Workout sheet'!C151,'Compac Raw Data'!$Z:$Z,'Workout sheet'!A151)</f>
        <v>0</v>
      </c>
      <c r="I151" s="8">
        <f t="shared" si="29"/>
        <v>3.0833333333333335</v>
      </c>
      <c r="J151" s="8">
        <f t="shared" si="30"/>
        <v>18.621527777777779</v>
      </c>
      <c r="K151">
        <f>(SUMIFS('Compac Raw Data'!S:S,'Compac Raw Data'!Z:Z,'Workout sheet'!A151,'Compac Raw Data'!D:D,'Workout sheet'!C151))</f>
        <v>0</v>
      </c>
      <c r="L151" s="17">
        <f t="shared" si="31"/>
        <v>6.851851851851852E-3</v>
      </c>
      <c r="M151" s="8">
        <f ca="1">IF(Table2[[#This Row],[MONTH]]+EOMONTH(MONTH(Table2[[#This Row],[MONTH]]),0)&lt;TODAY(),IF(H151=0,(F151-E151)/1440,((F151-E151)/H151)/1440),0)</f>
        <v>24.246527777777779</v>
      </c>
      <c r="N151" s="24">
        <f t="shared" si="32"/>
        <v>5.2706552706552707E-3</v>
      </c>
      <c r="T151" s="45"/>
      <c r="U151" s="45"/>
    </row>
    <row r="152" spans="1:21" x14ac:dyDescent="0.3">
      <c r="A152" s="6">
        <v>45231</v>
      </c>
      <c r="B152" t="s">
        <v>33</v>
      </c>
      <c r="C152" t="str">
        <f>_xlfn.XLOOKUP(D152,'Production Data'!C:C,'Production Data'!B:B)</f>
        <v>GLEASON HOBBING GP400 I7013</v>
      </c>
      <c r="D152" s="1" t="s">
        <v>2</v>
      </c>
      <c r="E152" s="1">
        <f>SUMIFS('Production Data'!K:K,'Production Data'!C:C,'Workout sheet'!D152,'Production Data'!A:A,'Workout sheet'!A152)</f>
        <v>325</v>
      </c>
      <c r="F152" s="1">
        <f t="shared" si="24"/>
        <v>35100</v>
      </c>
      <c r="G152">
        <f>SUMIFS('Production Data'!T:T,'Production Data'!C:C,'Workout sheet'!D152,'Production Data'!A:A,'Workout sheet'!A152)</f>
        <v>30600</v>
      </c>
      <c r="H152">
        <f>COUNTIFS('Compac Raw Data'!$D:$D,'Workout sheet'!C152,'Compac Raw Data'!$Z:$Z,'Workout sheet'!A152)</f>
        <v>2</v>
      </c>
      <c r="I152" s="8">
        <f t="shared" si="29"/>
        <v>2.7083333333333335</v>
      </c>
      <c r="J152" s="8">
        <f t="shared" si="30"/>
        <v>10.512152777777779</v>
      </c>
      <c r="K152">
        <f>(SUMIFS('Compac Raw Data'!S:S,'Compac Raw Data'!Z:Z,'Workout sheet'!A152,'Compac Raw Data'!D:D,'Workout sheet'!C152))</f>
        <v>120</v>
      </c>
      <c r="L152" s="17">
        <f t="shared" si="31"/>
        <v>1.0620915032679739E-2</v>
      </c>
      <c r="M152" s="8">
        <f ca="1">IF(Table2[[#This Row],[MONTH]]+EOMONTH(MONTH(Table2[[#This Row],[MONTH]]),0)&lt;TODAY(),IF(H152=0,(F152-E152)/1440,((F152-E152)/H152)/1440),0)</f>
        <v>12.074652777777779</v>
      </c>
      <c r="N152" s="24">
        <f t="shared" si="32"/>
        <v>9.2592592592592587E-3</v>
      </c>
      <c r="T152" s="45"/>
      <c r="U152" s="45"/>
    </row>
    <row r="153" spans="1:21" x14ac:dyDescent="0.3">
      <c r="A153" s="6">
        <v>45231</v>
      </c>
      <c r="B153" t="s">
        <v>33</v>
      </c>
      <c r="C153" t="str">
        <f>_xlfn.XLOOKUP(D153,'Production Data'!C:C,'Production Data'!B:B)</f>
        <v>CLC SHAPING CLC 400-1 I18000</v>
      </c>
      <c r="D153" s="1" t="s">
        <v>3</v>
      </c>
      <c r="E153" s="1">
        <f>SUMIFS('Production Data'!K:K,'Production Data'!C:C,'Workout sheet'!D153,'Production Data'!A:A,'Workout sheet'!A153)</f>
        <v>735</v>
      </c>
      <c r="F153" s="1">
        <f t="shared" si="24"/>
        <v>35100</v>
      </c>
      <c r="G153">
        <f>SUMIFS('Production Data'!T:T,'Production Data'!C:C,'Workout sheet'!D153,'Production Data'!A:A,'Workout sheet'!A153)</f>
        <v>24300</v>
      </c>
      <c r="H153">
        <f>COUNTIFS('Compac Raw Data'!$D:$D,'Workout sheet'!C153,'Compac Raw Data'!$Z:$Z,'Workout sheet'!A153)</f>
        <v>0</v>
      </c>
      <c r="I153" s="8">
        <f t="shared" si="29"/>
        <v>12.25</v>
      </c>
      <c r="J153" s="8">
        <f t="shared" si="30"/>
        <v>16.364583333333332</v>
      </c>
      <c r="K153">
        <f>(SUMIFS('Compac Raw Data'!S:S,'Compac Raw Data'!Z:Z,'Workout sheet'!A153,'Compac Raw Data'!D:D,'Workout sheet'!C153))</f>
        <v>0</v>
      </c>
      <c r="L153" s="17">
        <f t="shared" si="31"/>
        <v>3.0246913580246913E-2</v>
      </c>
      <c r="M153" s="8">
        <f ca="1">IF(Table2[[#This Row],[MONTH]]+EOMONTH(MONTH(Table2[[#This Row],[MONTH]]),0)&lt;TODAY(),IF(H153=0,(F153-E153)/1440,((F153-E153)/H153)/1440),0)</f>
        <v>23.864583333333332</v>
      </c>
      <c r="N153" s="24">
        <f t="shared" si="32"/>
        <v>2.0940170940170939E-2</v>
      </c>
      <c r="T153" s="45"/>
      <c r="U153" s="45"/>
    </row>
    <row r="154" spans="1:21" x14ac:dyDescent="0.3">
      <c r="A154" s="6">
        <v>45231</v>
      </c>
      <c r="B154" t="s">
        <v>33</v>
      </c>
      <c r="C154" t="str">
        <f>_xlfn.XLOOKUP(D154,'Production Data'!C:C,'Production Data'!B:B)</f>
        <v>SICMAT-2 SHAVING NRSU310 I9002</v>
      </c>
      <c r="D154" s="1" t="s">
        <v>4</v>
      </c>
      <c r="E154" s="1">
        <f>SUMIFS('Production Data'!K:K,'Production Data'!C:C,'Workout sheet'!D154,'Production Data'!A:A,'Workout sheet'!A154)</f>
        <v>0</v>
      </c>
      <c r="F154" s="1">
        <f t="shared" si="24"/>
        <v>35100</v>
      </c>
      <c r="G154">
        <f>SUMIFS('Production Data'!T:T,'Production Data'!C:C,'Workout sheet'!D154,'Production Data'!A:A,'Workout sheet'!A154)</f>
        <v>900</v>
      </c>
      <c r="H154">
        <f>COUNTIFS('Compac Raw Data'!$D:$D,'Workout sheet'!C154,'Compac Raw Data'!$Z:$Z,'Workout sheet'!A154)</f>
        <v>1</v>
      </c>
      <c r="I154" s="8">
        <f t="shared" si="29"/>
        <v>0</v>
      </c>
      <c r="J154" s="8">
        <f t="shared" si="30"/>
        <v>0.625</v>
      </c>
      <c r="K154">
        <f>(SUMIFS('Compac Raw Data'!S:S,'Compac Raw Data'!Z:Z,'Workout sheet'!A154,'Compac Raw Data'!D:D,'Workout sheet'!C154))</f>
        <v>20</v>
      </c>
      <c r="L154" s="17">
        <f t="shared" si="31"/>
        <v>0</v>
      </c>
      <c r="M154" s="8">
        <f ca="1">IF(Table2[[#This Row],[MONTH]]+EOMONTH(MONTH(Table2[[#This Row],[MONTH]]),0)&lt;TODAY(),IF(H154=0,(F154-E154)/1440,((F154-E154)/H154)/1440),0)</f>
        <v>24.375</v>
      </c>
      <c r="N154" s="24">
        <f t="shared" si="32"/>
        <v>0</v>
      </c>
      <c r="T154" s="45"/>
      <c r="U154" s="45"/>
    </row>
    <row r="155" spans="1:21" x14ac:dyDescent="0.3">
      <c r="A155" s="6">
        <v>45231</v>
      </c>
      <c r="B155" t="s">
        <v>33</v>
      </c>
      <c r="C155" t="str">
        <f>_xlfn.XLOOKUP(D155,'Production Data'!C:C,'Production Data'!B:B)</f>
        <v>GLEASON SHAVING ZS300 I9004</v>
      </c>
      <c r="D155" s="1" t="s">
        <v>5</v>
      </c>
      <c r="E155" s="1">
        <f>SUMIFS('Production Data'!K:K,'Production Data'!C:C,'Workout sheet'!D155,'Production Data'!A:A,'Workout sheet'!A155)</f>
        <v>1070</v>
      </c>
      <c r="F155" s="1">
        <f t="shared" si="24"/>
        <v>35100</v>
      </c>
      <c r="G155">
        <f>SUMIFS('Production Data'!T:T,'Production Data'!C:C,'Workout sheet'!D155,'Production Data'!A:A,'Workout sheet'!A155)</f>
        <v>28800</v>
      </c>
      <c r="H155">
        <f>COUNTIFS('Compac Raw Data'!$D:$D,'Workout sheet'!C155,'Compac Raw Data'!$Z:$Z,'Workout sheet'!A155)</f>
        <v>1</v>
      </c>
      <c r="I155" s="8">
        <f t="shared" si="29"/>
        <v>17.833333333333332</v>
      </c>
      <c r="J155" s="8">
        <f t="shared" si="30"/>
        <v>19.256944444444443</v>
      </c>
      <c r="K155">
        <f>(SUMIFS('Compac Raw Data'!S:S,'Compac Raw Data'!Z:Z,'Workout sheet'!A155,'Compac Raw Data'!D:D,'Workout sheet'!C155))</f>
        <v>410</v>
      </c>
      <c r="L155" s="17">
        <f t="shared" si="31"/>
        <v>3.7152777777777778E-2</v>
      </c>
      <c r="M155" s="8">
        <f ca="1">IF(Table2[[#This Row],[MONTH]]+EOMONTH(MONTH(Table2[[#This Row],[MONTH]]),0)&lt;TODAY(),IF(H155=0,(F155-E155)/1440,((F155-E155)/H155)/1440),0)</f>
        <v>23.631944444444443</v>
      </c>
      <c r="N155" s="24">
        <f t="shared" si="32"/>
        <v>3.0484330484330486E-2</v>
      </c>
      <c r="T155" s="45"/>
      <c r="U155" s="45"/>
    </row>
    <row r="156" spans="1:21" x14ac:dyDescent="0.3">
      <c r="A156" s="6">
        <v>45231</v>
      </c>
      <c r="B156" t="s">
        <v>33</v>
      </c>
      <c r="C156" t="str">
        <f>_xlfn.XLOOKUP(D156,'Production Data'!C:C,'Production Data'!B:B)</f>
        <v>PREMIER HOBBING PE250-2 I7009</v>
      </c>
      <c r="D156" s="1" t="s">
        <v>6</v>
      </c>
      <c r="E156" s="1">
        <f>SUMIFS('Production Data'!K:K,'Production Data'!C:C,'Workout sheet'!D156,'Production Data'!A:A,'Workout sheet'!A156)</f>
        <v>195</v>
      </c>
      <c r="F156" s="1">
        <f t="shared" si="24"/>
        <v>35100</v>
      </c>
      <c r="G156">
        <f>SUMIFS('Production Data'!T:T,'Production Data'!C:C,'Workout sheet'!D156,'Production Data'!A:A,'Workout sheet'!A156)</f>
        <v>27450</v>
      </c>
      <c r="H156">
        <f>COUNTIFS('Compac Raw Data'!$D:$D,'Workout sheet'!C156,'Compac Raw Data'!$Z:$Z,'Workout sheet'!A156)</f>
        <v>0</v>
      </c>
      <c r="I156" s="8">
        <f t="shared" si="29"/>
        <v>3.25</v>
      </c>
      <c r="J156" s="8">
        <f t="shared" si="30"/>
        <v>18.927083333333332</v>
      </c>
      <c r="K156">
        <f>(SUMIFS('Compac Raw Data'!S:S,'Compac Raw Data'!Z:Z,'Workout sheet'!A156,'Compac Raw Data'!D:D,'Workout sheet'!C156))</f>
        <v>0</v>
      </c>
      <c r="L156" s="17">
        <f t="shared" si="31"/>
        <v>7.1038251366120223E-3</v>
      </c>
      <c r="M156" s="8">
        <f ca="1">IF(Table2[[#This Row],[MONTH]]+EOMONTH(MONTH(Table2[[#This Row],[MONTH]]),0)&lt;TODAY(),IF(H156=0,(F156-E156)/1440,((F156-E156)/H156)/1440),0)</f>
        <v>24.239583333333332</v>
      </c>
      <c r="N156" s="24">
        <f t="shared" si="32"/>
        <v>5.5555555555555558E-3</v>
      </c>
      <c r="T156" s="45"/>
      <c r="U156" s="45"/>
    </row>
    <row r="157" spans="1:21" x14ac:dyDescent="0.3">
      <c r="A157" s="6">
        <v>45231</v>
      </c>
      <c r="B157" t="s">
        <v>33</v>
      </c>
      <c r="C157" t="str">
        <f>_xlfn.XLOOKUP(D157,'Production Data'!C:C,'Production Data'!B:B)</f>
        <v>GLEASON HOBBING GP300-2 I7012</v>
      </c>
      <c r="D157" s="1" t="s">
        <v>7</v>
      </c>
      <c r="E157" s="1">
        <f>SUMIFS('Production Data'!K:K,'Production Data'!C:C,'Workout sheet'!D157,'Production Data'!A:A,'Workout sheet'!A157)</f>
        <v>920</v>
      </c>
      <c r="F157" s="1">
        <f t="shared" si="24"/>
        <v>35100</v>
      </c>
      <c r="G157">
        <f>SUMIFS('Production Data'!T:T,'Production Data'!C:C,'Workout sheet'!D157,'Production Data'!A:A,'Workout sheet'!A157)</f>
        <v>28800</v>
      </c>
      <c r="H157">
        <f>COUNTIFS('Compac Raw Data'!$D:$D,'Workout sheet'!C157,'Compac Raw Data'!$Z:$Z,'Workout sheet'!A157)</f>
        <v>3</v>
      </c>
      <c r="I157" s="8">
        <f t="shared" si="29"/>
        <v>5.1111111111111116</v>
      </c>
      <c r="J157" s="8">
        <f t="shared" si="30"/>
        <v>6.4537037037037042</v>
      </c>
      <c r="K157">
        <f>(SUMIFS('Compac Raw Data'!S:S,'Compac Raw Data'!Z:Z,'Workout sheet'!A157,'Compac Raw Data'!D:D,'Workout sheet'!C157))</f>
        <v>265</v>
      </c>
      <c r="L157" s="17">
        <f t="shared" si="31"/>
        <v>3.1944444444444442E-2</v>
      </c>
      <c r="M157" s="8">
        <f ca="1">IF(Table2[[#This Row],[MONTH]]+EOMONTH(MONTH(Table2[[#This Row],[MONTH]]),0)&lt;TODAY(),IF(H157=0,(F157-E157)/1440,((F157-E157)/H157)/1440),0)</f>
        <v>7.9120370370370372</v>
      </c>
      <c r="N157" s="24">
        <f t="shared" si="32"/>
        <v>2.621082621082621E-2</v>
      </c>
      <c r="T157" s="45"/>
      <c r="U157" s="45"/>
    </row>
    <row r="158" spans="1:21" x14ac:dyDescent="0.3">
      <c r="A158" s="6">
        <v>45231</v>
      </c>
      <c r="B158" t="s">
        <v>33</v>
      </c>
      <c r="C158" t="str">
        <f>_xlfn.XLOOKUP(D158,'Production Data'!C:C,'Production Data'!B:B)</f>
        <v>CLC SHAPING CLC 400-2 I18001</v>
      </c>
      <c r="D158" s="1" t="s">
        <v>8</v>
      </c>
      <c r="E158" s="1">
        <f>SUMIFS('Production Data'!K:K,'Production Data'!C:C,'Workout sheet'!D158,'Production Data'!A:A,'Workout sheet'!A158)</f>
        <v>275</v>
      </c>
      <c r="F158" s="1">
        <f t="shared" si="24"/>
        <v>35100</v>
      </c>
      <c r="G158">
        <f>SUMIFS('Production Data'!T:T,'Production Data'!C:C,'Workout sheet'!D158,'Production Data'!A:A,'Workout sheet'!A158)</f>
        <v>23400</v>
      </c>
      <c r="H158">
        <f>COUNTIFS('Compac Raw Data'!$D:$D,'Workout sheet'!C158,'Compac Raw Data'!$Z:$Z,'Workout sheet'!A158)</f>
        <v>0</v>
      </c>
      <c r="I158" s="8">
        <f t="shared" si="29"/>
        <v>4.583333333333333</v>
      </c>
      <c r="J158" s="8">
        <f t="shared" si="30"/>
        <v>16.059027777777779</v>
      </c>
      <c r="K158">
        <f>(SUMIFS('Compac Raw Data'!S:S,'Compac Raw Data'!Z:Z,'Workout sheet'!A158,'Compac Raw Data'!D:D,'Workout sheet'!C158))</f>
        <v>0</v>
      </c>
      <c r="L158" s="17">
        <f t="shared" si="31"/>
        <v>1.1752136752136752E-2</v>
      </c>
      <c r="M158" s="8">
        <f ca="1">IF(Table2[[#This Row],[MONTH]]+EOMONTH(MONTH(Table2[[#This Row],[MONTH]]),0)&lt;TODAY(),IF(H158=0,(F158-E158)/1440,((F158-E158)/H158)/1440),0)</f>
        <v>24.184027777777779</v>
      </c>
      <c r="N158" s="24">
        <f t="shared" si="32"/>
        <v>7.8347578347578353E-3</v>
      </c>
      <c r="T158" s="45"/>
      <c r="U158" s="45"/>
    </row>
    <row r="159" spans="1:21" x14ac:dyDescent="0.3">
      <c r="A159" s="6">
        <v>45231</v>
      </c>
      <c r="B159" t="s">
        <v>33</v>
      </c>
      <c r="C159" t="str">
        <f>_xlfn.XLOOKUP(D159,'Production Data'!C:C,'Production Data'!B:B)</f>
        <v>PAIDEMM SHAPPING DS500 I18002</v>
      </c>
      <c r="D159" s="1" t="s">
        <v>9</v>
      </c>
      <c r="E159" s="1">
        <f>SUMIFS('Production Data'!K:K,'Production Data'!C:C,'Workout sheet'!D159,'Production Data'!A:A,'Workout sheet'!A159)</f>
        <v>605</v>
      </c>
      <c r="F159" s="1">
        <f t="shared" si="24"/>
        <v>35100</v>
      </c>
      <c r="G159">
        <f>SUMIFS('Production Data'!T:T,'Production Data'!C:C,'Workout sheet'!D159,'Production Data'!A:A,'Workout sheet'!A159)</f>
        <v>26100</v>
      </c>
      <c r="H159">
        <f>COUNTIFS('Compac Raw Data'!$D:$D,'Workout sheet'!C159,'Compac Raw Data'!$Z:$Z,'Workout sheet'!A159)</f>
        <v>0</v>
      </c>
      <c r="I159" s="8">
        <f t="shared" si="29"/>
        <v>10.083333333333334</v>
      </c>
      <c r="J159" s="8">
        <f t="shared" si="30"/>
        <v>17.704861111111111</v>
      </c>
      <c r="K159">
        <f>(SUMIFS('Compac Raw Data'!S:S,'Compac Raw Data'!Z:Z,'Workout sheet'!A159,'Compac Raw Data'!D:D,'Workout sheet'!C159))</f>
        <v>0</v>
      </c>
      <c r="L159" s="17">
        <f t="shared" si="31"/>
        <v>2.3180076628352489E-2</v>
      </c>
      <c r="M159" s="8">
        <f ca="1">IF(Table2[[#This Row],[MONTH]]+EOMONTH(MONTH(Table2[[#This Row],[MONTH]]),0)&lt;TODAY(),IF(H159=0,(F159-E159)/1440,((F159-E159)/H159)/1440),0)</f>
        <v>23.954861111111111</v>
      </c>
      <c r="N159" s="24">
        <f t="shared" si="32"/>
        <v>1.7236467236467237E-2</v>
      </c>
      <c r="T159" s="45"/>
      <c r="U159" s="45"/>
    </row>
    <row r="160" spans="1:21" x14ac:dyDescent="0.3">
      <c r="A160" s="6">
        <v>45231</v>
      </c>
      <c r="B160" t="s">
        <v>33</v>
      </c>
      <c r="C160" t="str">
        <f>_xlfn.XLOOKUP(D160,'Production Data'!C:C,'Production Data'!B:B)</f>
        <v>SLOTTING MACHINE - SAGAR-6004</v>
      </c>
      <c r="D160" s="1" t="s">
        <v>10</v>
      </c>
      <c r="E160" s="1">
        <f>SUMIFS('Production Data'!K:K,'Production Data'!C:C,'Workout sheet'!D160,'Production Data'!A:A,'Workout sheet'!A160)</f>
        <v>250</v>
      </c>
      <c r="F160" s="1">
        <f t="shared" si="24"/>
        <v>35100</v>
      </c>
      <c r="G160">
        <f>SUMIFS('Production Data'!T:T,'Production Data'!C:C,'Workout sheet'!D160,'Production Data'!A:A,'Workout sheet'!A160)</f>
        <v>22500</v>
      </c>
      <c r="H160">
        <f>COUNTIFS('Compac Raw Data'!$D:$D,'Workout sheet'!C160,'Compac Raw Data'!$Z:$Z,'Workout sheet'!A160)</f>
        <v>0</v>
      </c>
      <c r="I160" s="8">
        <f t="shared" si="29"/>
        <v>4.166666666666667</v>
      </c>
      <c r="J160" s="8">
        <f t="shared" si="30"/>
        <v>15.451388888888889</v>
      </c>
      <c r="K160">
        <f>(SUMIFS('Compac Raw Data'!S:S,'Compac Raw Data'!Z:Z,'Workout sheet'!A160,'Compac Raw Data'!D:D,'Workout sheet'!C160))</f>
        <v>0</v>
      </c>
      <c r="L160" s="17">
        <f t="shared" si="31"/>
        <v>1.1111111111111112E-2</v>
      </c>
      <c r="M160" s="8">
        <f ca="1">IF(Table2[[#This Row],[MONTH]]+EOMONTH(MONTH(Table2[[#This Row],[MONTH]]),0)&lt;TODAY(),IF(H160=0,(F160-E160)/1440,((F160-E160)/H160)/1440),0)</f>
        <v>24.201388888888889</v>
      </c>
      <c r="N160" s="24">
        <f t="shared" si="32"/>
        <v>7.1225071225071226E-3</v>
      </c>
      <c r="T160" s="45"/>
      <c r="U160" s="45"/>
    </row>
    <row r="161" spans="1:21" x14ac:dyDescent="0.3">
      <c r="A161" s="6">
        <v>45231</v>
      </c>
      <c r="B161" t="s">
        <v>33</v>
      </c>
      <c r="C161" t="str">
        <f>_xlfn.XLOOKUP(D161,'Production Data'!C:C,'Production Data'!B:B)</f>
        <v>GLEASON HOBBING 130H I7008</v>
      </c>
      <c r="D161" s="1" t="s">
        <v>11</v>
      </c>
      <c r="E161" s="1">
        <f>SUMIFS('Production Data'!K:K,'Production Data'!C:C,'Workout sheet'!D161,'Production Data'!A:A,'Workout sheet'!A161)</f>
        <v>720</v>
      </c>
      <c r="F161" s="1">
        <f t="shared" si="24"/>
        <v>35100</v>
      </c>
      <c r="G161">
        <f>SUMIFS('Production Data'!T:T,'Production Data'!C:C,'Workout sheet'!D161,'Production Data'!A:A,'Workout sheet'!A161)</f>
        <v>29700</v>
      </c>
      <c r="H161">
        <f>COUNTIFS('Compac Raw Data'!$D:$D,'Workout sheet'!C161,'Compac Raw Data'!$Z:$Z,'Workout sheet'!A161)</f>
        <v>1</v>
      </c>
      <c r="I161" s="8">
        <f t="shared" si="29"/>
        <v>12</v>
      </c>
      <c r="J161" s="8">
        <f t="shared" si="30"/>
        <v>20.125</v>
      </c>
      <c r="K161">
        <f>(SUMIFS('Compac Raw Data'!S:S,'Compac Raw Data'!Z:Z,'Workout sheet'!A161,'Compac Raw Data'!D:D,'Workout sheet'!C161))</f>
        <v>20</v>
      </c>
      <c r="L161" s="17">
        <f t="shared" si="31"/>
        <v>2.4242424242424242E-2</v>
      </c>
      <c r="M161" s="8">
        <f ca="1">IF(Table2[[#This Row],[MONTH]]+EOMONTH(MONTH(Table2[[#This Row],[MONTH]]),0)&lt;TODAY(),IF(H161=0,(F161-E161)/1440,((F161-E161)/H161)/1440),0)</f>
        <v>23.875</v>
      </c>
      <c r="N161" s="24">
        <f t="shared" si="32"/>
        <v>2.0512820512820513E-2</v>
      </c>
      <c r="T161" s="45"/>
      <c r="U161" s="45"/>
    </row>
    <row r="162" spans="1:21" x14ac:dyDescent="0.3">
      <c r="A162" s="6">
        <v>45231</v>
      </c>
      <c r="B162" t="s">
        <v>33</v>
      </c>
      <c r="C162" t="str">
        <f>_xlfn.XLOOKUP(D162,'Production Data'!C:C,'Production Data'!B:B)</f>
        <v>GLEASON HOBBING GP300-1 I7011</v>
      </c>
      <c r="D162" s="1" t="s">
        <v>12</v>
      </c>
      <c r="E162" s="1">
        <f>SUMIFS('Production Data'!K:K,'Production Data'!C:C,'Workout sheet'!D162,'Production Data'!A:A,'Workout sheet'!A162)</f>
        <v>755</v>
      </c>
      <c r="F162" s="1">
        <f t="shared" si="24"/>
        <v>35100</v>
      </c>
      <c r="G162">
        <f>SUMIFS('Production Data'!T:T,'Production Data'!C:C,'Workout sheet'!D162,'Production Data'!A:A,'Workout sheet'!A162)</f>
        <v>28800</v>
      </c>
      <c r="H162">
        <f>COUNTIFS('Compac Raw Data'!$D:$D,'Workout sheet'!C162,'Compac Raw Data'!$Z:$Z,'Workout sheet'!A162)</f>
        <v>0</v>
      </c>
      <c r="I162" s="8">
        <f t="shared" si="29"/>
        <v>12.583333333333334</v>
      </c>
      <c r="J162" s="8">
        <f t="shared" si="30"/>
        <v>19.475694444444443</v>
      </c>
      <c r="K162">
        <f>(SUMIFS('Compac Raw Data'!S:S,'Compac Raw Data'!Z:Z,'Workout sheet'!A162,'Compac Raw Data'!D:D,'Workout sheet'!C162))</f>
        <v>0</v>
      </c>
      <c r="L162" s="17">
        <f t="shared" si="31"/>
        <v>2.6215277777777778E-2</v>
      </c>
      <c r="M162" s="8">
        <f ca="1">IF(Table2[[#This Row],[MONTH]]+EOMONTH(MONTH(Table2[[#This Row],[MONTH]]),0)&lt;TODAY(),IF(H162=0,(F162-E162)/1440,((F162-E162)/H162)/1440),0)</f>
        <v>23.850694444444443</v>
      </c>
      <c r="N162" s="24">
        <f t="shared" si="32"/>
        <v>2.1509971509971509E-2</v>
      </c>
      <c r="T162" s="45"/>
      <c r="U162" s="45"/>
    </row>
    <row r="163" spans="1:21" x14ac:dyDescent="0.3">
      <c r="A163" s="6">
        <v>45231</v>
      </c>
      <c r="B163" t="s">
        <v>33</v>
      </c>
      <c r="C163" t="str">
        <f>_xlfn.XLOOKUP(D163,'Production Data'!C:C,'Production Data'!B:B)</f>
        <v>GLEASON SHAVING 130SV I9003</v>
      </c>
      <c r="D163" s="1" t="s">
        <v>13</v>
      </c>
      <c r="E163" s="1">
        <f>SUMIFS('Production Data'!K:K,'Production Data'!C:C,'Workout sheet'!D163,'Production Data'!A:A,'Workout sheet'!A163)</f>
        <v>1300</v>
      </c>
      <c r="F163" s="1">
        <f t="shared" si="24"/>
        <v>35100</v>
      </c>
      <c r="G163">
        <f>SUMIFS('Production Data'!T:T,'Production Data'!C:C,'Workout sheet'!D163,'Production Data'!A:A,'Workout sheet'!A163)</f>
        <v>29700</v>
      </c>
      <c r="H163">
        <f>COUNTIFS('Compac Raw Data'!$D:$D,'Workout sheet'!C163,'Compac Raw Data'!$Z:$Z,'Workout sheet'!A163)</f>
        <v>3</v>
      </c>
      <c r="I163" s="8">
        <f t="shared" si="29"/>
        <v>7.2222222222222223</v>
      </c>
      <c r="J163" s="8">
        <f t="shared" si="30"/>
        <v>6.5740740740740735</v>
      </c>
      <c r="K163">
        <f>(SUMIFS('Compac Raw Data'!S:S,'Compac Raw Data'!Z:Z,'Workout sheet'!A163,'Compac Raw Data'!D:D,'Workout sheet'!C163))</f>
        <v>240</v>
      </c>
      <c r="L163" s="17">
        <f t="shared" si="31"/>
        <v>4.3771043771043773E-2</v>
      </c>
      <c r="M163" s="8">
        <f ca="1">IF(Table2[[#This Row],[MONTH]]+EOMONTH(MONTH(Table2[[#This Row],[MONTH]]),0)&lt;TODAY(),IF(H163=0,(F163-E163)/1440,((F163-E163)/H163)/1440),0)</f>
        <v>7.8240740740740735</v>
      </c>
      <c r="N163" s="24">
        <f t="shared" si="32"/>
        <v>3.7037037037037035E-2</v>
      </c>
      <c r="T163" s="45"/>
      <c r="U163" s="45"/>
    </row>
    <row r="164" spans="1:21" x14ac:dyDescent="0.3">
      <c r="A164" s="6">
        <v>45231</v>
      </c>
      <c r="B164" t="s">
        <v>33</v>
      </c>
      <c r="C164" t="str">
        <f>_xlfn.XLOOKUP(D164,'Production Data'!C:C,'Production Data'!B:B)</f>
        <v>SICMAT-1 SHAVING NRSU310 I9001</v>
      </c>
      <c r="D164" s="1" t="s">
        <v>14</v>
      </c>
      <c r="E164" s="1">
        <f>SUMIFS('Production Data'!K:K,'Production Data'!C:C,'Workout sheet'!D164,'Production Data'!A:A,'Workout sheet'!A164)</f>
        <v>0</v>
      </c>
      <c r="F164" s="1">
        <f t="shared" si="24"/>
        <v>35100</v>
      </c>
      <c r="G164">
        <f>SUMIFS('Production Data'!T:T,'Production Data'!C:C,'Workout sheet'!D164,'Production Data'!A:A,'Workout sheet'!A164)</f>
        <v>22500</v>
      </c>
      <c r="H164">
        <f>COUNTIFS('Compac Raw Data'!$D:$D,'Workout sheet'!C164,'Compac Raw Data'!$Z:$Z,'Workout sheet'!A164)</f>
        <v>0</v>
      </c>
      <c r="I164" s="8">
        <f t="shared" si="29"/>
        <v>0</v>
      </c>
      <c r="J164" s="8">
        <f t="shared" si="30"/>
        <v>15.625</v>
      </c>
      <c r="K164">
        <f>(SUMIFS('Compac Raw Data'!S:S,'Compac Raw Data'!Z:Z,'Workout sheet'!A164,'Compac Raw Data'!D:D,'Workout sheet'!C164))</f>
        <v>0</v>
      </c>
      <c r="L164" s="17">
        <f t="shared" si="31"/>
        <v>0</v>
      </c>
      <c r="M164" s="8">
        <f ca="1">IF(Table2[[#This Row],[MONTH]]+EOMONTH(MONTH(Table2[[#This Row],[MONTH]]),0)&lt;TODAY(),IF(H164=0,(F164-E164)/1440,((F164-E164)/H164)/1440),0)</f>
        <v>24.375</v>
      </c>
      <c r="N164" s="24">
        <f t="shared" si="32"/>
        <v>0</v>
      </c>
      <c r="T164" s="45"/>
      <c r="U164" s="45"/>
    </row>
    <row r="165" spans="1:21" x14ac:dyDescent="0.3">
      <c r="A165" s="6">
        <v>45231</v>
      </c>
      <c r="B165" t="s">
        <v>33</v>
      </c>
      <c r="C165" t="str">
        <f>_xlfn.XLOOKUP(D165,'Production Data'!C:C,'Production Data'!B:B)</f>
        <v>GLEASON SHAPPING P500S I18003</v>
      </c>
      <c r="D165" s="1" t="s">
        <v>15</v>
      </c>
      <c r="E165" s="1">
        <f>SUMIFS('Production Data'!K:K,'Production Data'!C:C,'Workout sheet'!D165,'Production Data'!A:A,'Workout sheet'!A165)</f>
        <v>275</v>
      </c>
      <c r="F165" s="1">
        <f t="shared" si="24"/>
        <v>35100</v>
      </c>
      <c r="G165">
        <f>SUMIFS('Production Data'!T:T,'Production Data'!C:C,'Workout sheet'!D165,'Production Data'!A:A,'Workout sheet'!A165)</f>
        <v>27450</v>
      </c>
      <c r="H165">
        <f>COUNTIFS('Compac Raw Data'!$D:$D,'Workout sheet'!C165,'Compac Raw Data'!$Z:$Z,'Workout sheet'!A165)</f>
        <v>2</v>
      </c>
      <c r="I165" s="8">
        <f t="shared" si="29"/>
        <v>2.2916666666666665</v>
      </c>
      <c r="J165" s="8">
        <f t="shared" si="30"/>
        <v>9.4357638888888893</v>
      </c>
      <c r="K165">
        <f>(SUMIFS('Compac Raw Data'!S:S,'Compac Raw Data'!Z:Z,'Workout sheet'!A165,'Compac Raw Data'!D:D,'Workout sheet'!C165))</f>
        <v>750</v>
      </c>
      <c r="L165" s="17">
        <f t="shared" si="31"/>
        <v>1.0018214936247723E-2</v>
      </c>
      <c r="M165" s="8">
        <f ca="1">IF(Table2[[#This Row],[MONTH]]+EOMONTH(MONTH(Table2[[#This Row],[MONTH]]),0)&lt;TODAY(),IF(H165=0,(F165-E165)/1440,((F165-E165)/H165)/1440),0)</f>
        <v>12.092013888888889</v>
      </c>
      <c r="N165" s="24">
        <f t="shared" si="32"/>
        <v>7.8347578347578353E-3</v>
      </c>
      <c r="T165" s="45"/>
      <c r="U165" s="45"/>
    </row>
    <row r="166" spans="1:21" x14ac:dyDescent="0.3">
      <c r="A166" s="6">
        <v>45231</v>
      </c>
      <c r="B166" t="s">
        <v>33</v>
      </c>
      <c r="C166" t="str">
        <f>_xlfn.XLOOKUP(D166,'Production Data'!C:C,'Production Data'!B:B)</f>
        <v>GLEASON SHAPPING GP200S I18004</v>
      </c>
      <c r="D166" s="1" t="s">
        <v>16</v>
      </c>
      <c r="E166" s="1">
        <f>SUMIFS('Production Data'!K:K,'Production Data'!C:C,'Workout sheet'!D166,'Production Data'!A:A,'Workout sheet'!A166)</f>
        <v>905</v>
      </c>
      <c r="F166" s="1">
        <f t="shared" si="24"/>
        <v>35100</v>
      </c>
      <c r="G166">
        <f>SUMIFS('Production Data'!T:T,'Production Data'!C:C,'Workout sheet'!D166,'Production Data'!A:A,'Workout sheet'!A166)</f>
        <v>28800</v>
      </c>
      <c r="H166">
        <f>COUNTIFS('Compac Raw Data'!$D:$D,'Workout sheet'!C166,'Compac Raw Data'!$Z:$Z,'Workout sheet'!A166)</f>
        <v>0</v>
      </c>
      <c r="I166" s="8">
        <f t="shared" si="29"/>
        <v>15.083333333333334</v>
      </c>
      <c r="J166" s="8">
        <f t="shared" si="30"/>
        <v>19.371527777777779</v>
      </c>
      <c r="K166">
        <f>(SUMIFS('Compac Raw Data'!S:S,'Compac Raw Data'!Z:Z,'Workout sheet'!A166,'Compac Raw Data'!D:D,'Workout sheet'!C166))</f>
        <v>0</v>
      </c>
      <c r="L166" s="17">
        <f t="shared" si="31"/>
        <v>3.142361111111111E-2</v>
      </c>
      <c r="M166" s="8">
        <f ca="1">IF(Table2[[#This Row],[MONTH]]+EOMONTH(MONTH(Table2[[#This Row],[MONTH]]),0)&lt;TODAY(),IF(H166=0,(F166-E166)/1440,((F166-E166)/H166)/1440),0)</f>
        <v>23.746527777777779</v>
      </c>
      <c r="N166" s="24">
        <f t="shared" si="32"/>
        <v>2.5783475783475784E-2</v>
      </c>
      <c r="T166" s="45"/>
      <c r="U166" s="45"/>
    </row>
    <row r="167" spans="1:21" x14ac:dyDescent="0.3">
      <c r="A167" s="6">
        <v>45231</v>
      </c>
      <c r="B167" t="s">
        <v>33</v>
      </c>
      <c r="C167" t="str">
        <f>_xlfn.XLOOKUP(D167,'Production Data'!C:C,'Production Data'!B:B)</f>
        <v>BROACHING MACHINE  6T- 5002</v>
      </c>
      <c r="D167" s="1" t="s">
        <v>17</v>
      </c>
      <c r="E167" s="1">
        <f>SUMIFS('Production Data'!K:K,'Production Data'!C:C,'Workout sheet'!D167,'Production Data'!A:A,'Workout sheet'!A167)</f>
        <v>0</v>
      </c>
      <c r="F167" s="1">
        <f t="shared" si="24"/>
        <v>35100</v>
      </c>
      <c r="G167">
        <f>SUMIFS('Production Data'!T:T,'Production Data'!C:C,'Workout sheet'!D167,'Production Data'!A:A,'Workout sheet'!A167)</f>
        <v>900</v>
      </c>
      <c r="H167">
        <f>COUNTIFS('Compac Raw Data'!$D:$D,'Workout sheet'!C167,'Compac Raw Data'!$Z:$Z,'Workout sheet'!A167)</f>
        <v>0</v>
      </c>
      <c r="I167" s="8">
        <f t="shared" si="29"/>
        <v>0</v>
      </c>
      <c r="J167" s="8">
        <f t="shared" si="30"/>
        <v>0.625</v>
      </c>
      <c r="K167">
        <f>(SUMIFS('Compac Raw Data'!S:S,'Compac Raw Data'!Z:Z,'Workout sheet'!A167,'Compac Raw Data'!D:D,'Workout sheet'!C167))</f>
        <v>0</v>
      </c>
      <c r="L167" s="17">
        <f t="shared" si="31"/>
        <v>0</v>
      </c>
      <c r="M167" s="8">
        <f ca="1">IF(Table2[[#This Row],[MONTH]]+EOMONTH(MONTH(Table2[[#This Row],[MONTH]]),0)&lt;TODAY(),IF(H167=0,(F167-E167)/1440,((F167-E167)/H167)/1440),0)</f>
        <v>24.375</v>
      </c>
      <c r="N167" s="24">
        <f t="shared" si="32"/>
        <v>0</v>
      </c>
      <c r="T167" s="45"/>
      <c r="U167" s="45"/>
    </row>
    <row r="168" spans="1:21" x14ac:dyDescent="0.3">
      <c r="A168" s="6">
        <v>45231</v>
      </c>
      <c r="B168" t="s">
        <v>33</v>
      </c>
      <c r="C168" t="str">
        <f>_xlfn.XLOOKUP(D168,'Production Data'!C:C,'Production Data'!B:B)</f>
        <v>MAG HOBBING 140H I7015</v>
      </c>
      <c r="D168" s="1" t="s">
        <v>18</v>
      </c>
      <c r="E168" s="1">
        <f>SUMIFS('Production Data'!K:K,'Production Data'!C:C,'Workout sheet'!D168,'Production Data'!A:A,'Workout sheet'!A168)</f>
        <v>1685</v>
      </c>
      <c r="F168" s="1">
        <f t="shared" si="24"/>
        <v>35100</v>
      </c>
      <c r="G168">
        <f>SUMIFS('Production Data'!T:T,'Production Data'!C:C,'Workout sheet'!D168,'Production Data'!A:A,'Workout sheet'!A168)</f>
        <v>23400</v>
      </c>
      <c r="H168">
        <f>COUNTIFS('Compac Raw Data'!$D:$D,'Workout sheet'!C168,'Compac Raw Data'!$Z:$Z,'Workout sheet'!A168)</f>
        <v>2</v>
      </c>
      <c r="I168" s="8">
        <f t="shared" si="29"/>
        <v>14.041666666666666</v>
      </c>
      <c r="J168" s="8">
        <f t="shared" si="30"/>
        <v>7.5399305555555554</v>
      </c>
      <c r="K168">
        <f>(SUMIFS('Compac Raw Data'!S:S,'Compac Raw Data'!Z:Z,'Workout sheet'!A168,'Compac Raw Data'!D:D,'Workout sheet'!C168))</f>
        <v>60</v>
      </c>
      <c r="L168" s="17">
        <f t="shared" si="31"/>
        <v>7.2008547008547003E-2</v>
      </c>
      <c r="M168" s="8">
        <f ca="1">IF(Table2[[#This Row],[MONTH]]+EOMONTH(MONTH(Table2[[#This Row],[MONTH]]),0)&lt;TODAY(),IF(H168=0,(F168-E168)/1440,((F168-E168)/H168)/1440),0)</f>
        <v>11.602430555555555</v>
      </c>
      <c r="N168" s="24">
        <f t="shared" si="32"/>
        <v>4.8005698005698004E-2</v>
      </c>
      <c r="T168" s="45"/>
      <c r="U168" s="45"/>
    </row>
    <row r="169" spans="1:21" x14ac:dyDescent="0.3">
      <c r="A169" s="6">
        <v>45231</v>
      </c>
      <c r="B169" t="s">
        <v>33</v>
      </c>
      <c r="C169" t="str">
        <f>_xlfn.XLOOKUP(D169,'Production Data'!C:C,'Production Data'!B:B)</f>
        <v>GLEASON HOBBING 210H I7016</v>
      </c>
      <c r="D169" s="1" t="s">
        <v>19</v>
      </c>
      <c r="E169" s="1">
        <f>SUMIFS('Production Data'!K:K,'Production Data'!C:C,'Workout sheet'!D169,'Production Data'!A:A,'Workout sheet'!A169)</f>
        <v>175</v>
      </c>
      <c r="F169" s="1">
        <f t="shared" si="24"/>
        <v>35100</v>
      </c>
      <c r="G169">
        <f>SUMIFS('Production Data'!T:T,'Production Data'!C:C,'Workout sheet'!D169,'Production Data'!A:A,'Workout sheet'!A169)</f>
        <v>28350</v>
      </c>
      <c r="H169">
        <f>COUNTIFS('Compac Raw Data'!$D:$D,'Workout sheet'!C169,'Compac Raw Data'!$Z:$Z,'Workout sheet'!A169)</f>
        <v>0</v>
      </c>
      <c r="I169" s="8">
        <f t="shared" si="29"/>
        <v>2.9166666666666665</v>
      </c>
      <c r="J169" s="8">
        <f t="shared" si="30"/>
        <v>19.565972222222221</v>
      </c>
      <c r="K169">
        <f>(SUMIFS('Compac Raw Data'!S:S,'Compac Raw Data'!Z:Z,'Workout sheet'!A169,'Compac Raw Data'!D:D,'Workout sheet'!C169))</f>
        <v>0</v>
      </c>
      <c r="L169" s="17">
        <f t="shared" si="31"/>
        <v>6.1728395061728392E-3</v>
      </c>
      <c r="M169" s="8">
        <f ca="1">IF(Table2[[#This Row],[MONTH]]+EOMONTH(MONTH(Table2[[#This Row],[MONTH]]),0)&lt;TODAY(),IF(H169=0,(F169-E169)/1440,((F169-E169)/H169)/1440),0)</f>
        <v>24.253472222222221</v>
      </c>
      <c r="N169" s="24">
        <f t="shared" si="32"/>
        <v>4.9857549857549857E-3</v>
      </c>
      <c r="T169" s="45"/>
      <c r="U169" s="45"/>
    </row>
    <row r="170" spans="1:21" x14ac:dyDescent="0.3">
      <c r="A170" s="6">
        <v>45231</v>
      </c>
      <c r="B170" t="s">
        <v>33</v>
      </c>
      <c r="C170" t="str">
        <f>_xlfn.XLOOKUP(D170,'Production Data'!C:C,'Production Data'!B:B)</f>
        <v>GLEASON SHAVING 200SV I9006</v>
      </c>
      <c r="D170" s="1" t="s">
        <v>3932</v>
      </c>
      <c r="E170" s="1">
        <f>SUMIFS('Production Data'!K:K,'Production Data'!C:C,'Workout sheet'!D170,'Production Data'!A:A,'Workout sheet'!A170)</f>
        <v>0</v>
      </c>
      <c r="F170" s="1">
        <f t="shared" si="24"/>
        <v>35100</v>
      </c>
      <c r="G170">
        <f>SUMIFS('Production Data'!T:T,'Production Data'!C:C,'Workout sheet'!D170,'Production Data'!A:A,'Workout sheet'!A170)</f>
        <v>0</v>
      </c>
      <c r="H170">
        <f>COUNTIFS('Compac Raw Data'!$D:$D,'Workout sheet'!C170,'Compac Raw Data'!$Z:$Z,'Workout sheet'!A170)</f>
        <v>0</v>
      </c>
      <c r="I170" s="8">
        <f t="shared" si="29"/>
        <v>0</v>
      </c>
      <c r="J170" s="8">
        <f t="shared" si="30"/>
        <v>0</v>
      </c>
      <c r="K170">
        <f>(SUMIFS('Compac Raw Data'!S:S,'Compac Raw Data'!Z:Z,'Workout sheet'!A170,'Compac Raw Data'!D:D,'Workout sheet'!C170))</f>
        <v>0</v>
      </c>
      <c r="L170" s="17">
        <f t="shared" si="31"/>
        <v>0</v>
      </c>
      <c r="M170" s="8">
        <f ca="1">IF(Table2[[#This Row],[MONTH]]+EOMONTH(MONTH(Table2[[#This Row],[MONTH]]),0)&lt;TODAY(),IF(H170=0,(F170-E170)/1440,((F170-E170)/H170)/1440),0)</f>
        <v>24.375</v>
      </c>
      <c r="N170" s="24">
        <f t="shared" si="32"/>
        <v>0</v>
      </c>
      <c r="T170" s="45"/>
      <c r="U170" s="45"/>
    </row>
    <row r="171" spans="1:21" x14ac:dyDescent="0.3">
      <c r="A171" s="6">
        <v>45231</v>
      </c>
      <c r="B171" t="s">
        <v>34</v>
      </c>
      <c r="C171" t="str">
        <f>_xlfn.XLOOKUP(D171,'Production Data'!C:C,'Production Data'!B:B)</f>
        <v>STUDER EXT GRINDING S36-1 I13005</v>
      </c>
      <c r="D171" s="1" t="s">
        <v>22</v>
      </c>
      <c r="E171" s="1">
        <f>SUMIFS('Production Data'!K:K,'Production Data'!C:C,'Workout sheet'!D171,'Production Data'!A:A,'Workout sheet'!A171)</f>
        <v>2880</v>
      </c>
      <c r="F171" s="1">
        <f t="shared" si="24"/>
        <v>35100</v>
      </c>
      <c r="G171">
        <f>SUMIFS('Production Data'!T:T,'Production Data'!C:C,'Workout sheet'!D171,'Production Data'!A:A,'Workout sheet'!A171)</f>
        <v>36450</v>
      </c>
      <c r="H171">
        <f>COUNTIFS('Compac Raw Data'!$D:$D,'Workout sheet'!C171,'Compac Raw Data'!$Z:$Z,'Workout sheet'!A171)</f>
        <v>2</v>
      </c>
      <c r="I171" s="8">
        <f t="shared" si="29"/>
        <v>24</v>
      </c>
      <c r="J171" s="8">
        <f t="shared" si="30"/>
        <v>11.65625</v>
      </c>
      <c r="K171">
        <f>(SUMIFS('Compac Raw Data'!S:S,'Compac Raw Data'!Z:Z,'Workout sheet'!A171,'Compac Raw Data'!D:D,'Workout sheet'!C171))</f>
        <v>180</v>
      </c>
      <c r="L171" s="17">
        <f t="shared" si="31"/>
        <v>7.9012345679012344E-2</v>
      </c>
      <c r="M171" s="8">
        <f ca="1">IF(Table2[[#This Row],[MONTH]]+EOMONTH(MONTH(Table2[[#This Row],[MONTH]]),0)&lt;TODAY(),IF(H171=0,(F171-E171)/1440,((F171-E171)/H171)/1440),0)</f>
        <v>11.1875</v>
      </c>
      <c r="N171" s="24">
        <f t="shared" si="32"/>
        <v>8.2051282051282051E-2</v>
      </c>
      <c r="T171" s="45"/>
      <c r="U171" s="45"/>
    </row>
    <row r="172" spans="1:21" x14ac:dyDescent="0.3">
      <c r="A172" s="6">
        <v>45231</v>
      </c>
      <c r="B172" t="s">
        <v>34</v>
      </c>
      <c r="C172" t="str">
        <f>_xlfn.XLOOKUP(D172,'Production Data'!C:C,'Production Data'!B:B)</f>
        <v>STUDER EXT GRINDING S40 I13004</v>
      </c>
      <c r="D172" s="1" t="s">
        <v>23</v>
      </c>
      <c r="E172" s="1">
        <f>SUMIFS('Production Data'!K:K,'Production Data'!C:C,'Workout sheet'!D172,'Production Data'!A:A,'Workout sheet'!A172)</f>
        <v>0</v>
      </c>
      <c r="F172" s="1">
        <f t="shared" si="24"/>
        <v>35100</v>
      </c>
      <c r="G172">
        <f>SUMIFS('Production Data'!T:T,'Production Data'!C:C,'Workout sheet'!D172,'Production Data'!A:A,'Workout sheet'!A172)</f>
        <v>24300</v>
      </c>
      <c r="H172">
        <f>COUNTIFS('Compac Raw Data'!$D:$D,'Workout sheet'!C172,'Compac Raw Data'!$Z:$Z,'Workout sheet'!A172)</f>
        <v>11</v>
      </c>
      <c r="I172" s="8">
        <f t="shared" si="29"/>
        <v>0</v>
      </c>
      <c r="J172" s="8">
        <f t="shared" si="30"/>
        <v>1.5340909090909089</v>
      </c>
      <c r="K172">
        <f>(SUMIFS('Compac Raw Data'!S:S,'Compac Raw Data'!Z:Z,'Workout sheet'!A172,'Compac Raw Data'!D:D,'Workout sheet'!C172))</f>
        <v>1700</v>
      </c>
      <c r="L172" s="17">
        <f t="shared" si="31"/>
        <v>0</v>
      </c>
      <c r="M172" s="8">
        <f ca="1">IF(Table2[[#This Row],[MONTH]]+EOMONTH(MONTH(Table2[[#This Row],[MONTH]]),0)&lt;TODAY(),IF(H172=0,(F172-E172)/1440,((F172-E172)/H172)/1440),0)</f>
        <v>2.2159090909090908</v>
      </c>
      <c r="N172" s="24">
        <f t="shared" si="32"/>
        <v>0</v>
      </c>
      <c r="T172" s="45"/>
      <c r="U172" s="45"/>
    </row>
    <row r="173" spans="1:21" x14ac:dyDescent="0.3">
      <c r="A173" s="6">
        <v>45231</v>
      </c>
      <c r="B173" t="s">
        <v>34</v>
      </c>
      <c r="C173" t="str">
        <f>_xlfn.XLOOKUP(D173,'Production Data'!C:C,'Production Data'!B:B)</f>
        <v>MAZAK TURNING CENTER SQT250-1 I3002</v>
      </c>
      <c r="D173" s="1" t="s">
        <v>24</v>
      </c>
      <c r="E173" s="1">
        <f>SUMIFS('Production Data'!K:K,'Production Data'!C:C,'Workout sheet'!D173,'Production Data'!A:A,'Workout sheet'!A173)</f>
        <v>925</v>
      </c>
      <c r="F173" s="1">
        <f t="shared" si="24"/>
        <v>35100</v>
      </c>
      <c r="G173">
        <f>SUMIFS('Production Data'!T:T,'Production Data'!C:C,'Workout sheet'!D173,'Production Data'!A:A,'Workout sheet'!A173)</f>
        <v>31500</v>
      </c>
      <c r="H173">
        <f>COUNTIFS('Compac Raw Data'!$D:$D,'Workout sheet'!C173,'Compac Raw Data'!$Z:$Z,'Workout sheet'!A173)</f>
        <v>5</v>
      </c>
      <c r="I173" s="8">
        <f t="shared" si="29"/>
        <v>3.0833333333333335</v>
      </c>
      <c r="J173" s="8">
        <f t="shared" si="30"/>
        <v>4.2465277777777777</v>
      </c>
      <c r="K173">
        <f>(SUMIFS('Compac Raw Data'!S:S,'Compac Raw Data'!Z:Z,'Workout sheet'!A173,'Compac Raw Data'!D:D,'Workout sheet'!C173))</f>
        <v>260</v>
      </c>
      <c r="L173" s="17">
        <f t="shared" si="31"/>
        <v>2.9365079365079365E-2</v>
      </c>
      <c r="M173" s="8">
        <f ca="1">IF(Table2[[#This Row],[MONTH]]+EOMONTH(MONTH(Table2[[#This Row],[MONTH]]),0)&lt;TODAY(),IF(H173=0,(F173-E173)/1440,((F173-E173)/H173)/1440),0)</f>
        <v>4.7465277777777777</v>
      </c>
      <c r="N173" s="24">
        <f t="shared" si="32"/>
        <v>2.6353276353276354E-2</v>
      </c>
      <c r="T173" s="45"/>
      <c r="U173" s="45"/>
    </row>
    <row r="174" spans="1:21" x14ac:dyDescent="0.3">
      <c r="A174" s="6">
        <v>45231</v>
      </c>
      <c r="B174" t="s">
        <v>34</v>
      </c>
      <c r="C174" t="str">
        <f>_xlfn.XLOOKUP(D174,'Production Data'!C:C,'Production Data'!B:B)</f>
        <v>PMT INTERNAL GRINDING-1 FIG100XL I14004</v>
      </c>
      <c r="D174" s="1" t="s">
        <v>25</v>
      </c>
      <c r="E174" s="1">
        <f>SUMIFS('Production Data'!K:K,'Production Data'!C:C,'Workout sheet'!D174,'Production Data'!A:A,'Workout sheet'!A174)</f>
        <v>1095</v>
      </c>
      <c r="F174" s="1">
        <f t="shared" si="24"/>
        <v>35100</v>
      </c>
      <c r="G174">
        <f>SUMIFS('Production Data'!T:T,'Production Data'!C:C,'Workout sheet'!D174,'Production Data'!A:A,'Workout sheet'!A174)</f>
        <v>30600</v>
      </c>
      <c r="H174">
        <f>COUNTIFS('Compac Raw Data'!$D:$D,'Workout sheet'!C174,'Compac Raw Data'!$Z:$Z,'Workout sheet'!A174)</f>
        <v>3</v>
      </c>
      <c r="I174" s="8">
        <f t="shared" si="29"/>
        <v>6.083333333333333</v>
      </c>
      <c r="J174" s="8">
        <f t="shared" si="30"/>
        <v>6.8298611111111107</v>
      </c>
      <c r="K174">
        <f>(SUMIFS('Compac Raw Data'!S:S,'Compac Raw Data'!Z:Z,'Workout sheet'!A174,'Compac Raw Data'!D:D,'Workout sheet'!C174))</f>
        <v>415</v>
      </c>
      <c r="L174" s="17">
        <f t="shared" si="31"/>
        <v>3.5784313725490194E-2</v>
      </c>
      <c r="M174" s="8">
        <f ca="1">IF(Table2[[#This Row],[MONTH]]+EOMONTH(MONTH(Table2[[#This Row],[MONTH]]),0)&lt;TODAY(),IF(H174=0,(F174-E174)/1440,((F174-E174)/H174)/1440),0)</f>
        <v>7.8715277777777777</v>
      </c>
      <c r="N174" s="24">
        <f t="shared" si="32"/>
        <v>3.1196581196581197E-2</v>
      </c>
      <c r="T174" s="45"/>
      <c r="U174" s="45"/>
    </row>
    <row r="175" spans="1:21" x14ac:dyDescent="0.3">
      <c r="A175" s="6">
        <v>45231</v>
      </c>
      <c r="B175" t="s">
        <v>34</v>
      </c>
      <c r="C175" t="str">
        <f>_xlfn.XLOOKUP(D175,'Production Data'!C:C,'Production Data'!B:B)</f>
        <v>MORARA CNC ID GRINDING I14002</v>
      </c>
      <c r="D175" s="1" t="s">
        <v>26</v>
      </c>
      <c r="E175" s="1">
        <f>SUMIFS('Production Data'!K:K,'Production Data'!C:C,'Workout sheet'!D175,'Production Data'!A:A,'Workout sheet'!A175)</f>
        <v>1570</v>
      </c>
      <c r="F175" s="1">
        <f t="shared" si="24"/>
        <v>35100</v>
      </c>
      <c r="G175">
        <f>SUMIFS('Production Data'!T:T,'Production Data'!C:C,'Workout sheet'!D175,'Production Data'!A:A,'Workout sheet'!A175)</f>
        <v>15300</v>
      </c>
      <c r="H175">
        <f>COUNTIFS('Compac Raw Data'!$D:$D,'Workout sheet'!C175,'Compac Raw Data'!$Z:$Z,'Workout sheet'!A175)</f>
        <v>0</v>
      </c>
      <c r="I175" s="8">
        <f t="shared" si="29"/>
        <v>26.166666666666668</v>
      </c>
      <c r="J175" s="8">
        <f t="shared" si="30"/>
        <v>9.5347222222222214</v>
      </c>
      <c r="K175">
        <f>(SUMIFS('Compac Raw Data'!S:S,'Compac Raw Data'!Z:Z,'Workout sheet'!A175,'Compac Raw Data'!D:D,'Workout sheet'!C175))</f>
        <v>0</v>
      </c>
      <c r="L175" s="17">
        <f t="shared" si="31"/>
        <v>0.10261437908496732</v>
      </c>
      <c r="M175" s="8">
        <f ca="1">IF(Table2[[#This Row],[MONTH]]+EOMONTH(MONTH(Table2[[#This Row],[MONTH]]),0)&lt;TODAY(),IF(H175=0,(F175-E175)/1440,((F175-E175)/H175)/1440),0)</f>
        <v>23.284722222222221</v>
      </c>
      <c r="N175" s="24">
        <f t="shared" si="32"/>
        <v>4.4729344729344728E-2</v>
      </c>
      <c r="T175" s="45"/>
      <c r="U175" s="45"/>
    </row>
    <row r="176" spans="1:21" x14ac:dyDescent="0.3">
      <c r="A176" s="6">
        <v>45231</v>
      </c>
      <c r="B176" t="s">
        <v>34</v>
      </c>
      <c r="C176" t="str">
        <f>_xlfn.XLOOKUP(D176,'Production Data'!C:C,'Production Data'!B:B)</f>
        <v>VOUMARD ID GRINDING I14003</v>
      </c>
      <c r="D176" s="1" t="s">
        <v>27</v>
      </c>
      <c r="E176" s="1">
        <f>SUMIFS('Production Data'!K:K,'Production Data'!C:C,'Workout sheet'!D176,'Production Data'!A:A,'Workout sheet'!A176)</f>
        <v>1235</v>
      </c>
      <c r="F176" s="1">
        <f t="shared" si="24"/>
        <v>35100</v>
      </c>
      <c r="G176">
        <f>SUMIFS('Production Data'!T:T,'Production Data'!C:C,'Workout sheet'!D176,'Production Data'!A:A,'Workout sheet'!A176)</f>
        <v>36000</v>
      </c>
      <c r="H176">
        <f>COUNTIFS('Compac Raw Data'!$D:$D,'Workout sheet'!C176,'Compac Raw Data'!$Z:$Z,'Workout sheet'!A176)</f>
        <v>0</v>
      </c>
      <c r="I176" s="8">
        <f t="shared" si="29"/>
        <v>20.583333333333332</v>
      </c>
      <c r="J176" s="8">
        <f t="shared" si="30"/>
        <v>24.142361111111111</v>
      </c>
      <c r="K176">
        <f>(SUMIFS('Compac Raw Data'!S:S,'Compac Raw Data'!Z:Z,'Workout sheet'!A176,'Compac Raw Data'!D:D,'Workout sheet'!C176))</f>
        <v>0</v>
      </c>
      <c r="L176" s="17">
        <f t="shared" si="31"/>
        <v>3.4305555555555554E-2</v>
      </c>
      <c r="M176" s="8">
        <f ca="1">IF(Table2[[#This Row],[MONTH]]+EOMONTH(MONTH(Table2[[#This Row],[MONTH]]),0)&lt;TODAY(),IF(H176=0,(F176-E176)/1440,((F176-E176)/H176)/1440),0)</f>
        <v>23.517361111111111</v>
      </c>
      <c r="N176" s="24">
        <f t="shared" si="32"/>
        <v>3.5185185185185187E-2</v>
      </c>
      <c r="T176" s="45"/>
      <c r="U176" s="45"/>
    </row>
    <row r="177" spans="1:21" x14ac:dyDescent="0.3">
      <c r="A177" s="6">
        <v>45231</v>
      </c>
      <c r="B177" t="s">
        <v>34</v>
      </c>
      <c r="C177" t="str">
        <f>_xlfn.XLOOKUP(D177,'Production Data'!C:C,'Production Data'!B:B)</f>
        <v>BURRI GEAR GRINDING BZ331 I15007</v>
      </c>
      <c r="D177" s="1" t="s">
        <v>28</v>
      </c>
      <c r="E177" s="1">
        <f>SUMIFS('Production Data'!K:K,'Production Data'!C:C,'Workout sheet'!D177,'Production Data'!A:A,'Workout sheet'!A177)</f>
        <v>2650</v>
      </c>
      <c r="F177" s="1">
        <f t="shared" si="24"/>
        <v>35100</v>
      </c>
      <c r="G177">
        <f>SUMIFS('Production Data'!T:T,'Production Data'!C:C,'Workout sheet'!D177,'Production Data'!A:A,'Workout sheet'!A177)</f>
        <v>35550</v>
      </c>
      <c r="H177">
        <f>COUNTIFS('Compac Raw Data'!$D:$D,'Workout sheet'!C177,'Compac Raw Data'!$Z:$Z,'Workout sheet'!A177)</f>
        <v>2</v>
      </c>
      <c r="I177" s="8">
        <f t="shared" si="29"/>
        <v>22.083333333333332</v>
      </c>
      <c r="J177" s="8">
        <f t="shared" si="30"/>
        <v>11.423611111111111</v>
      </c>
      <c r="K177">
        <f>(SUMIFS('Compac Raw Data'!S:S,'Compac Raw Data'!Z:Z,'Workout sheet'!A177,'Compac Raw Data'!D:D,'Workout sheet'!C177))</f>
        <v>120</v>
      </c>
      <c r="L177" s="17">
        <f t="shared" si="31"/>
        <v>7.4542897327707455E-2</v>
      </c>
      <c r="M177" s="8">
        <f ca="1">IF(Table2[[#This Row],[MONTH]]+EOMONTH(MONTH(Table2[[#This Row],[MONTH]]),0)&lt;TODAY(),IF(H177=0,(F177-E177)/1440,((F177-E177)/H177)/1440),0)</f>
        <v>11.267361111111111</v>
      </c>
      <c r="N177" s="24">
        <f t="shared" si="32"/>
        <v>7.5498575498575499E-2</v>
      </c>
      <c r="T177" s="45"/>
      <c r="U177" s="45"/>
    </row>
    <row r="178" spans="1:21" x14ac:dyDescent="0.3">
      <c r="A178" s="6">
        <v>45231</v>
      </c>
      <c r="B178" t="s">
        <v>34</v>
      </c>
      <c r="C178" t="str">
        <f>_xlfn.XLOOKUP(D178,'Production Data'!C:C,'Production Data'!B:B)</f>
        <v>PMT INTERNAL GRINDING-2 FIG50XL I14005</v>
      </c>
      <c r="D178" s="1" t="s">
        <v>29</v>
      </c>
      <c r="E178" s="1">
        <f>SUMIFS('Production Data'!K:K,'Production Data'!C:C,'Workout sheet'!D178,'Production Data'!A:A,'Workout sheet'!A178)</f>
        <v>920</v>
      </c>
      <c r="F178" s="1">
        <f t="shared" si="24"/>
        <v>35100</v>
      </c>
      <c r="G178">
        <f>SUMIFS('Production Data'!T:T,'Production Data'!C:C,'Workout sheet'!D178,'Production Data'!A:A,'Workout sheet'!A178)</f>
        <v>36450</v>
      </c>
      <c r="H178">
        <f>COUNTIFS('Compac Raw Data'!$D:$D,'Workout sheet'!C178,'Compac Raw Data'!$Z:$Z,'Workout sheet'!A178)</f>
        <v>0</v>
      </c>
      <c r="I178" s="8">
        <f t="shared" si="29"/>
        <v>15.333333333333334</v>
      </c>
      <c r="J178" s="8">
        <f t="shared" si="30"/>
        <v>24.673611111111111</v>
      </c>
      <c r="K178">
        <f>(SUMIFS('Compac Raw Data'!S:S,'Compac Raw Data'!Z:Z,'Workout sheet'!A178,'Compac Raw Data'!D:D,'Workout sheet'!C178))</f>
        <v>0</v>
      </c>
      <c r="L178" s="17">
        <f t="shared" si="31"/>
        <v>2.5240054869684499E-2</v>
      </c>
      <c r="M178" s="8">
        <f ca="1">IF(Table2[[#This Row],[MONTH]]+EOMONTH(MONTH(Table2[[#This Row],[MONTH]]),0)&lt;TODAY(),IF(H178=0,(F178-E178)/1440,((F178-E178)/H178)/1440),0)</f>
        <v>23.736111111111111</v>
      </c>
      <c r="N178" s="24">
        <f t="shared" si="32"/>
        <v>2.621082621082621E-2</v>
      </c>
      <c r="T178" s="45"/>
      <c r="U178" s="45"/>
    </row>
    <row r="179" spans="1:21" x14ac:dyDescent="0.3">
      <c r="A179" s="6">
        <v>45231</v>
      </c>
      <c r="B179" t="s">
        <v>34</v>
      </c>
      <c r="C179" t="str">
        <f>_xlfn.XLOOKUP(D179,'Production Data'!C:C,'Production Data'!B:B)</f>
        <v>REISHAUER GEAR GRINDING RZ301AS I15003</v>
      </c>
      <c r="D179" s="1" t="s">
        <v>30</v>
      </c>
      <c r="E179" s="1">
        <f>SUMIFS('Production Data'!K:K,'Production Data'!C:C,'Workout sheet'!D179,'Production Data'!A:A,'Workout sheet'!A179)</f>
        <v>7665</v>
      </c>
      <c r="F179" s="1">
        <f t="shared" si="24"/>
        <v>35100</v>
      </c>
      <c r="G179">
        <f>SUMIFS('Production Data'!T:T,'Production Data'!C:C,'Workout sheet'!D179,'Production Data'!A:A,'Workout sheet'!A179)</f>
        <v>30150</v>
      </c>
      <c r="H179">
        <f>COUNTIFS('Compac Raw Data'!$D:$D,'Workout sheet'!C179,'Compac Raw Data'!$Z:$Z,'Workout sheet'!A179)</f>
        <v>5</v>
      </c>
      <c r="I179" s="8">
        <f t="shared" si="29"/>
        <v>25.55</v>
      </c>
      <c r="J179" s="8">
        <f t="shared" si="30"/>
        <v>3.1229166666666668</v>
      </c>
      <c r="K179">
        <f>(SUMIFS('Compac Raw Data'!S:S,'Compac Raw Data'!Z:Z,'Workout sheet'!A179,'Compac Raw Data'!D:D,'Workout sheet'!C179))</f>
        <v>155</v>
      </c>
      <c r="L179" s="17">
        <f t="shared" si="31"/>
        <v>0.25422885572139303</v>
      </c>
      <c r="M179" s="8">
        <f ca="1">IF(Table2[[#This Row],[MONTH]]+EOMONTH(MONTH(Table2[[#This Row],[MONTH]]),0)&lt;TODAY(),IF(H179=0,(F179-E179)/1440,((F179-E179)/H179)/1440),0)</f>
        <v>3.8104166666666668</v>
      </c>
      <c r="N179" s="24">
        <f t="shared" si="32"/>
        <v>0.21837606837606838</v>
      </c>
      <c r="T179" s="45"/>
      <c r="U179" s="45"/>
    </row>
    <row r="180" spans="1:21" x14ac:dyDescent="0.3">
      <c r="A180" s="6">
        <v>45231</v>
      </c>
      <c r="B180" t="s">
        <v>34</v>
      </c>
      <c r="C180" t="str">
        <f>_xlfn.XLOOKUP(D180,'Production Data'!C:C,'Production Data'!B:B)</f>
        <v>REISHAUER GEAR GRINDING RZ362A I15004</v>
      </c>
      <c r="D180" s="1" t="s">
        <v>31</v>
      </c>
      <c r="E180" s="1">
        <f>SUMIFS('Production Data'!K:K,'Production Data'!C:C,'Workout sheet'!D180,'Production Data'!A:A,'Workout sheet'!A180)</f>
        <v>6810</v>
      </c>
      <c r="F180" s="1">
        <f t="shared" si="24"/>
        <v>35100</v>
      </c>
      <c r="G180">
        <f>SUMIFS('Production Data'!T:T,'Production Data'!C:C,'Workout sheet'!D180,'Production Data'!A:A,'Workout sheet'!A180)</f>
        <v>29250</v>
      </c>
      <c r="H180">
        <f>COUNTIFS('Compac Raw Data'!$D:$D,'Workout sheet'!C180,'Compac Raw Data'!$Z:$Z,'Workout sheet'!A180)</f>
        <v>10</v>
      </c>
      <c r="I180" s="8">
        <f t="shared" si="29"/>
        <v>11.35</v>
      </c>
      <c r="J180" s="8">
        <f t="shared" si="30"/>
        <v>1.5583333333333333</v>
      </c>
      <c r="K180">
        <f>(SUMIFS('Compac Raw Data'!S:S,'Compac Raw Data'!Z:Z,'Workout sheet'!A180,'Compac Raw Data'!D:D,'Workout sheet'!C180))</f>
        <v>925</v>
      </c>
      <c r="L180" s="17">
        <f t="shared" si="31"/>
        <v>0.23282051282051283</v>
      </c>
      <c r="M180" s="8">
        <f ca="1">IF(Table2[[#This Row],[MONTH]]+EOMONTH(MONTH(Table2[[#This Row],[MONTH]]),0)&lt;TODAY(),IF(H180=0,(F180-E180)/1440,((F180-E180)/H180)/1440),0)</f>
        <v>1.9645833333333333</v>
      </c>
      <c r="N180" s="24">
        <f t="shared" si="32"/>
        <v>0.19401709401709402</v>
      </c>
      <c r="T180" s="45"/>
      <c r="U180" s="45"/>
    </row>
    <row r="181" spans="1:21" x14ac:dyDescent="0.3">
      <c r="A181" s="6">
        <v>45231</v>
      </c>
      <c r="B181" t="s">
        <v>35</v>
      </c>
      <c r="C181" t="str">
        <f>_xlfn.XLOOKUP(D181,'Production Data'!C:C,'Production Data'!B:B)</f>
        <v>MAZAK HMC HCN6000 I21005</v>
      </c>
      <c r="D181" s="1" t="s">
        <v>36</v>
      </c>
      <c r="E181" s="1">
        <f>SUMIFS('Production Data'!K:K,'Production Data'!C:C,'Workout sheet'!D181,'Production Data'!A:A,'Workout sheet'!A181)</f>
        <v>2322</v>
      </c>
      <c r="F181" s="1">
        <f t="shared" si="24"/>
        <v>35100</v>
      </c>
      <c r="G181">
        <f>SUMIFS('Production Data'!T:T,'Production Data'!C:C,'Workout sheet'!D181,'Production Data'!A:A,'Workout sheet'!A181)</f>
        <v>31950</v>
      </c>
      <c r="H181">
        <f>COUNTIFS('Compac Raw Data'!$D:$D,'Workout sheet'!C181,'Compac Raw Data'!$Z:$Z,'Workout sheet'!A181)</f>
        <v>5</v>
      </c>
      <c r="I181" s="8">
        <f t="shared" si="29"/>
        <v>7.7399999999999993</v>
      </c>
      <c r="J181" s="8">
        <f t="shared" si="30"/>
        <v>4.1150000000000002</v>
      </c>
      <c r="K181">
        <f>(SUMIFS('Compac Raw Data'!S:S,'Compac Raw Data'!Z:Z,'Workout sheet'!A181,'Compac Raw Data'!D:D,'Workout sheet'!C181))</f>
        <v>256</v>
      </c>
      <c r="L181" s="17">
        <f t="shared" si="31"/>
        <v>7.2676056338028164E-2</v>
      </c>
      <c r="M181" s="8">
        <f ca="1">IF(Table2[[#This Row],[MONTH]]+EOMONTH(MONTH(Table2[[#This Row],[MONTH]]),0)&lt;TODAY(),IF(H181=0,(F181-E181)/1440,((F181-E181)/H181)/1440),0)</f>
        <v>4.5525000000000002</v>
      </c>
      <c r="N181" s="24">
        <f t="shared" si="32"/>
        <v>6.615384615384616E-2</v>
      </c>
      <c r="T181" s="45"/>
      <c r="U181" s="45"/>
    </row>
    <row r="182" spans="1:21" x14ac:dyDescent="0.3">
      <c r="A182" s="6">
        <v>45231</v>
      </c>
      <c r="B182" t="s">
        <v>35</v>
      </c>
      <c r="C182" t="str">
        <f>_xlfn.XLOOKUP(D182,'Production Data'!C:C,'Production Data'!B:B)</f>
        <v>MAZAK HMC FH 4000- 21001</v>
      </c>
      <c r="D182" s="1" t="s">
        <v>37</v>
      </c>
      <c r="E182" s="1">
        <f>SUMIFS('Production Data'!K:K,'Production Data'!C:C,'Workout sheet'!D182,'Production Data'!A:A,'Workout sheet'!A182)</f>
        <v>488</v>
      </c>
      <c r="F182" s="1">
        <f t="shared" si="24"/>
        <v>35100</v>
      </c>
      <c r="G182">
        <f>SUMIFS('Production Data'!T:T,'Production Data'!C:C,'Workout sheet'!D182,'Production Data'!A:A,'Workout sheet'!A182)</f>
        <v>33750</v>
      </c>
      <c r="H182">
        <f>COUNTIFS('Compac Raw Data'!$D:$D,'Workout sheet'!C182,'Compac Raw Data'!$Z:$Z,'Workout sheet'!A182)</f>
        <v>2</v>
      </c>
      <c r="I182" s="8">
        <f t="shared" ref="I182:I213" si="33">IF(H182=0,(E182/60),(E182/H182)/60)</f>
        <v>4.0666666666666664</v>
      </c>
      <c r="J182" s="8">
        <f t="shared" ref="J182:J213" si="34">IF(H182=0,(G182-E182)/1440,((G182-E182)/H182)/1440)</f>
        <v>11.549305555555556</v>
      </c>
      <c r="K182">
        <f>(SUMIFS('Compac Raw Data'!S:S,'Compac Raw Data'!Z:Z,'Workout sheet'!A182,'Compac Raw Data'!D:D,'Workout sheet'!C182))</f>
        <v>105</v>
      </c>
      <c r="L182" s="17">
        <f t="shared" ref="L182:L213" si="35">IFERROR(E182/G182,0)</f>
        <v>1.4459259259259259E-2</v>
      </c>
      <c r="M182" s="8">
        <f ca="1">IF(Table2[[#This Row],[MONTH]]+EOMONTH(MONTH(Table2[[#This Row],[MONTH]]),0)&lt;TODAY(),IF(H182=0,(F182-E182)/1440,((F182-E182)/H182)/1440),0)</f>
        <v>12.018055555555556</v>
      </c>
      <c r="N182" s="24">
        <f t="shared" ref="N182:N213" si="36">E182/F182</f>
        <v>1.3903133903133903E-2</v>
      </c>
      <c r="T182" s="45"/>
      <c r="U182" s="45"/>
    </row>
    <row r="183" spans="1:21" x14ac:dyDescent="0.3">
      <c r="A183" s="6">
        <v>45231</v>
      </c>
      <c r="B183" t="s">
        <v>35</v>
      </c>
      <c r="C183" t="str">
        <f>_xlfn.XLOOKUP(D183,'Production Data'!C:C,'Production Data'!B:B)</f>
        <v>DOOSAN VERTICAL TURNING LATHE VTL850 I3101</v>
      </c>
      <c r="D183" s="1" t="s">
        <v>38</v>
      </c>
      <c r="E183" s="1">
        <f>SUMIFS('Production Data'!K:K,'Production Data'!C:C,'Workout sheet'!D183,'Production Data'!A:A,'Workout sheet'!A183)</f>
        <v>966</v>
      </c>
      <c r="F183" s="1">
        <f t="shared" si="24"/>
        <v>35100</v>
      </c>
      <c r="G183">
        <f>SUMIFS('Production Data'!T:T,'Production Data'!C:C,'Workout sheet'!D183,'Production Data'!A:A,'Workout sheet'!A183)</f>
        <v>20250</v>
      </c>
      <c r="H183">
        <f>COUNTIFS('Compac Raw Data'!$D:$D,'Workout sheet'!C183,'Compac Raw Data'!$Z:$Z,'Workout sheet'!A183)</f>
        <v>1</v>
      </c>
      <c r="I183" s="8">
        <f t="shared" si="33"/>
        <v>16.100000000000001</v>
      </c>
      <c r="J183" s="8">
        <f t="shared" si="34"/>
        <v>13.391666666666667</v>
      </c>
      <c r="K183">
        <f>(SUMIFS('Compac Raw Data'!S:S,'Compac Raw Data'!Z:Z,'Workout sheet'!A183,'Compac Raw Data'!D:D,'Workout sheet'!C183))</f>
        <v>25</v>
      </c>
      <c r="L183" s="17">
        <f t="shared" si="35"/>
        <v>4.7703703703703706E-2</v>
      </c>
      <c r="M183" s="8">
        <f ca="1">IF(Table2[[#This Row],[MONTH]]+EOMONTH(MONTH(Table2[[#This Row],[MONTH]]),0)&lt;TODAY(),IF(H183=0,(F183-E183)/1440,((F183-E183)/H183)/1440),0)</f>
        <v>23.704166666666666</v>
      </c>
      <c r="N183" s="24">
        <f t="shared" si="36"/>
        <v>2.752136752136752E-2</v>
      </c>
      <c r="T183" s="45"/>
      <c r="U183" s="45"/>
    </row>
    <row r="184" spans="1:21" x14ac:dyDescent="0.3">
      <c r="A184" s="6">
        <v>45231</v>
      </c>
      <c r="B184" t="s">
        <v>35</v>
      </c>
      <c r="C184" t="str">
        <f>_xlfn.XLOOKUP(D184,'Production Data'!C:C,'Production Data'!B:B)</f>
        <v>HWACHEON VERTICAL TURNING LATHE VT550R I3105</v>
      </c>
      <c r="D184" s="1" t="s">
        <v>39</v>
      </c>
      <c r="E184" s="1">
        <f>SUMIFS('Production Data'!K:K,'Production Data'!C:C,'Workout sheet'!D184,'Production Data'!A:A,'Workout sheet'!A184)</f>
        <v>331</v>
      </c>
      <c r="F184" s="1">
        <f t="shared" si="24"/>
        <v>35100</v>
      </c>
      <c r="G184">
        <f>SUMIFS('Production Data'!T:T,'Production Data'!C:C,'Workout sheet'!D184,'Production Data'!A:A,'Workout sheet'!A184)</f>
        <v>23850</v>
      </c>
      <c r="H184">
        <f>COUNTIFS('Compac Raw Data'!$D:$D,'Workout sheet'!C184,'Compac Raw Data'!$Z:$Z,'Workout sheet'!A184)</f>
        <v>1</v>
      </c>
      <c r="I184" s="8">
        <f t="shared" si="33"/>
        <v>5.5166666666666666</v>
      </c>
      <c r="J184" s="8">
        <f t="shared" si="34"/>
        <v>16.332638888888887</v>
      </c>
      <c r="K184">
        <f>(SUMIFS('Compac Raw Data'!S:S,'Compac Raw Data'!Z:Z,'Workout sheet'!A184,'Compac Raw Data'!D:D,'Workout sheet'!C184))</f>
        <v>30</v>
      </c>
      <c r="L184" s="17">
        <f t="shared" si="35"/>
        <v>1.3878406708595388E-2</v>
      </c>
      <c r="M184" s="8">
        <f ca="1">IF(Table2[[#This Row],[MONTH]]+EOMONTH(MONTH(Table2[[#This Row],[MONTH]]),0)&lt;TODAY(),IF(H184=0,(F184-E184)/1440,((F184-E184)/H184)/1440),0)</f>
        <v>24.145138888888887</v>
      </c>
      <c r="N184" s="24">
        <f t="shared" si="36"/>
        <v>9.4301994301994301E-3</v>
      </c>
      <c r="T184" s="45"/>
      <c r="U184" s="45"/>
    </row>
    <row r="185" spans="1:21" x14ac:dyDescent="0.3">
      <c r="A185" s="6">
        <v>45231</v>
      </c>
      <c r="B185" t="s">
        <v>35</v>
      </c>
      <c r="C185" t="str">
        <f>_xlfn.XLOOKUP(D185,'Production Data'!C:C,'Production Data'!B:B)</f>
        <v>HWACHEON VERTICAL TURNING LATHE VT650R I3107</v>
      </c>
      <c r="D185" s="1" t="s">
        <v>40</v>
      </c>
      <c r="E185" s="1">
        <f>SUMIFS('Production Data'!K:K,'Production Data'!C:C,'Workout sheet'!D185,'Production Data'!A:A,'Workout sheet'!A185)</f>
        <v>475</v>
      </c>
      <c r="F185" s="1">
        <f t="shared" si="24"/>
        <v>35100</v>
      </c>
      <c r="G185">
        <f>SUMIFS('Production Data'!T:T,'Production Data'!C:C,'Workout sheet'!D185,'Production Data'!A:A,'Workout sheet'!A185)</f>
        <v>29700</v>
      </c>
      <c r="H185">
        <f>COUNTIFS('Compac Raw Data'!$D:$D,'Workout sheet'!C185,'Compac Raw Data'!$Z:$Z,'Workout sheet'!A185)</f>
        <v>1</v>
      </c>
      <c r="I185" s="8">
        <f t="shared" si="33"/>
        <v>7.916666666666667</v>
      </c>
      <c r="J185" s="8">
        <f t="shared" si="34"/>
        <v>20.295138888888889</v>
      </c>
      <c r="K185">
        <f>(SUMIFS('Compac Raw Data'!S:S,'Compac Raw Data'!Z:Z,'Workout sheet'!A185,'Compac Raw Data'!D:D,'Workout sheet'!C185))</f>
        <v>100</v>
      </c>
      <c r="L185" s="17">
        <f t="shared" si="35"/>
        <v>1.5993265993265993E-2</v>
      </c>
      <c r="M185" s="8">
        <f ca="1">IF(Table2[[#This Row],[MONTH]]+EOMONTH(MONTH(Table2[[#This Row],[MONTH]]),0)&lt;TODAY(),IF(H185=0,(F185-E185)/1440,((F185-E185)/H185)/1440),0)</f>
        <v>24.045138888888889</v>
      </c>
      <c r="N185" s="24">
        <f t="shared" si="36"/>
        <v>1.3532763532763533E-2</v>
      </c>
      <c r="T185" s="45"/>
      <c r="U185" s="45"/>
    </row>
    <row r="186" spans="1:21" x14ac:dyDescent="0.3">
      <c r="A186" s="6">
        <v>45231</v>
      </c>
      <c r="B186" t="s">
        <v>35</v>
      </c>
      <c r="C186" t="str">
        <f>_xlfn.XLOOKUP(D186,'Production Data'!C:C,'Production Data'!B:B)</f>
        <v>MAZAK HMC FH6800 6PC I21004</v>
      </c>
      <c r="D186" s="1" t="s">
        <v>41</v>
      </c>
      <c r="E186" s="1">
        <f>SUMIFS('Production Data'!K:K,'Production Data'!C:C,'Workout sheet'!D186,'Production Data'!A:A,'Workout sheet'!A186)</f>
        <v>1563</v>
      </c>
      <c r="F186" s="1">
        <f t="shared" si="24"/>
        <v>35100</v>
      </c>
      <c r="G186">
        <f>SUMIFS('Production Data'!T:T,'Production Data'!C:C,'Workout sheet'!D186,'Production Data'!A:A,'Workout sheet'!A186)</f>
        <v>35100</v>
      </c>
      <c r="H186">
        <f>COUNTIFS('Compac Raw Data'!$D:$D,'Workout sheet'!C186,'Compac Raw Data'!$Z:$Z,'Workout sheet'!A186)</f>
        <v>2</v>
      </c>
      <c r="I186" s="8">
        <f t="shared" si="33"/>
        <v>13.025</v>
      </c>
      <c r="J186" s="8">
        <f t="shared" si="34"/>
        <v>11.644791666666666</v>
      </c>
      <c r="K186">
        <f>(SUMIFS('Compac Raw Data'!S:S,'Compac Raw Data'!Z:Z,'Workout sheet'!A186,'Compac Raw Data'!D:D,'Workout sheet'!C186))</f>
        <v>85</v>
      </c>
      <c r="L186" s="17">
        <f t="shared" si="35"/>
        <v>4.4529914529914533E-2</v>
      </c>
      <c r="M186" s="8">
        <f ca="1">IF(Table2[[#This Row],[MONTH]]+EOMONTH(MONTH(Table2[[#This Row],[MONTH]]),0)&lt;TODAY(),IF(H186=0,(F186-E186)/1440,((F186-E186)/H186)/1440),0)</f>
        <v>11.644791666666666</v>
      </c>
      <c r="N186" s="24">
        <f t="shared" si="36"/>
        <v>4.4529914529914533E-2</v>
      </c>
      <c r="T186" s="45"/>
      <c r="U186" s="45"/>
    </row>
    <row r="187" spans="1:21" x14ac:dyDescent="0.3">
      <c r="A187" s="6">
        <v>45231</v>
      </c>
      <c r="B187" t="s">
        <v>35</v>
      </c>
      <c r="C187" t="str">
        <f>_xlfn.XLOOKUP(D187,'Production Data'!C:C,'Production Data'!B:B)</f>
        <v>MAZAK HMC FH6800 2PC-1 I21003</v>
      </c>
      <c r="D187" s="1" t="s">
        <v>42</v>
      </c>
      <c r="E187" s="1">
        <f>SUMIFS('Production Data'!K:K,'Production Data'!C:C,'Workout sheet'!D187,'Production Data'!A:A,'Workout sheet'!A187)</f>
        <v>1903</v>
      </c>
      <c r="F187" s="1">
        <f t="shared" si="24"/>
        <v>35100</v>
      </c>
      <c r="G187">
        <f>SUMIFS('Production Data'!T:T,'Production Data'!C:C,'Workout sheet'!D187,'Production Data'!A:A,'Workout sheet'!A187)</f>
        <v>31950</v>
      </c>
      <c r="H187">
        <f>COUNTIFS('Compac Raw Data'!$D:$D,'Workout sheet'!C187,'Compac Raw Data'!$Z:$Z,'Workout sheet'!A187)</f>
        <v>4</v>
      </c>
      <c r="I187" s="8">
        <f t="shared" si="33"/>
        <v>7.9291666666666663</v>
      </c>
      <c r="J187" s="8">
        <f t="shared" si="34"/>
        <v>5.2164930555555555</v>
      </c>
      <c r="K187">
        <f>(SUMIFS('Compac Raw Data'!S:S,'Compac Raw Data'!Z:Z,'Workout sheet'!A187,'Compac Raw Data'!D:D,'Workout sheet'!C187))</f>
        <v>250</v>
      </c>
      <c r="L187" s="17">
        <f t="shared" si="35"/>
        <v>5.9561815336463222E-2</v>
      </c>
      <c r="M187" s="8">
        <f ca="1">IF(Table2[[#This Row],[MONTH]]+EOMONTH(MONTH(Table2[[#This Row],[MONTH]]),0)&lt;TODAY(),IF(H187=0,(F187-E187)/1440,((F187-E187)/H187)/1440),0)</f>
        <v>5.7633680555555555</v>
      </c>
      <c r="N187" s="24">
        <f t="shared" si="36"/>
        <v>5.4216524216524217E-2</v>
      </c>
      <c r="T187" s="45"/>
      <c r="U187" s="45"/>
    </row>
    <row r="188" spans="1:21" x14ac:dyDescent="0.3">
      <c r="A188" s="6">
        <v>45231</v>
      </c>
      <c r="B188" t="s">
        <v>35</v>
      </c>
      <c r="C188" t="str">
        <f>_xlfn.XLOOKUP(D188,'Production Data'!C:C,'Production Data'!B:B)</f>
        <v>MAZAK HMC FH6800 2PC-2 I21006</v>
      </c>
      <c r="D188" s="1" t="s">
        <v>43</v>
      </c>
      <c r="E188" s="1">
        <f>SUMIFS('Production Data'!K:K,'Production Data'!C:C,'Workout sheet'!D188,'Production Data'!A:A,'Workout sheet'!A188)</f>
        <v>2562</v>
      </c>
      <c r="F188" s="1">
        <f t="shared" si="24"/>
        <v>35100</v>
      </c>
      <c r="G188">
        <f>SUMIFS('Production Data'!T:T,'Production Data'!C:C,'Workout sheet'!D188,'Production Data'!A:A,'Workout sheet'!A188)</f>
        <v>33300</v>
      </c>
      <c r="H188">
        <f>COUNTIFS('Compac Raw Data'!$D:$D,'Workout sheet'!C188,'Compac Raw Data'!$Z:$Z,'Workout sheet'!A188)</f>
        <v>8</v>
      </c>
      <c r="I188" s="8">
        <f t="shared" si="33"/>
        <v>5.3375000000000004</v>
      </c>
      <c r="J188" s="8">
        <f t="shared" si="34"/>
        <v>2.6682291666666669</v>
      </c>
      <c r="K188">
        <f>(SUMIFS('Compac Raw Data'!S:S,'Compac Raw Data'!Z:Z,'Workout sheet'!A188,'Compac Raw Data'!D:D,'Workout sheet'!C188))</f>
        <v>990</v>
      </c>
      <c r="L188" s="17">
        <f t="shared" si="35"/>
        <v>7.6936936936936942E-2</v>
      </c>
      <c r="M188" s="8">
        <f ca="1">IF(Table2[[#This Row],[MONTH]]+EOMONTH(MONTH(Table2[[#This Row],[MONTH]]),0)&lt;TODAY(),IF(H188=0,(F188-E188)/1440,((F188-E188)/H188)/1440),0)</f>
        <v>2.8244791666666669</v>
      </c>
      <c r="N188" s="24">
        <f t="shared" si="36"/>
        <v>7.2991452991452987E-2</v>
      </c>
      <c r="T188" s="45"/>
      <c r="U188" s="45"/>
    </row>
    <row r="189" spans="1:21" x14ac:dyDescent="0.3">
      <c r="A189" s="6">
        <v>45231</v>
      </c>
      <c r="B189" t="s">
        <v>35</v>
      </c>
      <c r="C189" t="str">
        <f>_xlfn.XLOOKUP(D189,'Production Data'!C:C,'Production Data'!B:B)</f>
        <v>MAZAK TURNING CENTER QTN350M I3006</v>
      </c>
      <c r="D189" s="1" t="s">
        <v>44</v>
      </c>
      <c r="E189" s="1">
        <f>SUMIFS('Production Data'!K:K,'Production Data'!C:C,'Workout sheet'!D189,'Production Data'!A:A,'Workout sheet'!A189)</f>
        <v>0</v>
      </c>
      <c r="F189" s="1">
        <f t="shared" si="24"/>
        <v>35100</v>
      </c>
      <c r="G189">
        <f>SUMIFS('Production Data'!T:T,'Production Data'!C:C,'Workout sheet'!D189,'Production Data'!A:A,'Workout sheet'!A189)</f>
        <v>32850</v>
      </c>
      <c r="H189">
        <f>COUNTIFS('Compac Raw Data'!$D:$D,'Workout sheet'!C189,'Compac Raw Data'!$Z:$Z,'Workout sheet'!A189)</f>
        <v>2</v>
      </c>
      <c r="I189" s="8">
        <f t="shared" si="33"/>
        <v>0</v>
      </c>
      <c r="J189" s="8">
        <f t="shared" si="34"/>
        <v>11.40625</v>
      </c>
      <c r="K189">
        <f>(SUMIFS('Compac Raw Data'!S:S,'Compac Raw Data'!Z:Z,'Workout sheet'!A189,'Compac Raw Data'!D:D,'Workout sheet'!C189))</f>
        <v>75</v>
      </c>
      <c r="L189" s="17">
        <f t="shared" si="35"/>
        <v>0</v>
      </c>
      <c r="M189" s="8">
        <f ca="1">IF(Table2[[#This Row],[MONTH]]+EOMONTH(MONTH(Table2[[#This Row],[MONTH]]),0)&lt;TODAY(),IF(H189=0,(F189-E189)/1440,((F189-E189)/H189)/1440),0)</f>
        <v>12.1875</v>
      </c>
      <c r="N189" s="24">
        <f t="shared" si="36"/>
        <v>0</v>
      </c>
      <c r="T189" s="45"/>
      <c r="U189" s="45"/>
    </row>
    <row r="190" spans="1:21" x14ac:dyDescent="0.3">
      <c r="A190" s="6">
        <v>45231</v>
      </c>
      <c r="B190" t="s">
        <v>35</v>
      </c>
      <c r="C190" t="str">
        <f>_xlfn.XLOOKUP(D190,'Production Data'!C:C,'Production Data'!B:B)</f>
        <v>MAZAK VMC VTC200B I22001</v>
      </c>
      <c r="D190" s="1" t="s">
        <v>45</v>
      </c>
      <c r="E190" s="1">
        <f>SUMIFS('Production Data'!K:K,'Production Data'!C:C,'Workout sheet'!D190,'Production Data'!A:A,'Workout sheet'!A190)</f>
        <v>663</v>
      </c>
      <c r="F190" s="1">
        <f t="shared" si="24"/>
        <v>35100</v>
      </c>
      <c r="G190">
        <f>SUMIFS('Production Data'!T:T,'Production Data'!C:C,'Workout sheet'!D190,'Production Data'!A:A,'Workout sheet'!A190)</f>
        <v>31950</v>
      </c>
      <c r="H190">
        <f>COUNTIFS('Compac Raw Data'!$D:$D,'Workout sheet'!C190,'Compac Raw Data'!$Z:$Z,'Workout sheet'!A190)</f>
        <v>2</v>
      </c>
      <c r="I190" s="8">
        <f t="shared" si="33"/>
        <v>5.5250000000000004</v>
      </c>
      <c r="J190" s="8">
        <f t="shared" si="34"/>
        <v>10.863541666666666</v>
      </c>
      <c r="K190">
        <f>(SUMIFS('Compac Raw Data'!S:S,'Compac Raw Data'!Z:Z,'Workout sheet'!A190,'Compac Raw Data'!D:D,'Workout sheet'!C190))</f>
        <v>92</v>
      </c>
      <c r="L190" s="17">
        <f t="shared" si="35"/>
        <v>2.0751173708920188E-2</v>
      </c>
      <c r="M190" s="8">
        <f ca="1">IF(Table2[[#This Row],[MONTH]]+EOMONTH(MONTH(Table2[[#This Row],[MONTH]]),0)&lt;TODAY(),IF(H190=0,(F190-E190)/1440,((F190-E190)/H190)/1440),0)</f>
        <v>11.957291666666666</v>
      </c>
      <c r="N190" s="24">
        <f t="shared" si="36"/>
        <v>1.8888888888888889E-2</v>
      </c>
      <c r="T190" s="45"/>
      <c r="U190" s="45"/>
    </row>
    <row r="191" spans="1:21" x14ac:dyDescent="0.3">
      <c r="A191" s="6">
        <v>45231</v>
      </c>
      <c r="B191" t="s">
        <v>35</v>
      </c>
      <c r="C191" t="str">
        <f>_xlfn.XLOOKUP(D191,'Production Data'!C:C,'Production Data'!B:B)</f>
        <v>AMS VMC MCV400 XL I22002</v>
      </c>
      <c r="D191" s="1" t="s">
        <v>46</v>
      </c>
      <c r="E191" s="1">
        <f>SUMIFS('Production Data'!K:K,'Production Data'!C:C,'Workout sheet'!D191,'Production Data'!A:A,'Workout sheet'!A191)</f>
        <v>73</v>
      </c>
      <c r="F191" s="1">
        <f t="shared" si="24"/>
        <v>35100</v>
      </c>
      <c r="G191">
        <f>SUMIFS('Production Data'!T:T,'Production Data'!C:C,'Workout sheet'!D191,'Production Data'!A:A,'Workout sheet'!A191)</f>
        <v>21600</v>
      </c>
      <c r="H191">
        <f>COUNTIFS('Compac Raw Data'!$D:$D,'Workout sheet'!C191,'Compac Raw Data'!$Z:$Z,'Workout sheet'!A191)</f>
        <v>0</v>
      </c>
      <c r="I191" s="8">
        <f t="shared" si="33"/>
        <v>1.2166666666666666</v>
      </c>
      <c r="J191" s="8">
        <f t="shared" si="34"/>
        <v>14.949305555555556</v>
      </c>
      <c r="K191">
        <f>(SUMIFS('Compac Raw Data'!S:S,'Compac Raw Data'!Z:Z,'Workout sheet'!A191,'Compac Raw Data'!D:D,'Workout sheet'!C191))</f>
        <v>0</v>
      </c>
      <c r="L191" s="17">
        <f t="shared" si="35"/>
        <v>3.3796296296296296E-3</v>
      </c>
      <c r="M191" s="8">
        <f ca="1">IF(Table2[[#This Row],[MONTH]]+EOMONTH(MONTH(Table2[[#This Row],[MONTH]]),0)&lt;TODAY(),IF(H191=0,(F191-E191)/1440,((F191-E191)/H191)/1440),0)</f>
        <v>24.324305555555554</v>
      </c>
      <c r="N191" s="24">
        <f t="shared" si="36"/>
        <v>2.0797720797720797E-3</v>
      </c>
      <c r="T191" s="45"/>
      <c r="U191" s="45"/>
    </row>
    <row r="192" spans="1:21" x14ac:dyDescent="0.3">
      <c r="A192" s="6">
        <v>45231</v>
      </c>
      <c r="B192" t="s">
        <v>35</v>
      </c>
      <c r="C192" t="str">
        <f>_xlfn.XLOOKUP(D192,'Production Data'!C:C,'Production Data'!B:B)</f>
        <v>TAL VERTICAL TURNING LATHE VTL800 I3106</v>
      </c>
      <c r="D192" s="1" t="s">
        <v>47</v>
      </c>
      <c r="E192" s="1">
        <f>SUMIFS('Production Data'!K:K,'Production Data'!C:C,'Workout sheet'!D192,'Production Data'!A:A,'Workout sheet'!A192)</f>
        <v>432</v>
      </c>
      <c r="F192" s="1">
        <f t="shared" si="24"/>
        <v>35100</v>
      </c>
      <c r="G192">
        <f>SUMIFS('Production Data'!T:T,'Production Data'!C:C,'Workout sheet'!D192,'Production Data'!A:A,'Workout sheet'!A192)</f>
        <v>13050</v>
      </c>
      <c r="H192">
        <f>COUNTIFS('Compac Raw Data'!$D:$D,'Workout sheet'!C192,'Compac Raw Data'!$Z:$Z,'Workout sheet'!A192)</f>
        <v>0</v>
      </c>
      <c r="I192" s="8">
        <f t="shared" si="33"/>
        <v>7.2</v>
      </c>
      <c r="J192" s="8">
        <f t="shared" si="34"/>
        <v>8.7624999999999993</v>
      </c>
      <c r="K192">
        <f>(SUMIFS('Compac Raw Data'!S:S,'Compac Raw Data'!Z:Z,'Workout sheet'!A192,'Compac Raw Data'!D:D,'Workout sheet'!C192))</f>
        <v>0</v>
      </c>
      <c r="L192" s="17">
        <f t="shared" si="35"/>
        <v>3.310344827586207E-2</v>
      </c>
      <c r="M192" s="8">
        <f ca="1">IF(Table2[[#This Row],[MONTH]]+EOMONTH(MONTH(Table2[[#This Row],[MONTH]]),0)&lt;TODAY(),IF(H192=0,(F192-E192)/1440,((F192-E192)/H192)/1440),0)</f>
        <v>24.074999999999999</v>
      </c>
      <c r="N192" s="24">
        <f t="shared" si="36"/>
        <v>1.2307692307692308E-2</v>
      </c>
      <c r="T192" s="45"/>
      <c r="U192" s="45"/>
    </row>
    <row r="193" spans="1:21" x14ac:dyDescent="0.3">
      <c r="A193" s="6">
        <v>45231</v>
      </c>
      <c r="B193" t="s">
        <v>35</v>
      </c>
      <c r="C193" t="str">
        <f>_xlfn.XLOOKUP(D193,'Production Data'!C:C,'Production Data'!B:B)</f>
        <v>MAZAK TURNING CENTER QTN250M I3005</v>
      </c>
      <c r="D193" s="1" t="s">
        <v>48</v>
      </c>
      <c r="E193" s="1">
        <f>SUMIFS('Production Data'!K:K,'Production Data'!C:C,'Workout sheet'!D193,'Production Data'!A:A,'Workout sheet'!A193)</f>
        <v>0</v>
      </c>
      <c r="F193" s="1">
        <f t="shared" si="24"/>
        <v>35100</v>
      </c>
      <c r="G193">
        <f>SUMIFS('Production Data'!T:T,'Production Data'!C:C,'Workout sheet'!D193,'Production Data'!A:A,'Workout sheet'!A193)</f>
        <v>27900</v>
      </c>
      <c r="H193">
        <f>COUNTIFS('Compac Raw Data'!$D:$D,'Workout sheet'!C193,'Compac Raw Data'!$Z:$Z,'Workout sheet'!A193)</f>
        <v>0</v>
      </c>
      <c r="I193" s="8">
        <f t="shared" si="33"/>
        <v>0</v>
      </c>
      <c r="J193" s="8">
        <f t="shared" si="34"/>
        <v>19.375</v>
      </c>
      <c r="K193">
        <f>(SUMIFS('Compac Raw Data'!S:S,'Compac Raw Data'!Z:Z,'Workout sheet'!A193,'Compac Raw Data'!D:D,'Workout sheet'!C193))</f>
        <v>0</v>
      </c>
      <c r="L193" s="17">
        <f t="shared" si="35"/>
        <v>0</v>
      </c>
      <c r="M193" s="8">
        <f ca="1">IF(Table2[[#This Row],[MONTH]]+EOMONTH(MONTH(Table2[[#This Row],[MONTH]]),0)&lt;TODAY(),IF(H193=0,(F193-E193)/1440,((F193-E193)/H193)/1440),0)</f>
        <v>24.375</v>
      </c>
      <c r="N193" s="24">
        <f t="shared" si="36"/>
        <v>0</v>
      </c>
      <c r="T193" s="45"/>
      <c r="U193" s="45"/>
    </row>
    <row r="194" spans="1:21" x14ac:dyDescent="0.3">
      <c r="A194" s="6">
        <v>45231</v>
      </c>
      <c r="B194" t="s">
        <v>35</v>
      </c>
      <c r="C194" t="str">
        <f>_xlfn.XLOOKUP(D194,'Production Data'!C:C,'Production Data'!B:B)</f>
        <v>MAZAK TURNING CENTER SQT200 I3004</v>
      </c>
      <c r="D194" s="1" t="s">
        <v>49</v>
      </c>
      <c r="E194" s="1">
        <f>SUMIFS('Production Data'!K:K,'Production Data'!C:C,'Workout sheet'!D194,'Production Data'!A:A,'Workout sheet'!A194)</f>
        <v>0</v>
      </c>
      <c r="F194" s="1">
        <f t="shared" si="24"/>
        <v>35100</v>
      </c>
      <c r="G194">
        <f>SUMIFS('Production Data'!T:T,'Production Data'!C:C,'Workout sheet'!D194,'Production Data'!A:A,'Workout sheet'!A194)</f>
        <v>28350</v>
      </c>
      <c r="H194">
        <f>COUNTIFS('Compac Raw Data'!$D:$D,'Workout sheet'!C194,'Compac Raw Data'!$Z:$Z,'Workout sheet'!A194)</f>
        <v>0</v>
      </c>
      <c r="I194" s="8">
        <f t="shared" si="33"/>
        <v>0</v>
      </c>
      <c r="J194" s="8">
        <f t="shared" si="34"/>
        <v>19.6875</v>
      </c>
      <c r="K194">
        <f>(SUMIFS('Compac Raw Data'!S:S,'Compac Raw Data'!Z:Z,'Workout sheet'!A194,'Compac Raw Data'!D:D,'Workout sheet'!C194))</f>
        <v>0</v>
      </c>
      <c r="L194" s="17">
        <f t="shared" si="35"/>
        <v>0</v>
      </c>
      <c r="M194" s="8">
        <f ca="1">IF(Table2[[#This Row],[MONTH]]+EOMONTH(MONTH(Table2[[#This Row],[MONTH]]),0)&lt;TODAY(),IF(H194=0,(F194-E194)/1440,((F194-E194)/H194)/1440),0)</f>
        <v>24.375</v>
      </c>
      <c r="N194" s="24">
        <f t="shared" si="36"/>
        <v>0</v>
      </c>
      <c r="T194" s="45"/>
      <c r="U194" s="45"/>
    </row>
    <row r="195" spans="1:21" x14ac:dyDescent="0.3">
      <c r="A195" s="6">
        <v>45231</v>
      </c>
      <c r="B195" t="s">
        <v>35</v>
      </c>
      <c r="C195" t="str">
        <f>_xlfn.XLOOKUP(D195,'Production Data'!C:C,'Production Data'!B:B)</f>
        <v>MAZAK TURNING CENTER SQT250-2 I3003</v>
      </c>
      <c r="D195" s="1" t="s">
        <v>50</v>
      </c>
      <c r="E195" s="1">
        <f>SUMIFS('Production Data'!K:K,'Production Data'!C:C,'Workout sheet'!D195,'Production Data'!A:A,'Workout sheet'!A195)</f>
        <v>0</v>
      </c>
      <c r="F195" s="1">
        <f t="shared" si="24"/>
        <v>35100</v>
      </c>
      <c r="G195">
        <f>SUMIFS('Production Data'!T:T,'Production Data'!C:C,'Workout sheet'!D195,'Production Data'!A:A,'Workout sheet'!A195)</f>
        <v>32400</v>
      </c>
      <c r="H195">
        <f>COUNTIFS('Compac Raw Data'!$D:$D,'Workout sheet'!C195,'Compac Raw Data'!$Z:$Z,'Workout sheet'!A195)</f>
        <v>2</v>
      </c>
      <c r="I195" s="8">
        <f t="shared" si="33"/>
        <v>0</v>
      </c>
      <c r="J195" s="8">
        <f t="shared" si="34"/>
        <v>11.25</v>
      </c>
      <c r="K195">
        <f>(SUMIFS('Compac Raw Data'!S:S,'Compac Raw Data'!Z:Z,'Workout sheet'!A195,'Compac Raw Data'!D:D,'Workout sheet'!C195))</f>
        <v>300</v>
      </c>
      <c r="L195" s="17">
        <f t="shared" si="35"/>
        <v>0</v>
      </c>
      <c r="M195" s="8">
        <f ca="1">IF(Table2[[#This Row],[MONTH]]+EOMONTH(MONTH(Table2[[#This Row],[MONTH]]),0)&lt;TODAY(),IF(H195=0,(F195-E195)/1440,((F195-E195)/H195)/1440),0)</f>
        <v>12.1875</v>
      </c>
      <c r="N195" s="24">
        <f t="shared" si="36"/>
        <v>0</v>
      </c>
      <c r="T195" s="45"/>
      <c r="U195" s="45"/>
    </row>
    <row r="196" spans="1:21" x14ac:dyDescent="0.3">
      <c r="A196" s="6">
        <v>45231</v>
      </c>
      <c r="B196" t="s">
        <v>35</v>
      </c>
      <c r="C196" t="str">
        <f>_xlfn.XLOOKUP(D196,'Production Data'!C:C,'Production Data'!B:B)</f>
        <v>MAG FEELER VMC VMP45A I22003</v>
      </c>
      <c r="D196" s="1" t="s">
        <v>51</v>
      </c>
      <c r="E196" s="1">
        <f>SUMIFS('Production Data'!K:K,'Production Data'!C:C,'Workout sheet'!D196,'Production Data'!A:A,'Workout sheet'!A196)</f>
        <v>508</v>
      </c>
      <c r="F196" s="1">
        <f t="shared" si="24"/>
        <v>35100</v>
      </c>
      <c r="G196">
        <f>SUMIFS('Production Data'!T:T,'Production Data'!C:C,'Workout sheet'!D196,'Production Data'!A:A,'Workout sheet'!A196)</f>
        <v>32850</v>
      </c>
      <c r="H196">
        <f>COUNTIFS('Compac Raw Data'!$D:$D,'Workout sheet'!C196,'Compac Raw Data'!$Z:$Z,'Workout sheet'!A196)</f>
        <v>0</v>
      </c>
      <c r="I196" s="8">
        <f t="shared" si="33"/>
        <v>8.4666666666666668</v>
      </c>
      <c r="J196" s="8">
        <f t="shared" si="34"/>
        <v>22.459722222222222</v>
      </c>
      <c r="K196">
        <f>(SUMIFS('Compac Raw Data'!S:S,'Compac Raw Data'!Z:Z,'Workout sheet'!A196,'Compac Raw Data'!D:D,'Workout sheet'!C196))</f>
        <v>0</v>
      </c>
      <c r="L196" s="17">
        <f t="shared" si="35"/>
        <v>1.5464231354642314E-2</v>
      </c>
      <c r="M196" s="8">
        <f ca="1">IF(Table2[[#This Row],[MONTH]]+EOMONTH(MONTH(Table2[[#This Row],[MONTH]]),0)&lt;TODAY(),IF(H196=0,(F196-E196)/1440,((F196-E196)/H196)/1440),0)</f>
        <v>24.022222222222222</v>
      </c>
      <c r="N196" s="24">
        <f t="shared" si="36"/>
        <v>1.4472934472934473E-2</v>
      </c>
      <c r="T196" s="45"/>
      <c r="U196" s="45"/>
    </row>
    <row r="197" spans="1:21" x14ac:dyDescent="0.3">
      <c r="A197" s="6">
        <v>45231</v>
      </c>
      <c r="B197" t="s">
        <v>35</v>
      </c>
      <c r="C197" t="str">
        <f>_xlfn.XLOOKUP(D197,'Production Data'!C:C,'Production Data'!B:B)</f>
        <v>MAZAK HMC HCN6800 2PC-3 I21007</v>
      </c>
      <c r="D197" s="1" t="s">
        <v>52</v>
      </c>
      <c r="E197" s="1">
        <f>SUMIFS('Production Data'!K:K,'Production Data'!C:C,'Workout sheet'!D197,'Production Data'!A:A,'Workout sheet'!A197)</f>
        <v>0</v>
      </c>
      <c r="F197" s="1">
        <f t="shared" si="24"/>
        <v>35100</v>
      </c>
      <c r="G197">
        <f>SUMIFS('Production Data'!T:T,'Production Data'!C:C,'Workout sheet'!D197,'Production Data'!A:A,'Workout sheet'!A197)</f>
        <v>0</v>
      </c>
      <c r="H197">
        <f>COUNTIFS('Compac Raw Data'!$D:$D,'Workout sheet'!C197,'Compac Raw Data'!$Z:$Z,'Workout sheet'!A197)</f>
        <v>0</v>
      </c>
      <c r="I197" s="8">
        <f t="shared" si="33"/>
        <v>0</v>
      </c>
      <c r="J197" s="8">
        <f t="shared" si="34"/>
        <v>0</v>
      </c>
      <c r="K197">
        <f>(SUMIFS('Compac Raw Data'!S:S,'Compac Raw Data'!Z:Z,'Workout sheet'!A197,'Compac Raw Data'!D:D,'Workout sheet'!C197))</f>
        <v>0</v>
      </c>
      <c r="L197" s="17">
        <f t="shared" si="35"/>
        <v>0</v>
      </c>
      <c r="M197" s="8">
        <f ca="1">IF(Table2[[#This Row],[MONTH]]+EOMONTH(MONTH(Table2[[#This Row],[MONTH]]),0)&lt;TODAY(),IF(H197=0,(F197-E197)/1440,((F197-E197)/H197)/1440),0)</f>
        <v>24.375</v>
      </c>
      <c r="N197" s="24">
        <f t="shared" si="36"/>
        <v>0</v>
      </c>
      <c r="T197" s="45"/>
      <c r="U197" s="45"/>
    </row>
    <row r="198" spans="1:21" x14ac:dyDescent="0.3">
      <c r="A198" s="6">
        <v>45231</v>
      </c>
      <c r="B198" t="s">
        <v>35</v>
      </c>
      <c r="C198" t="str">
        <f>_xlfn.XLOOKUP(D198,'Production Data'!C:C,'Production Data'!B:B)</f>
        <v>DOOSAN HMC HP6300 7PC I21008</v>
      </c>
      <c r="D198" s="1" t="s">
        <v>53</v>
      </c>
      <c r="E198" s="1">
        <f>SUMIFS('Production Data'!K:K,'Production Data'!C:C,'Workout sheet'!D198,'Production Data'!A:A,'Workout sheet'!A198)</f>
        <v>0</v>
      </c>
      <c r="F198" s="1">
        <f t="shared" si="24"/>
        <v>35100</v>
      </c>
      <c r="G198">
        <f>SUMIFS('Production Data'!T:T,'Production Data'!C:C,'Workout sheet'!D198,'Production Data'!A:A,'Workout sheet'!A198)</f>
        <v>0</v>
      </c>
      <c r="H198">
        <f>COUNTIFS('Compac Raw Data'!$D:$D,'Workout sheet'!C198,'Compac Raw Data'!$Z:$Z,'Workout sheet'!A198)</f>
        <v>0</v>
      </c>
      <c r="I198" s="8">
        <f t="shared" si="33"/>
        <v>0</v>
      </c>
      <c r="J198" s="8">
        <f t="shared" si="34"/>
        <v>0</v>
      </c>
      <c r="K198">
        <f>(SUMIFS('Compac Raw Data'!S:S,'Compac Raw Data'!Z:Z,'Workout sheet'!A198,'Compac Raw Data'!D:D,'Workout sheet'!C198))</f>
        <v>0</v>
      </c>
      <c r="L198" s="17">
        <f t="shared" si="35"/>
        <v>0</v>
      </c>
      <c r="M198" s="8">
        <f ca="1">IF(Table2[[#This Row],[MONTH]]+EOMONTH(MONTH(Table2[[#This Row],[MONTH]]),0)&lt;TODAY(),IF(H198=0,(F198-E198)/1440,((F198-E198)/H198)/1440),0)</f>
        <v>24.375</v>
      </c>
      <c r="N198" s="24">
        <f t="shared" si="36"/>
        <v>0</v>
      </c>
      <c r="T198" s="45"/>
      <c r="U198" s="45"/>
    </row>
    <row r="199" spans="1:21" x14ac:dyDescent="0.3">
      <c r="A199" s="6">
        <v>45231</v>
      </c>
      <c r="B199" t="s">
        <v>35</v>
      </c>
      <c r="C199" t="str">
        <f>_xlfn.XLOOKUP(D199,'Production Data'!C:C,'Production Data'!B:B)</f>
        <v>WIDMA VERTICAL TURNING LATHE VT600H I3108</v>
      </c>
      <c r="D199" s="1" t="s">
        <v>54</v>
      </c>
      <c r="E199" s="1">
        <f>SUMIFS('Production Data'!K:K,'Production Data'!C:C,'Workout sheet'!D199,'Production Data'!A:A,'Workout sheet'!A199)</f>
        <v>0</v>
      </c>
      <c r="F199" s="1">
        <f t="shared" si="24"/>
        <v>35100</v>
      </c>
      <c r="G199">
        <f>SUMIFS('Production Data'!T:T,'Production Data'!C:C,'Workout sheet'!D199,'Production Data'!A:A,'Workout sheet'!A199)</f>
        <v>0</v>
      </c>
      <c r="H199">
        <f>COUNTIFS('Compac Raw Data'!$D:$D,'Workout sheet'!C199,'Compac Raw Data'!$Z:$Z,'Workout sheet'!A199)</f>
        <v>0</v>
      </c>
      <c r="I199" s="8">
        <f t="shared" si="33"/>
        <v>0</v>
      </c>
      <c r="J199" s="8">
        <f t="shared" si="34"/>
        <v>0</v>
      </c>
      <c r="K199">
        <f>(SUMIFS('Compac Raw Data'!S:S,'Compac Raw Data'!Z:Z,'Workout sheet'!A199,'Compac Raw Data'!D:D,'Workout sheet'!C199))</f>
        <v>0</v>
      </c>
      <c r="L199" s="17">
        <f t="shared" si="35"/>
        <v>0</v>
      </c>
      <c r="M199" s="8">
        <f ca="1">IF(Table2[[#This Row],[MONTH]]+EOMONTH(MONTH(Table2[[#This Row],[MONTH]]),0)&lt;TODAY(),IF(H199=0,(F199-E199)/1440,((F199-E199)/H199)/1440),0)</f>
        <v>24.375</v>
      </c>
      <c r="N199" s="24">
        <f t="shared" si="36"/>
        <v>0</v>
      </c>
      <c r="T199" s="45"/>
      <c r="U199" s="45"/>
    </row>
    <row r="200" spans="1:21" x14ac:dyDescent="0.3">
      <c r="A200" s="6">
        <v>45231</v>
      </c>
      <c r="B200" t="s">
        <v>55</v>
      </c>
      <c r="C200" t="str">
        <f>_xlfn.XLOOKUP(D200,'Production Data'!C:C,'Production Data'!B:B)</f>
        <v>MAZAK INTEGRES E300-1 I3102</v>
      </c>
      <c r="D200" s="1" t="s">
        <v>56</v>
      </c>
      <c r="E200" s="1">
        <f>SUMIFS('Production Data'!K:K,'Production Data'!C:C,'Workout sheet'!D200,'Production Data'!A:A,'Workout sheet'!A200)</f>
        <v>1321</v>
      </c>
      <c r="F200" s="1">
        <f t="shared" si="24"/>
        <v>35100</v>
      </c>
      <c r="G200">
        <f>SUMIFS('Production Data'!T:T,'Production Data'!C:C,'Workout sheet'!D200,'Production Data'!A:A,'Workout sheet'!A200)</f>
        <v>37350</v>
      </c>
      <c r="H200">
        <f>COUNTIFS('Compac Raw Data'!$D:$D,'Workout sheet'!C200,'Compac Raw Data'!$Z:$Z,'Workout sheet'!A200)</f>
        <v>0</v>
      </c>
      <c r="I200" s="8">
        <f t="shared" si="33"/>
        <v>22.016666666666666</v>
      </c>
      <c r="J200" s="8">
        <f t="shared" si="34"/>
        <v>25.020138888888887</v>
      </c>
      <c r="K200">
        <f>(SUMIFS('Compac Raw Data'!S:S,'Compac Raw Data'!Z:Z,'Workout sheet'!A200,'Compac Raw Data'!D:D,'Workout sheet'!C200))</f>
        <v>0</v>
      </c>
      <c r="L200" s="17">
        <f t="shared" si="35"/>
        <v>3.5368139223560913E-2</v>
      </c>
      <c r="M200" s="8">
        <f ca="1">IF(Table2[[#This Row],[MONTH]]+EOMONTH(MONTH(Table2[[#This Row],[MONTH]]),0)&lt;TODAY(),IF(H200=0,(F200-E200)/1440,((F200-E200)/H200)/1440),0)</f>
        <v>23.457638888888887</v>
      </c>
      <c r="N200" s="24">
        <f t="shared" si="36"/>
        <v>3.7635327635327634E-2</v>
      </c>
      <c r="T200" s="45"/>
      <c r="U200" s="45"/>
    </row>
    <row r="201" spans="1:21" x14ac:dyDescent="0.3">
      <c r="A201" s="6">
        <v>45231</v>
      </c>
      <c r="B201" t="s">
        <v>55</v>
      </c>
      <c r="C201" t="str">
        <f>_xlfn.XLOOKUP(D201,'Production Data'!C:C,'Production Data'!B:B)</f>
        <v>MAZAK INTEGRES E300-2 I3103</v>
      </c>
      <c r="D201" s="1" t="s">
        <v>57</v>
      </c>
      <c r="E201" s="1">
        <f>SUMIFS('Production Data'!K:K,'Production Data'!C:C,'Workout sheet'!D201,'Production Data'!A:A,'Workout sheet'!A201)</f>
        <v>31050</v>
      </c>
      <c r="F201" s="1">
        <f t="shared" si="24"/>
        <v>35100</v>
      </c>
      <c r="G201">
        <f>SUMIFS('Production Data'!T:T,'Production Data'!C:C,'Workout sheet'!D201,'Production Data'!A:A,'Workout sheet'!A201)</f>
        <v>0</v>
      </c>
      <c r="H201">
        <f>COUNTIFS('Compac Raw Data'!$D:$D,'Workout sheet'!C201,'Compac Raw Data'!$Z:$Z,'Workout sheet'!A201)</f>
        <v>5</v>
      </c>
      <c r="I201" s="8">
        <f t="shared" si="33"/>
        <v>103.5</v>
      </c>
      <c r="J201" s="8">
        <f t="shared" si="34"/>
        <v>-4.3125</v>
      </c>
      <c r="K201">
        <f>(SUMIFS('Compac Raw Data'!S:S,'Compac Raw Data'!Z:Z,'Workout sheet'!A201,'Compac Raw Data'!D:D,'Workout sheet'!C201))</f>
        <v>2139</v>
      </c>
      <c r="L201" s="17">
        <f t="shared" si="35"/>
        <v>0</v>
      </c>
      <c r="M201" s="8">
        <f ca="1">IF(Table2[[#This Row],[MONTH]]+EOMONTH(MONTH(Table2[[#This Row],[MONTH]]),0)&lt;TODAY(),IF(H201=0,(F201-E201)/1440,((F201-E201)/H201)/1440),0)</f>
        <v>0.5625</v>
      </c>
      <c r="N201" s="24">
        <f t="shared" si="36"/>
        <v>0.88461538461538458</v>
      </c>
      <c r="T201" s="45"/>
      <c r="U201" s="45"/>
    </row>
    <row r="202" spans="1:21" x14ac:dyDescent="0.3">
      <c r="A202" s="6">
        <v>45231</v>
      </c>
      <c r="B202" t="s">
        <v>55</v>
      </c>
      <c r="C202" t="str">
        <f>_xlfn.XLOOKUP(D202,'Production Data'!C:C,'Production Data'!B:B)</f>
        <v>MAZAK INTEGRES E300-3 I3104</v>
      </c>
      <c r="D202" s="1" t="s">
        <v>58</v>
      </c>
      <c r="E202" s="1">
        <f>SUMIFS('Production Data'!K:K,'Production Data'!C:C,'Workout sheet'!D202,'Production Data'!A:A,'Workout sheet'!A202)</f>
        <v>3746</v>
      </c>
      <c r="F202" s="1">
        <f t="shared" si="24"/>
        <v>35100</v>
      </c>
      <c r="G202">
        <f>SUMIFS('Production Data'!T:T,'Production Data'!C:C,'Workout sheet'!D202,'Production Data'!A:A,'Workout sheet'!A202)</f>
        <v>35550</v>
      </c>
      <c r="H202">
        <f>COUNTIFS('Compac Raw Data'!$D:$D,'Workout sheet'!C202,'Compac Raw Data'!$Z:$Z,'Workout sheet'!A202)</f>
        <v>5</v>
      </c>
      <c r="I202" s="8">
        <f t="shared" si="33"/>
        <v>12.486666666666668</v>
      </c>
      <c r="J202" s="8">
        <f t="shared" si="34"/>
        <v>4.4172222222222226</v>
      </c>
      <c r="K202">
        <f>(SUMIFS('Compac Raw Data'!S:S,'Compac Raw Data'!Z:Z,'Workout sheet'!A202,'Compac Raw Data'!D:D,'Workout sheet'!C202))</f>
        <v>375</v>
      </c>
      <c r="L202" s="17">
        <f t="shared" si="35"/>
        <v>0.10537271448663854</v>
      </c>
      <c r="M202" s="8">
        <f ca="1">IF(Table2[[#This Row],[MONTH]]+EOMONTH(MONTH(Table2[[#This Row],[MONTH]]),0)&lt;TODAY(),IF(H202=0,(F202-E202)/1440,((F202-E202)/H202)/1440),0)</f>
        <v>4.3547222222222226</v>
      </c>
      <c r="N202" s="24">
        <f t="shared" si="36"/>
        <v>0.10672364672364672</v>
      </c>
      <c r="T202" s="45"/>
      <c r="U202" s="45"/>
    </row>
    <row r="203" spans="1:21" x14ac:dyDescent="0.3">
      <c r="A203" s="6">
        <v>45231</v>
      </c>
      <c r="B203" t="s">
        <v>55</v>
      </c>
      <c r="C203" t="str">
        <f>_xlfn.XLOOKUP(D203,'Production Data'!C:C,'Production Data'!B:B)</f>
        <v>MAZAK INTEGREX E500-1 I3201</v>
      </c>
      <c r="D203" s="1" t="s">
        <v>59</v>
      </c>
      <c r="E203" s="1">
        <f>SUMIFS('Production Data'!K:K,'Production Data'!C:C,'Workout sheet'!D203,'Production Data'!A:A,'Workout sheet'!A203)</f>
        <v>2457</v>
      </c>
      <c r="F203" s="1">
        <f t="shared" si="24"/>
        <v>35100</v>
      </c>
      <c r="G203">
        <f>SUMIFS('Production Data'!T:T,'Production Data'!C:C,'Workout sheet'!D203,'Production Data'!A:A,'Workout sheet'!A203)</f>
        <v>34650</v>
      </c>
      <c r="H203">
        <f>COUNTIFS('Compac Raw Data'!$D:$D,'Workout sheet'!C203,'Compac Raw Data'!$Z:$Z,'Workout sheet'!A203)</f>
        <v>1</v>
      </c>
      <c r="I203" s="8">
        <f t="shared" si="33"/>
        <v>40.950000000000003</v>
      </c>
      <c r="J203" s="8">
        <f t="shared" si="34"/>
        <v>22.356249999999999</v>
      </c>
      <c r="K203">
        <f>(SUMIFS('Compac Raw Data'!S:S,'Compac Raw Data'!Z:Z,'Workout sheet'!A203,'Compac Raw Data'!D:D,'Workout sheet'!C203))</f>
        <v>20</v>
      </c>
      <c r="L203" s="17">
        <f t="shared" si="35"/>
        <v>7.0909090909090908E-2</v>
      </c>
      <c r="M203" s="8">
        <f ca="1">IF(Table2[[#This Row],[MONTH]]+EOMONTH(MONTH(Table2[[#This Row],[MONTH]]),0)&lt;TODAY(),IF(H203=0,(F203-E203)/1440,((F203-E203)/H203)/1440),0)</f>
        <v>22.668749999999999</v>
      </c>
      <c r="N203" s="24">
        <f t="shared" si="36"/>
        <v>7.0000000000000007E-2</v>
      </c>
      <c r="T203" s="45"/>
      <c r="U203" s="45"/>
    </row>
    <row r="204" spans="1:21" x14ac:dyDescent="0.3">
      <c r="A204" s="6">
        <v>45231</v>
      </c>
      <c r="B204" t="s">
        <v>55</v>
      </c>
      <c r="C204" t="str">
        <f>_xlfn.XLOOKUP(D204,'Production Data'!C:C,'Production Data'!B:B)</f>
        <v>MAZAK INTEGREX E500-2 I3202</v>
      </c>
      <c r="D204" s="1" t="s">
        <v>60</v>
      </c>
      <c r="E204" s="1">
        <f>SUMIFS('Production Data'!K:K,'Production Data'!C:C,'Workout sheet'!D204,'Production Data'!A:A,'Workout sheet'!A204)</f>
        <v>7566</v>
      </c>
      <c r="F204" s="1">
        <f t="shared" ref="F204:F267" si="37">NETWORKDAYS.INTL(A204,EOMONTH(A204,0),11,U:U)*22.5*60</f>
        <v>35100</v>
      </c>
      <c r="G204">
        <f>SUMIFS('Production Data'!T:T,'Production Data'!C:C,'Workout sheet'!D204,'Production Data'!A:A,'Workout sheet'!A204)</f>
        <v>28800</v>
      </c>
      <c r="H204">
        <f>COUNTIFS('Compac Raw Data'!$D:$D,'Workout sheet'!C204,'Compac Raw Data'!$Z:$Z,'Workout sheet'!A204)</f>
        <v>6</v>
      </c>
      <c r="I204" s="8">
        <f t="shared" si="33"/>
        <v>21.016666666666666</v>
      </c>
      <c r="J204" s="8">
        <f t="shared" si="34"/>
        <v>2.4576388888888889</v>
      </c>
      <c r="K204">
        <f>(SUMIFS('Compac Raw Data'!S:S,'Compac Raw Data'!Z:Z,'Workout sheet'!A204,'Compac Raw Data'!D:D,'Workout sheet'!C204))</f>
        <v>7840</v>
      </c>
      <c r="L204" s="17">
        <f t="shared" si="35"/>
        <v>0.26270833333333332</v>
      </c>
      <c r="M204" s="8">
        <f ca="1">IF(Table2[[#This Row],[MONTH]]+EOMONTH(MONTH(Table2[[#This Row],[MONTH]]),0)&lt;TODAY(),IF(H204=0,(F204-E204)/1440,((F204-E204)/H204)/1440),0)</f>
        <v>3.1868055555555554</v>
      </c>
      <c r="N204" s="24">
        <f t="shared" si="36"/>
        <v>0.21555555555555556</v>
      </c>
      <c r="T204" s="45"/>
      <c r="U204" s="45"/>
    </row>
    <row r="205" spans="1:21" x14ac:dyDescent="0.3">
      <c r="A205" s="6">
        <v>45231</v>
      </c>
      <c r="B205" t="s">
        <v>55</v>
      </c>
      <c r="C205" t="str">
        <f>_xlfn.XLOOKUP(D205,'Production Data'!C:C,'Production Data'!B:B)</f>
        <v>MAZAK INTEGRES E800-1 I23001</v>
      </c>
      <c r="D205" s="1" t="s">
        <v>61</v>
      </c>
      <c r="E205" s="1">
        <f>SUMIFS('Production Data'!K:K,'Production Data'!C:C,'Workout sheet'!D205,'Production Data'!A:A,'Workout sheet'!A205)</f>
        <v>2577</v>
      </c>
      <c r="F205" s="1">
        <f t="shared" si="37"/>
        <v>35100</v>
      </c>
      <c r="G205">
        <f>SUMIFS('Production Data'!T:T,'Production Data'!C:C,'Workout sheet'!D205,'Production Data'!A:A,'Workout sheet'!A205)</f>
        <v>33750</v>
      </c>
      <c r="H205">
        <f>COUNTIFS('Compac Raw Data'!$D:$D,'Workout sheet'!C205,'Compac Raw Data'!$Z:$Z,'Workout sheet'!A205)</f>
        <v>4</v>
      </c>
      <c r="I205" s="8">
        <f t="shared" si="33"/>
        <v>10.737500000000001</v>
      </c>
      <c r="J205" s="8">
        <f t="shared" si="34"/>
        <v>5.4119791666666668</v>
      </c>
      <c r="K205">
        <f>(SUMIFS('Compac Raw Data'!S:S,'Compac Raw Data'!Z:Z,'Workout sheet'!A205,'Compac Raw Data'!D:D,'Workout sheet'!C205))</f>
        <v>110</v>
      </c>
      <c r="L205" s="17">
        <f t="shared" si="35"/>
        <v>7.6355555555555552E-2</v>
      </c>
      <c r="M205" s="8">
        <f ca="1">IF(Table2[[#This Row],[MONTH]]+EOMONTH(MONTH(Table2[[#This Row],[MONTH]]),0)&lt;TODAY(),IF(H205=0,(F205-E205)/1440,((F205-E205)/H205)/1440),0)</f>
        <v>5.6463541666666668</v>
      </c>
      <c r="N205" s="24">
        <f t="shared" si="36"/>
        <v>7.3418803418803413E-2</v>
      </c>
      <c r="T205" s="45"/>
      <c r="U205" s="45"/>
    </row>
    <row r="206" spans="1:21" x14ac:dyDescent="0.3">
      <c r="A206" s="6">
        <v>45231</v>
      </c>
      <c r="B206" t="s">
        <v>55</v>
      </c>
      <c r="C206" t="str">
        <f>_xlfn.XLOOKUP(D206,'Production Data'!C:C,'Production Data'!B:B)</f>
        <v>MAZAK INTEGRES E800-2 I23002</v>
      </c>
      <c r="D206" s="1" t="s">
        <v>62</v>
      </c>
      <c r="E206" s="1">
        <f>SUMIFS('Production Data'!K:K,'Production Data'!C:C,'Workout sheet'!D206,'Production Data'!A:A,'Workout sheet'!A206)</f>
        <v>2080</v>
      </c>
      <c r="F206" s="1">
        <f t="shared" si="37"/>
        <v>35100</v>
      </c>
      <c r="G206">
        <f>SUMIFS('Production Data'!T:T,'Production Data'!C:C,'Workout sheet'!D206,'Production Data'!A:A,'Workout sheet'!A206)</f>
        <v>27900</v>
      </c>
      <c r="H206">
        <f>COUNTIFS('Compac Raw Data'!$D:$D,'Workout sheet'!C206,'Compac Raw Data'!$Z:$Z,'Workout sheet'!A206)</f>
        <v>9</v>
      </c>
      <c r="I206" s="8">
        <f t="shared" si="33"/>
        <v>3.8518518518518521</v>
      </c>
      <c r="J206" s="8">
        <f t="shared" si="34"/>
        <v>1.9922839506172838</v>
      </c>
      <c r="K206">
        <f>(SUMIFS('Compac Raw Data'!S:S,'Compac Raw Data'!Z:Z,'Workout sheet'!A206,'Compac Raw Data'!D:D,'Workout sheet'!C206))</f>
        <v>780</v>
      </c>
      <c r="L206" s="17">
        <f t="shared" si="35"/>
        <v>7.4551971326164881E-2</v>
      </c>
      <c r="M206" s="8">
        <f ca="1">IF(Table2[[#This Row],[MONTH]]+EOMONTH(MONTH(Table2[[#This Row],[MONTH]]),0)&lt;TODAY(),IF(H206=0,(F206-E206)/1440,((F206-E206)/H206)/1440),0)</f>
        <v>2.5478395061728394</v>
      </c>
      <c r="N206" s="24">
        <f t="shared" si="36"/>
        <v>5.9259259259259262E-2</v>
      </c>
      <c r="T206" s="45"/>
      <c r="U206" s="45"/>
    </row>
    <row r="207" spans="1:21" x14ac:dyDescent="0.3">
      <c r="A207" s="6">
        <v>45231</v>
      </c>
      <c r="B207" t="s">
        <v>55</v>
      </c>
      <c r="C207" t="str">
        <f>_xlfn.XLOOKUP(D207,'Production Data'!C:C,'Production Data'!B:B)</f>
        <v>ARTHUR KLINK BROACHING 120T I5004</v>
      </c>
      <c r="D207" s="1" t="s">
        <v>63</v>
      </c>
      <c r="E207" s="1">
        <f>SUMIFS('Production Data'!K:K,'Production Data'!C:C,'Workout sheet'!D207,'Production Data'!A:A,'Workout sheet'!A207)</f>
        <v>2738.8</v>
      </c>
      <c r="F207" s="1">
        <f t="shared" si="37"/>
        <v>35100</v>
      </c>
      <c r="G207">
        <f>SUMIFS('Production Data'!T:T,'Production Data'!C:C,'Workout sheet'!D207,'Production Data'!A:A,'Workout sheet'!A207)</f>
        <v>38700</v>
      </c>
      <c r="H207">
        <f>COUNTIFS('Compac Raw Data'!$D:$D,'Workout sheet'!C207,'Compac Raw Data'!$Z:$Z,'Workout sheet'!A207)</f>
        <v>28</v>
      </c>
      <c r="I207" s="8">
        <f t="shared" si="33"/>
        <v>1.6302380952380953</v>
      </c>
      <c r="J207" s="8">
        <f t="shared" si="34"/>
        <v>0.89189484126984131</v>
      </c>
      <c r="K207">
        <f>(SUMIFS('Compac Raw Data'!S:S,'Compac Raw Data'!Z:Z,'Workout sheet'!A207,'Compac Raw Data'!D:D,'Workout sheet'!C207))</f>
        <v>13656</v>
      </c>
      <c r="L207" s="17">
        <f t="shared" si="35"/>
        <v>7.0770025839793291E-2</v>
      </c>
      <c r="M207" s="8">
        <f ca="1">IF(Table2[[#This Row],[MONTH]]+EOMONTH(MONTH(Table2[[#This Row],[MONTH]]),0)&lt;TODAY(),IF(H207=0,(F207-E207)/1440,((F207-E207)/H207)/1440),0)</f>
        <v>0.80260912698412712</v>
      </c>
      <c r="N207" s="24">
        <f t="shared" si="36"/>
        <v>7.8028490028490036E-2</v>
      </c>
      <c r="T207" s="45"/>
      <c r="U207" s="45"/>
    </row>
    <row r="208" spans="1:21" x14ac:dyDescent="0.3">
      <c r="A208" s="6">
        <v>45231</v>
      </c>
      <c r="B208" t="s">
        <v>55</v>
      </c>
      <c r="C208" t="str">
        <f>_xlfn.XLOOKUP(D208,'Production Data'!C:C,'Production Data'!B:B)</f>
        <v>BROACHING MACHINE  25 T-5003</v>
      </c>
      <c r="D208" s="1" t="s">
        <v>64</v>
      </c>
      <c r="E208" s="1">
        <f>SUMIFS('Production Data'!K:K,'Production Data'!C:C,'Workout sheet'!D208,'Production Data'!A:A,'Workout sheet'!A208)</f>
        <v>1052.9000000000001</v>
      </c>
      <c r="F208" s="1">
        <f t="shared" si="37"/>
        <v>35100</v>
      </c>
      <c r="G208">
        <f>SUMIFS('Production Data'!T:T,'Production Data'!C:C,'Workout sheet'!D208,'Production Data'!A:A,'Workout sheet'!A208)</f>
        <v>34650</v>
      </c>
      <c r="H208">
        <f>COUNTIFS('Compac Raw Data'!$D:$D,'Workout sheet'!C208,'Compac Raw Data'!$Z:$Z,'Workout sheet'!A208)</f>
        <v>4</v>
      </c>
      <c r="I208" s="8">
        <f t="shared" si="33"/>
        <v>4.3870833333333339</v>
      </c>
      <c r="J208" s="8">
        <f t="shared" si="34"/>
        <v>5.8328298611111107</v>
      </c>
      <c r="K208">
        <f>(SUMIFS('Compac Raw Data'!S:S,'Compac Raw Data'!Z:Z,'Workout sheet'!A208,'Compac Raw Data'!D:D,'Workout sheet'!C208))</f>
        <v>135</v>
      </c>
      <c r="L208" s="17">
        <f t="shared" si="35"/>
        <v>3.0386724386724389E-2</v>
      </c>
      <c r="M208" s="8">
        <f ca="1">IF(Table2[[#This Row],[MONTH]]+EOMONTH(MONTH(Table2[[#This Row],[MONTH]]),0)&lt;TODAY(),IF(H208=0,(F208-E208)/1440,((F208-E208)/H208)/1440),0)</f>
        <v>5.9109548611111107</v>
      </c>
      <c r="N208" s="24">
        <f t="shared" si="36"/>
        <v>2.9997150997151001E-2</v>
      </c>
      <c r="T208" s="45"/>
      <c r="U208" s="45"/>
    </row>
    <row r="209" spans="1:21" x14ac:dyDescent="0.3">
      <c r="A209" s="6">
        <v>45231</v>
      </c>
      <c r="B209" t="s">
        <v>55</v>
      </c>
      <c r="C209" t="str">
        <f>_xlfn.XLOOKUP(D209,'Production Data'!C:C,'Production Data'!B:B)</f>
        <v>CRANEBEL BROACHING 50T I5005</v>
      </c>
      <c r="D209" s="1" t="s">
        <v>65</v>
      </c>
      <c r="E209" s="1">
        <f>SUMIFS('Production Data'!K:K,'Production Data'!C:C,'Workout sheet'!D209,'Production Data'!A:A,'Workout sheet'!A209)</f>
        <v>1884</v>
      </c>
      <c r="F209" s="1">
        <f t="shared" si="37"/>
        <v>35100</v>
      </c>
      <c r="G209">
        <f>SUMIFS('Production Data'!T:T,'Production Data'!C:C,'Workout sheet'!D209,'Production Data'!A:A,'Workout sheet'!A209)</f>
        <v>38250</v>
      </c>
      <c r="H209">
        <f>COUNTIFS('Compac Raw Data'!$D:$D,'Workout sheet'!C209,'Compac Raw Data'!$Z:$Z,'Workout sheet'!A209)</f>
        <v>0</v>
      </c>
      <c r="I209" s="8">
        <f t="shared" si="33"/>
        <v>31.4</v>
      </c>
      <c r="J209" s="8">
        <f t="shared" si="34"/>
        <v>25.254166666666666</v>
      </c>
      <c r="K209">
        <f>(SUMIFS('Compac Raw Data'!S:S,'Compac Raw Data'!Z:Z,'Workout sheet'!A209,'Compac Raw Data'!D:D,'Workout sheet'!C209))</f>
        <v>0</v>
      </c>
      <c r="L209" s="17">
        <f t="shared" si="35"/>
        <v>4.9254901960784317E-2</v>
      </c>
      <c r="M209" s="8">
        <f ca="1">IF(Table2[[#This Row],[MONTH]]+EOMONTH(MONTH(Table2[[#This Row],[MONTH]]),0)&lt;TODAY(),IF(H209=0,(F209-E209)/1440,((F209-E209)/H209)/1440),0)</f>
        <v>23.066666666666666</v>
      </c>
      <c r="N209" s="24">
        <f t="shared" si="36"/>
        <v>5.3675213675213676E-2</v>
      </c>
      <c r="T209" s="45"/>
      <c r="U209" s="45"/>
    </row>
    <row r="210" spans="1:21" x14ac:dyDescent="0.3">
      <c r="A210" s="6">
        <v>45231</v>
      </c>
      <c r="B210" t="s">
        <v>55</v>
      </c>
      <c r="C210" t="str">
        <f>_xlfn.XLOOKUP(D210,'Production Data'!C:C,'Production Data'!B:B)</f>
        <v>TASA BROACHING 75T I5006</v>
      </c>
      <c r="D210" s="1" t="s">
        <v>66</v>
      </c>
      <c r="E210" s="1">
        <f>SUMIFS('Production Data'!K:K,'Production Data'!C:C,'Workout sheet'!D210,'Production Data'!A:A,'Workout sheet'!A210)</f>
        <v>1885</v>
      </c>
      <c r="F210" s="1">
        <f t="shared" si="37"/>
        <v>35100</v>
      </c>
      <c r="G210">
        <f>SUMIFS('Production Data'!T:T,'Production Data'!C:C,'Workout sheet'!D210,'Production Data'!A:A,'Workout sheet'!A210)</f>
        <v>38250</v>
      </c>
      <c r="H210">
        <f>COUNTIFS('Compac Raw Data'!$D:$D,'Workout sheet'!C210,'Compac Raw Data'!$Z:$Z,'Workout sheet'!A210)</f>
        <v>0</v>
      </c>
      <c r="I210" s="8">
        <f t="shared" si="33"/>
        <v>31.416666666666668</v>
      </c>
      <c r="J210" s="8">
        <f t="shared" si="34"/>
        <v>25.253472222222221</v>
      </c>
      <c r="K210">
        <f>(SUMIFS('Compac Raw Data'!S:S,'Compac Raw Data'!Z:Z,'Workout sheet'!A210,'Compac Raw Data'!D:D,'Workout sheet'!C210))</f>
        <v>0</v>
      </c>
      <c r="L210" s="17">
        <f t="shared" si="35"/>
        <v>4.9281045751633987E-2</v>
      </c>
      <c r="M210" s="8">
        <f ca="1">IF(Table2[[#This Row],[MONTH]]+EOMONTH(MONTH(Table2[[#This Row],[MONTH]]),0)&lt;TODAY(),IF(H210=0,(F210-E210)/1440,((F210-E210)/H210)/1440),0)</f>
        <v>23.065972222222221</v>
      </c>
      <c r="N210" s="24">
        <f t="shared" si="36"/>
        <v>5.3703703703703705E-2</v>
      </c>
      <c r="T210" s="45"/>
      <c r="U210" s="45"/>
    </row>
    <row r="211" spans="1:21" x14ac:dyDescent="0.3">
      <c r="A211" s="6">
        <v>45231</v>
      </c>
      <c r="B211" t="s">
        <v>80</v>
      </c>
      <c r="C211" t="str">
        <f>_xlfn.XLOOKUP(D211,'Production Data'!C:C,'Production Data'!B:B)</f>
        <v>PREMIER HOBBING PE250-1 I7006</v>
      </c>
      <c r="D211" s="1" t="s">
        <v>67</v>
      </c>
      <c r="E211" s="1">
        <f>SUMIFS('Production Data'!K:K,'Production Data'!C:C,'Workout sheet'!D211,'Production Data'!A:A,'Workout sheet'!A211)</f>
        <v>1524</v>
      </c>
      <c r="F211" s="1">
        <f t="shared" si="37"/>
        <v>35100</v>
      </c>
      <c r="G211">
        <f>SUMIFS('Production Data'!T:T,'Production Data'!C:C,'Workout sheet'!D211,'Production Data'!A:A,'Workout sheet'!A211)</f>
        <v>35100</v>
      </c>
      <c r="H211">
        <f>COUNTIFS('Compac Raw Data'!$D:$D,'Workout sheet'!C211,'Compac Raw Data'!$Z:$Z,'Workout sheet'!A211)</f>
        <v>3</v>
      </c>
      <c r="I211" s="8">
        <f t="shared" si="33"/>
        <v>8.4666666666666668</v>
      </c>
      <c r="J211" s="8">
        <f t="shared" si="34"/>
        <v>7.7722222222222221</v>
      </c>
      <c r="K211">
        <f>(SUMIFS('Compac Raw Data'!S:S,'Compac Raw Data'!Z:Z,'Workout sheet'!A211,'Compac Raw Data'!D:D,'Workout sheet'!C211))</f>
        <v>140</v>
      </c>
      <c r="L211" s="17">
        <f t="shared" si="35"/>
        <v>4.3418803418803421E-2</v>
      </c>
      <c r="M211" s="8">
        <f ca="1">IF(Table2[[#This Row],[MONTH]]+EOMONTH(MONTH(Table2[[#This Row],[MONTH]]),0)&lt;TODAY(),IF(H211=0,(F211-E211)/1440,((F211-E211)/H211)/1440),0)</f>
        <v>7.7722222222222221</v>
      </c>
      <c r="N211" s="24">
        <f t="shared" si="36"/>
        <v>4.3418803418803421E-2</v>
      </c>
      <c r="T211" s="45"/>
      <c r="U211" s="45"/>
    </row>
    <row r="212" spans="1:21" x14ac:dyDescent="0.3">
      <c r="A212" s="6">
        <v>45231</v>
      </c>
      <c r="B212" t="s">
        <v>80</v>
      </c>
      <c r="C212" t="str">
        <f>_xlfn.XLOOKUP(D212,'Production Data'!C:C,'Production Data'!B:B)</f>
        <v>STUDER EXT GRINDING S36-2 I13006</v>
      </c>
      <c r="D212" s="1" t="s">
        <v>68</v>
      </c>
      <c r="E212" s="1">
        <f>SUMIFS('Production Data'!K:K,'Production Data'!C:C,'Workout sheet'!D212,'Production Data'!A:A,'Workout sheet'!A212)</f>
        <v>3985</v>
      </c>
      <c r="F212" s="1">
        <f t="shared" si="37"/>
        <v>35100</v>
      </c>
      <c r="G212">
        <f>SUMIFS('Production Data'!T:T,'Production Data'!C:C,'Workout sheet'!D212,'Production Data'!A:A,'Workout sheet'!A212)</f>
        <v>40050</v>
      </c>
      <c r="H212">
        <f>COUNTIFS('Compac Raw Data'!$D:$D,'Workout sheet'!C212,'Compac Raw Data'!$Z:$Z,'Workout sheet'!A212)</f>
        <v>3</v>
      </c>
      <c r="I212" s="8">
        <f t="shared" si="33"/>
        <v>22.138888888888889</v>
      </c>
      <c r="J212" s="8">
        <f t="shared" si="34"/>
        <v>8.3483796296296298</v>
      </c>
      <c r="K212">
        <f>(SUMIFS('Compac Raw Data'!S:S,'Compac Raw Data'!Z:Z,'Workout sheet'!A212,'Compac Raw Data'!D:D,'Workout sheet'!C212))</f>
        <v>90</v>
      </c>
      <c r="L212" s="17">
        <f t="shared" si="35"/>
        <v>9.9500624219725345E-2</v>
      </c>
      <c r="M212" s="8">
        <f ca="1">IF(Table2[[#This Row],[MONTH]]+EOMONTH(MONTH(Table2[[#This Row],[MONTH]]),0)&lt;TODAY(),IF(H212=0,(F212-E212)/1440,((F212-E212)/H212)/1440),0)</f>
        <v>7.2025462962962958</v>
      </c>
      <c r="N212" s="24">
        <f t="shared" si="36"/>
        <v>0.11353276353276354</v>
      </c>
      <c r="T212" s="45"/>
      <c r="U212" s="45"/>
    </row>
    <row r="213" spans="1:21" x14ac:dyDescent="0.3">
      <c r="A213" s="6">
        <v>45231</v>
      </c>
      <c r="B213" t="s">
        <v>80</v>
      </c>
      <c r="C213" t="str">
        <f>_xlfn.XLOOKUP(D213,'Production Data'!C:C,'Production Data'!B:B)</f>
        <v>GLEASON GEAR GRINDING P600/800G-1 I15006</v>
      </c>
      <c r="D213" s="1" t="s">
        <v>69</v>
      </c>
      <c r="E213" s="1">
        <f>SUMIFS('Production Data'!K:K,'Production Data'!C:C,'Workout sheet'!D213,'Production Data'!A:A,'Workout sheet'!A213)</f>
        <v>1509</v>
      </c>
      <c r="F213" s="1">
        <f t="shared" si="37"/>
        <v>35100</v>
      </c>
      <c r="G213">
        <f>SUMIFS('Production Data'!T:T,'Production Data'!C:C,'Workout sheet'!D213,'Production Data'!A:A,'Workout sheet'!A213)</f>
        <v>38250</v>
      </c>
      <c r="H213">
        <f>COUNTIFS('Compac Raw Data'!$D:$D,'Workout sheet'!C213,'Compac Raw Data'!$Z:$Z,'Workout sheet'!A213)</f>
        <v>0</v>
      </c>
      <c r="I213" s="8">
        <f t="shared" si="33"/>
        <v>25.15</v>
      </c>
      <c r="J213" s="8">
        <f t="shared" si="34"/>
        <v>25.514583333333334</v>
      </c>
      <c r="K213">
        <f>(SUMIFS('Compac Raw Data'!S:S,'Compac Raw Data'!Z:Z,'Workout sheet'!A213,'Compac Raw Data'!D:D,'Workout sheet'!C213))</f>
        <v>0</v>
      </c>
      <c r="L213" s="17">
        <f t="shared" si="35"/>
        <v>3.9450980392156866E-2</v>
      </c>
      <c r="M213" s="8">
        <f ca="1">IF(Table2[[#This Row],[MONTH]]+EOMONTH(MONTH(Table2[[#This Row],[MONTH]]),0)&lt;TODAY(),IF(H213=0,(F213-E213)/1440,((F213-E213)/H213)/1440),0)</f>
        <v>23.327083333333334</v>
      </c>
      <c r="N213" s="24">
        <f t="shared" si="36"/>
        <v>4.2991452991452989E-2</v>
      </c>
      <c r="T213" s="45"/>
      <c r="U213" s="45"/>
    </row>
    <row r="214" spans="1:21" x14ac:dyDescent="0.3">
      <c r="A214" s="6">
        <v>45231</v>
      </c>
      <c r="B214" t="s">
        <v>80</v>
      </c>
      <c r="C214" t="str">
        <f>_xlfn.XLOOKUP(D214,'Production Data'!C:C,'Production Data'!B:B)</f>
        <v>GLEASON GEAR GRINDING P600/800G-2 I15008</v>
      </c>
      <c r="D214" s="1" t="s">
        <v>70</v>
      </c>
      <c r="E214" s="1">
        <f>SUMIFS('Production Data'!K:K,'Production Data'!C:C,'Workout sheet'!D214,'Production Data'!A:A,'Workout sheet'!A214)</f>
        <v>3892</v>
      </c>
      <c r="F214" s="1">
        <f t="shared" si="37"/>
        <v>35100</v>
      </c>
      <c r="G214">
        <f>SUMIFS('Production Data'!T:T,'Production Data'!C:C,'Workout sheet'!D214,'Production Data'!A:A,'Workout sheet'!A214)</f>
        <v>39150</v>
      </c>
      <c r="H214">
        <f>COUNTIFS('Compac Raw Data'!$D:$D,'Workout sheet'!C214,'Compac Raw Data'!$Z:$Z,'Workout sheet'!A214)</f>
        <v>0</v>
      </c>
      <c r="I214" s="8">
        <f t="shared" ref="I214:I223" si="38">IF(H214=0,(E214/60),(E214/H214)/60)</f>
        <v>64.86666666666666</v>
      </c>
      <c r="J214" s="8">
        <f t="shared" ref="J214:J223" si="39">IF(H214=0,(G214-E214)/1440,((G214-E214)/H214)/1440)</f>
        <v>24.484722222222221</v>
      </c>
      <c r="K214">
        <f>(SUMIFS('Compac Raw Data'!S:S,'Compac Raw Data'!Z:Z,'Workout sheet'!A214,'Compac Raw Data'!D:D,'Workout sheet'!C214))</f>
        <v>0</v>
      </c>
      <c r="L214" s="17">
        <f t="shared" ref="L214:L223" si="40">IFERROR(E214/G214,0)</f>
        <v>9.9412515964240097E-2</v>
      </c>
      <c r="M214" s="8">
        <f ca="1">IF(Table2[[#This Row],[MONTH]]+EOMONTH(MONTH(Table2[[#This Row],[MONTH]]),0)&lt;TODAY(),IF(H214=0,(F214-E214)/1440,((F214-E214)/H214)/1440),0)</f>
        <v>21.672222222222221</v>
      </c>
      <c r="N214" s="24">
        <f t="shared" ref="N214:N223" si="41">E214/F214</f>
        <v>0.11088319088319089</v>
      </c>
      <c r="T214" s="45"/>
      <c r="U214" s="45"/>
    </row>
    <row r="215" spans="1:21" x14ac:dyDescent="0.3">
      <c r="A215" s="6">
        <v>45231</v>
      </c>
      <c r="B215" t="s">
        <v>80</v>
      </c>
      <c r="C215" t="str">
        <f>_xlfn.XLOOKUP(D215,'Production Data'!C:C,'Production Data'!B:B)</f>
        <v>MAZAK TURNING QTN350B I3008</v>
      </c>
      <c r="D215" s="1" t="s">
        <v>71</v>
      </c>
      <c r="E215" s="1">
        <f>SUMIFS('Production Data'!K:K,'Production Data'!C:C,'Workout sheet'!D215,'Production Data'!A:A,'Workout sheet'!A215)</f>
        <v>186</v>
      </c>
      <c r="F215" s="1">
        <f t="shared" si="37"/>
        <v>35100</v>
      </c>
      <c r="G215">
        <f>SUMIFS('Production Data'!T:T,'Production Data'!C:C,'Workout sheet'!D215,'Production Data'!A:A,'Workout sheet'!A215)</f>
        <v>21150</v>
      </c>
      <c r="H215">
        <f>COUNTIFS('Compac Raw Data'!$D:$D,'Workout sheet'!C215,'Compac Raw Data'!$Z:$Z,'Workout sheet'!A215)</f>
        <v>1</v>
      </c>
      <c r="I215" s="8">
        <f t="shared" si="38"/>
        <v>3.1</v>
      </c>
      <c r="J215" s="8">
        <f t="shared" si="39"/>
        <v>14.558333333333334</v>
      </c>
      <c r="K215">
        <f>(SUMIFS('Compac Raw Data'!S:S,'Compac Raw Data'!Z:Z,'Workout sheet'!A215,'Compac Raw Data'!D:D,'Workout sheet'!C215))</f>
        <v>40</v>
      </c>
      <c r="L215" s="17">
        <f t="shared" si="40"/>
        <v>8.7943262411347509E-3</v>
      </c>
      <c r="M215" s="8">
        <f ca="1">IF(Table2[[#This Row],[MONTH]]+EOMONTH(MONTH(Table2[[#This Row],[MONTH]]),0)&lt;TODAY(),IF(H215=0,(F215-E215)/1440,((F215-E215)/H215)/1440),0)</f>
        <v>24.245833333333334</v>
      </c>
      <c r="N215" s="24">
        <f t="shared" si="41"/>
        <v>5.2991452991452996E-3</v>
      </c>
      <c r="T215" s="45"/>
      <c r="U215" s="45"/>
    </row>
    <row r="216" spans="1:21" x14ac:dyDescent="0.3">
      <c r="A216" s="6">
        <v>45231</v>
      </c>
      <c r="B216" t="s">
        <v>80</v>
      </c>
      <c r="C216" t="str">
        <f>_xlfn.XLOOKUP(D216,'Production Data'!C:C,'Production Data'!B:B)</f>
        <v>GLEASON HOBBING PE800-1 I7007</v>
      </c>
      <c r="D216" s="1" t="s">
        <v>72</v>
      </c>
      <c r="E216" s="1">
        <f>SUMIFS('Production Data'!K:K,'Production Data'!C:C,'Workout sheet'!D216,'Production Data'!A:A,'Workout sheet'!A216)</f>
        <v>6580</v>
      </c>
      <c r="F216" s="1">
        <f t="shared" si="37"/>
        <v>35100</v>
      </c>
      <c r="G216">
        <f>SUMIFS('Production Data'!T:T,'Production Data'!C:C,'Workout sheet'!D216,'Production Data'!A:A,'Workout sheet'!A216)</f>
        <v>37350</v>
      </c>
      <c r="H216">
        <f>COUNTIFS('Compac Raw Data'!$D:$D,'Workout sheet'!C216,'Compac Raw Data'!$Z:$Z,'Workout sheet'!A216)</f>
        <v>10</v>
      </c>
      <c r="I216" s="8">
        <f t="shared" si="38"/>
        <v>10.966666666666667</v>
      </c>
      <c r="J216" s="8">
        <f t="shared" si="39"/>
        <v>2.1368055555555556</v>
      </c>
      <c r="K216">
        <f>(SUMIFS('Compac Raw Data'!S:S,'Compac Raw Data'!Z:Z,'Workout sheet'!A216,'Compac Raw Data'!D:D,'Workout sheet'!C216))</f>
        <v>1010</v>
      </c>
      <c r="L216" s="17">
        <f t="shared" si="40"/>
        <v>0.17617135207496654</v>
      </c>
      <c r="M216" s="8">
        <f ca="1">IF(Table2[[#This Row],[MONTH]]+EOMONTH(MONTH(Table2[[#This Row],[MONTH]]),0)&lt;TODAY(),IF(H216=0,(F216-E216)/1440,((F216-E216)/H216)/1440),0)</f>
        <v>1.9805555555555556</v>
      </c>
      <c r="N216" s="24">
        <f t="shared" si="41"/>
        <v>0.18746438746438746</v>
      </c>
      <c r="T216" s="45"/>
      <c r="U216" s="45"/>
    </row>
    <row r="217" spans="1:21" x14ac:dyDescent="0.3">
      <c r="A217" s="6">
        <v>45231</v>
      </c>
      <c r="B217" t="s">
        <v>80</v>
      </c>
      <c r="C217" t="str">
        <f>_xlfn.XLOOKUP(D217,'Production Data'!C:C,'Production Data'!B:B)</f>
        <v>GLEASON HOBBING PE800-2 I7014</v>
      </c>
      <c r="D217" s="1" t="s">
        <v>73</v>
      </c>
      <c r="E217" s="1">
        <f>SUMIFS('Production Data'!K:K,'Production Data'!C:C,'Workout sheet'!D217,'Production Data'!A:A,'Workout sheet'!A217)</f>
        <v>0</v>
      </c>
      <c r="F217" s="1">
        <f t="shared" si="37"/>
        <v>35100</v>
      </c>
      <c r="G217">
        <f>SUMIFS('Production Data'!T:T,'Production Data'!C:C,'Workout sheet'!D217,'Production Data'!A:A,'Workout sheet'!A217)</f>
        <v>450</v>
      </c>
      <c r="H217">
        <f>COUNTIFS('Compac Raw Data'!$D:$D,'Workout sheet'!C217,'Compac Raw Data'!$Z:$Z,'Workout sheet'!A217)</f>
        <v>0</v>
      </c>
      <c r="I217" s="8">
        <f t="shared" si="38"/>
        <v>0</v>
      </c>
      <c r="J217" s="8">
        <f t="shared" si="39"/>
        <v>0.3125</v>
      </c>
      <c r="K217">
        <f>(SUMIFS('Compac Raw Data'!S:S,'Compac Raw Data'!Z:Z,'Workout sheet'!A217,'Compac Raw Data'!D:D,'Workout sheet'!C217))</f>
        <v>0</v>
      </c>
      <c r="L217" s="17">
        <f t="shared" si="40"/>
        <v>0</v>
      </c>
      <c r="M217" s="8">
        <f ca="1">IF(Table2[[#This Row],[MONTH]]+EOMONTH(MONTH(Table2[[#This Row],[MONTH]]),0)&lt;TODAY(),IF(H217=0,(F217-E217)/1440,((F217-E217)/H217)/1440),0)</f>
        <v>24.375</v>
      </c>
      <c r="N217" s="24">
        <f t="shared" si="41"/>
        <v>0</v>
      </c>
      <c r="T217" s="45"/>
      <c r="U217" s="45"/>
    </row>
    <row r="218" spans="1:21" x14ac:dyDescent="0.3">
      <c r="A218" s="6">
        <v>45231</v>
      </c>
      <c r="B218" t="s">
        <v>80</v>
      </c>
      <c r="C218" t="str">
        <f>_xlfn.XLOOKUP(D218,'Production Data'!C:C,'Production Data'!B:B)</f>
        <v>GLEASON HOBBING P600H-1 I7010</v>
      </c>
      <c r="D218" s="1" t="s">
        <v>74</v>
      </c>
      <c r="E218" s="1">
        <f>SUMIFS('Production Data'!K:K,'Production Data'!C:C,'Workout sheet'!D218,'Production Data'!A:A,'Workout sheet'!A218)</f>
        <v>4845</v>
      </c>
      <c r="F218" s="1">
        <f t="shared" si="37"/>
        <v>35100</v>
      </c>
      <c r="G218">
        <f>SUMIFS('Production Data'!T:T,'Production Data'!C:C,'Workout sheet'!D218,'Production Data'!A:A,'Workout sheet'!A218)</f>
        <v>35550</v>
      </c>
      <c r="H218">
        <f>COUNTIFS('Compac Raw Data'!$D:$D,'Workout sheet'!C218,'Compac Raw Data'!$Z:$Z,'Workout sheet'!A218)</f>
        <v>2</v>
      </c>
      <c r="I218" s="8">
        <f t="shared" si="38"/>
        <v>40.375</v>
      </c>
      <c r="J218" s="8">
        <f t="shared" si="39"/>
        <v>10.661458333333334</v>
      </c>
      <c r="K218">
        <f>(SUMIFS('Compac Raw Data'!S:S,'Compac Raw Data'!Z:Z,'Workout sheet'!A218,'Compac Raw Data'!D:D,'Workout sheet'!C218))</f>
        <v>38445</v>
      </c>
      <c r="L218" s="17">
        <f t="shared" si="40"/>
        <v>0.13628691983122362</v>
      </c>
      <c r="M218" s="8">
        <f ca="1">IF(Table2[[#This Row],[MONTH]]+EOMONTH(MONTH(Table2[[#This Row],[MONTH]]),0)&lt;TODAY(),IF(H218=0,(F218-E218)/1440,((F218-E218)/H218)/1440),0)</f>
        <v>10.505208333333334</v>
      </c>
      <c r="N218" s="24">
        <f t="shared" si="41"/>
        <v>0.13803418803418804</v>
      </c>
      <c r="T218" s="45"/>
      <c r="U218" s="45"/>
    </row>
    <row r="219" spans="1:21" x14ac:dyDescent="0.3">
      <c r="A219" s="6">
        <v>45231</v>
      </c>
      <c r="B219" t="s">
        <v>80</v>
      </c>
      <c r="C219" t="str">
        <f>_xlfn.XLOOKUP(D219,'Production Data'!C:C,'Production Data'!B:B)</f>
        <v>MAZAK HMC FH5800 I21002</v>
      </c>
      <c r="D219" s="1" t="s">
        <v>75</v>
      </c>
      <c r="E219" s="1">
        <f>SUMIFS('Production Data'!K:K,'Production Data'!C:C,'Workout sheet'!D219,'Production Data'!A:A,'Workout sheet'!A219)</f>
        <v>445</v>
      </c>
      <c r="F219" s="1">
        <f t="shared" si="37"/>
        <v>35100</v>
      </c>
      <c r="G219">
        <f>SUMIFS('Production Data'!T:T,'Production Data'!C:C,'Workout sheet'!D219,'Production Data'!A:A,'Workout sheet'!A219)</f>
        <v>28800</v>
      </c>
      <c r="H219">
        <f>COUNTIFS('Compac Raw Data'!$D:$D,'Workout sheet'!C219,'Compac Raw Data'!$Z:$Z,'Workout sheet'!A219)</f>
        <v>0</v>
      </c>
      <c r="I219" s="8">
        <f t="shared" si="38"/>
        <v>7.416666666666667</v>
      </c>
      <c r="J219" s="8">
        <f t="shared" si="39"/>
        <v>19.690972222222221</v>
      </c>
      <c r="K219">
        <f>(SUMIFS('Compac Raw Data'!S:S,'Compac Raw Data'!Z:Z,'Workout sheet'!A219,'Compac Raw Data'!D:D,'Workout sheet'!C219))</f>
        <v>0</v>
      </c>
      <c r="L219" s="17">
        <f t="shared" si="40"/>
        <v>1.545138888888889E-2</v>
      </c>
      <c r="M219" s="8">
        <f ca="1">IF(Table2[[#This Row],[MONTH]]+EOMONTH(MONTH(Table2[[#This Row],[MONTH]]),0)&lt;TODAY(),IF(H219=0,(F219-E219)/1440,((F219-E219)/H219)/1440),0)</f>
        <v>24.065972222222221</v>
      </c>
      <c r="N219" s="24">
        <f t="shared" si="41"/>
        <v>1.2678062678062678E-2</v>
      </c>
      <c r="T219" s="45"/>
      <c r="U219" s="45"/>
    </row>
    <row r="220" spans="1:21" x14ac:dyDescent="0.3">
      <c r="A220" s="6">
        <v>45231</v>
      </c>
      <c r="B220" t="s">
        <v>80</v>
      </c>
      <c r="C220" t="str">
        <f>_xlfn.XLOOKUP(D220,'Production Data'!C:C,'Production Data'!B:B)</f>
        <v>PMT EXT GRINDING AWH600 I13007</v>
      </c>
      <c r="D220" s="1" t="s">
        <v>76</v>
      </c>
      <c r="E220" s="1">
        <f>SUMIFS('Production Data'!K:K,'Production Data'!C:C,'Workout sheet'!D220,'Production Data'!A:A,'Workout sheet'!A220)</f>
        <v>0</v>
      </c>
      <c r="F220" s="1">
        <f t="shared" si="37"/>
        <v>35100</v>
      </c>
      <c r="G220">
        <f>SUMIFS('Production Data'!T:T,'Production Data'!C:C,'Workout sheet'!D220,'Production Data'!A:A,'Workout sheet'!A220)</f>
        <v>0</v>
      </c>
      <c r="H220">
        <f>COUNTIFS('Compac Raw Data'!$D:$D,'Workout sheet'!C220,'Compac Raw Data'!$Z:$Z,'Workout sheet'!A220)</f>
        <v>0</v>
      </c>
      <c r="I220" s="8">
        <f t="shared" si="38"/>
        <v>0</v>
      </c>
      <c r="J220" s="8">
        <f t="shared" si="39"/>
        <v>0</v>
      </c>
      <c r="K220">
        <f>(SUMIFS('Compac Raw Data'!S:S,'Compac Raw Data'!Z:Z,'Workout sheet'!A220,'Compac Raw Data'!D:D,'Workout sheet'!C220))</f>
        <v>0</v>
      </c>
      <c r="L220" s="17">
        <f t="shared" si="40"/>
        <v>0</v>
      </c>
      <c r="M220" s="8">
        <f ca="1">IF(Table2[[#This Row],[MONTH]]+EOMONTH(MONTH(Table2[[#This Row],[MONTH]]),0)&lt;TODAY(),IF(H220=0,(F220-E220)/1440,((F220-E220)/H220)/1440),0)</f>
        <v>24.375</v>
      </c>
      <c r="N220" s="24">
        <f t="shared" si="41"/>
        <v>0</v>
      </c>
      <c r="T220" s="45"/>
      <c r="U220" s="45"/>
    </row>
    <row r="221" spans="1:21" x14ac:dyDescent="0.3">
      <c r="A221" s="6">
        <v>45231</v>
      </c>
      <c r="B221" t="s">
        <v>80</v>
      </c>
      <c r="C221" t="str">
        <f>_xlfn.XLOOKUP(D221,'Production Data'!C:C,'Production Data'!B:B)</f>
        <v>MAZAK TURNING QTN350A I3007</v>
      </c>
      <c r="D221" s="1" t="s">
        <v>77</v>
      </c>
      <c r="E221" s="1">
        <f>SUMIFS('Production Data'!K:K,'Production Data'!C:C,'Workout sheet'!D221,'Production Data'!A:A,'Workout sheet'!A221)</f>
        <v>937</v>
      </c>
      <c r="F221" s="1">
        <f t="shared" si="37"/>
        <v>35100</v>
      </c>
      <c r="G221">
        <f>SUMIFS('Production Data'!T:T,'Production Data'!C:C,'Workout sheet'!D221,'Production Data'!A:A,'Workout sheet'!A221)</f>
        <v>22950</v>
      </c>
      <c r="H221">
        <f>COUNTIFS('Compac Raw Data'!$D:$D,'Workout sheet'!C221,'Compac Raw Data'!$Z:$Z,'Workout sheet'!A221)</f>
        <v>2</v>
      </c>
      <c r="I221" s="8">
        <f t="shared" si="38"/>
        <v>7.8083333333333336</v>
      </c>
      <c r="J221" s="8">
        <f t="shared" si="39"/>
        <v>7.6434027777777782</v>
      </c>
      <c r="K221">
        <f>(SUMIFS('Compac Raw Data'!S:S,'Compac Raw Data'!Z:Z,'Workout sheet'!A221,'Compac Raw Data'!D:D,'Workout sheet'!C221))</f>
        <v>110</v>
      </c>
      <c r="L221" s="17">
        <f t="shared" si="40"/>
        <v>4.0827886710239653E-2</v>
      </c>
      <c r="M221" s="8">
        <f ca="1">IF(Table2[[#This Row],[MONTH]]+EOMONTH(MONTH(Table2[[#This Row],[MONTH]]),0)&lt;TODAY(),IF(H221=0,(F221-E221)/1440,((F221-E221)/H221)/1440),0)</f>
        <v>11.862152777777778</v>
      </c>
      <c r="N221" s="24">
        <f t="shared" si="41"/>
        <v>2.6695156695156694E-2</v>
      </c>
      <c r="T221" s="45"/>
      <c r="U221" s="45"/>
    </row>
    <row r="222" spans="1:21" x14ac:dyDescent="0.3">
      <c r="A222" s="6">
        <v>45231</v>
      </c>
      <c r="B222" t="s">
        <v>80</v>
      </c>
      <c r="C222" t="str">
        <f>_xlfn.XLOOKUP(D222,'Production Data'!C:C,'Production Data'!B:B)</f>
        <v>MICROMATIC EXT GRINDING SH63 I13008</v>
      </c>
      <c r="D222" s="1" t="s">
        <v>78</v>
      </c>
      <c r="E222" s="1">
        <f>SUMIFS('Production Data'!K:K,'Production Data'!C:C,'Workout sheet'!D222,'Production Data'!A:A,'Workout sheet'!A222)</f>
        <v>0</v>
      </c>
      <c r="F222" s="1">
        <f t="shared" si="37"/>
        <v>35100</v>
      </c>
      <c r="G222">
        <f>SUMIFS('Production Data'!T:T,'Production Data'!C:C,'Workout sheet'!D222,'Production Data'!A:A,'Workout sheet'!A222)</f>
        <v>0</v>
      </c>
      <c r="H222">
        <f>COUNTIFS('Compac Raw Data'!$D:$D,'Workout sheet'!C222,'Compac Raw Data'!$Z:$Z,'Workout sheet'!A222)</f>
        <v>0</v>
      </c>
      <c r="I222" s="8">
        <f t="shared" si="38"/>
        <v>0</v>
      </c>
      <c r="J222" s="8">
        <f t="shared" si="39"/>
        <v>0</v>
      </c>
      <c r="K222">
        <f>(SUMIFS('Compac Raw Data'!S:S,'Compac Raw Data'!Z:Z,'Workout sheet'!A222,'Compac Raw Data'!D:D,'Workout sheet'!C222))</f>
        <v>0</v>
      </c>
      <c r="L222" s="17">
        <f t="shared" si="40"/>
        <v>0</v>
      </c>
      <c r="M222" s="8">
        <f ca="1">IF(Table2[[#This Row],[MONTH]]+EOMONTH(MONTH(Table2[[#This Row],[MONTH]]),0)&lt;TODAY(),IF(H222=0,(F222-E222)/1440,((F222-E222)/H222)/1440),0)</f>
        <v>24.375</v>
      </c>
      <c r="N222" s="24">
        <f t="shared" si="41"/>
        <v>0</v>
      </c>
      <c r="T222" s="45"/>
      <c r="U222" s="45"/>
    </row>
    <row r="223" spans="1:21" x14ac:dyDescent="0.3">
      <c r="A223" s="6">
        <v>45231</v>
      </c>
      <c r="B223" t="s">
        <v>80</v>
      </c>
      <c r="C223" t="str">
        <f>_xlfn.XLOOKUP(D223,'Production Data'!C:C,'Production Data'!B:B)</f>
        <v>GLEASON HOBBING P600H-2 I7017</v>
      </c>
      <c r="D223" s="1" t="s">
        <v>79</v>
      </c>
      <c r="E223" s="1">
        <f>SUMIFS('Production Data'!K:K,'Production Data'!C:C,'Workout sheet'!D223,'Production Data'!A:A,'Workout sheet'!A223)</f>
        <v>0</v>
      </c>
      <c r="F223" s="1">
        <f t="shared" si="37"/>
        <v>35100</v>
      </c>
      <c r="G223">
        <f>SUMIFS('Production Data'!T:T,'Production Data'!C:C,'Workout sheet'!D223,'Production Data'!A:A,'Workout sheet'!A223)</f>
        <v>0</v>
      </c>
      <c r="H223">
        <f>COUNTIFS('Compac Raw Data'!$D:$D,'Workout sheet'!C223,'Compac Raw Data'!$Z:$Z,'Workout sheet'!A223)</f>
        <v>0</v>
      </c>
      <c r="I223" s="8">
        <f t="shared" si="38"/>
        <v>0</v>
      </c>
      <c r="J223" s="8">
        <f t="shared" si="39"/>
        <v>0</v>
      </c>
      <c r="K223">
        <f>(SUMIFS('Compac Raw Data'!S:S,'Compac Raw Data'!Z:Z,'Workout sheet'!A223,'Compac Raw Data'!D:D,'Workout sheet'!C223))</f>
        <v>0</v>
      </c>
      <c r="L223" s="17">
        <f t="shared" si="40"/>
        <v>0</v>
      </c>
      <c r="M223" s="8">
        <f ca="1">IF(Table2[[#This Row],[MONTH]]+EOMONTH(MONTH(Table2[[#This Row],[MONTH]]),0)&lt;TODAY(),IF(H223=0,(F223-E223)/1440,((F223-E223)/H223)/1440),0)</f>
        <v>24.375</v>
      </c>
      <c r="N223" s="24">
        <f t="shared" si="41"/>
        <v>0</v>
      </c>
      <c r="T223" s="45"/>
      <c r="U223" s="45"/>
    </row>
    <row r="224" spans="1:21" x14ac:dyDescent="0.3">
      <c r="A224" s="6">
        <v>45261</v>
      </c>
      <c r="B224" t="s">
        <v>33</v>
      </c>
      <c r="C224" t="str">
        <f>_xlfn.XLOOKUP(D224,'Production Data'!C:C,'Production Data'!B:B)</f>
        <v>BROACHING MACHINE 10T - 5001</v>
      </c>
      <c r="D224" s="1" t="s">
        <v>0</v>
      </c>
      <c r="E224" s="1">
        <f>SUMIFS('Production Data'!K:K,'Production Data'!C:C,'Workout sheet'!D224,'Production Data'!A:A,'Workout sheet'!A224)</f>
        <v>20</v>
      </c>
      <c r="F224" s="1">
        <f t="shared" si="37"/>
        <v>35100</v>
      </c>
      <c r="G224">
        <f>SUMIFS('Production Data'!T:T,'Production Data'!C:C,'Workout sheet'!D224,'Production Data'!A:A,'Workout sheet'!A224)</f>
        <v>15750</v>
      </c>
      <c r="H224">
        <f>COUNTIFS('Compac Raw Data'!$D:$D,'Workout sheet'!C224,'Compac Raw Data'!$Z:$Z,'Workout sheet'!A224)</f>
        <v>1</v>
      </c>
      <c r="I224" s="8">
        <f t="shared" ref="I224:I255" si="42">IF(H224=0,(E224/60),(E224/H224)/60)</f>
        <v>0.33333333333333331</v>
      </c>
      <c r="J224" s="8">
        <f t="shared" ref="J224:J255" si="43">IF(H224=0,(G224-E224)/1440,((G224-E224)/H224)/1440)</f>
        <v>10.923611111111111</v>
      </c>
      <c r="K224">
        <f>(SUMIFS('Compac Raw Data'!S:S,'Compac Raw Data'!Z:Z,'Workout sheet'!A224,'Compac Raw Data'!D:D,'Workout sheet'!C224))</f>
        <v>420</v>
      </c>
      <c r="L224" s="17">
        <f t="shared" ref="L224:L255" si="44">IFERROR(E224/G224,0)</f>
        <v>1.2698412698412698E-3</v>
      </c>
      <c r="M224" s="8">
        <f ca="1">IF(Table2[[#This Row],[MONTH]]+EOMONTH(MONTH(Table2[[#This Row],[MONTH]]),0)&lt;TODAY(),IF(H224=0,(F224-E224)/1440,((F224-E224)/H224)/1440),0)</f>
        <v>24.361111111111111</v>
      </c>
      <c r="N224" s="24">
        <f t="shared" ref="N224:N255" si="45">E224/F224</f>
        <v>5.6980056980056976E-4</v>
      </c>
      <c r="T224" s="45"/>
      <c r="U224" s="45"/>
    </row>
    <row r="225" spans="1:21" x14ac:dyDescent="0.3">
      <c r="A225" s="6">
        <v>45261</v>
      </c>
      <c r="B225" t="s">
        <v>33</v>
      </c>
      <c r="C225" t="str">
        <f>_xlfn.XLOOKUP(D225,'Production Data'!C:C,'Production Data'!B:B)</f>
        <v>SICMAT SHAVING RASO400 I9005</v>
      </c>
      <c r="D225" s="1" t="s">
        <v>1</v>
      </c>
      <c r="E225" s="1">
        <f>SUMIFS('Production Data'!K:K,'Production Data'!C:C,'Workout sheet'!D225,'Production Data'!A:A,'Workout sheet'!A225)</f>
        <v>215</v>
      </c>
      <c r="F225" s="1">
        <f t="shared" si="37"/>
        <v>35100</v>
      </c>
      <c r="G225">
        <f>SUMIFS('Production Data'!T:T,'Production Data'!C:C,'Workout sheet'!D225,'Production Data'!A:A,'Workout sheet'!A225)</f>
        <v>30600</v>
      </c>
      <c r="H225">
        <f>COUNTIFS('Compac Raw Data'!$D:$D,'Workout sheet'!C225,'Compac Raw Data'!$Z:$Z,'Workout sheet'!A225)</f>
        <v>2</v>
      </c>
      <c r="I225" s="8">
        <f t="shared" si="42"/>
        <v>1.7916666666666667</v>
      </c>
      <c r="J225" s="8">
        <f t="shared" si="43"/>
        <v>10.550347222222221</v>
      </c>
      <c r="K225">
        <f>(SUMIFS('Compac Raw Data'!S:S,'Compac Raw Data'!Z:Z,'Workout sheet'!A225,'Compac Raw Data'!D:D,'Workout sheet'!C225))</f>
        <v>50</v>
      </c>
      <c r="L225" s="17">
        <f t="shared" si="44"/>
        <v>7.0261437908496734E-3</v>
      </c>
      <c r="M225" s="8">
        <f ca="1">IF(Table2[[#This Row],[MONTH]]+EOMONTH(MONTH(Table2[[#This Row],[MONTH]]),0)&lt;TODAY(),IF(H225=0,(F225-E225)/1440,((F225-E225)/H225)/1440),0)</f>
        <v>12.112847222222221</v>
      </c>
      <c r="N225" s="24">
        <f t="shared" si="45"/>
        <v>6.125356125356125E-3</v>
      </c>
      <c r="T225" s="45"/>
      <c r="U225" s="45"/>
    </row>
    <row r="226" spans="1:21" x14ac:dyDescent="0.3">
      <c r="A226" s="6">
        <v>45261</v>
      </c>
      <c r="B226" t="s">
        <v>33</v>
      </c>
      <c r="C226" t="str">
        <f>_xlfn.XLOOKUP(D226,'Production Data'!C:C,'Production Data'!B:B)</f>
        <v>GLEASON HOBBING GP400 I7013</v>
      </c>
      <c r="D226" s="1" t="s">
        <v>2</v>
      </c>
      <c r="E226" s="1">
        <f>SUMIFS('Production Data'!K:K,'Production Data'!C:C,'Workout sheet'!D226,'Production Data'!A:A,'Workout sheet'!A226)</f>
        <v>1294</v>
      </c>
      <c r="F226" s="1">
        <f t="shared" si="37"/>
        <v>35100</v>
      </c>
      <c r="G226">
        <f>SUMIFS('Production Data'!T:T,'Production Data'!C:C,'Workout sheet'!D226,'Production Data'!A:A,'Workout sheet'!A226)</f>
        <v>31500</v>
      </c>
      <c r="H226">
        <f>COUNTIFS('Compac Raw Data'!$D:$D,'Workout sheet'!C226,'Compac Raw Data'!$Z:$Z,'Workout sheet'!A226)</f>
        <v>0</v>
      </c>
      <c r="I226" s="8">
        <f t="shared" si="42"/>
        <v>21.566666666666666</v>
      </c>
      <c r="J226" s="8">
        <f t="shared" si="43"/>
        <v>20.976388888888888</v>
      </c>
      <c r="K226">
        <f>(SUMIFS('Compac Raw Data'!S:S,'Compac Raw Data'!Z:Z,'Workout sheet'!A226,'Compac Raw Data'!D:D,'Workout sheet'!C226))</f>
        <v>0</v>
      </c>
      <c r="L226" s="17">
        <f t="shared" si="44"/>
        <v>4.1079365079365077E-2</v>
      </c>
      <c r="M226" s="8">
        <f ca="1">IF(Table2[[#This Row],[MONTH]]+EOMONTH(MONTH(Table2[[#This Row],[MONTH]]),0)&lt;TODAY(),IF(H226=0,(F226-E226)/1440,((F226-E226)/H226)/1440),0)</f>
        <v>23.476388888888888</v>
      </c>
      <c r="N226" s="24">
        <f t="shared" si="45"/>
        <v>3.6866096866096869E-2</v>
      </c>
      <c r="T226" s="45"/>
      <c r="U226" s="45"/>
    </row>
    <row r="227" spans="1:21" x14ac:dyDescent="0.3">
      <c r="A227" s="6">
        <v>45261</v>
      </c>
      <c r="B227" t="s">
        <v>33</v>
      </c>
      <c r="C227" t="str">
        <f>_xlfn.XLOOKUP(D227,'Production Data'!C:C,'Production Data'!B:B)</f>
        <v>CLC SHAPING CLC 400-1 I18000</v>
      </c>
      <c r="D227" s="1" t="s">
        <v>3</v>
      </c>
      <c r="E227" s="1">
        <f>SUMIFS('Production Data'!K:K,'Production Data'!C:C,'Workout sheet'!D227,'Production Data'!A:A,'Workout sheet'!A227)</f>
        <v>240</v>
      </c>
      <c r="F227" s="1">
        <f t="shared" si="37"/>
        <v>35100</v>
      </c>
      <c r="G227">
        <f>SUMIFS('Production Data'!T:T,'Production Data'!C:C,'Workout sheet'!D227,'Production Data'!A:A,'Workout sheet'!A227)</f>
        <v>25200</v>
      </c>
      <c r="H227">
        <f>COUNTIFS('Compac Raw Data'!$D:$D,'Workout sheet'!C227,'Compac Raw Data'!$Z:$Z,'Workout sheet'!A227)</f>
        <v>3</v>
      </c>
      <c r="I227" s="8">
        <f t="shared" si="42"/>
        <v>1.3333333333333333</v>
      </c>
      <c r="J227" s="8">
        <f t="shared" si="43"/>
        <v>5.7777777777777777</v>
      </c>
      <c r="K227">
        <f>(SUMIFS('Compac Raw Data'!S:S,'Compac Raw Data'!Z:Z,'Workout sheet'!A227,'Compac Raw Data'!D:D,'Workout sheet'!C227))</f>
        <v>560</v>
      </c>
      <c r="L227" s="17">
        <f t="shared" si="44"/>
        <v>9.5238095238095247E-3</v>
      </c>
      <c r="M227" s="8">
        <f ca="1">IF(Table2[[#This Row],[MONTH]]+EOMONTH(MONTH(Table2[[#This Row],[MONTH]]),0)&lt;TODAY(),IF(H227=0,(F227-E227)/1440,((F227-E227)/H227)/1440),0)</f>
        <v>8.0694444444444446</v>
      </c>
      <c r="N227" s="24">
        <f t="shared" si="45"/>
        <v>6.8376068376068376E-3</v>
      </c>
      <c r="T227" s="45"/>
      <c r="U227" s="45"/>
    </row>
    <row r="228" spans="1:21" x14ac:dyDescent="0.3">
      <c r="A228" s="6">
        <v>45261</v>
      </c>
      <c r="B228" t="s">
        <v>33</v>
      </c>
      <c r="C228" t="str">
        <f>_xlfn.XLOOKUP(D228,'Production Data'!C:C,'Production Data'!B:B)</f>
        <v>SICMAT-2 SHAVING NRSU310 I9002</v>
      </c>
      <c r="D228" s="1" t="s">
        <v>4</v>
      </c>
      <c r="E228" s="1">
        <f>SUMIFS('Production Data'!K:K,'Production Data'!C:C,'Workout sheet'!D228,'Production Data'!A:A,'Workout sheet'!A228)</f>
        <v>115</v>
      </c>
      <c r="F228" s="1">
        <f t="shared" si="37"/>
        <v>35100</v>
      </c>
      <c r="G228">
        <f>SUMIFS('Production Data'!T:T,'Production Data'!C:C,'Workout sheet'!D228,'Production Data'!A:A,'Workout sheet'!A228)</f>
        <v>8100</v>
      </c>
      <c r="H228">
        <f>COUNTIFS('Compac Raw Data'!$D:$D,'Workout sheet'!C228,'Compac Raw Data'!$Z:$Z,'Workout sheet'!A228)</f>
        <v>0</v>
      </c>
      <c r="I228" s="8">
        <f t="shared" si="42"/>
        <v>1.9166666666666667</v>
      </c>
      <c r="J228" s="8">
        <f t="shared" si="43"/>
        <v>5.5451388888888893</v>
      </c>
      <c r="K228">
        <f>(SUMIFS('Compac Raw Data'!S:S,'Compac Raw Data'!Z:Z,'Workout sheet'!A228,'Compac Raw Data'!D:D,'Workout sheet'!C228))</f>
        <v>0</v>
      </c>
      <c r="L228" s="17">
        <f t="shared" si="44"/>
        <v>1.4197530864197531E-2</v>
      </c>
      <c r="M228" s="8">
        <f ca="1">IF(Table2[[#This Row],[MONTH]]+EOMONTH(MONTH(Table2[[#This Row],[MONTH]]),0)&lt;TODAY(),IF(H228=0,(F228-E228)/1440,((F228-E228)/H228)/1440),0)</f>
        <v>24.295138888888889</v>
      </c>
      <c r="N228" s="24">
        <f t="shared" si="45"/>
        <v>3.2763532763532763E-3</v>
      </c>
      <c r="T228" s="45"/>
      <c r="U228" s="45"/>
    </row>
    <row r="229" spans="1:21" x14ac:dyDescent="0.3">
      <c r="A229" s="6">
        <v>45261</v>
      </c>
      <c r="B229" t="s">
        <v>33</v>
      </c>
      <c r="C229" t="str">
        <f>_xlfn.XLOOKUP(D229,'Production Data'!C:C,'Production Data'!B:B)</f>
        <v>GLEASON SHAVING ZS300 I9004</v>
      </c>
      <c r="D229" s="1" t="s">
        <v>5</v>
      </c>
      <c r="E229" s="1">
        <f>SUMIFS('Production Data'!K:K,'Production Data'!C:C,'Workout sheet'!D229,'Production Data'!A:A,'Workout sheet'!A229)</f>
        <v>980</v>
      </c>
      <c r="F229" s="1">
        <f t="shared" si="37"/>
        <v>35100</v>
      </c>
      <c r="G229">
        <f>SUMIFS('Production Data'!T:T,'Production Data'!C:C,'Workout sheet'!D229,'Production Data'!A:A,'Workout sheet'!A229)</f>
        <v>35100</v>
      </c>
      <c r="H229">
        <f>COUNTIFS('Compac Raw Data'!$D:$D,'Workout sheet'!C229,'Compac Raw Data'!$Z:$Z,'Workout sheet'!A229)</f>
        <v>2</v>
      </c>
      <c r="I229" s="8">
        <f t="shared" si="42"/>
        <v>8.1666666666666661</v>
      </c>
      <c r="J229" s="8">
        <f t="shared" si="43"/>
        <v>11.847222222222221</v>
      </c>
      <c r="K229">
        <f>(SUMIFS('Compac Raw Data'!S:S,'Compac Raw Data'!Z:Z,'Workout sheet'!A229,'Compac Raw Data'!D:D,'Workout sheet'!C229))</f>
        <v>270</v>
      </c>
      <c r="L229" s="17">
        <f t="shared" si="44"/>
        <v>2.792022792022792E-2</v>
      </c>
      <c r="M229" s="8">
        <f ca="1">IF(Table2[[#This Row],[MONTH]]+EOMONTH(MONTH(Table2[[#This Row],[MONTH]]),0)&lt;TODAY(),IF(H229=0,(F229-E229)/1440,((F229-E229)/H229)/1440),0)</f>
        <v>11.847222222222221</v>
      </c>
      <c r="N229" s="24">
        <f t="shared" si="45"/>
        <v>2.792022792022792E-2</v>
      </c>
      <c r="T229" s="45"/>
      <c r="U229" s="45"/>
    </row>
    <row r="230" spans="1:21" x14ac:dyDescent="0.3">
      <c r="A230" s="6">
        <v>45261</v>
      </c>
      <c r="B230" t="s">
        <v>33</v>
      </c>
      <c r="C230" t="str">
        <f>_xlfn.XLOOKUP(D230,'Production Data'!C:C,'Production Data'!B:B)</f>
        <v>PREMIER HOBBING PE250-2 I7009</v>
      </c>
      <c r="D230" s="1" t="s">
        <v>6</v>
      </c>
      <c r="E230" s="1">
        <f>SUMIFS('Production Data'!K:K,'Production Data'!C:C,'Workout sheet'!D230,'Production Data'!A:A,'Workout sheet'!A230)</f>
        <v>210</v>
      </c>
      <c r="F230" s="1">
        <f t="shared" si="37"/>
        <v>35100</v>
      </c>
      <c r="G230">
        <f>SUMIFS('Production Data'!T:T,'Production Data'!C:C,'Workout sheet'!D230,'Production Data'!A:A,'Workout sheet'!A230)</f>
        <v>31050</v>
      </c>
      <c r="H230">
        <f>COUNTIFS('Compac Raw Data'!$D:$D,'Workout sheet'!C230,'Compac Raw Data'!$Z:$Z,'Workout sheet'!A230)</f>
        <v>0</v>
      </c>
      <c r="I230" s="8">
        <f t="shared" si="42"/>
        <v>3.5</v>
      </c>
      <c r="J230" s="8">
        <f t="shared" si="43"/>
        <v>21.416666666666668</v>
      </c>
      <c r="K230">
        <f>(SUMIFS('Compac Raw Data'!S:S,'Compac Raw Data'!Z:Z,'Workout sheet'!A230,'Compac Raw Data'!D:D,'Workout sheet'!C230))</f>
        <v>0</v>
      </c>
      <c r="L230" s="17">
        <f t="shared" si="44"/>
        <v>6.7632850241545897E-3</v>
      </c>
      <c r="M230" s="8">
        <f ca="1">IF(Table2[[#This Row],[MONTH]]+EOMONTH(MONTH(Table2[[#This Row],[MONTH]]),0)&lt;TODAY(),IF(H230=0,(F230-E230)/1440,((F230-E230)/H230)/1440),0)</f>
        <v>24.229166666666668</v>
      </c>
      <c r="N230" s="24">
        <f t="shared" si="45"/>
        <v>5.9829059829059833E-3</v>
      </c>
      <c r="T230" s="45"/>
      <c r="U230" s="45"/>
    </row>
    <row r="231" spans="1:21" x14ac:dyDescent="0.3">
      <c r="A231" s="6">
        <v>45261</v>
      </c>
      <c r="B231" t="s">
        <v>33</v>
      </c>
      <c r="C231" t="str">
        <f>_xlfn.XLOOKUP(D231,'Production Data'!C:C,'Production Data'!B:B)</f>
        <v>GLEASON HOBBING GP300-2 I7012</v>
      </c>
      <c r="D231" s="1" t="s">
        <v>7</v>
      </c>
      <c r="E231" s="1">
        <f>SUMIFS('Production Data'!K:K,'Production Data'!C:C,'Workout sheet'!D231,'Production Data'!A:A,'Workout sheet'!A231)</f>
        <v>1205</v>
      </c>
      <c r="F231" s="1">
        <f t="shared" si="37"/>
        <v>35100</v>
      </c>
      <c r="G231">
        <f>SUMIFS('Production Data'!T:T,'Production Data'!C:C,'Workout sheet'!D231,'Production Data'!A:A,'Workout sheet'!A231)</f>
        <v>33300</v>
      </c>
      <c r="H231">
        <f>COUNTIFS('Compac Raw Data'!$D:$D,'Workout sheet'!C231,'Compac Raw Data'!$Z:$Z,'Workout sheet'!A231)</f>
        <v>2</v>
      </c>
      <c r="I231" s="8">
        <f t="shared" si="42"/>
        <v>10.041666666666666</v>
      </c>
      <c r="J231" s="8">
        <f t="shared" si="43"/>
        <v>11.144097222222221</v>
      </c>
      <c r="K231">
        <f>(SUMIFS('Compac Raw Data'!S:S,'Compac Raw Data'!Z:Z,'Workout sheet'!A231,'Compac Raw Data'!D:D,'Workout sheet'!C231))</f>
        <v>60</v>
      </c>
      <c r="L231" s="17">
        <f t="shared" si="44"/>
        <v>3.6186186186186187E-2</v>
      </c>
      <c r="M231" s="8">
        <f ca="1">IF(Table2[[#This Row],[MONTH]]+EOMONTH(MONTH(Table2[[#This Row],[MONTH]]),0)&lt;TODAY(),IF(H231=0,(F231-E231)/1440,((F231-E231)/H231)/1440),0)</f>
        <v>11.769097222222221</v>
      </c>
      <c r="N231" s="24">
        <f t="shared" si="45"/>
        <v>3.4330484330484329E-2</v>
      </c>
      <c r="T231" s="45"/>
      <c r="U231" s="45"/>
    </row>
    <row r="232" spans="1:21" x14ac:dyDescent="0.3">
      <c r="A232" s="6">
        <v>45261</v>
      </c>
      <c r="B232" t="s">
        <v>33</v>
      </c>
      <c r="C232" t="str">
        <f>_xlfn.XLOOKUP(D232,'Production Data'!C:C,'Production Data'!B:B)</f>
        <v>CLC SHAPING CLC 400-2 I18001</v>
      </c>
      <c r="D232" s="1" t="s">
        <v>8</v>
      </c>
      <c r="E232" s="1">
        <f>SUMIFS('Production Data'!K:K,'Production Data'!C:C,'Workout sheet'!D232,'Production Data'!A:A,'Workout sheet'!A232)</f>
        <v>310</v>
      </c>
      <c r="F232" s="1">
        <f t="shared" si="37"/>
        <v>35100</v>
      </c>
      <c r="G232">
        <f>SUMIFS('Production Data'!T:T,'Production Data'!C:C,'Workout sheet'!D232,'Production Data'!A:A,'Workout sheet'!A232)</f>
        <v>29700</v>
      </c>
      <c r="H232">
        <f>COUNTIFS('Compac Raw Data'!$D:$D,'Workout sheet'!C232,'Compac Raw Data'!$Z:$Z,'Workout sheet'!A232)</f>
        <v>0</v>
      </c>
      <c r="I232" s="8">
        <f t="shared" si="42"/>
        <v>5.166666666666667</v>
      </c>
      <c r="J232" s="8">
        <f t="shared" si="43"/>
        <v>20.409722222222221</v>
      </c>
      <c r="K232">
        <f>(SUMIFS('Compac Raw Data'!S:S,'Compac Raw Data'!Z:Z,'Workout sheet'!A232,'Compac Raw Data'!D:D,'Workout sheet'!C232))</f>
        <v>0</v>
      </c>
      <c r="L232" s="17">
        <f t="shared" si="44"/>
        <v>1.0437710437710438E-2</v>
      </c>
      <c r="M232" s="8">
        <f ca="1">IF(Table2[[#This Row],[MONTH]]+EOMONTH(MONTH(Table2[[#This Row],[MONTH]]),0)&lt;TODAY(),IF(H232=0,(F232-E232)/1440,((F232-E232)/H232)/1440),0)</f>
        <v>24.159722222222221</v>
      </c>
      <c r="N232" s="24">
        <f t="shared" si="45"/>
        <v>8.8319088319088312E-3</v>
      </c>
      <c r="T232" s="45"/>
      <c r="U232" s="45"/>
    </row>
    <row r="233" spans="1:21" x14ac:dyDescent="0.3">
      <c r="A233" s="6">
        <v>45261</v>
      </c>
      <c r="B233" t="s">
        <v>33</v>
      </c>
      <c r="C233" t="str">
        <f>_xlfn.XLOOKUP(D233,'Production Data'!C:C,'Production Data'!B:B)</f>
        <v>PAIDEMM SHAPPING DS500 I18002</v>
      </c>
      <c r="D233" s="1" t="s">
        <v>9</v>
      </c>
      <c r="E233" s="1">
        <f>SUMIFS('Production Data'!K:K,'Production Data'!C:C,'Workout sheet'!D233,'Production Data'!A:A,'Workout sheet'!A233)</f>
        <v>1225</v>
      </c>
      <c r="F233" s="1">
        <f t="shared" si="37"/>
        <v>35100</v>
      </c>
      <c r="G233">
        <f>SUMIFS('Production Data'!T:T,'Production Data'!C:C,'Workout sheet'!D233,'Production Data'!A:A,'Workout sheet'!A233)</f>
        <v>34650</v>
      </c>
      <c r="H233">
        <f>COUNTIFS('Compac Raw Data'!$D:$D,'Workout sheet'!C233,'Compac Raw Data'!$Z:$Z,'Workout sheet'!A233)</f>
        <v>0</v>
      </c>
      <c r="I233" s="8">
        <f t="shared" si="42"/>
        <v>20.416666666666668</v>
      </c>
      <c r="J233" s="8">
        <f t="shared" si="43"/>
        <v>23.211805555555557</v>
      </c>
      <c r="K233">
        <f>(SUMIFS('Compac Raw Data'!S:S,'Compac Raw Data'!Z:Z,'Workout sheet'!A233,'Compac Raw Data'!D:D,'Workout sheet'!C233))</f>
        <v>0</v>
      </c>
      <c r="L233" s="17">
        <f t="shared" si="44"/>
        <v>3.5353535353535352E-2</v>
      </c>
      <c r="M233" s="8">
        <f ca="1">IF(Table2[[#This Row],[MONTH]]+EOMONTH(MONTH(Table2[[#This Row],[MONTH]]),0)&lt;TODAY(),IF(H233=0,(F233-E233)/1440,((F233-E233)/H233)/1440),0)</f>
        <v>23.524305555555557</v>
      </c>
      <c r="N233" s="24">
        <f t="shared" si="45"/>
        <v>3.4900284900284899E-2</v>
      </c>
      <c r="T233" s="45"/>
      <c r="U233" s="45"/>
    </row>
    <row r="234" spans="1:21" x14ac:dyDescent="0.3">
      <c r="A234" s="6">
        <v>45261</v>
      </c>
      <c r="B234" t="s">
        <v>33</v>
      </c>
      <c r="C234" t="str">
        <f>_xlfn.XLOOKUP(D234,'Production Data'!C:C,'Production Data'!B:B)</f>
        <v>SLOTTING MACHINE - SAGAR-6004</v>
      </c>
      <c r="D234" s="1" t="s">
        <v>10</v>
      </c>
      <c r="E234" s="1">
        <f>SUMIFS('Production Data'!K:K,'Production Data'!C:C,'Workout sheet'!D234,'Production Data'!A:A,'Workout sheet'!A234)</f>
        <v>160</v>
      </c>
      <c r="F234" s="1">
        <f t="shared" si="37"/>
        <v>35100</v>
      </c>
      <c r="G234">
        <f>SUMIFS('Production Data'!T:T,'Production Data'!C:C,'Workout sheet'!D234,'Production Data'!A:A,'Workout sheet'!A234)</f>
        <v>34200</v>
      </c>
      <c r="H234">
        <f>COUNTIFS('Compac Raw Data'!$D:$D,'Workout sheet'!C234,'Compac Raw Data'!$Z:$Z,'Workout sheet'!A234)</f>
        <v>2</v>
      </c>
      <c r="I234" s="8">
        <f t="shared" si="42"/>
        <v>1.3333333333333333</v>
      </c>
      <c r="J234" s="8">
        <f t="shared" si="43"/>
        <v>11.819444444444445</v>
      </c>
      <c r="K234">
        <f>(SUMIFS('Compac Raw Data'!S:S,'Compac Raw Data'!Z:Z,'Workout sheet'!A234,'Compac Raw Data'!D:D,'Workout sheet'!C234))</f>
        <v>120</v>
      </c>
      <c r="L234" s="17">
        <f t="shared" si="44"/>
        <v>4.6783625730994153E-3</v>
      </c>
      <c r="M234" s="8">
        <f ca="1">IF(Table2[[#This Row],[MONTH]]+EOMONTH(MONTH(Table2[[#This Row],[MONTH]]),0)&lt;TODAY(),IF(H234=0,(F234-E234)/1440,((F234-E234)/H234)/1440),0)</f>
        <v>12.131944444444445</v>
      </c>
      <c r="N234" s="24">
        <f t="shared" si="45"/>
        <v>4.5584045584045581E-3</v>
      </c>
      <c r="T234" s="45"/>
      <c r="U234" s="45"/>
    </row>
    <row r="235" spans="1:21" x14ac:dyDescent="0.3">
      <c r="A235" s="6">
        <v>45261</v>
      </c>
      <c r="B235" t="s">
        <v>33</v>
      </c>
      <c r="C235" t="str">
        <f>_xlfn.XLOOKUP(D235,'Production Data'!C:C,'Production Data'!B:B)</f>
        <v>GLEASON HOBBING 130H I7008</v>
      </c>
      <c r="D235" s="1" t="s">
        <v>11</v>
      </c>
      <c r="E235" s="1">
        <f>SUMIFS('Production Data'!K:K,'Production Data'!C:C,'Workout sheet'!D235,'Production Data'!A:A,'Workout sheet'!A235)</f>
        <v>680</v>
      </c>
      <c r="F235" s="1">
        <f t="shared" si="37"/>
        <v>35100</v>
      </c>
      <c r="G235">
        <f>SUMIFS('Production Data'!T:T,'Production Data'!C:C,'Workout sheet'!D235,'Production Data'!A:A,'Workout sheet'!A235)</f>
        <v>39150</v>
      </c>
      <c r="H235">
        <f>COUNTIFS('Compac Raw Data'!$D:$D,'Workout sheet'!C235,'Compac Raw Data'!$Z:$Z,'Workout sheet'!A235)</f>
        <v>0</v>
      </c>
      <c r="I235" s="8">
        <f t="shared" si="42"/>
        <v>11.333333333333334</v>
      </c>
      <c r="J235" s="8">
        <f t="shared" si="43"/>
        <v>26.715277777777779</v>
      </c>
      <c r="K235">
        <f>(SUMIFS('Compac Raw Data'!S:S,'Compac Raw Data'!Z:Z,'Workout sheet'!A235,'Compac Raw Data'!D:D,'Workout sheet'!C235))</f>
        <v>0</v>
      </c>
      <c r="L235" s="17">
        <f t="shared" si="44"/>
        <v>1.7369093231162196E-2</v>
      </c>
      <c r="M235" s="8">
        <f ca="1">IF(Table2[[#This Row],[MONTH]]+EOMONTH(MONTH(Table2[[#This Row],[MONTH]]),0)&lt;TODAY(),IF(H235=0,(F235-E235)/1440,((F235-E235)/H235)/1440),0)</f>
        <v>23.902777777777779</v>
      </c>
      <c r="N235" s="24">
        <f t="shared" si="45"/>
        <v>1.9373219373219373E-2</v>
      </c>
      <c r="T235" s="45"/>
      <c r="U235" s="45"/>
    </row>
    <row r="236" spans="1:21" x14ac:dyDescent="0.3">
      <c r="A236" s="6">
        <v>45261</v>
      </c>
      <c r="B236" t="s">
        <v>33</v>
      </c>
      <c r="C236" t="str">
        <f>_xlfn.XLOOKUP(D236,'Production Data'!C:C,'Production Data'!B:B)</f>
        <v>GLEASON HOBBING GP300-1 I7011</v>
      </c>
      <c r="D236" s="1" t="s">
        <v>12</v>
      </c>
      <c r="E236" s="1">
        <f>SUMIFS('Production Data'!K:K,'Production Data'!C:C,'Workout sheet'!D236,'Production Data'!A:A,'Workout sheet'!A236)</f>
        <v>1615</v>
      </c>
      <c r="F236" s="1">
        <f t="shared" si="37"/>
        <v>35100</v>
      </c>
      <c r="G236">
        <f>SUMIFS('Production Data'!T:T,'Production Data'!C:C,'Workout sheet'!D236,'Production Data'!A:A,'Workout sheet'!A236)</f>
        <v>37800</v>
      </c>
      <c r="H236">
        <f>COUNTIFS('Compac Raw Data'!$D:$D,'Workout sheet'!C236,'Compac Raw Data'!$Z:$Z,'Workout sheet'!A236)</f>
        <v>3</v>
      </c>
      <c r="I236" s="8">
        <f t="shared" si="42"/>
        <v>8.9722222222222232</v>
      </c>
      <c r="J236" s="8">
        <f t="shared" si="43"/>
        <v>8.3761574074074066</v>
      </c>
      <c r="K236">
        <f>(SUMIFS('Compac Raw Data'!S:S,'Compac Raw Data'!Z:Z,'Workout sheet'!A236,'Compac Raw Data'!D:D,'Workout sheet'!C236))</f>
        <v>555</v>
      </c>
      <c r="L236" s="17">
        <f t="shared" si="44"/>
        <v>4.2724867724867728E-2</v>
      </c>
      <c r="M236" s="8">
        <f ca="1">IF(Table2[[#This Row],[MONTH]]+EOMONTH(MONTH(Table2[[#This Row],[MONTH]]),0)&lt;TODAY(),IF(H236=0,(F236-E236)/1440,((F236-E236)/H236)/1440),0)</f>
        <v>7.7511574074074066</v>
      </c>
      <c r="N236" s="24">
        <f t="shared" si="45"/>
        <v>4.6011396011396012E-2</v>
      </c>
      <c r="T236" s="45"/>
      <c r="U236" s="45"/>
    </row>
    <row r="237" spans="1:21" x14ac:dyDescent="0.3">
      <c r="A237" s="6">
        <v>45261</v>
      </c>
      <c r="B237" t="s">
        <v>33</v>
      </c>
      <c r="C237" t="str">
        <f>_xlfn.XLOOKUP(D237,'Production Data'!C:C,'Production Data'!B:B)</f>
        <v>GLEASON SHAVING 130SV I9003</v>
      </c>
      <c r="D237" s="1" t="s">
        <v>13</v>
      </c>
      <c r="E237" s="1">
        <f>SUMIFS('Production Data'!K:K,'Production Data'!C:C,'Workout sheet'!D237,'Production Data'!A:A,'Workout sheet'!A237)</f>
        <v>2000</v>
      </c>
      <c r="F237" s="1">
        <f t="shared" si="37"/>
        <v>35100</v>
      </c>
      <c r="G237">
        <f>SUMIFS('Production Data'!T:T,'Production Data'!C:C,'Workout sheet'!D237,'Production Data'!A:A,'Workout sheet'!A237)</f>
        <v>38700</v>
      </c>
      <c r="H237">
        <f>COUNTIFS('Compac Raw Data'!$D:$D,'Workout sheet'!C237,'Compac Raw Data'!$Z:$Z,'Workout sheet'!A237)</f>
        <v>1</v>
      </c>
      <c r="I237" s="8">
        <f t="shared" si="42"/>
        <v>33.333333333333336</v>
      </c>
      <c r="J237" s="8">
        <f t="shared" si="43"/>
        <v>25.486111111111111</v>
      </c>
      <c r="K237">
        <f>(SUMIFS('Compac Raw Data'!S:S,'Compac Raw Data'!Z:Z,'Workout sheet'!A237,'Compac Raw Data'!D:D,'Workout sheet'!C237))</f>
        <v>130</v>
      </c>
      <c r="L237" s="17">
        <f t="shared" si="44"/>
        <v>5.1679586563307491E-2</v>
      </c>
      <c r="M237" s="8">
        <f ca="1">IF(Table2[[#This Row],[MONTH]]+EOMONTH(MONTH(Table2[[#This Row],[MONTH]]),0)&lt;TODAY(),IF(H237=0,(F237-E237)/1440,((F237-E237)/H237)/1440),0)</f>
        <v>22.986111111111111</v>
      </c>
      <c r="N237" s="24">
        <f t="shared" si="45"/>
        <v>5.6980056980056981E-2</v>
      </c>
      <c r="T237" s="45"/>
      <c r="U237" s="45"/>
    </row>
    <row r="238" spans="1:21" x14ac:dyDescent="0.3">
      <c r="A238" s="6">
        <v>45261</v>
      </c>
      <c r="B238" t="s">
        <v>33</v>
      </c>
      <c r="C238" t="str">
        <f>_xlfn.XLOOKUP(D238,'Production Data'!C:C,'Production Data'!B:B)</f>
        <v>SICMAT-1 SHAVING NRSU310 I9001</v>
      </c>
      <c r="D238" s="1" t="s">
        <v>14</v>
      </c>
      <c r="E238" s="1">
        <f>SUMIFS('Production Data'!K:K,'Production Data'!C:C,'Workout sheet'!D238,'Production Data'!A:A,'Workout sheet'!A238)</f>
        <v>0</v>
      </c>
      <c r="F238" s="1">
        <f t="shared" si="37"/>
        <v>35100</v>
      </c>
      <c r="G238">
        <f>SUMIFS('Production Data'!T:T,'Production Data'!C:C,'Workout sheet'!D238,'Production Data'!A:A,'Workout sheet'!A238)</f>
        <v>33750</v>
      </c>
      <c r="H238">
        <f>COUNTIFS('Compac Raw Data'!$D:$D,'Workout sheet'!C238,'Compac Raw Data'!$Z:$Z,'Workout sheet'!A238)</f>
        <v>1</v>
      </c>
      <c r="I238" s="8">
        <f t="shared" si="42"/>
        <v>0</v>
      </c>
      <c r="J238" s="8">
        <f t="shared" si="43"/>
        <v>23.4375</v>
      </c>
      <c r="K238">
        <f>(SUMIFS('Compac Raw Data'!S:S,'Compac Raw Data'!Z:Z,'Workout sheet'!A238,'Compac Raw Data'!D:D,'Workout sheet'!C238))</f>
        <v>20</v>
      </c>
      <c r="L238" s="17">
        <f t="shared" si="44"/>
        <v>0</v>
      </c>
      <c r="M238" s="8">
        <f ca="1">IF(Table2[[#This Row],[MONTH]]+EOMONTH(MONTH(Table2[[#This Row],[MONTH]]),0)&lt;TODAY(),IF(H238=0,(F238-E238)/1440,((F238-E238)/H238)/1440),0)</f>
        <v>24.375</v>
      </c>
      <c r="N238" s="24">
        <f t="shared" si="45"/>
        <v>0</v>
      </c>
      <c r="T238" s="45"/>
      <c r="U238" s="45"/>
    </row>
    <row r="239" spans="1:21" x14ac:dyDescent="0.3">
      <c r="A239" s="6">
        <v>45261</v>
      </c>
      <c r="B239" t="s">
        <v>33</v>
      </c>
      <c r="C239" t="str">
        <f>_xlfn.XLOOKUP(D239,'Production Data'!C:C,'Production Data'!B:B)</f>
        <v>GLEASON SHAPPING P500S I18003</v>
      </c>
      <c r="D239" s="1" t="s">
        <v>15</v>
      </c>
      <c r="E239" s="1">
        <f>SUMIFS('Production Data'!K:K,'Production Data'!C:C,'Workout sheet'!D239,'Production Data'!A:A,'Workout sheet'!A239)</f>
        <v>330</v>
      </c>
      <c r="F239" s="1">
        <f t="shared" si="37"/>
        <v>35100</v>
      </c>
      <c r="G239">
        <f>SUMIFS('Production Data'!T:T,'Production Data'!C:C,'Workout sheet'!D239,'Production Data'!A:A,'Workout sheet'!A239)</f>
        <v>32400</v>
      </c>
      <c r="H239">
        <f>COUNTIFS('Compac Raw Data'!$D:$D,'Workout sheet'!C239,'Compac Raw Data'!$Z:$Z,'Workout sheet'!A239)</f>
        <v>0</v>
      </c>
      <c r="I239" s="8">
        <f t="shared" si="42"/>
        <v>5.5</v>
      </c>
      <c r="J239" s="8">
        <f t="shared" si="43"/>
        <v>22.270833333333332</v>
      </c>
      <c r="K239">
        <f>(SUMIFS('Compac Raw Data'!S:S,'Compac Raw Data'!Z:Z,'Workout sheet'!A239,'Compac Raw Data'!D:D,'Workout sheet'!C239))</f>
        <v>0</v>
      </c>
      <c r="L239" s="17">
        <f t="shared" si="44"/>
        <v>1.0185185185185186E-2</v>
      </c>
      <c r="M239" s="8">
        <f ca="1">IF(Table2[[#This Row],[MONTH]]+EOMONTH(MONTH(Table2[[#This Row],[MONTH]]),0)&lt;TODAY(),IF(H239=0,(F239-E239)/1440,((F239-E239)/H239)/1440),0)</f>
        <v>24.145833333333332</v>
      </c>
      <c r="N239" s="24">
        <f t="shared" si="45"/>
        <v>9.4017094017094013E-3</v>
      </c>
      <c r="T239" s="45"/>
      <c r="U239" s="45"/>
    </row>
    <row r="240" spans="1:21" x14ac:dyDescent="0.3">
      <c r="A240" s="6">
        <v>45261</v>
      </c>
      <c r="B240" t="s">
        <v>33</v>
      </c>
      <c r="C240" t="str">
        <f>_xlfn.XLOOKUP(D240,'Production Data'!C:C,'Production Data'!B:B)</f>
        <v>GLEASON SHAPPING GP200S I18004</v>
      </c>
      <c r="D240" s="1" t="s">
        <v>16</v>
      </c>
      <c r="E240" s="1">
        <f>SUMIFS('Production Data'!K:K,'Production Data'!C:C,'Workout sheet'!D240,'Production Data'!A:A,'Workout sheet'!A240)</f>
        <v>545</v>
      </c>
      <c r="F240" s="1">
        <f t="shared" si="37"/>
        <v>35100</v>
      </c>
      <c r="G240">
        <f>SUMIFS('Production Data'!T:T,'Production Data'!C:C,'Workout sheet'!D240,'Production Data'!A:A,'Workout sheet'!A240)</f>
        <v>31500</v>
      </c>
      <c r="H240">
        <f>COUNTIFS('Compac Raw Data'!$D:$D,'Workout sheet'!C240,'Compac Raw Data'!$Z:$Z,'Workout sheet'!A240)</f>
        <v>1</v>
      </c>
      <c r="I240" s="8">
        <f t="shared" si="42"/>
        <v>9.0833333333333339</v>
      </c>
      <c r="J240" s="8">
        <f t="shared" si="43"/>
        <v>21.496527777777779</v>
      </c>
      <c r="K240">
        <f>(SUMIFS('Compac Raw Data'!S:S,'Compac Raw Data'!Z:Z,'Workout sheet'!A240,'Compac Raw Data'!D:D,'Workout sheet'!C240))</f>
        <v>80</v>
      </c>
      <c r="L240" s="17">
        <f t="shared" si="44"/>
        <v>1.73015873015873E-2</v>
      </c>
      <c r="M240" s="8">
        <f ca="1">IF(Table2[[#This Row],[MONTH]]+EOMONTH(MONTH(Table2[[#This Row],[MONTH]]),0)&lt;TODAY(),IF(H240=0,(F240-E240)/1440,((F240-E240)/H240)/1440),0)</f>
        <v>23.996527777777779</v>
      </c>
      <c r="N240" s="24">
        <f t="shared" si="45"/>
        <v>1.5527065527065526E-2</v>
      </c>
      <c r="T240" s="45"/>
      <c r="U240" s="45"/>
    </row>
    <row r="241" spans="1:21" x14ac:dyDescent="0.3">
      <c r="A241" s="6">
        <v>45261</v>
      </c>
      <c r="B241" t="s">
        <v>33</v>
      </c>
      <c r="C241" t="str">
        <f>_xlfn.XLOOKUP(D241,'Production Data'!C:C,'Production Data'!B:B)</f>
        <v>BROACHING MACHINE  6T- 5002</v>
      </c>
      <c r="D241" s="1" t="s">
        <v>17</v>
      </c>
      <c r="E241" s="1">
        <f>SUMIFS('Production Data'!K:K,'Production Data'!C:C,'Workout sheet'!D241,'Production Data'!A:A,'Workout sheet'!A241)</f>
        <v>0</v>
      </c>
      <c r="F241" s="1">
        <f t="shared" si="37"/>
        <v>35100</v>
      </c>
      <c r="G241">
        <f>SUMIFS('Production Data'!T:T,'Production Data'!C:C,'Workout sheet'!D241,'Production Data'!A:A,'Workout sheet'!A241)</f>
        <v>900</v>
      </c>
      <c r="H241">
        <f>COUNTIFS('Compac Raw Data'!$D:$D,'Workout sheet'!C241,'Compac Raw Data'!$Z:$Z,'Workout sheet'!A241)</f>
        <v>0</v>
      </c>
      <c r="I241" s="8">
        <f t="shared" si="42"/>
        <v>0</v>
      </c>
      <c r="J241" s="8">
        <f t="shared" si="43"/>
        <v>0.625</v>
      </c>
      <c r="K241">
        <f>(SUMIFS('Compac Raw Data'!S:S,'Compac Raw Data'!Z:Z,'Workout sheet'!A241,'Compac Raw Data'!D:D,'Workout sheet'!C241))</f>
        <v>0</v>
      </c>
      <c r="L241" s="17">
        <f t="shared" si="44"/>
        <v>0</v>
      </c>
      <c r="M241" s="8">
        <f ca="1">IF(Table2[[#This Row],[MONTH]]+EOMONTH(MONTH(Table2[[#This Row],[MONTH]]),0)&lt;TODAY(),IF(H241=0,(F241-E241)/1440,((F241-E241)/H241)/1440),0)</f>
        <v>24.375</v>
      </c>
      <c r="N241" s="24">
        <f t="shared" si="45"/>
        <v>0</v>
      </c>
      <c r="T241" s="45"/>
      <c r="U241" s="45"/>
    </row>
    <row r="242" spans="1:21" x14ac:dyDescent="0.3">
      <c r="A242" s="6">
        <v>45261</v>
      </c>
      <c r="B242" t="s">
        <v>33</v>
      </c>
      <c r="C242" t="str">
        <f>_xlfn.XLOOKUP(D242,'Production Data'!C:C,'Production Data'!B:B)</f>
        <v>MAG HOBBING 140H I7015</v>
      </c>
      <c r="D242" s="1" t="s">
        <v>18</v>
      </c>
      <c r="E242" s="1">
        <f>SUMIFS('Production Data'!K:K,'Production Data'!C:C,'Workout sheet'!D242,'Production Data'!A:A,'Workout sheet'!A242)</f>
        <v>3412</v>
      </c>
      <c r="F242" s="1">
        <f t="shared" si="37"/>
        <v>35100</v>
      </c>
      <c r="G242">
        <f>SUMIFS('Production Data'!T:T,'Production Data'!C:C,'Workout sheet'!D242,'Production Data'!A:A,'Workout sheet'!A242)</f>
        <v>33300</v>
      </c>
      <c r="H242">
        <f>COUNTIFS('Compac Raw Data'!$D:$D,'Workout sheet'!C242,'Compac Raw Data'!$Z:$Z,'Workout sheet'!A242)</f>
        <v>6</v>
      </c>
      <c r="I242" s="8">
        <f t="shared" si="42"/>
        <v>9.4777777777777779</v>
      </c>
      <c r="J242" s="8">
        <f t="shared" si="43"/>
        <v>3.4592592592592593</v>
      </c>
      <c r="K242">
        <f>(SUMIFS('Compac Raw Data'!S:S,'Compac Raw Data'!Z:Z,'Workout sheet'!A242,'Compac Raw Data'!D:D,'Workout sheet'!C242))</f>
        <v>3230</v>
      </c>
      <c r="L242" s="17">
        <f t="shared" si="44"/>
        <v>0.10246246246246246</v>
      </c>
      <c r="M242" s="8">
        <f ca="1">IF(Table2[[#This Row],[MONTH]]+EOMONTH(MONTH(Table2[[#This Row],[MONTH]]),0)&lt;TODAY(),IF(H242=0,(F242-E242)/1440,((F242-E242)/H242)/1440),0)</f>
        <v>3.6675925925925923</v>
      </c>
      <c r="N242" s="24">
        <f t="shared" si="45"/>
        <v>9.7207977207977206E-2</v>
      </c>
      <c r="T242" s="45"/>
      <c r="U242" s="45"/>
    </row>
    <row r="243" spans="1:21" x14ac:dyDescent="0.3">
      <c r="A243" s="6">
        <v>45261</v>
      </c>
      <c r="B243" t="s">
        <v>33</v>
      </c>
      <c r="C243" t="str">
        <f>_xlfn.XLOOKUP(D243,'Production Data'!C:C,'Production Data'!B:B)</f>
        <v>GLEASON HOBBING 210H I7016</v>
      </c>
      <c r="D243" s="1" t="s">
        <v>19</v>
      </c>
      <c r="E243" s="1">
        <f>SUMIFS('Production Data'!K:K,'Production Data'!C:C,'Workout sheet'!D243,'Production Data'!A:A,'Workout sheet'!A243)</f>
        <v>80</v>
      </c>
      <c r="F243" s="1">
        <f t="shared" si="37"/>
        <v>35100</v>
      </c>
      <c r="G243">
        <f>SUMIFS('Production Data'!T:T,'Production Data'!C:C,'Workout sheet'!D243,'Production Data'!A:A,'Workout sheet'!A243)</f>
        <v>25200</v>
      </c>
      <c r="H243">
        <f>COUNTIFS('Compac Raw Data'!$D:$D,'Workout sheet'!C243,'Compac Raw Data'!$Z:$Z,'Workout sheet'!A243)</f>
        <v>0</v>
      </c>
      <c r="I243" s="8">
        <f t="shared" si="42"/>
        <v>1.3333333333333333</v>
      </c>
      <c r="J243" s="8">
        <f t="shared" si="43"/>
        <v>17.444444444444443</v>
      </c>
      <c r="K243">
        <f>(SUMIFS('Compac Raw Data'!S:S,'Compac Raw Data'!Z:Z,'Workout sheet'!A243,'Compac Raw Data'!D:D,'Workout sheet'!C243))</f>
        <v>0</v>
      </c>
      <c r="L243" s="17">
        <f t="shared" si="44"/>
        <v>3.1746031746031746E-3</v>
      </c>
      <c r="M243" s="8">
        <f ca="1">IF(Table2[[#This Row],[MONTH]]+EOMONTH(MONTH(Table2[[#This Row],[MONTH]]),0)&lt;TODAY(),IF(H243=0,(F243-E243)/1440,((F243-E243)/H243)/1440),0)</f>
        <v>24.319444444444443</v>
      </c>
      <c r="N243" s="24">
        <f t="shared" si="45"/>
        <v>2.2792022792022791E-3</v>
      </c>
      <c r="T243" s="45"/>
      <c r="U243" s="45"/>
    </row>
    <row r="244" spans="1:21" x14ac:dyDescent="0.3">
      <c r="A244" s="6">
        <v>45261</v>
      </c>
      <c r="B244" t="s">
        <v>33</v>
      </c>
      <c r="C244" t="str">
        <f>_xlfn.XLOOKUP(D244,'Production Data'!C:C,'Production Data'!B:B)</f>
        <v>GLEASON SHAVING 200SV I9006</v>
      </c>
      <c r="D244" s="1" t="s">
        <v>3932</v>
      </c>
      <c r="E244" s="1">
        <f>SUMIFS('Production Data'!K:K,'Production Data'!C:C,'Workout sheet'!D244,'Production Data'!A:A,'Workout sheet'!A244)</f>
        <v>0</v>
      </c>
      <c r="F244" s="1">
        <f t="shared" si="37"/>
        <v>35100</v>
      </c>
      <c r="G244">
        <f>SUMIFS('Production Data'!T:T,'Production Data'!C:C,'Workout sheet'!D244,'Production Data'!A:A,'Workout sheet'!A244)</f>
        <v>0</v>
      </c>
      <c r="H244">
        <f>COUNTIFS('Compac Raw Data'!$D:$D,'Workout sheet'!C244,'Compac Raw Data'!$Z:$Z,'Workout sheet'!A244)</f>
        <v>0</v>
      </c>
      <c r="I244" s="8">
        <f t="shared" si="42"/>
        <v>0</v>
      </c>
      <c r="J244" s="8">
        <f t="shared" si="43"/>
        <v>0</v>
      </c>
      <c r="K244">
        <f>(SUMIFS('Compac Raw Data'!S:S,'Compac Raw Data'!Z:Z,'Workout sheet'!A244,'Compac Raw Data'!D:D,'Workout sheet'!C244))</f>
        <v>0</v>
      </c>
      <c r="L244" s="17">
        <f t="shared" si="44"/>
        <v>0</v>
      </c>
      <c r="M244" s="8">
        <f ca="1">IF(Table2[[#This Row],[MONTH]]+EOMONTH(MONTH(Table2[[#This Row],[MONTH]]),0)&lt;TODAY(),IF(H244=0,(F244-E244)/1440,((F244-E244)/H244)/1440),0)</f>
        <v>24.375</v>
      </c>
      <c r="N244" s="24">
        <f t="shared" si="45"/>
        <v>0</v>
      </c>
      <c r="T244" s="45"/>
      <c r="U244" s="45"/>
    </row>
    <row r="245" spans="1:21" x14ac:dyDescent="0.3">
      <c r="A245" s="6">
        <v>45261</v>
      </c>
      <c r="B245" t="s">
        <v>34</v>
      </c>
      <c r="C245" t="str">
        <f>_xlfn.XLOOKUP(D245,'Production Data'!C:C,'Production Data'!B:B)</f>
        <v>STUDER EXT GRINDING S36-1 I13005</v>
      </c>
      <c r="D245" s="1" t="s">
        <v>22</v>
      </c>
      <c r="E245" s="1">
        <f>SUMIFS('Production Data'!K:K,'Production Data'!C:C,'Workout sheet'!D245,'Production Data'!A:A,'Workout sheet'!A245)</f>
        <v>1485</v>
      </c>
      <c r="F245" s="1">
        <f t="shared" si="37"/>
        <v>35100</v>
      </c>
      <c r="G245">
        <f>SUMIFS('Production Data'!T:T,'Production Data'!C:C,'Workout sheet'!D245,'Production Data'!A:A,'Workout sheet'!A245)</f>
        <v>30600</v>
      </c>
      <c r="H245">
        <f>COUNTIFS('Compac Raw Data'!$D:$D,'Workout sheet'!C245,'Compac Raw Data'!$Z:$Z,'Workout sheet'!A245)</f>
        <v>1</v>
      </c>
      <c r="I245" s="8">
        <f t="shared" si="42"/>
        <v>24.75</v>
      </c>
      <c r="J245" s="8">
        <f t="shared" si="43"/>
        <v>20.21875</v>
      </c>
      <c r="K245">
        <f>(SUMIFS('Compac Raw Data'!S:S,'Compac Raw Data'!Z:Z,'Workout sheet'!A245,'Compac Raw Data'!D:D,'Workout sheet'!C245))</f>
        <v>30</v>
      </c>
      <c r="L245" s="17">
        <f t="shared" si="44"/>
        <v>4.8529411764705883E-2</v>
      </c>
      <c r="M245" s="8">
        <f ca="1">IF(Table2[[#This Row],[MONTH]]+EOMONTH(MONTH(Table2[[#This Row],[MONTH]]),0)&lt;TODAY(),IF(H245=0,(F245-E245)/1440,((F245-E245)/H245)/1440),0)</f>
        <v>23.34375</v>
      </c>
      <c r="N245" s="24">
        <f t="shared" si="45"/>
        <v>4.230769230769231E-2</v>
      </c>
      <c r="T245" s="45"/>
      <c r="U245" s="45"/>
    </row>
    <row r="246" spans="1:21" x14ac:dyDescent="0.3">
      <c r="A246" s="6">
        <v>45261</v>
      </c>
      <c r="B246" t="s">
        <v>34</v>
      </c>
      <c r="C246" t="str">
        <f>_xlfn.XLOOKUP(D246,'Production Data'!C:C,'Production Data'!B:B)</f>
        <v>STUDER EXT GRINDING S40 I13004</v>
      </c>
      <c r="D246" s="1" t="s">
        <v>23</v>
      </c>
      <c r="E246" s="1">
        <f>SUMIFS('Production Data'!K:K,'Production Data'!C:C,'Workout sheet'!D246,'Production Data'!A:A,'Workout sheet'!A246)</f>
        <v>0</v>
      </c>
      <c r="F246" s="1">
        <f t="shared" si="37"/>
        <v>35100</v>
      </c>
      <c r="G246">
        <f>SUMIFS('Production Data'!T:T,'Production Data'!C:C,'Workout sheet'!D246,'Production Data'!A:A,'Workout sheet'!A246)</f>
        <v>38250</v>
      </c>
      <c r="H246">
        <f>COUNTIFS('Compac Raw Data'!$D:$D,'Workout sheet'!C246,'Compac Raw Data'!$Z:$Z,'Workout sheet'!A246)</f>
        <v>4</v>
      </c>
      <c r="I246" s="8">
        <f t="shared" si="42"/>
        <v>0</v>
      </c>
      <c r="J246" s="8">
        <f t="shared" si="43"/>
        <v>6.640625</v>
      </c>
      <c r="K246">
        <f>(SUMIFS('Compac Raw Data'!S:S,'Compac Raw Data'!Z:Z,'Workout sheet'!A246,'Compac Raw Data'!D:D,'Workout sheet'!C246))</f>
        <v>540</v>
      </c>
      <c r="L246" s="17">
        <f t="shared" si="44"/>
        <v>0</v>
      </c>
      <c r="M246" s="8">
        <f ca="1">IF(Table2[[#This Row],[MONTH]]+EOMONTH(MONTH(Table2[[#This Row],[MONTH]]),0)&lt;TODAY(),IF(H246=0,(F246-E246)/1440,((F246-E246)/H246)/1440),0)</f>
        <v>6.09375</v>
      </c>
      <c r="N246" s="24">
        <f t="shared" si="45"/>
        <v>0</v>
      </c>
      <c r="T246" s="45"/>
      <c r="U246" s="45"/>
    </row>
    <row r="247" spans="1:21" x14ac:dyDescent="0.3">
      <c r="A247" s="6">
        <v>45261</v>
      </c>
      <c r="B247" t="s">
        <v>34</v>
      </c>
      <c r="C247" t="str">
        <f>_xlfn.XLOOKUP(D247,'Production Data'!C:C,'Production Data'!B:B)</f>
        <v>MAZAK TURNING CENTER SQT250-1 I3002</v>
      </c>
      <c r="D247" s="1" t="s">
        <v>24</v>
      </c>
      <c r="E247" s="1">
        <f>SUMIFS('Production Data'!K:K,'Production Data'!C:C,'Workout sheet'!D247,'Production Data'!A:A,'Workout sheet'!A247)</f>
        <v>3995</v>
      </c>
      <c r="F247" s="1">
        <f t="shared" si="37"/>
        <v>35100</v>
      </c>
      <c r="G247">
        <f>SUMIFS('Production Data'!T:T,'Production Data'!C:C,'Workout sheet'!D247,'Production Data'!A:A,'Workout sheet'!A247)</f>
        <v>22950</v>
      </c>
      <c r="H247">
        <f>COUNTIFS('Compac Raw Data'!$D:$D,'Workout sheet'!C247,'Compac Raw Data'!$Z:$Z,'Workout sheet'!A247)</f>
        <v>1</v>
      </c>
      <c r="I247" s="8">
        <f t="shared" si="42"/>
        <v>66.583333333333329</v>
      </c>
      <c r="J247" s="8">
        <f t="shared" si="43"/>
        <v>13.163194444444445</v>
      </c>
      <c r="K247">
        <f>(SUMIFS('Compac Raw Data'!S:S,'Compac Raw Data'!Z:Z,'Workout sheet'!A247,'Compac Raw Data'!D:D,'Workout sheet'!C247))</f>
        <v>480</v>
      </c>
      <c r="L247" s="17">
        <f t="shared" si="44"/>
        <v>0.17407407407407408</v>
      </c>
      <c r="M247" s="8">
        <f ca="1">IF(Table2[[#This Row],[MONTH]]+EOMONTH(MONTH(Table2[[#This Row],[MONTH]]),0)&lt;TODAY(),IF(H247=0,(F247-E247)/1440,((F247-E247)/H247)/1440),0)</f>
        <v>21.600694444444443</v>
      </c>
      <c r="N247" s="24">
        <f t="shared" si="45"/>
        <v>0.11381766381766381</v>
      </c>
      <c r="T247" s="45"/>
      <c r="U247" s="45"/>
    </row>
    <row r="248" spans="1:21" x14ac:dyDescent="0.3">
      <c r="A248" s="6">
        <v>45261</v>
      </c>
      <c r="B248" t="s">
        <v>34</v>
      </c>
      <c r="C248" t="str">
        <f>_xlfn.XLOOKUP(D248,'Production Data'!C:C,'Production Data'!B:B)</f>
        <v>PMT INTERNAL GRINDING-1 FIG100XL I14004</v>
      </c>
      <c r="D248" s="1" t="s">
        <v>25</v>
      </c>
      <c r="E248" s="1">
        <f>SUMIFS('Production Data'!K:K,'Production Data'!C:C,'Workout sheet'!D248,'Production Data'!A:A,'Workout sheet'!A248)</f>
        <v>128</v>
      </c>
      <c r="F248" s="1">
        <f t="shared" si="37"/>
        <v>35100</v>
      </c>
      <c r="G248">
        <f>SUMIFS('Production Data'!T:T,'Production Data'!C:C,'Workout sheet'!D248,'Production Data'!A:A,'Workout sheet'!A248)</f>
        <v>30150</v>
      </c>
      <c r="H248">
        <f>COUNTIFS('Compac Raw Data'!$D:$D,'Workout sheet'!C248,'Compac Raw Data'!$Z:$Z,'Workout sheet'!A248)</f>
        <v>1</v>
      </c>
      <c r="I248" s="8">
        <f t="shared" si="42"/>
        <v>2.1333333333333333</v>
      </c>
      <c r="J248" s="8">
        <f t="shared" si="43"/>
        <v>20.848611111111111</v>
      </c>
      <c r="K248">
        <f>(SUMIFS('Compac Raw Data'!S:S,'Compac Raw Data'!Z:Z,'Workout sheet'!A248,'Compac Raw Data'!D:D,'Workout sheet'!C248))</f>
        <v>120</v>
      </c>
      <c r="L248" s="17">
        <f t="shared" si="44"/>
        <v>4.2454394693200665E-3</v>
      </c>
      <c r="M248" s="8">
        <f ca="1">IF(Table2[[#This Row],[MONTH]]+EOMONTH(MONTH(Table2[[#This Row],[MONTH]]),0)&lt;TODAY(),IF(H248=0,(F248-E248)/1440,((F248-E248)/H248)/1440),0)</f>
        <v>24.286111111111111</v>
      </c>
      <c r="N248" s="24">
        <f t="shared" si="45"/>
        <v>3.6467236467236466E-3</v>
      </c>
      <c r="T248" s="45"/>
      <c r="U248" s="45"/>
    </row>
    <row r="249" spans="1:21" x14ac:dyDescent="0.3">
      <c r="A249" s="6">
        <v>45261</v>
      </c>
      <c r="B249" t="s">
        <v>34</v>
      </c>
      <c r="C249" t="str">
        <f>_xlfn.XLOOKUP(D249,'Production Data'!C:C,'Production Data'!B:B)</f>
        <v>MORARA CNC ID GRINDING I14002</v>
      </c>
      <c r="D249" s="1" t="s">
        <v>26</v>
      </c>
      <c r="E249" s="1">
        <f>SUMIFS('Production Data'!K:K,'Production Data'!C:C,'Workout sheet'!D249,'Production Data'!A:A,'Workout sheet'!A249)</f>
        <v>1920</v>
      </c>
      <c r="F249" s="1">
        <f t="shared" si="37"/>
        <v>35100</v>
      </c>
      <c r="G249">
        <f>SUMIFS('Production Data'!T:T,'Production Data'!C:C,'Workout sheet'!D249,'Production Data'!A:A,'Workout sheet'!A249)</f>
        <v>40950</v>
      </c>
      <c r="H249">
        <f>COUNTIFS('Compac Raw Data'!$D:$D,'Workout sheet'!C249,'Compac Raw Data'!$Z:$Z,'Workout sheet'!A249)</f>
        <v>0</v>
      </c>
      <c r="I249" s="8">
        <f t="shared" si="42"/>
        <v>32</v>
      </c>
      <c r="J249" s="8">
        <f t="shared" si="43"/>
        <v>27.104166666666668</v>
      </c>
      <c r="K249">
        <f>(SUMIFS('Compac Raw Data'!S:S,'Compac Raw Data'!Z:Z,'Workout sheet'!A249,'Compac Raw Data'!D:D,'Workout sheet'!C249))</f>
        <v>0</v>
      </c>
      <c r="L249" s="17">
        <f t="shared" si="44"/>
        <v>4.6886446886446886E-2</v>
      </c>
      <c r="M249" s="8">
        <f ca="1">IF(Table2[[#This Row],[MONTH]]+EOMONTH(MONTH(Table2[[#This Row],[MONTH]]),0)&lt;TODAY(),IF(H249=0,(F249-E249)/1440,((F249-E249)/H249)/1440),0)</f>
        <v>23.041666666666668</v>
      </c>
      <c r="N249" s="24">
        <f t="shared" si="45"/>
        <v>5.4700854700854701E-2</v>
      </c>
      <c r="T249" s="45"/>
      <c r="U249" s="45"/>
    </row>
    <row r="250" spans="1:21" x14ac:dyDescent="0.3">
      <c r="A250" s="6">
        <v>45261</v>
      </c>
      <c r="B250" t="s">
        <v>34</v>
      </c>
      <c r="C250" t="str">
        <f>_xlfn.XLOOKUP(D250,'Production Data'!C:C,'Production Data'!B:B)</f>
        <v>VOUMARD ID GRINDING I14003</v>
      </c>
      <c r="D250" s="1" t="s">
        <v>27</v>
      </c>
      <c r="E250" s="1">
        <f>SUMIFS('Production Data'!K:K,'Production Data'!C:C,'Workout sheet'!D250,'Production Data'!A:A,'Workout sheet'!A250)</f>
        <v>40</v>
      </c>
      <c r="F250" s="1">
        <f t="shared" si="37"/>
        <v>35100</v>
      </c>
      <c r="G250">
        <f>SUMIFS('Production Data'!T:T,'Production Data'!C:C,'Workout sheet'!D250,'Production Data'!A:A,'Workout sheet'!A250)</f>
        <v>32400</v>
      </c>
      <c r="H250">
        <f>COUNTIFS('Compac Raw Data'!$D:$D,'Workout sheet'!C250,'Compac Raw Data'!$Z:$Z,'Workout sheet'!A250)</f>
        <v>1</v>
      </c>
      <c r="I250" s="8">
        <f t="shared" si="42"/>
        <v>0.66666666666666663</v>
      </c>
      <c r="J250" s="8">
        <f t="shared" si="43"/>
        <v>22.472222222222221</v>
      </c>
      <c r="K250">
        <f>(SUMIFS('Compac Raw Data'!S:S,'Compac Raw Data'!Z:Z,'Workout sheet'!A250,'Compac Raw Data'!D:D,'Workout sheet'!C250))</f>
        <v>30</v>
      </c>
      <c r="L250" s="17">
        <f t="shared" si="44"/>
        <v>1.2345679012345679E-3</v>
      </c>
      <c r="M250" s="8">
        <f ca="1">IF(Table2[[#This Row],[MONTH]]+EOMONTH(MONTH(Table2[[#This Row],[MONTH]]),0)&lt;TODAY(),IF(H250=0,(F250-E250)/1440,((F250-E250)/H250)/1440),0)</f>
        <v>24.347222222222221</v>
      </c>
      <c r="N250" s="24">
        <f t="shared" si="45"/>
        <v>1.1396011396011395E-3</v>
      </c>
      <c r="T250" s="45"/>
      <c r="U250" s="45"/>
    </row>
    <row r="251" spans="1:21" x14ac:dyDescent="0.3">
      <c r="A251" s="6">
        <v>45261</v>
      </c>
      <c r="B251" t="s">
        <v>34</v>
      </c>
      <c r="C251" t="str">
        <f>_xlfn.XLOOKUP(D251,'Production Data'!C:C,'Production Data'!B:B)</f>
        <v>BURRI GEAR GRINDING BZ331 I15007</v>
      </c>
      <c r="D251" s="1" t="s">
        <v>28</v>
      </c>
      <c r="E251" s="1">
        <f>SUMIFS('Production Data'!K:K,'Production Data'!C:C,'Workout sheet'!D251,'Production Data'!A:A,'Workout sheet'!A251)</f>
        <v>2115</v>
      </c>
      <c r="F251" s="1">
        <f t="shared" si="37"/>
        <v>35100</v>
      </c>
      <c r="G251">
        <f>SUMIFS('Production Data'!T:T,'Production Data'!C:C,'Workout sheet'!D251,'Production Data'!A:A,'Workout sheet'!A251)</f>
        <v>30150</v>
      </c>
      <c r="H251">
        <f>COUNTIFS('Compac Raw Data'!$D:$D,'Workout sheet'!C251,'Compac Raw Data'!$Z:$Z,'Workout sheet'!A251)</f>
        <v>5</v>
      </c>
      <c r="I251" s="8">
        <f t="shared" si="42"/>
        <v>7.05</v>
      </c>
      <c r="J251" s="8">
        <f t="shared" si="43"/>
        <v>3.8937499999999998</v>
      </c>
      <c r="K251">
        <f>(SUMIFS('Compac Raw Data'!S:S,'Compac Raw Data'!Z:Z,'Workout sheet'!A251,'Compac Raw Data'!D:D,'Workout sheet'!C251))</f>
        <v>1319</v>
      </c>
      <c r="L251" s="17">
        <f t="shared" si="44"/>
        <v>7.0149253731343286E-2</v>
      </c>
      <c r="M251" s="8">
        <f ca="1">IF(Table2[[#This Row],[MONTH]]+EOMONTH(MONTH(Table2[[#This Row],[MONTH]]),0)&lt;TODAY(),IF(H251=0,(F251-E251)/1440,((F251-E251)/H251)/1440),0)</f>
        <v>4.5812499999999998</v>
      </c>
      <c r="N251" s="24">
        <f t="shared" si="45"/>
        <v>6.0256410256410257E-2</v>
      </c>
      <c r="T251" s="45"/>
      <c r="U251" s="45"/>
    </row>
    <row r="252" spans="1:21" x14ac:dyDescent="0.3">
      <c r="A252" s="6">
        <v>45261</v>
      </c>
      <c r="B252" t="s">
        <v>34</v>
      </c>
      <c r="C252" t="str">
        <f>_xlfn.XLOOKUP(D252,'Production Data'!C:C,'Production Data'!B:B)</f>
        <v>PMT INTERNAL GRINDING-2 FIG50XL I14005</v>
      </c>
      <c r="D252" s="1" t="s">
        <v>29</v>
      </c>
      <c r="E252" s="1">
        <f>SUMIFS('Production Data'!K:K,'Production Data'!C:C,'Workout sheet'!D252,'Production Data'!A:A,'Workout sheet'!A252)</f>
        <v>0</v>
      </c>
      <c r="F252" s="1">
        <f t="shared" si="37"/>
        <v>35100</v>
      </c>
      <c r="G252">
        <f>SUMIFS('Production Data'!T:T,'Production Data'!C:C,'Workout sheet'!D252,'Production Data'!A:A,'Workout sheet'!A252)</f>
        <v>0</v>
      </c>
      <c r="H252">
        <f>COUNTIFS('Compac Raw Data'!$D:$D,'Workout sheet'!C252,'Compac Raw Data'!$Z:$Z,'Workout sheet'!A252)</f>
        <v>0</v>
      </c>
      <c r="I252" s="8">
        <f t="shared" si="42"/>
        <v>0</v>
      </c>
      <c r="J252" s="8">
        <f t="shared" si="43"/>
        <v>0</v>
      </c>
      <c r="K252">
        <f>(SUMIFS('Compac Raw Data'!S:S,'Compac Raw Data'!Z:Z,'Workout sheet'!A252,'Compac Raw Data'!D:D,'Workout sheet'!C252))</f>
        <v>0</v>
      </c>
      <c r="L252" s="17">
        <f t="shared" si="44"/>
        <v>0</v>
      </c>
      <c r="M252" s="8">
        <f ca="1">IF(Table2[[#This Row],[MONTH]]+EOMONTH(MONTH(Table2[[#This Row],[MONTH]]),0)&lt;TODAY(),IF(H252=0,(F252-E252)/1440,((F252-E252)/H252)/1440),0)</f>
        <v>24.375</v>
      </c>
      <c r="N252" s="24">
        <f t="shared" si="45"/>
        <v>0</v>
      </c>
      <c r="T252" s="45"/>
      <c r="U252" s="45"/>
    </row>
    <row r="253" spans="1:21" x14ac:dyDescent="0.3">
      <c r="A253" s="6">
        <v>45261</v>
      </c>
      <c r="B253" t="s">
        <v>34</v>
      </c>
      <c r="C253" t="str">
        <f>_xlfn.XLOOKUP(D253,'Production Data'!C:C,'Production Data'!B:B)</f>
        <v>REISHAUER GEAR GRINDING RZ301AS I15003</v>
      </c>
      <c r="D253" s="1" t="s">
        <v>30</v>
      </c>
      <c r="E253" s="1">
        <f>SUMIFS('Production Data'!K:K,'Production Data'!C:C,'Workout sheet'!D253,'Production Data'!A:A,'Workout sheet'!A253)</f>
        <v>5220</v>
      </c>
      <c r="F253" s="1">
        <f t="shared" si="37"/>
        <v>35100</v>
      </c>
      <c r="G253">
        <f>SUMIFS('Production Data'!T:T,'Production Data'!C:C,'Workout sheet'!D253,'Production Data'!A:A,'Workout sheet'!A253)</f>
        <v>24300</v>
      </c>
      <c r="H253">
        <f>COUNTIFS('Compac Raw Data'!$D:$D,'Workout sheet'!C253,'Compac Raw Data'!$Z:$Z,'Workout sheet'!A253)</f>
        <v>3</v>
      </c>
      <c r="I253" s="8">
        <f t="shared" si="42"/>
        <v>29</v>
      </c>
      <c r="J253" s="8">
        <f t="shared" si="43"/>
        <v>4.416666666666667</v>
      </c>
      <c r="K253">
        <f>(SUMIFS('Compac Raw Data'!S:S,'Compac Raw Data'!Z:Z,'Workout sheet'!A253,'Compac Raw Data'!D:D,'Workout sheet'!C253))</f>
        <v>90</v>
      </c>
      <c r="L253" s="17">
        <f t="shared" si="44"/>
        <v>0.21481481481481482</v>
      </c>
      <c r="M253" s="8">
        <f ca="1">IF(Table2[[#This Row],[MONTH]]+EOMONTH(MONTH(Table2[[#This Row],[MONTH]]),0)&lt;TODAY(),IF(H253=0,(F253-E253)/1440,((F253-E253)/H253)/1440),0)</f>
        <v>6.916666666666667</v>
      </c>
      <c r="N253" s="24">
        <f t="shared" si="45"/>
        <v>0.14871794871794872</v>
      </c>
      <c r="T253" s="45"/>
      <c r="U253" s="45"/>
    </row>
    <row r="254" spans="1:21" x14ac:dyDescent="0.3">
      <c r="A254" s="6">
        <v>45261</v>
      </c>
      <c r="B254" t="s">
        <v>34</v>
      </c>
      <c r="C254" t="str">
        <f>_xlfn.XLOOKUP(D254,'Production Data'!C:C,'Production Data'!B:B)</f>
        <v>REISHAUER GEAR GRINDING RZ362A I15004</v>
      </c>
      <c r="D254" s="1" t="s">
        <v>31</v>
      </c>
      <c r="E254" s="1">
        <f>SUMIFS('Production Data'!K:K,'Production Data'!C:C,'Workout sheet'!D254,'Production Data'!A:A,'Workout sheet'!A254)</f>
        <v>3632</v>
      </c>
      <c r="F254" s="1">
        <f t="shared" si="37"/>
        <v>35100</v>
      </c>
      <c r="G254">
        <f>SUMIFS('Production Data'!T:T,'Production Data'!C:C,'Workout sheet'!D254,'Production Data'!A:A,'Workout sheet'!A254)</f>
        <v>21600</v>
      </c>
      <c r="H254">
        <f>COUNTIFS('Compac Raw Data'!$D:$D,'Workout sheet'!C254,'Compac Raw Data'!$Z:$Z,'Workout sheet'!A254)</f>
        <v>2</v>
      </c>
      <c r="I254" s="8">
        <f t="shared" si="42"/>
        <v>30.266666666666666</v>
      </c>
      <c r="J254" s="8">
        <f t="shared" si="43"/>
        <v>6.2388888888888889</v>
      </c>
      <c r="K254">
        <f>(SUMIFS('Compac Raw Data'!S:S,'Compac Raw Data'!Z:Z,'Workout sheet'!A254,'Compac Raw Data'!D:D,'Workout sheet'!C254))</f>
        <v>50</v>
      </c>
      <c r="L254" s="17">
        <f t="shared" si="44"/>
        <v>0.16814814814814816</v>
      </c>
      <c r="M254" s="8">
        <f ca="1">IF(Table2[[#This Row],[MONTH]]+EOMONTH(MONTH(Table2[[#This Row],[MONTH]]),0)&lt;TODAY(),IF(H254=0,(F254-E254)/1440,((F254-E254)/H254)/1440),0)</f>
        <v>10.926388888888889</v>
      </c>
      <c r="N254" s="24">
        <f t="shared" si="45"/>
        <v>0.10347578347578347</v>
      </c>
      <c r="T254" s="45"/>
      <c r="U254" s="45"/>
    </row>
    <row r="255" spans="1:21" x14ac:dyDescent="0.3">
      <c r="A255" s="6">
        <v>45261</v>
      </c>
      <c r="B255" t="s">
        <v>35</v>
      </c>
      <c r="C255" t="str">
        <f>_xlfn.XLOOKUP(D255,'Production Data'!C:C,'Production Data'!B:B)</f>
        <v>MAZAK HMC HCN6000 I21005</v>
      </c>
      <c r="D255" s="1" t="s">
        <v>36</v>
      </c>
      <c r="E255" s="1">
        <f>SUMIFS('Production Data'!K:K,'Production Data'!C:C,'Workout sheet'!D255,'Production Data'!A:A,'Workout sheet'!A255)</f>
        <v>997</v>
      </c>
      <c r="F255" s="1">
        <f t="shared" si="37"/>
        <v>35100</v>
      </c>
      <c r="G255">
        <f>SUMIFS('Production Data'!T:T,'Production Data'!C:C,'Workout sheet'!D255,'Production Data'!A:A,'Workout sheet'!A255)</f>
        <v>29250</v>
      </c>
      <c r="H255">
        <f>COUNTIFS('Compac Raw Data'!$D:$D,'Workout sheet'!C255,'Compac Raw Data'!$Z:$Z,'Workout sheet'!A255)</f>
        <v>2</v>
      </c>
      <c r="I255" s="8">
        <f t="shared" si="42"/>
        <v>8.3083333333333336</v>
      </c>
      <c r="J255" s="8">
        <f t="shared" si="43"/>
        <v>9.8100694444444443</v>
      </c>
      <c r="K255">
        <f>(SUMIFS('Compac Raw Data'!S:S,'Compac Raw Data'!Z:Z,'Workout sheet'!A255,'Compac Raw Data'!D:D,'Workout sheet'!C255))</f>
        <v>150</v>
      </c>
      <c r="L255" s="17">
        <f t="shared" si="44"/>
        <v>3.4085470085470082E-2</v>
      </c>
      <c r="M255" s="8">
        <f ca="1">IF(Table2[[#This Row],[MONTH]]+EOMONTH(MONTH(Table2[[#This Row],[MONTH]]),0)&lt;TODAY(),IF(H255=0,(F255-E255)/1440,((F255-E255)/H255)/1440),0)</f>
        <v>11.841319444444444</v>
      </c>
      <c r="N255" s="24">
        <f t="shared" si="45"/>
        <v>2.8404558404558404E-2</v>
      </c>
      <c r="T255" s="45"/>
      <c r="U255" s="45"/>
    </row>
    <row r="256" spans="1:21" x14ac:dyDescent="0.3">
      <c r="A256" s="6">
        <v>45261</v>
      </c>
      <c r="B256" t="s">
        <v>35</v>
      </c>
      <c r="C256" t="str">
        <f>_xlfn.XLOOKUP(D256,'Production Data'!C:C,'Production Data'!B:B)</f>
        <v>MAZAK HMC FH 4000- 21001</v>
      </c>
      <c r="D256" s="1" t="s">
        <v>37</v>
      </c>
      <c r="E256" s="1">
        <f>SUMIFS('Production Data'!K:K,'Production Data'!C:C,'Workout sheet'!D256,'Production Data'!A:A,'Workout sheet'!A256)</f>
        <v>270</v>
      </c>
      <c r="F256" s="1">
        <f t="shared" si="37"/>
        <v>35100</v>
      </c>
      <c r="G256">
        <f>SUMIFS('Production Data'!T:T,'Production Data'!C:C,'Workout sheet'!D256,'Production Data'!A:A,'Workout sheet'!A256)</f>
        <v>29250</v>
      </c>
      <c r="H256">
        <f>COUNTIFS('Compac Raw Data'!$D:$D,'Workout sheet'!C256,'Compac Raw Data'!$Z:$Z,'Workout sheet'!A256)</f>
        <v>0</v>
      </c>
      <c r="I256" s="8">
        <f t="shared" ref="I256:I287" si="46">IF(H256=0,(E256/60),(E256/H256)/60)</f>
        <v>4.5</v>
      </c>
      <c r="J256" s="8">
        <f t="shared" ref="J256:J287" si="47">IF(H256=0,(G256-E256)/1440,((G256-E256)/H256)/1440)</f>
        <v>20.125</v>
      </c>
      <c r="K256">
        <f>(SUMIFS('Compac Raw Data'!S:S,'Compac Raw Data'!Z:Z,'Workout sheet'!A256,'Compac Raw Data'!D:D,'Workout sheet'!C256))</f>
        <v>0</v>
      </c>
      <c r="L256" s="17">
        <f t="shared" ref="L256:L287" si="48">IFERROR(E256/G256,0)</f>
        <v>9.2307692307692316E-3</v>
      </c>
      <c r="M256" s="8">
        <f ca="1">IF(Table2[[#This Row],[MONTH]]+EOMONTH(MONTH(Table2[[#This Row],[MONTH]]),0)&lt;TODAY(),IF(H256=0,(F256-E256)/1440,((F256-E256)/H256)/1440),0)</f>
        <v>24.1875</v>
      </c>
      <c r="N256" s="24">
        <f t="shared" ref="N256:N287" si="49">E256/F256</f>
        <v>7.6923076923076927E-3</v>
      </c>
      <c r="T256" s="45"/>
      <c r="U256" s="45"/>
    </row>
    <row r="257" spans="1:21" x14ac:dyDescent="0.3">
      <c r="A257" s="6">
        <v>45261</v>
      </c>
      <c r="B257" t="s">
        <v>35</v>
      </c>
      <c r="C257" t="str">
        <f>_xlfn.XLOOKUP(D257,'Production Data'!C:C,'Production Data'!B:B)</f>
        <v>DOOSAN VERTICAL TURNING LATHE VTL850 I3101</v>
      </c>
      <c r="D257" s="1" t="s">
        <v>38</v>
      </c>
      <c r="E257" s="1">
        <f>SUMIFS('Production Data'!K:K,'Production Data'!C:C,'Workout sheet'!D257,'Production Data'!A:A,'Workout sheet'!A257)</f>
        <v>380</v>
      </c>
      <c r="F257" s="1">
        <f t="shared" si="37"/>
        <v>35100</v>
      </c>
      <c r="G257">
        <f>SUMIFS('Production Data'!T:T,'Production Data'!C:C,'Workout sheet'!D257,'Production Data'!A:A,'Workout sheet'!A257)</f>
        <v>24300</v>
      </c>
      <c r="H257">
        <f>COUNTIFS('Compac Raw Data'!$D:$D,'Workout sheet'!C257,'Compac Raw Data'!$Z:$Z,'Workout sheet'!A257)</f>
        <v>3</v>
      </c>
      <c r="I257" s="8">
        <f t="shared" si="46"/>
        <v>2.1111111111111112</v>
      </c>
      <c r="J257" s="8">
        <f t="shared" si="47"/>
        <v>5.5370370370370372</v>
      </c>
      <c r="K257">
        <f>(SUMIFS('Compac Raw Data'!S:S,'Compac Raw Data'!Z:Z,'Workout sheet'!A257,'Compac Raw Data'!D:D,'Workout sheet'!C257))</f>
        <v>135</v>
      </c>
      <c r="L257" s="17">
        <f t="shared" si="48"/>
        <v>1.5637860082304528E-2</v>
      </c>
      <c r="M257" s="8">
        <f ca="1">IF(Table2[[#This Row],[MONTH]]+EOMONTH(MONTH(Table2[[#This Row],[MONTH]]),0)&lt;TODAY(),IF(H257=0,(F257-E257)/1440,((F257-E257)/H257)/1440),0)</f>
        <v>8.0370370370370381</v>
      </c>
      <c r="N257" s="24">
        <f t="shared" si="49"/>
        <v>1.0826210826210826E-2</v>
      </c>
      <c r="T257" s="45"/>
      <c r="U257" s="45"/>
    </row>
    <row r="258" spans="1:21" x14ac:dyDescent="0.3">
      <c r="A258" s="6">
        <v>45261</v>
      </c>
      <c r="B258" t="s">
        <v>35</v>
      </c>
      <c r="C258" t="str">
        <f>_xlfn.XLOOKUP(D258,'Production Data'!C:C,'Production Data'!B:B)</f>
        <v>HWACHEON VERTICAL TURNING LATHE VT550R I3105</v>
      </c>
      <c r="D258" s="1" t="s">
        <v>39</v>
      </c>
      <c r="E258" s="1">
        <f>SUMIFS('Production Data'!K:K,'Production Data'!C:C,'Workout sheet'!D258,'Production Data'!A:A,'Workout sheet'!A258)</f>
        <v>190</v>
      </c>
      <c r="F258" s="1">
        <f t="shared" si="37"/>
        <v>35100</v>
      </c>
      <c r="G258">
        <f>SUMIFS('Production Data'!T:T,'Production Data'!C:C,'Workout sheet'!D258,'Production Data'!A:A,'Workout sheet'!A258)</f>
        <v>26550</v>
      </c>
      <c r="H258">
        <f>COUNTIFS('Compac Raw Data'!$D:$D,'Workout sheet'!C258,'Compac Raw Data'!$Z:$Z,'Workout sheet'!A258)</f>
        <v>0</v>
      </c>
      <c r="I258" s="8">
        <f t="shared" si="46"/>
        <v>3.1666666666666665</v>
      </c>
      <c r="J258" s="8">
        <f t="shared" si="47"/>
        <v>18.305555555555557</v>
      </c>
      <c r="K258">
        <f>(SUMIFS('Compac Raw Data'!S:S,'Compac Raw Data'!Z:Z,'Workout sheet'!A258,'Compac Raw Data'!D:D,'Workout sheet'!C258))</f>
        <v>0</v>
      </c>
      <c r="L258" s="17">
        <f t="shared" si="48"/>
        <v>7.1563088512241052E-3</v>
      </c>
      <c r="M258" s="8">
        <f ca="1">IF(Table2[[#This Row],[MONTH]]+EOMONTH(MONTH(Table2[[#This Row],[MONTH]]),0)&lt;TODAY(),IF(H258=0,(F258-E258)/1440,((F258-E258)/H258)/1440),0)</f>
        <v>24.243055555555557</v>
      </c>
      <c r="N258" s="24">
        <f t="shared" si="49"/>
        <v>5.4131054131054132E-3</v>
      </c>
      <c r="T258" s="45"/>
      <c r="U258" s="45"/>
    </row>
    <row r="259" spans="1:21" x14ac:dyDescent="0.3">
      <c r="A259" s="6">
        <v>45261</v>
      </c>
      <c r="B259" t="s">
        <v>35</v>
      </c>
      <c r="C259" t="str">
        <f>_xlfn.XLOOKUP(D259,'Production Data'!C:C,'Production Data'!B:B)</f>
        <v>HWACHEON VERTICAL TURNING LATHE VT650R I3107</v>
      </c>
      <c r="D259" s="1" t="s">
        <v>40</v>
      </c>
      <c r="E259" s="1">
        <f>SUMIFS('Production Data'!K:K,'Production Data'!C:C,'Workout sheet'!D259,'Production Data'!A:A,'Workout sheet'!A259)</f>
        <v>470</v>
      </c>
      <c r="F259" s="1">
        <f t="shared" si="37"/>
        <v>35100</v>
      </c>
      <c r="G259">
        <f>SUMIFS('Production Data'!T:T,'Production Data'!C:C,'Workout sheet'!D259,'Production Data'!A:A,'Workout sheet'!A259)</f>
        <v>27000</v>
      </c>
      <c r="H259">
        <f>COUNTIFS('Compac Raw Data'!$D:$D,'Workout sheet'!C259,'Compac Raw Data'!$Z:$Z,'Workout sheet'!A259)</f>
        <v>0</v>
      </c>
      <c r="I259" s="8">
        <f t="shared" si="46"/>
        <v>7.833333333333333</v>
      </c>
      <c r="J259" s="8">
        <f t="shared" si="47"/>
        <v>18.423611111111111</v>
      </c>
      <c r="K259">
        <f>(SUMIFS('Compac Raw Data'!S:S,'Compac Raw Data'!Z:Z,'Workout sheet'!A259,'Compac Raw Data'!D:D,'Workout sheet'!C259))</f>
        <v>0</v>
      </c>
      <c r="L259" s="17">
        <f t="shared" si="48"/>
        <v>1.7407407407407406E-2</v>
      </c>
      <c r="M259" s="8">
        <f ca="1">IF(Table2[[#This Row],[MONTH]]+EOMONTH(MONTH(Table2[[#This Row],[MONTH]]),0)&lt;TODAY(),IF(H259=0,(F259-E259)/1440,((F259-E259)/H259)/1440),0)</f>
        <v>24.048611111111111</v>
      </c>
      <c r="N259" s="24">
        <f t="shared" si="49"/>
        <v>1.339031339031339E-2</v>
      </c>
      <c r="T259" s="45"/>
      <c r="U259" s="45"/>
    </row>
    <row r="260" spans="1:21" x14ac:dyDescent="0.3">
      <c r="A260" s="6">
        <v>45261</v>
      </c>
      <c r="B260" t="s">
        <v>35</v>
      </c>
      <c r="C260" t="str">
        <f>_xlfn.XLOOKUP(D260,'Production Data'!C:C,'Production Data'!B:B)</f>
        <v>MAZAK HMC FH6800 6PC I21004</v>
      </c>
      <c r="D260" s="1" t="s">
        <v>41</v>
      </c>
      <c r="E260" s="1">
        <f>SUMIFS('Production Data'!K:K,'Production Data'!C:C,'Workout sheet'!D260,'Production Data'!A:A,'Workout sheet'!A260)</f>
        <v>1200</v>
      </c>
      <c r="F260" s="1">
        <f t="shared" si="37"/>
        <v>35100</v>
      </c>
      <c r="G260">
        <f>SUMIFS('Production Data'!T:T,'Production Data'!C:C,'Workout sheet'!D260,'Production Data'!A:A,'Workout sheet'!A260)</f>
        <v>30150</v>
      </c>
      <c r="H260">
        <f>COUNTIFS('Compac Raw Data'!$D:$D,'Workout sheet'!C260,'Compac Raw Data'!$Z:$Z,'Workout sheet'!A260)</f>
        <v>1</v>
      </c>
      <c r="I260" s="8">
        <f t="shared" si="46"/>
        <v>20</v>
      </c>
      <c r="J260" s="8">
        <f t="shared" si="47"/>
        <v>20.104166666666668</v>
      </c>
      <c r="K260">
        <f>(SUMIFS('Compac Raw Data'!S:S,'Compac Raw Data'!Z:Z,'Workout sheet'!A260,'Compac Raw Data'!D:D,'Workout sheet'!C260))</f>
        <v>30</v>
      </c>
      <c r="L260" s="17">
        <f t="shared" si="48"/>
        <v>3.9800995024875621E-2</v>
      </c>
      <c r="M260" s="8">
        <f ca="1">IF(Table2[[#This Row],[MONTH]]+EOMONTH(MONTH(Table2[[#This Row],[MONTH]]),0)&lt;TODAY(),IF(H260=0,(F260-E260)/1440,((F260-E260)/H260)/1440),0)</f>
        <v>23.541666666666668</v>
      </c>
      <c r="N260" s="24">
        <f t="shared" si="49"/>
        <v>3.4188034188034191E-2</v>
      </c>
      <c r="T260" s="45"/>
      <c r="U260" s="45"/>
    </row>
    <row r="261" spans="1:21" x14ac:dyDescent="0.3">
      <c r="A261" s="6">
        <v>45261</v>
      </c>
      <c r="B261" t="s">
        <v>35</v>
      </c>
      <c r="C261" t="str">
        <f>_xlfn.XLOOKUP(D261,'Production Data'!C:C,'Production Data'!B:B)</f>
        <v>MAZAK HMC FH6800 2PC-1 I21003</v>
      </c>
      <c r="D261" s="1" t="s">
        <v>42</v>
      </c>
      <c r="E261" s="1">
        <f>SUMIFS('Production Data'!K:K,'Production Data'!C:C,'Workout sheet'!D261,'Production Data'!A:A,'Workout sheet'!A261)</f>
        <v>1871</v>
      </c>
      <c r="F261" s="1">
        <f t="shared" si="37"/>
        <v>35100</v>
      </c>
      <c r="G261">
        <f>SUMIFS('Production Data'!T:T,'Production Data'!C:C,'Workout sheet'!D261,'Production Data'!A:A,'Workout sheet'!A261)</f>
        <v>26100</v>
      </c>
      <c r="H261">
        <f>COUNTIFS('Compac Raw Data'!$D:$D,'Workout sheet'!C261,'Compac Raw Data'!$Z:$Z,'Workout sheet'!A261)</f>
        <v>7</v>
      </c>
      <c r="I261" s="8">
        <f t="shared" si="46"/>
        <v>4.4547619047619049</v>
      </c>
      <c r="J261" s="8">
        <f t="shared" si="47"/>
        <v>2.4036706349206347</v>
      </c>
      <c r="K261">
        <f>(SUMIFS('Compac Raw Data'!S:S,'Compac Raw Data'!Z:Z,'Workout sheet'!A261,'Compac Raw Data'!D:D,'Workout sheet'!C261))</f>
        <v>3385</v>
      </c>
      <c r="L261" s="17">
        <f t="shared" si="48"/>
        <v>7.1685823754789268E-2</v>
      </c>
      <c r="M261" s="8">
        <f ca="1">IF(Table2[[#This Row],[MONTH]]+EOMONTH(MONTH(Table2[[#This Row],[MONTH]]),0)&lt;TODAY(),IF(H261=0,(F261-E261)/1440,((F261-E261)/H261)/1440),0)</f>
        <v>3.2965277777777779</v>
      </c>
      <c r="N261" s="24">
        <f t="shared" si="49"/>
        <v>5.3304843304843308E-2</v>
      </c>
      <c r="T261" s="45"/>
      <c r="U261" s="45"/>
    </row>
    <row r="262" spans="1:21" x14ac:dyDescent="0.3">
      <c r="A262" s="6">
        <v>45261</v>
      </c>
      <c r="B262" t="s">
        <v>35</v>
      </c>
      <c r="C262" t="str">
        <f>_xlfn.XLOOKUP(D262,'Production Data'!C:C,'Production Data'!B:B)</f>
        <v>MAZAK HMC FH6800 2PC-2 I21006</v>
      </c>
      <c r="D262" s="1" t="s">
        <v>43</v>
      </c>
      <c r="E262" s="1">
        <f>SUMIFS('Production Data'!K:K,'Production Data'!C:C,'Workout sheet'!D262,'Production Data'!A:A,'Workout sheet'!A262)</f>
        <v>845</v>
      </c>
      <c r="F262" s="1">
        <f t="shared" si="37"/>
        <v>35100</v>
      </c>
      <c r="G262">
        <f>SUMIFS('Production Data'!T:T,'Production Data'!C:C,'Workout sheet'!D262,'Production Data'!A:A,'Workout sheet'!A262)</f>
        <v>27000</v>
      </c>
      <c r="H262">
        <f>COUNTIFS('Compac Raw Data'!$D:$D,'Workout sheet'!C262,'Compac Raw Data'!$Z:$Z,'Workout sheet'!A262)</f>
        <v>3</v>
      </c>
      <c r="I262" s="8">
        <f t="shared" si="46"/>
        <v>4.6944444444444446</v>
      </c>
      <c r="J262" s="8">
        <f t="shared" si="47"/>
        <v>6.0543981481481488</v>
      </c>
      <c r="K262">
        <f>(SUMIFS('Compac Raw Data'!S:S,'Compac Raw Data'!Z:Z,'Workout sheet'!A262,'Compac Raw Data'!D:D,'Workout sheet'!C262))</f>
        <v>100</v>
      </c>
      <c r="L262" s="17">
        <f t="shared" si="48"/>
        <v>3.1296296296296294E-2</v>
      </c>
      <c r="M262" s="8">
        <f ca="1">IF(Table2[[#This Row],[MONTH]]+EOMONTH(MONTH(Table2[[#This Row],[MONTH]]),0)&lt;TODAY(),IF(H262=0,(F262-E262)/1440,((F262-E262)/H262)/1440),0)</f>
        <v>7.9293981481481488</v>
      </c>
      <c r="N262" s="24">
        <f t="shared" si="49"/>
        <v>2.4074074074074074E-2</v>
      </c>
      <c r="T262" s="45"/>
      <c r="U262" s="45"/>
    </row>
    <row r="263" spans="1:21" x14ac:dyDescent="0.3">
      <c r="A263" s="6">
        <v>45261</v>
      </c>
      <c r="B263" t="s">
        <v>35</v>
      </c>
      <c r="C263" t="str">
        <f>_xlfn.XLOOKUP(D263,'Production Data'!C:C,'Production Data'!B:B)</f>
        <v>MAZAK TURNING CENTER QTN350M I3006</v>
      </c>
      <c r="D263" s="1" t="s">
        <v>44</v>
      </c>
      <c r="E263" s="1">
        <f>SUMIFS('Production Data'!K:K,'Production Data'!C:C,'Workout sheet'!D263,'Production Data'!A:A,'Workout sheet'!A263)</f>
        <v>0</v>
      </c>
      <c r="F263" s="1">
        <f t="shared" si="37"/>
        <v>35100</v>
      </c>
      <c r="G263">
        <f>SUMIFS('Production Data'!T:T,'Production Data'!C:C,'Workout sheet'!D263,'Production Data'!A:A,'Workout sheet'!A263)</f>
        <v>27900</v>
      </c>
      <c r="H263">
        <f>COUNTIFS('Compac Raw Data'!$D:$D,'Workout sheet'!C263,'Compac Raw Data'!$Z:$Z,'Workout sheet'!A263)</f>
        <v>2</v>
      </c>
      <c r="I263" s="8">
        <f t="shared" si="46"/>
        <v>0</v>
      </c>
      <c r="J263" s="8">
        <f t="shared" si="47"/>
        <v>9.6875</v>
      </c>
      <c r="K263">
        <f>(SUMIFS('Compac Raw Data'!S:S,'Compac Raw Data'!Z:Z,'Workout sheet'!A263,'Compac Raw Data'!D:D,'Workout sheet'!C263))</f>
        <v>75</v>
      </c>
      <c r="L263" s="17">
        <f t="shared" si="48"/>
        <v>0</v>
      </c>
      <c r="M263" s="8">
        <f ca="1">IF(Table2[[#This Row],[MONTH]]+EOMONTH(MONTH(Table2[[#This Row],[MONTH]]),0)&lt;TODAY(),IF(H263=0,(F263-E263)/1440,((F263-E263)/H263)/1440),0)</f>
        <v>12.1875</v>
      </c>
      <c r="N263" s="24">
        <f t="shared" si="49"/>
        <v>0</v>
      </c>
      <c r="T263" s="45"/>
      <c r="U263" s="45"/>
    </row>
    <row r="264" spans="1:21" x14ac:dyDescent="0.3">
      <c r="A264" s="6">
        <v>45261</v>
      </c>
      <c r="B264" t="s">
        <v>35</v>
      </c>
      <c r="C264" t="str">
        <f>_xlfn.XLOOKUP(D264,'Production Data'!C:C,'Production Data'!B:B)</f>
        <v>MAZAK VMC VTC200B I22001</v>
      </c>
      <c r="D264" s="1" t="s">
        <v>45</v>
      </c>
      <c r="E264" s="1">
        <f>SUMIFS('Production Data'!K:K,'Production Data'!C:C,'Workout sheet'!D264,'Production Data'!A:A,'Workout sheet'!A264)</f>
        <v>426</v>
      </c>
      <c r="F264" s="1">
        <f t="shared" si="37"/>
        <v>35100</v>
      </c>
      <c r="G264">
        <f>SUMIFS('Production Data'!T:T,'Production Data'!C:C,'Workout sheet'!D264,'Production Data'!A:A,'Workout sheet'!A264)</f>
        <v>29250</v>
      </c>
      <c r="H264">
        <f>COUNTIFS('Compac Raw Data'!$D:$D,'Workout sheet'!C264,'Compac Raw Data'!$Z:$Z,'Workout sheet'!A264)</f>
        <v>3</v>
      </c>
      <c r="I264" s="8">
        <f t="shared" si="46"/>
        <v>2.3666666666666667</v>
      </c>
      <c r="J264" s="8">
        <f t="shared" si="47"/>
        <v>6.6722222222222225</v>
      </c>
      <c r="K264">
        <f>(SUMIFS('Compac Raw Data'!S:S,'Compac Raw Data'!Z:Z,'Workout sheet'!A264,'Compac Raw Data'!D:D,'Workout sheet'!C264))</f>
        <v>90</v>
      </c>
      <c r="L264" s="17">
        <f t="shared" si="48"/>
        <v>1.4564102564102564E-2</v>
      </c>
      <c r="M264" s="8">
        <f ca="1">IF(Table2[[#This Row],[MONTH]]+EOMONTH(MONTH(Table2[[#This Row],[MONTH]]),0)&lt;TODAY(),IF(H264=0,(F264-E264)/1440,((F264-E264)/H264)/1440),0)</f>
        <v>8.0263888888888886</v>
      </c>
      <c r="N264" s="24">
        <f t="shared" si="49"/>
        <v>1.2136752136752136E-2</v>
      </c>
      <c r="T264" s="45"/>
      <c r="U264" s="45"/>
    </row>
    <row r="265" spans="1:21" x14ac:dyDescent="0.3">
      <c r="A265" s="6">
        <v>45261</v>
      </c>
      <c r="B265" t="s">
        <v>35</v>
      </c>
      <c r="C265" t="str">
        <f>_xlfn.XLOOKUP(D265,'Production Data'!C:C,'Production Data'!B:B)</f>
        <v>AMS VMC MCV400 XL I22002</v>
      </c>
      <c r="D265" s="1" t="s">
        <v>46</v>
      </c>
      <c r="E265" s="1">
        <f>SUMIFS('Production Data'!K:K,'Production Data'!C:C,'Workout sheet'!D265,'Production Data'!A:A,'Workout sheet'!A265)</f>
        <v>100</v>
      </c>
      <c r="F265" s="1">
        <f t="shared" si="37"/>
        <v>35100</v>
      </c>
      <c r="G265">
        <f>SUMIFS('Production Data'!T:T,'Production Data'!C:C,'Workout sheet'!D265,'Production Data'!A:A,'Workout sheet'!A265)</f>
        <v>16650</v>
      </c>
      <c r="H265">
        <f>COUNTIFS('Compac Raw Data'!$D:$D,'Workout sheet'!C265,'Compac Raw Data'!$Z:$Z,'Workout sheet'!A265)</f>
        <v>0</v>
      </c>
      <c r="I265" s="8">
        <f t="shared" si="46"/>
        <v>1.6666666666666667</v>
      </c>
      <c r="J265" s="8">
        <f t="shared" si="47"/>
        <v>11.493055555555555</v>
      </c>
      <c r="K265">
        <f>(SUMIFS('Compac Raw Data'!S:S,'Compac Raw Data'!Z:Z,'Workout sheet'!A265,'Compac Raw Data'!D:D,'Workout sheet'!C265))</f>
        <v>0</v>
      </c>
      <c r="L265" s="17">
        <f t="shared" si="48"/>
        <v>6.006006006006006E-3</v>
      </c>
      <c r="M265" s="8">
        <f ca="1">IF(Table2[[#This Row],[MONTH]]+EOMONTH(MONTH(Table2[[#This Row],[MONTH]]),0)&lt;TODAY(),IF(H265=0,(F265-E265)/1440,((F265-E265)/H265)/1440),0)</f>
        <v>24.305555555555557</v>
      </c>
      <c r="N265" s="24">
        <f t="shared" si="49"/>
        <v>2.8490028490028491E-3</v>
      </c>
      <c r="T265" s="45"/>
      <c r="U265" s="45"/>
    </row>
    <row r="266" spans="1:21" x14ac:dyDescent="0.3">
      <c r="A266" s="6">
        <v>45261</v>
      </c>
      <c r="B266" t="s">
        <v>35</v>
      </c>
      <c r="C266" t="str">
        <f>_xlfn.XLOOKUP(D266,'Production Data'!C:C,'Production Data'!B:B)</f>
        <v>TAL VERTICAL TURNING LATHE VTL800 I3106</v>
      </c>
      <c r="D266" s="1" t="s">
        <v>47</v>
      </c>
      <c r="E266" s="1">
        <f>SUMIFS('Production Data'!K:K,'Production Data'!C:C,'Workout sheet'!D266,'Production Data'!A:A,'Workout sheet'!A266)</f>
        <v>26</v>
      </c>
      <c r="F266" s="1">
        <f t="shared" si="37"/>
        <v>35100</v>
      </c>
      <c r="G266">
        <f>SUMIFS('Production Data'!T:T,'Production Data'!C:C,'Workout sheet'!D266,'Production Data'!A:A,'Workout sheet'!A266)</f>
        <v>15750</v>
      </c>
      <c r="H266">
        <f>COUNTIFS('Compac Raw Data'!$D:$D,'Workout sheet'!C266,'Compac Raw Data'!$Z:$Z,'Workout sheet'!A266)</f>
        <v>0</v>
      </c>
      <c r="I266" s="8">
        <f t="shared" si="46"/>
        <v>0.43333333333333335</v>
      </c>
      <c r="J266" s="8">
        <f t="shared" si="47"/>
        <v>10.919444444444444</v>
      </c>
      <c r="K266">
        <f>(SUMIFS('Compac Raw Data'!S:S,'Compac Raw Data'!Z:Z,'Workout sheet'!A266,'Compac Raw Data'!D:D,'Workout sheet'!C266))</f>
        <v>0</v>
      </c>
      <c r="L266" s="17">
        <f t="shared" si="48"/>
        <v>1.6507936507936507E-3</v>
      </c>
      <c r="M266" s="8">
        <f ca="1">IF(Table2[[#This Row],[MONTH]]+EOMONTH(MONTH(Table2[[#This Row],[MONTH]]),0)&lt;TODAY(),IF(H266=0,(F266-E266)/1440,((F266-E266)/H266)/1440),0)</f>
        <v>24.356944444444444</v>
      </c>
      <c r="N266" s="24">
        <f t="shared" si="49"/>
        <v>7.407407407407407E-4</v>
      </c>
      <c r="T266" s="45"/>
      <c r="U266" s="45"/>
    </row>
    <row r="267" spans="1:21" x14ac:dyDescent="0.3">
      <c r="A267" s="6">
        <v>45261</v>
      </c>
      <c r="B267" t="s">
        <v>35</v>
      </c>
      <c r="C267" t="str">
        <f>_xlfn.XLOOKUP(D267,'Production Data'!C:C,'Production Data'!B:B)</f>
        <v>MAZAK TURNING CENTER QTN250M I3005</v>
      </c>
      <c r="D267" s="1" t="s">
        <v>48</v>
      </c>
      <c r="E267" s="1">
        <f>SUMIFS('Production Data'!K:K,'Production Data'!C:C,'Workout sheet'!D267,'Production Data'!A:A,'Workout sheet'!A267)</f>
        <v>0</v>
      </c>
      <c r="F267" s="1">
        <f t="shared" si="37"/>
        <v>35100</v>
      </c>
      <c r="G267">
        <f>SUMIFS('Production Data'!T:T,'Production Data'!C:C,'Workout sheet'!D267,'Production Data'!A:A,'Workout sheet'!A267)</f>
        <v>32850</v>
      </c>
      <c r="H267">
        <f>COUNTIFS('Compac Raw Data'!$D:$D,'Workout sheet'!C267,'Compac Raw Data'!$Z:$Z,'Workout sheet'!A267)</f>
        <v>0</v>
      </c>
      <c r="I267" s="8">
        <f t="shared" si="46"/>
        <v>0</v>
      </c>
      <c r="J267" s="8">
        <f t="shared" si="47"/>
        <v>22.8125</v>
      </c>
      <c r="K267">
        <f>(SUMIFS('Compac Raw Data'!S:S,'Compac Raw Data'!Z:Z,'Workout sheet'!A267,'Compac Raw Data'!D:D,'Workout sheet'!C267))</f>
        <v>0</v>
      </c>
      <c r="L267" s="17">
        <f t="shared" si="48"/>
        <v>0</v>
      </c>
      <c r="M267" s="8">
        <f ca="1">IF(Table2[[#This Row],[MONTH]]+EOMONTH(MONTH(Table2[[#This Row],[MONTH]]),0)&lt;TODAY(),IF(H267=0,(F267-E267)/1440,((F267-E267)/H267)/1440),0)</f>
        <v>24.375</v>
      </c>
      <c r="N267" s="24">
        <f t="shared" si="49"/>
        <v>0</v>
      </c>
      <c r="T267" s="45"/>
      <c r="U267" s="45"/>
    </row>
    <row r="268" spans="1:21" x14ac:dyDescent="0.3">
      <c r="A268" s="6">
        <v>45261</v>
      </c>
      <c r="B268" t="s">
        <v>35</v>
      </c>
      <c r="C268" t="str">
        <f>_xlfn.XLOOKUP(D268,'Production Data'!C:C,'Production Data'!B:B)</f>
        <v>MAZAK TURNING CENTER SQT200 I3004</v>
      </c>
      <c r="D268" s="1" t="s">
        <v>49</v>
      </c>
      <c r="E268" s="1">
        <f>SUMIFS('Production Data'!K:K,'Production Data'!C:C,'Workout sheet'!D268,'Production Data'!A:A,'Workout sheet'!A268)</f>
        <v>0</v>
      </c>
      <c r="F268" s="1">
        <f t="shared" ref="F268:F331" si="50">NETWORKDAYS.INTL(A268,EOMONTH(A268,0),11,U:U)*22.5*60</f>
        <v>35100</v>
      </c>
      <c r="G268">
        <f>SUMIFS('Production Data'!T:T,'Production Data'!C:C,'Workout sheet'!D268,'Production Data'!A:A,'Workout sheet'!A268)</f>
        <v>32850</v>
      </c>
      <c r="H268">
        <f>COUNTIFS('Compac Raw Data'!$D:$D,'Workout sheet'!C268,'Compac Raw Data'!$Z:$Z,'Workout sheet'!A268)</f>
        <v>0</v>
      </c>
      <c r="I268" s="8">
        <f t="shared" si="46"/>
        <v>0</v>
      </c>
      <c r="J268" s="8">
        <f t="shared" si="47"/>
        <v>22.8125</v>
      </c>
      <c r="K268">
        <f>(SUMIFS('Compac Raw Data'!S:S,'Compac Raw Data'!Z:Z,'Workout sheet'!A268,'Compac Raw Data'!D:D,'Workout sheet'!C268))</f>
        <v>0</v>
      </c>
      <c r="L268" s="17">
        <f t="shared" si="48"/>
        <v>0</v>
      </c>
      <c r="M268" s="8">
        <f ca="1">IF(Table2[[#This Row],[MONTH]]+EOMONTH(MONTH(Table2[[#This Row],[MONTH]]),0)&lt;TODAY(),IF(H268=0,(F268-E268)/1440,((F268-E268)/H268)/1440),0)</f>
        <v>24.375</v>
      </c>
      <c r="N268" s="24">
        <f t="shared" si="49"/>
        <v>0</v>
      </c>
      <c r="T268" s="45"/>
      <c r="U268" s="45"/>
    </row>
    <row r="269" spans="1:21" x14ac:dyDescent="0.3">
      <c r="A269" s="6">
        <v>45261</v>
      </c>
      <c r="B269" t="s">
        <v>35</v>
      </c>
      <c r="C269" t="str">
        <f>_xlfn.XLOOKUP(D269,'Production Data'!C:C,'Production Data'!B:B)</f>
        <v>MAZAK TURNING CENTER SQT250-2 I3003</v>
      </c>
      <c r="D269" s="1" t="s">
        <v>50</v>
      </c>
      <c r="E269" s="1">
        <f>SUMIFS('Production Data'!K:K,'Production Data'!C:C,'Workout sheet'!D269,'Production Data'!A:A,'Workout sheet'!A269)</f>
        <v>0</v>
      </c>
      <c r="F269" s="1">
        <f t="shared" si="50"/>
        <v>35100</v>
      </c>
      <c r="G269">
        <f>SUMIFS('Production Data'!T:T,'Production Data'!C:C,'Workout sheet'!D269,'Production Data'!A:A,'Workout sheet'!A269)</f>
        <v>32850</v>
      </c>
      <c r="H269">
        <f>COUNTIFS('Compac Raw Data'!$D:$D,'Workout sheet'!C269,'Compac Raw Data'!$Z:$Z,'Workout sheet'!A269)</f>
        <v>0</v>
      </c>
      <c r="I269" s="8">
        <f t="shared" si="46"/>
        <v>0</v>
      </c>
      <c r="J269" s="8">
        <f t="shared" si="47"/>
        <v>22.8125</v>
      </c>
      <c r="K269">
        <f>(SUMIFS('Compac Raw Data'!S:S,'Compac Raw Data'!Z:Z,'Workout sheet'!A269,'Compac Raw Data'!D:D,'Workout sheet'!C269))</f>
        <v>0</v>
      </c>
      <c r="L269" s="17">
        <f t="shared" si="48"/>
        <v>0</v>
      </c>
      <c r="M269" s="8">
        <f ca="1">IF(Table2[[#This Row],[MONTH]]+EOMONTH(MONTH(Table2[[#This Row],[MONTH]]),0)&lt;TODAY(),IF(H269=0,(F269-E269)/1440,((F269-E269)/H269)/1440),0)</f>
        <v>24.375</v>
      </c>
      <c r="N269" s="24">
        <f t="shared" si="49"/>
        <v>0</v>
      </c>
      <c r="T269" s="45"/>
      <c r="U269" s="45"/>
    </row>
    <row r="270" spans="1:21" x14ac:dyDescent="0.3">
      <c r="A270" s="6">
        <v>45261</v>
      </c>
      <c r="B270" t="s">
        <v>35</v>
      </c>
      <c r="C270" t="str">
        <f>_xlfn.XLOOKUP(D270,'Production Data'!C:C,'Production Data'!B:B)</f>
        <v>MAG FEELER VMC VMP45A I22003</v>
      </c>
      <c r="D270" s="1" t="s">
        <v>51</v>
      </c>
      <c r="E270" s="1">
        <f>SUMIFS('Production Data'!K:K,'Production Data'!C:C,'Workout sheet'!D270,'Production Data'!A:A,'Workout sheet'!A270)</f>
        <v>1843</v>
      </c>
      <c r="F270" s="1">
        <f t="shared" si="50"/>
        <v>35100</v>
      </c>
      <c r="G270">
        <f>SUMIFS('Production Data'!T:T,'Production Data'!C:C,'Workout sheet'!D270,'Production Data'!A:A,'Workout sheet'!A270)</f>
        <v>27450</v>
      </c>
      <c r="H270">
        <f>COUNTIFS('Compac Raw Data'!$D:$D,'Workout sheet'!C270,'Compac Raw Data'!$Z:$Z,'Workout sheet'!A270)</f>
        <v>0</v>
      </c>
      <c r="I270" s="8">
        <f t="shared" si="46"/>
        <v>30.716666666666665</v>
      </c>
      <c r="J270" s="8">
        <f t="shared" si="47"/>
        <v>17.78263888888889</v>
      </c>
      <c r="K270">
        <f>(SUMIFS('Compac Raw Data'!S:S,'Compac Raw Data'!Z:Z,'Workout sheet'!A270,'Compac Raw Data'!D:D,'Workout sheet'!C270))</f>
        <v>0</v>
      </c>
      <c r="L270" s="17">
        <f t="shared" si="48"/>
        <v>6.7140255009107475E-2</v>
      </c>
      <c r="M270" s="8">
        <f ca="1">IF(Table2[[#This Row],[MONTH]]+EOMONTH(MONTH(Table2[[#This Row],[MONTH]]),0)&lt;TODAY(),IF(H270=0,(F270-E270)/1440,((F270-E270)/H270)/1440),0)</f>
        <v>23.09513888888889</v>
      </c>
      <c r="N270" s="24">
        <f t="shared" si="49"/>
        <v>5.2507122507122507E-2</v>
      </c>
      <c r="T270" s="45"/>
      <c r="U270" s="45"/>
    </row>
    <row r="271" spans="1:21" x14ac:dyDescent="0.3">
      <c r="A271" s="6">
        <v>45261</v>
      </c>
      <c r="B271" t="s">
        <v>35</v>
      </c>
      <c r="C271" t="str">
        <f>_xlfn.XLOOKUP(D271,'Production Data'!C:C,'Production Data'!B:B)</f>
        <v>MAZAK HMC HCN6800 2PC-3 I21007</v>
      </c>
      <c r="D271" s="1" t="s">
        <v>52</v>
      </c>
      <c r="E271" s="1">
        <f>SUMIFS('Production Data'!K:K,'Production Data'!C:C,'Workout sheet'!D271,'Production Data'!A:A,'Workout sheet'!A271)</f>
        <v>0</v>
      </c>
      <c r="F271" s="1">
        <f t="shared" si="50"/>
        <v>35100</v>
      </c>
      <c r="G271">
        <f>SUMIFS('Production Data'!T:T,'Production Data'!C:C,'Workout sheet'!D271,'Production Data'!A:A,'Workout sheet'!A271)</f>
        <v>0</v>
      </c>
      <c r="H271">
        <f>COUNTIFS('Compac Raw Data'!$D:$D,'Workout sheet'!C271,'Compac Raw Data'!$Z:$Z,'Workout sheet'!A271)</f>
        <v>0</v>
      </c>
      <c r="I271" s="8">
        <f t="shared" si="46"/>
        <v>0</v>
      </c>
      <c r="J271" s="8">
        <f t="shared" si="47"/>
        <v>0</v>
      </c>
      <c r="K271">
        <f>(SUMIFS('Compac Raw Data'!S:S,'Compac Raw Data'!Z:Z,'Workout sheet'!A271,'Compac Raw Data'!D:D,'Workout sheet'!C271))</f>
        <v>0</v>
      </c>
      <c r="L271" s="17">
        <f t="shared" si="48"/>
        <v>0</v>
      </c>
      <c r="M271" s="8">
        <f ca="1">IF(Table2[[#This Row],[MONTH]]+EOMONTH(MONTH(Table2[[#This Row],[MONTH]]),0)&lt;TODAY(),IF(H271=0,(F271-E271)/1440,((F271-E271)/H271)/1440),0)</f>
        <v>24.375</v>
      </c>
      <c r="N271" s="24">
        <f t="shared" si="49"/>
        <v>0</v>
      </c>
      <c r="T271" s="45"/>
      <c r="U271" s="45"/>
    </row>
    <row r="272" spans="1:21" x14ac:dyDescent="0.3">
      <c r="A272" s="6">
        <v>45261</v>
      </c>
      <c r="B272" t="s">
        <v>35</v>
      </c>
      <c r="C272" t="str">
        <f>_xlfn.XLOOKUP(D272,'Production Data'!C:C,'Production Data'!B:B)</f>
        <v>DOOSAN HMC HP6300 7PC I21008</v>
      </c>
      <c r="D272" s="1" t="s">
        <v>53</v>
      </c>
      <c r="E272" s="1">
        <f>SUMIFS('Production Data'!K:K,'Production Data'!C:C,'Workout sheet'!D272,'Production Data'!A:A,'Workout sheet'!A272)</f>
        <v>0</v>
      </c>
      <c r="F272" s="1">
        <f t="shared" si="50"/>
        <v>35100</v>
      </c>
      <c r="G272">
        <f>SUMIFS('Production Data'!T:T,'Production Data'!C:C,'Workout sheet'!D272,'Production Data'!A:A,'Workout sheet'!A272)</f>
        <v>0</v>
      </c>
      <c r="H272">
        <f>COUNTIFS('Compac Raw Data'!$D:$D,'Workout sheet'!C272,'Compac Raw Data'!$Z:$Z,'Workout sheet'!A272)</f>
        <v>0</v>
      </c>
      <c r="I272" s="8">
        <f t="shared" si="46"/>
        <v>0</v>
      </c>
      <c r="J272" s="8">
        <f t="shared" si="47"/>
        <v>0</v>
      </c>
      <c r="K272">
        <f>(SUMIFS('Compac Raw Data'!S:S,'Compac Raw Data'!Z:Z,'Workout sheet'!A272,'Compac Raw Data'!D:D,'Workout sheet'!C272))</f>
        <v>0</v>
      </c>
      <c r="L272" s="17">
        <f t="shared" si="48"/>
        <v>0</v>
      </c>
      <c r="M272" s="8">
        <f ca="1">IF(Table2[[#This Row],[MONTH]]+EOMONTH(MONTH(Table2[[#This Row],[MONTH]]),0)&lt;TODAY(),IF(H272=0,(F272-E272)/1440,((F272-E272)/H272)/1440),0)</f>
        <v>24.375</v>
      </c>
      <c r="N272" s="24">
        <f t="shared" si="49"/>
        <v>0</v>
      </c>
      <c r="T272" s="45"/>
      <c r="U272" s="45"/>
    </row>
    <row r="273" spans="1:21" x14ac:dyDescent="0.3">
      <c r="A273" s="6">
        <v>45261</v>
      </c>
      <c r="B273" t="s">
        <v>35</v>
      </c>
      <c r="C273" t="str">
        <f>_xlfn.XLOOKUP(D273,'Production Data'!C:C,'Production Data'!B:B)</f>
        <v>WIDMA VERTICAL TURNING LATHE VT600H I3108</v>
      </c>
      <c r="D273" s="1" t="s">
        <v>54</v>
      </c>
      <c r="E273" s="1">
        <f>SUMIFS('Production Data'!K:K,'Production Data'!C:C,'Workout sheet'!D273,'Production Data'!A:A,'Workout sheet'!A273)</f>
        <v>0</v>
      </c>
      <c r="F273" s="1">
        <f t="shared" si="50"/>
        <v>35100</v>
      </c>
      <c r="G273">
        <f>SUMIFS('Production Data'!T:T,'Production Data'!C:C,'Workout sheet'!D273,'Production Data'!A:A,'Workout sheet'!A273)</f>
        <v>0</v>
      </c>
      <c r="H273">
        <f>COUNTIFS('Compac Raw Data'!$D:$D,'Workout sheet'!C273,'Compac Raw Data'!$Z:$Z,'Workout sheet'!A273)</f>
        <v>0</v>
      </c>
      <c r="I273" s="8">
        <f t="shared" si="46"/>
        <v>0</v>
      </c>
      <c r="J273" s="8">
        <f t="shared" si="47"/>
        <v>0</v>
      </c>
      <c r="K273">
        <f>(SUMIFS('Compac Raw Data'!S:S,'Compac Raw Data'!Z:Z,'Workout sheet'!A273,'Compac Raw Data'!D:D,'Workout sheet'!C273))</f>
        <v>0</v>
      </c>
      <c r="L273" s="17">
        <f t="shared" si="48"/>
        <v>0</v>
      </c>
      <c r="M273" s="8">
        <f ca="1">IF(Table2[[#This Row],[MONTH]]+EOMONTH(MONTH(Table2[[#This Row],[MONTH]]),0)&lt;TODAY(),IF(H273=0,(F273-E273)/1440,((F273-E273)/H273)/1440),0)</f>
        <v>24.375</v>
      </c>
      <c r="N273" s="24">
        <f t="shared" si="49"/>
        <v>0</v>
      </c>
      <c r="T273" s="45"/>
      <c r="U273" s="45"/>
    </row>
    <row r="274" spans="1:21" x14ac:dyDescent="0.3">
      <c r="A274" s="6">
        <v>45261</v>
      </c>
      <c r="B274" t="s">
        <v>55</v>
      </c>
      <c r="C274" t="str">
        <f>_xlfn.XLOOKUP(D274,'Production Data'!C:C,'Production Data'!B:B)</f>
        <v>MAZAK INTEGRES E300-1 I3102</v>
      </c>
      <c r="D274" s="1" t="s">
        <v>56</v>
      </c>
      <c r="E274" s="1">
        <f>SUMIFS('Production Data'!K:K,'Production Data'!C:C,'Workout sheet'!D274,'Production Data'!A:A,'Workout sheet'!A274)</f>
        <v>1270</v>
      </c>
      <c r="F274" s="1">
        <f t="shared" si="50"/>
        <v>35100</v>
      </c>
      <c r="G274">
        <f>SUMIFS('Production Data'!T:T,'Production Data'!C:C,'Workout sheet'!D274,'Production Data'!A:A,'Workout sheet'!A274)</f>
        <v>37800</v>
      </c>
      <c r="H274">
        <f>COUNTIFS('Compac Raw Data'!$D:$D,'Workout sheet'!C274,'Compac Raw Data'!$Z:$Z,'Workout sheet'!A274)</f>
        <v>2</v>
      </c>
      <c r="I274" s="8">
        <f t="shared" si="46"/>
        <v>10.583333333333334</v>
      </c>
      <c r="J274" s="8">
        <f t="shared" si="47"/>
        <v>12.684027777777779</v>
      </c>
      <c r="K274">
        <f>(SUMIFS('Compac Raw Data'!S:S,'Compac Raw Data'!Z:Z,'Workout sheet'!A274,'Compac Raw Data'!D:D,'Workout sheet'!C274))</f>
        <v>260</v>
      </c>
      <c r="L274" s="17">
        <f t="shared" si="48"/>
        <v>3.3597883597883599E-2</v>
      </c>
      <c r="M274" s="8">
        <f ca="1">IF(Table2[[#This Row],[MONTH]]+EOMONTH(MONTH(Table2[[#This Row],[MONTH]]),0)&lt;TODAY(),IF(H274=0,(F274-E274)/1440,((F274-E274)/H274)/1440),0)</f>
        <v>11.746527777777779</v>
      </c>
      <c r="N274" s="24">
        <f t="shared" si="49"/>
        <v>3.6182336182336183E-2</v>
      </c>
      <c r="T274" s="45"/>
      <c r="U274" s="45"/>
    </row>
    <row r="275" spans="1:21" x14ac:dyDescent="0.3">
      <c r="A275" s="6">
        <v>45261</v>
      </c>
      <c r="B275" t="s">
        <v>55</v>
      </c>
      <c r="C275" t="str">
        <f>_xlfn.XLOOKUP(D275,'Production Data'!C:C,'Production Data'!B:B)</f>
        <v>MAZAK INTEGRES E300-2 I3103</v>
      </c>
      <c r="D275" s="1" t="s">
        <v>57</v>
      </c>
      <c r="E275" s="1">
        <f>SUMIFS('Production Data'!K:K,'Production Data'!C:C,'Workout sheet'!D275,'Production Data'!A:A,'Workout sheet'!A275)</f>
        <v>40500</v>
      </c>
      <c r="F275" s="1">
        <f t="shared" si="50"/>
        <v>35100</v>
      </c>
      <c r="G275">
        <f>SUMIFS('Production Data'!T:T,'Production Data'!C:C,'Workout sheet'!D275,'Production Data'!A:A,'Workout sheet'!A275)</f>
        <v>0</v>
      </c>
      <c r="H275">
        <f>COUNTIFS('Compac Raw Data'!$D:$D,'Workout sheet'!C275,'Compac Raw Data'!$Z:$Z,'Workout sheet'!A275)</f>
        <v>0</v>
      </c>
      <c r="I275" s="8">
        <f t="shared" si="46"/>
        <v>675</v>
      </c>
      <c r="J275" s="8">
        <f t="shared" si="47"/>
        <v>-28.125</v>
      </c>
      <c r="K275">
        <f>(SUMIFS('Compac Raw Data'!S:S,'Compac Raw Data'!Z:Z,'Workout sheet'!A275,'Compac Raw Data'!D:D,'Workout sheet'!C275))</f>
        <v>0</v>
      </c>
      <c r="L275" s="17">
        <f t="shared" si="48"/>
        <v>0</v>
      </c>
      <c r="M275" s="8">
        <f ca="1">IF(Table2[[#This Row],[MONTH]]+EOMONTH(MONTH(Table2[[#This Row],[MONTH]]),0)&lt;TODAY(),IF(H275=0,(F275-E275)/1440,((F275-E275)/H275)/1440),0)</f>
        <v>-3.75</v>
      </c>
      <c r="N275" s="24">
        <f t="shared" si="49"/>
        <v>1.1538461538461537</v>
      </c>
      <c r="T275" s="45"/>
      <c r="U275" s="45"/>
    </row>
    <row r="276" spans="1:21" x14ac:dyDescent="0.3">
      <c r="A276" s="6">
        <v>45261</v>
      </c>
      <c r="B276" t="s">
        <v>55</v>
      </c>
      <c r="C276" t="str">
        <f>_xlfn.XLOOKUP(D276,'Production Data'!C:C,'Production Data'!B:B)</f>
        <v>MAZAK INTEGRES E300-3 I3104</v>
      </c>
      <c r="D276" s="1" t="s">
        <v>58</v>
      </c>
      <c r="E276" s="1">
        <f>SUMIFS('Production Data'!K:K,'Production Data'!C:C,'Workout sheet'!D276,'Production Data'!A:A,'Workout sheet'!A276)</f>
        <v>3654</v>
      </c>
      <c r="F276" s="1">
        <f t="shared" si="50"/>
        <v>35100</v>
      </c>
      <c r="G276">
        <f>SUMIFS('Production Data'!T:T,'Production Data'!C:C,'Workout sheet'!D276,'Production Data'!A:A,'Workout sheet'!A276)</f>
        <v>34650</v>
      </c>
      <c r="H276">
        <f>COUNTIFS('Compac Raw Data'!$D:$D,'Workout sheet'!C276,'Compac Raw Data'!$Z:$Z,'Workout sheet'!A276)</f>
        <v>6</v>
      </c>
      <c r="I276" s="8">
        <f t="shared" si="46"/>
        <v>10.15</v>
      </c>
      <c r="J276" s="8">
        <f t="shared" si="47"/>
        <v>3.5874999999999999</v>
      </c>
      <c r="K276">
        <f>(SUMIFS('Compac Raw Data'!S:S,'Compac Raw Data'!Z:Z,'Workout sheet'!A276,'Compac Raw Data'!D:D,'Workout sheet'!C276))</f>
        <v>720</v>
      </c>
      <c r="L276" s="17">
        <f t="shared" si="48"/>
        <v>0.10545454545454545</v>
      </c>
      <c r="M276" s="8">
        <f ca="1">IF(Table2[[#This Row],[MONTH]]+EOMONTH(MONTH(Table2[[#This Row],[MONTH]]),0)&lt;TODAY(),IF(H276=0,(F276-E276)/1440,((F276-E276)/H276)/1440),0)</f>
        <v>3.6395833333333334</v>
      </c>
      <c r="N276" s="24">
        <f t="shared" si="49"/>
        <v>0.1041025641025641</v>
      </c>
      <c r="T276" s="45"/>
      <c r="U276" s="45"/>
    </row>
    <row r="277" spans="1:21" x14ac:dyDescent="0.3">
      <c r="A277" s="6">
        <v>45261</v>
      </c>
      <c r="B277" t="s">
        <v>55</v>
      </c>
      <c r="C277" t="str">
        <f>_xlfn.XLOOKUP(D277,'Production Data'!C:C,'Production Data'!B:B)</f>
        <v>MAZAK INTEGREX E500-1 I3201</v>
      </c>
      <c r="D277" s="1" t="s">
        <v>59</v>
      </c>
      <c r="E277" s="1">
        <f>SUMIFS('Production Data'!K:K,'Production Data'!C:C,'Workout sheet'!D277,'Production Data'!A:A,'Workout sheet'!A277)</f>
        <v>2419</v>
      </c>
      <c r="F277" s="1">
        <f t="shared" si="50"/>
        <v>35100</v>
      </c>
      <c r="G277">
        <f>SUMIFS('Production Data'!T:T,'Production Data'!C:C,'Workout sheet'!D277,'Production Data'!A:A,'Workout sheet'!A277)</f>
        <v>34650</v>
      </c>
      <c r="H277">
        <f>COUNTIFS('Compac Raw Data'!$D:$D,'Workout sheet'!C277,'Compac Raw Data'!$Z:$Z,'Workout sheet'!A277)</f>
        <v>1</v>
      </c>
      <c r="I277" s="8">
        <f t="shared" si="46"/>
        <v>40.31666666666667</v>
      </c>
      <c r="J277" s="8">
        <f t="shared" si="47"/>
        <v>22.382638888888888</v>
      </c>
      <c r="K277">
        <f>(SUMIFS('Compac Raw Data'!S:S,'Compac Raw Data'!Z:Z,'Workout sheet'!A277,'Compac Raw Data'!D:D,'Workout sheet'!C277))</f>
        <v>25</v>
      </c>
      <c r="L277" s="17">
        <f t="shared" si="48"/>
        <v>6.9812409812409812E-2</v>
      </c>
      <c r="M277" s="8">
        <f ca="1">IF(Table2[[#This Row],[MONTH]]+EOMONTH(MONTH(Table2[[#This Row],[MONTH]]),0)&lt;TODAY(),IF(H277=0,(F277-E277)/1440,((F277-E277)/H277)/1440),0)</f>
        <v>22.695138888888888</v>
      </c>
      <c r="N277" s="24">
        <f t="shared" si="49"/>
        <v>6.8917378917378924E-2</v>
      </c>
      <c r="T277" s="45"/>
      <c r="U277" s="45"/>
    </row>
    <row r="278" spans="1:21" x14ac:dyDescent="0.3">
      <c r="A278" s="6">
        <v>45261</v>
      </c>
      <c r="B278" t="s">
        <v>55</v>
      </c>
      <c r="C278" t="str">
        <f>_xlfn.XLOOKUP(D278,'Production Data'!C:C,'Production Data'!B:B)</f>
        <v>MAZAK INTEGREX E500-2 I3202</v>
      </c>
      <c r="D278" s="1" t="s">
        <v>60</v>
      </c>
      <c r="E278" s="1">
        <f>SUMIFS('Production Data'!K:K,'Production Data'!C:C,'Workout sheet'!D278,'Production Data'!A:A,'Workout sheet'!A278)</f>
        <v>4287</v>
      </c>
      <c r="F278" s="1">
        <f t="shared" si="50"/>
        <v>35100</v>
      </c>
      <c r="G278">
        <f>SUMIFS('Production Data'!T:T,'Production Data'!C:C,'Workout sheet'!D278,'Production Data'!A:A,'Workout sheet'!A278)</f>
        <v>32400</v>
      </c>
      <c r="H278">
        <f>COUNTIFS('Compac Raw Data'!$D:$D,'Workout sheet'!C278,'Compac Raw Data'!$Z:$Z,'Workout sheet'!A278)</f>
        <v>4</v>
      </c>
      <c r="I278" s="8">
        <f t="shared" si="46"/>
        <v>17.862500000000001</v>
      </c>
      <c r="J278" s="8">
        <f t="shared" si="47"/>
        <v>4.8807291666666668</v>
      </c>
      <c r="K278">
        <f>(SUMIFS('Compac Raw Data'!S:S,'Compac Raw Data'!Z:Z,'Workout sheet'!A278,'Compac Raw Data'!D:D,'Workout sheet'!C278))</f>
        <v>355</v>
      </c>
      <c r="L278" s="17">
        <f t="shared" si="48"/>
        <v>0.1323148148148148</v>
      </c>
      <c r="M278" s="8">
        <f ca="1">IF(Table2[[#This Row],[MONTH]]+EOMONTH(MONTH(Table2[[#This Row],[MONTH]]),0)&lt;TODAY(),IF(H278=0,(F278-E278)/1440,((F278-E278)/H278)/1440),0)</f>
        <v>5.3494791666666668</v>
      </c>
      <c r="N278" s="24">
        <f t="shared" si="49"/>
        <v>0.12213675213675214</v>
      </c>
      <c r="T278" s="45"/>
      <c r="U278" s="45"/>
    </row>
    <row r="279" spans="1:21" x14ac:dyDescent="0.3">
      <c r="A279" s="6">
        <v>45261</v>
      </c>
      <c r="B279" t="s">
        <v>55</v>
      </c>
      <c r="C279" t="str">
        <f>_xlfn.XLOOKUP(D279,'Production Data'!C:C,'Production Data'!B:B)</f>
        <v>MAZAK INTEGRES E800-1 I23001</v>
      </c>
      <c r="D279" s="1" t="s">
        <v>61</v>
      </c>
      <c r="E279" s="1">
        <f>SUMIFS('Production Data'!K:K,'Production Data'!C:C,'Workout sheet'!D279,'Production Data'!A:A,'Workout sheet'!A279)</f>
        <v>2566</v>
      </c>
      <c r="F279" s="1">
        <f t="shared" si="50"/>
        <v>35100</v>
      </c>
      <c r="G279">
        <f>SUMIFS('Production Data'!T:T,'Production Data'!C:C,'Workout sheet'!D279,'Production Data'!A:A,'Workout sheet'!A279)</f>
        <v>33300</v>
      </c>
      <c r="H279">
        <f>COUNTIFS('Compac Raw Data'!$D:$D,'Workout sheet'!C279,'Compac Raw Data'!$Z:$Z,'Workout sheet'!A279)</f>
        <v>3</v>
      </c>
      <c r="I279" s="8">
        <f t="shared" si="46"/>
        <v>14.255555555555556</v>
      </c>
      <c r="J279" s="8">
        <f t="shared" si="47"/>
        <v>7.1143518518518514</v>
      </c>
      <c r="K279">
        <f>(SUMIFS('Compac Raw Data'!S:S,'Compac Raw Data'!Z:Z,'Workout sheet'!A279,'Compac Raw Data'!D:D,'Workout sheet'!C279))</f>
        <v>120</v>
      </c>
      <c r="L279" s="17">
        <f t="shared" si="48"/>
        <v>7.7057057057057052E-2</v>
      </c>
      <c r="M279" s="8">
        <f ca="1">IF(Table2[[#This Row],[MONTH]]+EOMONTH(MONTH(Table2[[#This Row],[MONTH]]),0)&lt;TODAY(),IF(H279=0,(F279-E279)/1440,((F279-E279)/H279)/1440),0)</f>
        <v>7.5310185185185183</v>
      </c>
      <c r="N279" s="24">
        <f t="shared" si="49"/>
        <v>7.3105413105413103E-2</v>
      </c>
      <c r="T279" s="45"/>
      <c r="U279" s="45"/>
    </row>
    <row r="280" spans="1:21" x14ac:dyDescent="0.3">
      <c r="A280" s="6">
        <v>45261</v>
      </c>
      <c r="B280" t="s">
        <v>55</v>
      </c>
      <c r="C280" t="str">
        <f>_xlfn.XLOOKUP(D280,'Production Data'!C:C,'Production Data'!B:B)</f>
        <v>MAZAK INTEGRES E800-2 I23002</v>
      </c>
      <c r="D280" s="1" t="s">
        <v>62</v>
      </c>
      <c r="E280" s="1">
        <f>SUMIFS('Production Data'!K:K,'Production Data'!C:C,'Workout sheet'!D280,'Production Data'!A:A,'Workout sheet'!A280)</f>
        <v>1397</v>
      </c>
      <c r="F280" s="1">
        <f t="shared" si="50"/>
        <v>35100</v>
      </c>
      <c r="G280">
        <f>SUMIFS('Production Data'!T:T,'Production Data'!C:C,'Workout sheet'!D280,'Production Data'!A:A,'Workout sheet'!A280)</f>
        <v>31950</v>
      </c>
      <c r="H280">
        <f>COUNTIFS('Compac Raw Data'!$D:$D,'Workout sheet'!C280,'Compac Raw Data'!$Z:$Z,'Workout sheet'!A280)</f>
        <v>3</v>
      </c>
      <c r="I280" s="8">
        <f t="shared" si="46"/>
        <v>7.7611111111111111</v>
      </c>
      <c r="J280" s="8">
        <f t="shared" si="47"/>
        <v>7.0724537037037045</v>
      </c>
      <c r="K280">
        <f>(SUMIFS('Compac Raw Data'!S:S,'Compac Raw Data'!Z:Z,'Workout sheet'!A280,'Compac Raw Data'!D:D,'Workout sheet'!C280))</f>
        <v>450</v>
      </c>
      <c r="L280" s="17">
        <f t="shared" si="48"/>
        <v>4.3724569640062598E-2</v>
      </c>
      <c r="M280" s="8">
        <f ca="1">IF(Table2[[#This Row],[MONTH]]+EOMONTH(MONTH(Table2[[#This Row],[MONTH]]),0)&lt;TODAY(),IF(H280=0,(F280-E280)/1440,((F280-E280)/H280)/1440),0)</f>
        <v>7.8016203703703706</v>
      </c>
      <c r="N280" s="24">
        <f t="shared" si="49"/>
        <v>3.9800569800569799E-2</v>
      </c>
      <c r="T280" s="45"/>
      <c r="U280" s="45"/>
    </row>
    <row r="281" spans="1:21" x14ac:dyDescent="0.3">
      <c r="A281" s="6">
        <v>45261</v>
      </c>
      <c r="B281" t="s">
        <v>55</v>
      </c>
      <c r="C281" t="str">
        <f>_xlfn.XLOOKUP(D281,'Production Data'!C:C,'Production Data'!B:B)</f>
        <v>ARTHUR KLINK BROACHING 120T I5004</v>
      </c>
      <c r="D281" s="1" t="s">
        <v>63</v>
      </c>
      <c r="E281" s="1">
        <f>SUMIFS('Production Data'!K:K,'Production Data'!C:C,'Workout sheet'!D281,'Production Data'!A:A,'Workout sheet'!A281)</f>
        <v>2610.3000000000002</v>
      </c>
      <c r="F281" s="1">
        <f t="shared" si="50"/>
        <v>35100</v>
      </c>
      <c r="G281">
        <f>SUMIFS('Production Data'!T:T,'Production Data'!C:C,'Workout sheet'!D281,'Production Data'!A:A,'Workout sheet'!A281)</f>
        <v>30230.25</v>
      </c>
      <c r="H281">
        <f>COUNTIFS('Compac Raw Data'!$D:$D,'Workout sheet'!C281,'Compac Raw Data'!$Z:$Z,'Workout sheet'!A281)</f>
        <v>25</v>
      </c>
      <c r="I281" s="8">
        <f t="shared" si="46"/>
        <v>1.7402000000000002</v>
      </c>
      <c r="J281" s="8">
        <f t="shared" si="47"/>
        <v>0.76722083333333335</v>
      </c>
      <c r="K281">
        <f>(SUMIFS('Compac Raw Data'!S:S,'Compac Raw Data'!Z:Z,'Workout sheet'!A281,'Compac Raw Data'!D:D,'Workout sheet'!C281))</f>
        <v>1760</v>
      </c>
      <c r="L281" s="17">
        <f t="shared" si="48"/>
        <v>8.6347284590765877E-2</v>
      </c>
      <c r="M281" s="8">
        <f ca="1">IF(Table2[[#This Row],[MONTH]]+EOMONTH(MONTH(Table2[[#This Row],[MONTH]]),0)&lt;TODAY(),IF(H281=0,(F281-E281)/1440,((F281-E281)/H281)/1440),0)</f>
        <v>0.90249166666666669</v>
      </c>
      <c r="N281" s="24">
        <f t="shared" si="49"/>
        <v>7.4367521367521366E-2</v>
      </c>
      <c r="T281" s="45"/>
      <c r="U281" s="45"/>
    </row>
    <row r="282" spans="1:21" x14ac:dyDescent="0.3">
      <c r="A282" s="6">
        <v>45261</v>
      </c>
      <c r="B282" t="s">
        <v>55</v>
      </c>
      <c r="C282" t="str">
        <f>_xlfn.XLOOKUP(D282,'Production Data'!C:C,'Production Data'!B:B)</f>
        <v>BROACHING MACHINE  25 T-5003</v>
      </c>
      <c r="D282" s="1" t="s">
        <v>64</v>
      </c>
      <c r="E282" s="1">
        <f>SUMIFS('Production Data'!K:K,'Production Data'!C:C,'Workout sheet'!D282,'Production Data'!A:A,'Workout sheet'!A282)</f>
        <v>3121</v>
      </c>
      <c r="F282" s="1">
        <f t="shared" si="50"/>
        <v>35100</v>
      </c>
      <c r="G282">
        <f>SUMIFS('Production Data'!T:T,'Production Data'!C:C,'Workout sheet'!D282,'Production Data'!A:A,'Workout sheet'!A282)</f>
        <v>38250</v>
      </c>
      <c r="H282">
        <f>COUNTIFS('Compac Raw Data'!$D:$D,'Workout sheet'!C282,'Compac Raw Data'!$Z:$Z,'Workout sheet'!A282)</f>
        <v>3</v>
      </c>
      <c r="I282" s="8">
        <f t="shared" si="46"/>
        <v>17.338888888888889</v>
      </c>
      <c r="J282" s="8">
        <f t="shared" si="47"/>
        <v>8.131712962962963</v>
      </c>
      <c r="K282">
        <f>(SUMIFS('Compac Raw Data'!S:S,'Compac Raw Data'!Z:Z,'Workout sheet'!A282,'Compac Raw Data'!D:D,'Workout sheet'!C282))</f>
        <v>835</v>
      </c>
      <c r="L282" s="17">
        <f t="shared" si="48"/>
        <v>8.1594771241830066E-2</v>
      </c>
      <c r="M282" s="8">
        <f ca="1">IF(Table2[[#This Row],[MONTH]]+EOMONTH(MONTH(Table2[[#This Row],[MONTH]]),0)&lt;TODAY(),IF(H282=0,(F282-E282)/1440,((F282-E282)/H282)/1440),0)</f>
        <v>7.402546296296296</v>
      </c>
      <c r="N282" s="24">
        <f t="shared" si="49"/>
        <v>8.8917378917378914E-2</v>
      </c>
      <c r="T282" s="45"/>
      <c r="U282" s="45"/>
    </row>
    <row r="283" spans="1:21" x14ac:dyDescent="0.3">
      <c r="A283" s="6">
        <v>45261</v>
      </c>
      <c r="B283" t="s">
        <v>55</v>
      </c>
      <c r="C283" t="str">
        <f>_xlfn.XLOOKUP(D283,'Production Data'!C:C,'Production Data'!B:B)</f>
        <v>CRANEBEL BROACHING 50T I5005</v>
      </c>
      <c r="D283" s="1" t="s">
        <v>65</v>
      </c>
      <c r="E283" s="1">
        <f>SUMIFS('Production Data'!K:K,'Production Data'!C:C,'Workout sheet'!D283,'Production Data'!A:A,'Workout sheet'!A283)</f>
        <v>2047</v>
      </c>
      <c r="F283" s="1">
        <f t="shared" si="50"/>
        <v>35100</v>
      </c>
      <c r="G283">
        <f>SUMIFS('Production Data'!T:T,'Production Data'!C:C,'Workout sheet'!D283,'Production Data'!A:A,'Workout sheet'!A283)</f>
        <v>37350</v>
      </c>
      <c r="H283">
        <f>COUNTIFS('Compac Raw Data'!$D:$D,'Workout sheet'!C283,'Compac Raw Data'!$Z:$Z,'Workout sheet'!A283)</f>
        <v>1</v>
      </c>
      <c r="I283" s="8">
        <f t="shared" si="46"/>
        <v>34.116666666666667</v>
      </c>
      <c r="J283" s="8">
        <f t="shared" si="47"/>
        <v>24.515972222222221</v>
      </c>
      <c r="K283">
        <f>(SUMIFS('Compac Raw Data'!S:S,'Compac Raw Data'!Z:Z,'Workout sheet'!A283,'Compac Raw Data'!D:D,'Workout sheet'!C283))</f>
        <v>30</v>
      </c>
      <c r="L283" s="17">
        <f t="shared" si="48"/>
        <v>5.4805890227576974E-2</v>
      </c>
      <c r="M283" s="8">
        <f ca="1">IF(Table2[[#This Row],[MONTH]]+EOMONTH(MONTH(Table2[[#This Row],[MONTH]]),0)&lt;TODAY(),IF(H283=0,(F283-E283)/1440,((F283-E283)/H283)/1440),0)</f>
        <v>22.953472222222221</v>
      </c>
      <c r="N283" s="24">
        <f t="shared" si="49"/>
        <v>5.8319088319088316E-2</v>
      </c>
      <c r="T283" s="45"/>
      <c r="U283" s="45"/>
    </row>
    <row r="284" spans="1:21" x14ac:dyDescent="0.3">
      <c r="A284" s="6">
        <v>45261</v>
      </c>
      <c r="B284" t="s">
        <v>55</v>
      </c>
      <c r="C284" t="str">
        <f>_xlfn.XLOOKUP(D284,'Production Data'!C:C,'Production Data'!B:B)</f>
        <v>TASA BROACHING 75T I5006</v>
      </c>
      <c r="D284" s="1" t="s">
        <v>66</v>
      </c>
      <c r="E284" s="1">
        <f>SUMIFS('Production Data'!K:K,'Production Data'!C:C,'Workout sheet'!D284,'Production Data'!A:A,'Workout sheet'!A284)</f>
        <v>1639</v>
      </c>
      <c r="F284" s="1">
        <f t="shared" si="50"/>
        <v>35100</v>
      </c>
      <c r="G284">
        <f>SUMIFS('Production Data'!T:T,'Production Data'!C:C,'Workout sheet'!D284,'Production Data'!A:A,'Workout sheet'!A284)</f>
        <v>38250</v>
      </c>
      <c r="H284">
        <f>COUNTIFS('Compac Raw Data'!$D:$D,'Workout sheet'!C284,'Compac Raw Data'!$Z:$Z,'Workout sheet'!A284)</f>
        <v>0</v>
      </c>
      <c r="I284" s="8">
        <f t="shared" si="46"/>
        <v>27.316666666666666</v>
      </c>
      <c r="J284" s="8">
        <f t="shared" si="47"/>
        <v>25.424305555555556</v>
      </c>
      <c r="K284">
        <f>(SUMIFS('Compac Raw Data'!S:S,'Compac Raw Data'!Z:Z,'Workout sheet'!A284,'Compac Raw Data'!D:D,'Workout sheet'!C284))</f>
        <v>0</v>
      </c>
      <c r="L284" s="17">
        <f t="shared" si="48"/>
        <v>4.2849673202614381E-2</v>
      </c>
      <c r="M284" s="8">
        <f ca="1">IF(Table2[[#This Row],[MONTH]]+EOMONTH(MONTH(Table2[[#This Row],[MONTH]]),0)&lt;TODAY(),IF(H284=0,(F284-E284)/1440,((F284-E284)/H284)/1440),0)</f>
        <v>23.236805555555556</v>
      </c>
      <c r="N284" s="24">
        <f t="shared" si="49"/>
        <v>4.6695156695156698E-2</v>
      </c>
      <c r="T284" s="45"/>
      <c r="U284" s="45"/>
    </row>
    <row r="285" spans="1:21" x14ac:dyDescent="0.3">
      <c r="A285" s="6">
        <v>45261</v>
      </c>
      <c r="B285" t="s">
        <v>80</v>
      </c>
      <c r="C285" t="str">
        <f>_xlfn.XLOOKUP(D285,'Production Data'!C:C,'Production Data'!B:B)</f>
        <v>PREMIER HOBBING PE250-1 I7006</v>
      </c>
      <c r="D285" s="1" t="s">
        <v>67</v>
      </c>
      <c r="E285" s="1">
        <f>SUMIFS('Production Data'!K:K,'Production Data'!C:C,'Workout sheet'!D285,'Production Data'!A:A,'Workout sheet'!A285)</f>
        <v>527</v>
      </c>
      <c r="F285" s="1">
        <f t="shared" si="50"/>
        <v>35100</v>
      </c>
      <c r="G285">
        <f>SUMIFS('Production Data'!T:T,'Production Data'!C:C,'Workout sheet'!D285,'Production Data'!A:A,'Workout sheet'!A285)</f>
        <v>37800</v>
      </c>
      <c r="H285">
        <f>COUNTIFS('Compac Raw Data'!$D:$D,'Workout sheet'!C285,'Compac Raw Data'!$Z:$Z,'Workout sheet'!A285)</f>
        <v>2</v>
      </c>
      <c r="I285" s="8">
        <f t="shared" si="46"/>
        <v>4.3916666666666666</v>
      </c>
      <c r="J285" s="8">
        <f t="shared" si="47"/>
        <v>12.942013888888889</v>
      </c>
      <c r="K285">
        <f>(SUMIFS('Compac Raw Data'!S:S,'Compac Raw Data'!Z:Z,'Workout sheet'!A285,'Compac Raw Data'!D:D,'Workout sheet'!C285))</f>
        <v>500</v>
      </c>
      <c r="L285" s="17">
        <f t="shared" si="48"/>
        <v>1.3941798941798941E-2</v>
      </c>
      <c r="M285" s="8">
        <f ca="1">IF(Table2[[#This Row],[MONTH]]+EOMONTH(MONTH(Table2[[#This Row],[MONTH]]),0)&lt;TODAY(),IF(H285=0,(F285-E285)/1440,((F285-E285)/H285)/1440),0)</f>
        <v>12.004513888888889</v>
      </c>
      <c r="N285" s="24">
        <f t="shared" si="49"/>
        <v>1.5014245014245014E-2</v>
      </c>
      <c r="T285" s="45"/>
      <c r="U285" s="45"/>
    </row>
    <row r="286" spans="1:21" x14ac:dyDescent="0.3">
      <c r="A286" s="6">
        <v>45261</v>
      </c>
      <c r="B286" t="s">
        <v>80</v>
      </c>
      <c r="C286" t="str">
        <f>_xlfn.XLOOKUP(D286,'Production Data'!C:C,'Production Data'!B:B)</f>
        <v>STUDER EXT GRINDING S36-2 I13006</v>
      </c>
      <c r="D286" s="1" t="s">
        <v>68</v>
      </c>
      <c r="E286" s="1">
        <f>SUMIFS('Production Data'!K:K,'Production Data'!C:C,'Workout sheet'!D286,'Production Data'!A:A,'Workout sheet'!A286)</f>
        <v>2795</v>
      </c>
      <c r="F286" s="1">
        <f t="shared" si="50"/>
        <v>35100</v>
      </c>
      <c r="G286">
        <f>SUMIFS('Production Data'!T:T,'Production Data'!C:C,'Workout sheet'!D286,'Production Data'!A:A,'Workout sheet'!A286)</f>
        <v>40500</v>
      </c>
      <c r="H286">
        <f>COUNTIFS('Compac Raw Data'!$D:$D,'Workout sheet'!C286,'Compac Raw Data'!$Z:$Z,'Workout sheet'!A286)</f>
        <v>1</v>
      </c>
      <c r="I286" s="8">
        <f t="shared" si="46"/>
        <v>46.583333333333336</v>
      </c>
      <c r="J286" s="8">
        <f t="shared" si="47"/>
        <v>26.184027777777779</v>
      </c>
      <c r="K286">
        <f>(SUMIFS('Compac Raw Data'!S:S,'Compac Raw Data'!Z:Z,'Workout sheet'!A286,'Compac Raw Data'!D:D,'Workout sheet'!C286))</f>
        <v>30</v>
      </c>
      <c r="L286" s="17">
        <f t="shared" si="48"/>
        <v>6.9012345679012349E-2</v>
      </c>
      <c r="M286" s="8">
        <f ca="1">IF(Table2[[#This Row],[MONTH]]+EOMONTH(MONTH(Table2[[#This Row],[MONTH]]),0)&lt;TODAY(),IF(H286=0,(F286-E286)/1440,((F286-E286)/H286)/1440),0)</f>
        <v>22.434027777777779</v>
      </c>
      <c r="N286" s="24">
        <f t="shared" si="49"/>
        <v>7.9629629629629634E-2</v>
      </c>
      <c r="T286" s="45"/>
      <c r="U286" s="45"/>
    </row>
    <row r="287" spans="1:21" x14ac:dyDescent="0.3">
      <c r="A287" s="6">
        <v>45261</v>
      </c>
      <c r="B287" t="s">
        <v>80</v>
      </c>
      <c r="C287" t="str">
        <f>_xlfn.XLOOKUP(D287,'Production Data'!C:C,'Production Data'!B:B)</f>
        <v>GLEASON GEAR GRINDING P600/800G-1 I15006</v>
      </c>
      <c r="D287" s="1" t="s">
        <v>69</v>
      </c>
      <c r="E287" s="1">
        <f>SUMIFS('Production Data'!K:K,'Production Data'!C:C,'Workout sheet'!D287,'Production Data'!A:A,'Workout sheet'!A287)</f>
        <v>1638</v>
      </c>
      <c r="F287" s="1">
        <f t="shared" si="50"/>
        <v>35100</v>
      </c>
      <c r="G287">
        <f>SUMIFS('Production Data'!T:T,'Production Data'!C:C,'Workout sheet'!D287,'Production Data'!A:A,'Workout sheet'!A287)</f>
        <v>40500</v>
      </c>
      <c r="H287">
        <f>COUNTIFS('Compac Raw Data'!$D:$D,'Workout sheet'!C287,'Compac Raw Data'!$Z:$Z,'Workout sheet'!A287)</f>
        <v>2</v>
      </c>
      <c r="I287" s="8">
        <f t="shared" si="46"/>
        <v>13.65</v>
      </c>
      <c r="J287" s="8">
        <f t="shared" si="47"/>
        <v>13.49375</v>
      </c>
      <c r="K287">
        <f>(SUMIFS('Compac Raw Data'!S:S,'Compac Raw Data'!Z:Z,'Workout sheet'!A287,'Compac Raw Data'!D:D,'Workout sheet'!C287))</f>
        <v>70</v>
      </c>
      <c r="L287" s="17">
        <f t="shared" si="48"/>
        <v>4.0444444444444443E-2</v>
      </c>
      <c r="M287" s="8">
        <f ca="1">IF(Table2[[#This Row],[MONTH]]+EOMONTH(MONTH(Table2[[#This Row],[MONTH]]),0)&lt;TODAY(),IF(H287=0,(F287-E287)/1440,((F287-E287)/H287)/1440),0)</f>
        <v>11.61875</v>
      </c>
      <c r="N287" s="24">
        <f t="shared" si="49"/>
        <v>4.6666666666666669E-2</v>
      </c>
      <c r="T287" s="45"/>
      <c r="U287" s="45"/>
    </row>
    <row r="288" spans="1:21" x14ac:dyDescent="0.3">
      <c r="A288" s="6">
        <v>45261</v>
      </c>
      <c r="B288" t="s">
        <v>80</v>
      </c>
      <c r="C288" t="str">
        <f>_xlfn.XLOOKUP(D288,'Production Data'!C:C,'Production Data'!B:B)</f>
        <v>GLEASON GEAR GRINDING P600/800G-2 I15008</v>
      </c>
      <c r="D288" s="1" t="s">
        <v>70</v>
      </c>
      <c r="E288" s="1">
        <f>SUMIFS('Production Data'!K:K,'Production Data'!C:C,'Workout sheet'!D288,'Production Data'!A:A,'Workout sheet'!A288)</f>
        <v>3464</v>
      </c>
      <c r="F288" s="1">
        <f t="shared" si="50"/>
        <v>35100</v>
      </c>
      <c r="G288">
        <f>SUMIFS('Production Data'!T:T,'Production Data'!C:C,'Workout sheet'!D288,'Production Data'!A:A,'Workout sheet'!A288)</f>
        <v>40500</v>
      </c>
      <c r="H288">
        <f>COUNTIFS('Compac Raw Data'!$D:$D,'Workout sheet'!C288,'Compac Raw Data'!$Z:$Z,'Workout sheet'!A288)</f>
        <v>1</v>
      </c>
      <c r="I288" s="8">
        <f t="shared" ref="I288:I297" si="51">IF(H288=0,(E288/60),(E288/H288)/60)</f>
        <v>57.733333333333334</v>
      </c>
      <c r="J288" s="8">
        <f t="shared" ref="J288:J297" si="52">IF(H288=0,(G288-E288)/1440,((G288-E288)/H288)/1440)</f>
        <v>25.719444444444445</v>
      </c>
      <c r="K288">
        <f>(SUMIFS('Compac Raw Data'!S:S,'Compac Raw Data'!Z:Z,'Workout sheet'!A288,'Compac Raw Data'!D:D,'Workout sheet'!C288))</f>
        <v>30</v>
      </c>
      <c r="L288" s="17">
        <f t="shared" ref="L288:L297" si="53">IFERROR(E288/G288,0)</f>
        <v>8.5530864197530865E-2</v>
      </c>
      <c r="M288" s="8">
        <f ca="1">IF(Table2[[#This Row],[MONTH]]+EOMONTH(MONTH(Table2[[#This Row],[MONTH]]),0)&lt;TODAY(),IF(H288=0,(F288-E288)/1440,((F288-E288)/H288)/1440),0)</f>
        <v>21.969444444444445</v>
      </c>
      <c r="N288" s="24">
        <f t="shared" ref="N288:N297" si="54">E288/F288</f>
        <v>9.8689458689458692E-2</v>
      </c>
      <c r="T288" s="45"/>
      <c r="U288" s="45"/>
    </row>
    <row r="289" spans="1:21" x14ac:dyDescent="0.3">
      <c r="A289" s="6">
        <v>45261</v>
      </c>
      <c r="B289" t="s">
        <v>80</v>
      </c>
      <c r="C289" t="str">
        <f>_xlfn.XLOOKUP(D289,'Production Data'!C:C,'Production Data'!B:B)</f>
        <v>MAZAK TURNING QTN350B I3008</v>
      </c>
      <c r="D289" s="1" t="s">
        <v>71</v>
      </c>
      <c r="E289" s="1">
        <f>SUMIFS('Production Data'!K:K,'Production Data'!C:C,'Workout sheet'!D289,'Production Data'!A:A,'Workout sheet'!A289)</f>
        <v>58</v>
      </c>
      <c r="F289" s="1">
        <f t="shared" si="50"/>
        <v>35100</v>
      </c>
      <c r="G289">
        <f>SUMIFS('Production Data'!T:T,'Production Data'!C:C,'Workout sheet'!D289,'Production Data'!A:A,'Workout sheet'!A289)</f>
        <v>23850</v>
      </c>
      <c r="H289">
        <f>COUNTIFS('Compac Raw Data'!$D:$D,'Workout sheet'!C289,'Compac Raw Data'!$Z:$Z,'Workout sheet'!A289)</f>
        <v>0</v>
      </c>
      <c r="I289" s="8">
        <f t="shared" si="51"/>
        <v>0.96666666666666667</v>
      </c>
      <c r="J289" s="8">
        <f t="shared" si="52"/>
        <v>16.522222222222222</v>
      </c>
      <c r="K289">
        <f>(SUMIFS('Compac Raw Data'!S:S,'Compac Raw Data'!Z:Z,'Workout sheet'!A289,'Compac Raw Data'!D:D,'Workout sheet'!C289))</f>
        <v>0</v>
      </c>
      <c r="L289" s="17">
        <f t="shared" si="53"/>
        <v>2.4318658280922433E-3</v>
      </c>
      <c r="M289" s="8">
        <f ca="1">IF(Table2[[#This Row],[MONTH]]+EOMONTH(MONTH(Table2[[#This Row],[MONTH]]),0)&lt;TODAY(),IF(H289=0,(F289-E289)/1440,((F289-E289)/H289)/1440),0)</f>
        <v>24.334722222222222</v>
      </c>
      <c r="N289" s="24">
        <f t="shared" si="54"/>
        <v>1.6524216524216523E-3</v>
      </c>
      <c r="T289" s="45"/>
      <c r="U289" s="45"/>
    </row>
    <row r="290" spans="1:21" x14ac:dyDescent="0.3">
      <c r="A290" s="6">
        <v>45261</v>
      </c>
      <c r="B290" t="s">
        <v>80</v>
      </c>
      <c r="C290" t="str">
        <f>_xlfn.XLOOKUP(D290,'Production Data'!C:C,'Production Data'!B:B)</f>
        <v>GLEASON HOBBING PE800-1 I7007</v>
      </c>
      <c r="D290" s="1" t="s">
        <v>72</v>
      </c>
      <c r="E290" s="1">
        <f>SUMIFS('Production Data'!K:K,'Production Data'!C:C,'Workout sheet'!D290,'Production Data'!A:A,'Workout sheet'!A290)</f>
        <v>966</v>
      </c>
      <c r="F290" s="1">
        <f t="shared" si="50"/>
        <v>35100</v>
      </c>
      <c r="G290">
        <f>SUMIFS('Production Data'!T:T,'Production Data'!C:C,'Workout sheet'!D290,'Production Data'!A:A,'Workout sheet'!A290)</f>
        <v>38250</v>
      </c>
      <c r="H290">
        <f>COUNTIFS('Compac Raw Data'!$D:$D,'Workout sheet'!C290,'Compac Raw Data'!$Z:$Z,'Workout sheet'!A290)</f>
        <v>6</v>
      </c>
      <c r="I290" s="8">
        <f t="shared" si="51"/>
        <v>2.6833333333333331</v>
      </c>
      <c r="J290" s="8">
        <f t="shared" si="52"/>
        <v>4.3152777777777782</v>
      </c>
      <c r="K290">
        <f>(SUMIFS('Compac Raw Data'!S:S,'Compac Raw Data'!Z:Z,'Workout sheet'!A290,'Compac Raw Data'!D:D,'Workout sheet'!C290))</f>
        <v>965</v>
      </c>
      <c r="L290" s="17">
        <f t="shared" si="53"/>
        <v>2.5254901960784313E-2</v>
      </c>
      <c r="M290" s="8">
        <f ca="1">IF(Table2[[#This Row],[MONTH]]+EOMONTH(MONTH(Table2[[#This Row],[MONTH]]),0)&lt;TODAY(),IF(H290=0,(F290-E290)/1440,((F290-E290)/H290)/1440),0)</f>
        <v>3.9506944444444443</v>
      </c>
      <c r="N290" s="24">
        <f t="shared" si="54"/>
        <v>2.752136752136752E-2</v>
      </c>
      <c r="T290" s="45"/>
      <c r="U290" s="45"/>
    </row>
    <row r="291" spans="1:21" x14ac:dyDescent="0.3">
      <c r="A291" s="6">
        <v>45261</v>
      </c>
      <c r="B291" t="s">
        <v>80</v>
      </c>
      <c r="C291" t="str">
        <f>_xlfn.XLOOKUP(D291,'Production Data'!C:C,'Production Data'!B:B)</f>
        <v>GLEASON HOBBING PE800-2 I7014</v>
      </c>
      <c r="D291" s="1" t="s">
        <v>73</v>
      </c>
      <c r="E291" s="1">
        <f>SUMIFS('Production Data'!K:K,'Production Data'!C:C,'Workout sheet'!D291,'Production Data'!A:A,'Workout sheet'!A291)</f>
        <v>0</v>
      </c>
      <c r="F291" s="1">
        <f t="shared" si="50"/>
        <v>35100</v>
      </c>
      <c r="G291">
        <f>SUMIFS('Production Data'!T:T,'Production Data'!C:C,'Workout sheet'!D291,'Production Data'!A:A,'Workout sheet'!A291)</f>
        <v>450</v>
      </c>
      <c r="H291">
        <f>COUNTIFS('Compac Raw Data'!$D:$D,'Workout sheet'!C291,'Compac Raw Data'!$Z:$Z,'Workout sheet'!A291)</f>
        <v>0</v>
      </c>
      <c r="I291" s="8">
        <f t="shared" si="51"/>
        <v>0</v>
      </c>
      <c r="J291" s="8">
        <f t="shared" si="52"/>
        <v>0.3125</v>
      </c>
      <c r="K291">
        <f>(SUMIFS('Compac Raw Data'!S:S,'Compac Raw Data'!Z:Z,'Workout sheet'!A291,'Compac Raw Data'!D:D,'Workout sheet'!C291))</f>
        <v>0</v>
      </c>
      <c r="L291" s="17">
        <f t="shared" si="53"/>
        <v>0</v>
      </c>
      <c r="M291" s="8">
        <f ca="1">IF(Table2[[#This Row],[MONTH]]+EOMONTH(MONTH(Table2[[#This Row],[MONTH]]),0)&lt;TODAY(),IF(H291=0,(F291-E291)/1440,((F291-E291)/H291)/1440),0)</f>
        <v>24.375</v>
      </c>
      <c r="N291" s="24">
        <f t="shared" si="54"/>
        <v>0</v>
      </c>
      <c r="T291" s="45"/>
      <c r="U291" s="45"/>
    </row>
    <row r="292" spans="1:21" x14ac:dyDescent="0.3">
      <c r="A292" s="6">
        <v>45261</v>
      </c>
      <c r="B292" t="s">
        <v>80</v>
      </c>
      <c r="C292" t="str">
        <f>_xlfn.XLOOKUP(D292,'Production Data'!C:C,'Production Data'!B:B)</f>
        <v>GLEASON HOBBING P600H-1 I7010</v>
      </c>
      <c r="D292" s="1" t="s">
        <v>74</v>
      </c>
      <c r="E292" s="1">
        <f>SUMIFS('Production Data'!K:K,'Production Data'!C:C,'Workout sheet'!D292,'Production Data'!A:A,'Workout sheet'!A292)</f>
        <v>1380</v>
      </c>
      <c r="F292" s="1">
        <f t="shared" si="50"/>
        <v>35100</v>
      </c>
      <c r="G292">
        <f>SUMIFS('Production Data'!T:T,'Production Data'!C:C,'Workout sheet'!D292,'Production Data'!A:A,'Workout sheet'!A292)</f>
        <v>37350</v>
      </c>
      <c r="H292">
        <f>COUNTIFS('Compac Raw Data'!$D:$D,'Workout sheet'!C292,'Compac Raw Data'!$Z:$Z,'Workout sheet'!A292)</f>
        <v>7</v>
      </c>
      <c r="I292" s="8">
        <f t="shared" si="51"/>
        <v>3.2857142857142856</v>
      </c>
      <c r="J292" s="8">
        <f t="shared" si="52"/>
        <v>3.5684523809523809</v>
      </c>
      <c r="K292">
        <f>(SUMIFS('Compac Raw Data'!S:S,'Compac Raw Data'!Z:Z,'Workout sheet'!A292,'Compac Raw Data'!D:D,'Workout sheet'!C292))</f>
        <v>550</v>
      </c>
      <c r="L292" s="17">
        <f t="shared" si="53"/>
        <v>3.6947791164658635E-2</v>
      </c>
      <c r="M292" s="8">
        <f ca="1">IF(Table2[[#This Row],[MONTH]]+EOMONTH(MONTH(Table2[[#This Row],[MONTH]]),0)&lt;TODAY(),IF(H292=0,(F292-E292)/1440,((F292-E292)/H292)/1440),0)</f>
        <v>3.3452380952380949</v>
      </c>
      <c r="N292" s="24">
        <f t="shared" si="54"/>
        <v>3.9316239316239315E-2</v>
      </c>
      <c r="T292" s="45"/>
      <c r="U292" s="45"/>
    </row>
    <row r="293" spans="1:21" x14ac:dyDescent="0.3">
      <c r="A293" s="6">
        <v>45261</v>
      </c>
      <c r="B293" t="s">
        <v>80</v>
      </c>
      <c r="C293" t="str">
        <f>_xlfn.XLOOKUP(D293,'Production Data'!C:C,'Production Data'!B:B)</f>
        <v>MAZAK HMC FH5800 I21002</v>
      </c>
      <c r="D293" s="1" t="s">
        <v>75</v>
      </c>
      <c r="E293" s="1">
        <f>SUMIFS('Production Data'!K:K,'Production Data'!C:C,'Workout sheet'!D293,'Production Data'!A:A,'Workout sheet'!A293)</f>
        <v>1640</v>
      </c>
      <c r="F293" s="1">
        <f t="shared" si="50"/>
        <v>35100</v>
      </c>
      <c r="G293">
        <f>SUMIFS('Production Data'!T:T,'Production Data'!C:C,'Workout sheet'!D293,'Production Data'!A:A,'Workout sheet'!A293)</f>
        <v>31050</v>
      </c>
      <c r="H293">
        <f>COUNTIFS('Compac Raw Data'!$D:$D,'Workout sheet'!C293,'Compac Raw Data'!$Z:$Z,'Workout sheet'!A293)</f>
        <v>2</v>
      </c>
      <c r="I293" s="8">
        <f t="shared" si="51"/>
        <v>13.666666666666666</v>
      </c>
      <c r="J293" s="8">
        <f t="shared" si="52"/>
        <v>10.211805555555555</v>
      </c>
      <c r="K293">
        <f>(SUMIFS('Compac Raw Data'!S:S,'Compac Raw Data'!Z:Z,'Workout sheet'!A293,'Compac Raw Data'!D:D,'Workout sheet'!C293))</f>
        <v>415</v>
      </c>
      <c r="L293" s="17">
        <f t="shared" si="53"/>
        <v>5.281803542673108E-2</v>
      </c>
      <c r="M293" s="8">
        <f ca="1">IF(Table2[[#This Row],[MONTH]]+EOMONTH(MONTH(Table2[[#This Row],[MONTH]]),0)&lt;TODAY(),IF(H293=0,(F293-E293)/1440,((F293-E293)/H293)/1440),0)</f>
        <v>11.618055555555555</v>
      </c>
      <c r="N293" s="24">
        <f t="shared" si="54"/>
        <v>4.6723646723646726E-2</v>
      </c>
      <c r="T293" s="45"/>
      <c r="U293" s="45"/>
    </row>
    <row r="294" spans="1:21" x14ac:dyDescent="0.3">
      <c r="A294" s="6">
        <v>45261</v>
      </c>
      <c r="B294" t="s">
        <v>80</v>
      </c>
      <c r="C294" t="str">
        <f>_xlfn.XLOOKUP(D294,'Production Data'!C:C,'Production Data'!B:B)</f>
        <v>PMT EXT GRINDING AWH600 I13007</v>
      </c>
      <c r="D294" s="1" t="s">
        <v>76</v>
      </c>
      <c r="E294" s="1">
        <f>SUMIFS('Production Data'!K:K,'Production Data'!C:C,'Workout sheet'!D294,'Production Data'!A:A,'Workout sheet'!A294)</f>
        <v>866</v>
      </c>
      <c r="F294" s="1">
        <f t="shared" si="50"/>
        <v>35100</v>
      </c>
      <c r="G294">
        <f>SUMIFS('Production Data'!T:T,'Production Data'!C:C,'Workout sheet'!D294,'Production Data'!A:A,'Workout sheet'!A294)</f>
        <v>39600</v>
      </c>
      <c r="H294">
        <f>COUNTIFS('Compac Raw Data'!$D:$D,'Workout sheet'!C294,'Compac Raw Data'!$Z:$Z,'Workout sheet'!A294)</f>
        <v>0</v>
      </c>
      <c r="I294" s="8">
        <f t="shared" si="51"/>
        <v>14.433333333333334</v>
      </c>
      <c r="J294" s="8">
        <f t="shared" si="52"/>
        <v>26.898611111111112</v>
      </c>
      <c r="K294">
        <f>(SUMIFS('Compac Raw Data'!S:S,'Compac Raw Data'!Z:Z,'Workout sheet'!A294,'Compac Raw Data'!D:D,'Workout sheet'!C294))</f>
        <v>0</v>
      </c>
      <c r="L294" s="17">
        <f t="shared" si="53"/>
        <v>2.1868686868686867E-2</v>
      </c>
      <c r="M294" s="8">
        <f ca="1">IF(Table2[[#This Row],[MONTH]]+EOMONTH(MONTH(Table2[[#This Row],[MONTH]]),0)&lt;TODAY(),IF(H294=0,(F294-E294)/1440,((F294-E294)/H294)/1440),0)</f>
        <v>23.773611111111112</v>
      </c>
      <c r="N294" s="24">
        <f t="shared" si="54"/>
        <v>2.4672364672364673E-2</v>
      </c>
      <c r="T294" s="45"/>
      <c r="U294" s="45"/>
    </row>
    <row r="295" spans="1:21" x14ac:dyDescent="0.3">
      <c r="A295" s="6">
        <v>45261</v>
      </c>
      <c r="B295" t="s">
        <v>80</v>
      </c>
      <c r="C295" t="str">
        <f>_xlfn.XLOOKUP(D295,'Production Data'!C:C,'Production Data'!B:B)</f>
        <v>MAZAK TURNING QTN350A I3007</v>
      </c>
      <c r="D295" s="1" t="s">
        <v>77</v>
      </c>
      <c r="E295" s="1">
        <f>SUMIFS('Production Data'!K:K,'Production Data'!C:C,'Workout sheet'!D295,'Production Data'!A:A,'Workout sheet'!A295)</f>
        <v>270</v>
      </c>
      <c r="F295" s="1">
        <f t="shared" si="50"/>
        <v>35100</v>
      </c>
      <c r="G295">
        <f>SUMIFS('Production Data'!T:T,'Production Data'!C:C,'Workout sheet'!D295,'Production Data'!A:A,'Workout sheet'!A295)</f>
        <v>21600</v>
      </c>
      <c r="H295">
        <f>COUNTIFS('Compac Raw Data'!$D:$D,'Workout sheet'!C295,'Compac Raw Data'!$Z:$Z,'Workout sheet'!A295)</f>
        <v>0</v>
      </c>
      <c r="I295" s="8">
        <f t="shared" si="51"/>
        <v>4.5</v>
      </c>
      <c r="J295" s="8">
        <f t="shared" si="52"/>
        <v>14.8125</v>
      </c>
      <c r="K295">
        <f>(SUMIFS('Compac Raw Data'!S:S,'Compac Raw Data'!Z:Z,'Workout sheet'!A295,'Compac Raw Data'!D:D,'Workout sheet'!C295))</f>
        <v>0</v>
      </c>
      <c r="L295" s="17">
        <f t="shared" si="53"/>
        <v>1.2500000000000001E-2</v>
      </c>
      <c r="M295" s="8">
        <f ca="1">IF(Table2[[#This Row],[MONTH]]+EOMONTH(MONTH(Table2[[#This Row],[MONTH]]),0)&lt;TODAY(),IF(H295=0,(F295-E295)/1440,((F295-E295)/H295)/1440),0)</f>
        <v>24.1875</v>
      </c>
      <c r="N295" s="24">
        <f t="shared" si="54"/>
        <v>7.6923076923076927E-3</v>
      </c>
      <c r="T295" s="45"/>
      <c r="U295" s="45"/>
    </row>
    <row r="296" spans="1:21" x14ac:dyDescent="0.3">
      <c r="A296" s="6">
        <v>45261</v>
      </c>
      <c r="B296" t="s">
        <v>80</v>
      </c>
      <c r="C296" t="str">
        <f>_xlfn.XLOOKUP(D296,'Production Data'!C:C,'Production Data'!B:B)</f>
        <v>MICROMATIC EXT GRINDING SH63 I13008</v>
      </c>
      <c r="D296" s="1" t="s">
        <v>78</v>
      </c>
      <c r="E296" s="1">
        <f>SUMIFS('Production Data'!K:K,'Production Data'!C:C,'Workout sheet'!D296,'Production Data'!A:A,'Workout sheet'!A296)</f>
        <v>0</v>
      </c>
      <c r="F296" s="1">
        <f t="shared" si="50"/>
        <v>35100</v>
      </c>
      <c r="G296">
        <f>SUMIFS('Production Data'!T:T,'Production Data'!C:C,'Workout sheet'!D296,'Production Data'!A:A,'Workout sheet'!A296)</f>
        <v>0</v>
      </c>
      <c r="H296">
        <f>COUNTIFS('Compac Raw Data'!$D:$D,'Workout sheet'!C296,'Compac Raw Data'!$Z:$Z,'Workout sheet'!A296)</f>
        <v>0</v>
      </c>
      <c r="I296" s="8">
        <f t="shared" si="51"/>
        <v>0</v>
      </c>
      <c r="J296" s="8">
        <f t="shared" si="52"/>
        <v>0</v>
      </c>
      <c r="K296">
        <f>(SUMIFS('Compac Raw Data'!S:S,'Compac Raw Data'!Z:Z,'Workout sheet'!A296,'Compac Raw Data'!D:D,'Workout sheet'!C296))</f>
        <v>0</v>
      </c>
      <c r="L296" s="17">
        <f t="shared" si="53"/>
        <v>0</v>
      </c>
      <c r="M296" s="8">
        <f ca="1">IF(Table2[[#This Row],[MONTH]]+EOMONTH(MONTH(Table2[[#This Row],[MONTH]]),0)&lt;TODAY(),IF(H296=0,(F296-E296)/1440,((F296-E296)/H296)/1440),0)</f>
        <v>24.375</v>
      </c>
      <c r="N296" s="24">
        <f t="shared" si="54"/>
        <v>0</v>
      </c>
      <c r="T296" s="45"/>
      <c r="U296" s="45"/>
    </row>
    <row r="297" spans="1:21" x14ac:dyDescent="0.3">
      <c r="A297" s="6">
        <v>45261</v>
      </c>
      <c r="B297" t="s">
        <v>80</v>
      </c>
      <c r="C297" t="str">
        <f>_xlfn.XLOOKUP(D297,'Production Data'!C:C,'Production Data'!B:B)</f>
        <v>GLEASON HOBBING P600H-2 I7017</v>
      </c>
      <c r="D297" s="1" t="s">
        <v>79</v>
      </c>
      <c r="E297" s="1">
        <f>SUMIFS('Production Data'!K:K,'Production Data'!C:C,'Workout sheet'!D297,'Production Data'!A:A,'Workout sheet'!A297)</f>
        <v>0</v>
      </c>
      <c r="F297" s="1">
        <f t="shared" si="50"/>
        <v>35100</v>
      </c>
      <c r="G297">
        <f>SUMIFS('Production Data'!T:T,'Production Data'!C:C,'Workout sheet'!D297,'Production Data'!A:A,'Workout sheet'!A297)</f>
        <v>0</v>
      </c>
      <c r="H297">
        <f>COUNTIFS('Compac Raw Data'!$D:$D,'Workout sheet'!C297,'Compac Raw Data'!$Z:$Z,'Workout sheet'!A297)</f>
        <v>0</v>
      </c>
      <c r="I297" s="8">
        <f t="shared" si="51"/>
        <v>0</v>
      </c>
      <c r="J297" s="8">
        <f t="shared" si="52"/>
        <v>0</v>
      </c>
      <c r="K297">
        <f>(SUMIFS('Compac Raw Data'!S:S,'Compac Raw Data'!Z:Z,'Workout sheet'!A297,'Compac Raw Data'!D:D,'Workout sheet'!C297))</f>
        <v>0</v>
      </c>
      <c r="L297" s="17">
        <f t="shared" si="53"/>
        <v>0</v>
      </c>
      <c r="M297" s="8">
        <f ca="1">IF(Table2[[#This Row],[MONTH]]+EOMONTH(MONTH(Table2[[#This Row],[MONTH]]),0)&lt;TODAY(),IF(H297=0,(F297-E297)/1440,((F297-E297)/H297)/1440),0)</f>
        <v>24.375</v>
      </c>
      <c r="N297" s="24">
        <f t="shared" si="54"/>
        <v>0</v>
      </c>
      <c r="T297" s="45"/>
      <c r="U297" s="45"/>
    </row>
    <row r="298" spans="1:21" x14ac:dyDescent="0.3">
      <c r="A298" s="6">
        <v>45292</v>
      </c>
      <c r="B298" t="s">
        <v>33</v>
      </c>
      <c r="C298" t="str">
        <f>_xlfn.XLOOKUP(D298,'Production Data'!C:C,'Production Data'!B:B)</f>
        <v>BROACHING MACHINE 10T - 5001</v>
      </c>
      <c r="D298" s="1" t="s">
        <v>0</v>
      </c>
      <c r="E298" s="1">
        <f>SUMIFS('Production Data'!K:K,'Production Data'!C:C,'Workout sheet'!D298,'Production Data'!A:A,'Workout sheet'!A298)</f>
        <v>120</v>
      </c>
      <c r="F298" s="1">
        <f t="shared" si="50"/>
        <v>32400</v>
      </c>
      <c r="G298">
        <f>SUMIFS('Production Data'!T:T,'Production Data'!C:C,'Workout sheet'!D298,'Production Data'!A:A,'Workout sheet'!A298)</f>
        <v>17100</v>
      </c>
      <c r="H298">
        <f>COUNTIFS('Compac Raw Data'!$D:$D,'Workout sheet'!C298,'Compac Raw Data'!$Z:$Z,'Workout sheet'!A298)</f>
        <v>0</v>
      </c>
      <c r="I298" s="8">
        <f>IF(H298=0,(E298/60),(E298/H298)/60)</f>
        <v>2</v>
      </c>
      <c r="J298" s="8">
        <f>IF(H298=0,(G298-E298)/1440,((G298-E298)/H298)/1440)</f>
        <v>11.791666666666666</v>
      </c>
      <c r="K298">
        <f>(SUMIFS('Compac Raw Data'!S:S,'Compac Raw Data'!Z:Z,'Workout sheet'!A298,'Compac Raw Data'!D:D,'Workout sheet'!C298))</f>
        <v>0</v>
      </c>
      <c r="L298" s="17">
        <f>IFERROR(E298/G298,0)</f>
        <v>7.0175438596491229E-3</v>
      </c>
      <c r="M298" s="8">
        <f ca="1">IF(Table2[[#This Row],[MONTH]]+EOMONTH(MONTH(Table2[[#This Row],[MONTH]]),0)&lt;TODAY(),IF(H298=0,(F298-E298)/1440,((F298-E298)/H298)/1440),0)</f>
        <v>22.416666666666668</v>
      </c>
      <c r="N298" s="24">
        <f>E298/F298</f>
        <v>3.7037037037037038E-3</v>
      </c>
      <c r="T298" s="22" t="s">
        <v>3946</v>
      </c>
      <c r="U298" s="23">
        <v>45306</v>
      </c>
    </row>
    <row r="299" spans="1:21" x14ac:dyDescent="0.3">
      <c r="A299" s="6">
        <v>45292</v>
      </c>
      <c r="B299" t="s">
        <v>33</v>
      </c>
      <c r="C299" t="str">
        <f>_xlfn.XLOOKUP(D299,'Production Data'!C:C,'Production Data'!B:B)</f>
        <v>SICMAT SHAVING RASO400 I9005</v>
      </c>
      <c r="D299" s="1" t="s">
        <v>1</v>
      </c>
      <c r="E299" s="1">
        <f>SUMIFS('Production Data'!K:K,'Production Data'!C:C,'Workout sheet'!D299,'Production Data'!A:A,'Workout sheet'!A299)</f>
        <v>30</v>
      </c>
      <c r="F299" s="1">
        <f t="shared" si="50"/>
        <v>32400</v>
      </c>
      <c r="G299">
        <f>SUMIFS('Production Data'!T:T,'Production Data'!C:C,'Workout sheet'!D299,'Production Data'!A:A,'Workout sheet'!A299)</f>
        <v>36900</v>
      </c>
      <c r="H299">
        <f>COUNTIFS('Compac Raw Data'!$D:$D,'Workout sheet'!C299,'Compac Raw Data'!$Z:$Z,'Workout sheet'!A299)</f>
        <v>0</v>
      </c>
      <c r="I299" s="8">
        <f t="shared" ref="I299:I362" si="55">IF(H299=0,(E299/60),(E299/H299)/60)</f>
        <v>0.5</v>
      </c>
      <c r="J299" s="8">
        <f t="shared" ref="J299:J362" si="56">IF(H299=0,(G299-E299)/1440,((G299-E299)/H299)/1440)</f>
        <v>25.604166666666668</v>
      </c>
      <c r="K299">
        <f>(SUMIFS('Compac Raw Data'!S:S,'Compac Raw Data'!Z:Z,'Workout sheet'!A299,'Compac Raw Data'!D:D,'Workout sheet'!C299))</f>
        <v>0</v>
      </c>
      <c r="L299" s="17">
        <f t="shared" ref="L299:L362" si="57">IFERROR(E299/G299,0)</f>
        <v>8.1300813008130081E-4</v>
      </c>
      <c r="M299" s="8">
        <f ca="1">IF(Table2[[#This Row],[MONTH]]+EOMONTH(MONTH(Table2[[#This Row],[MONTH]]),0)&lt;TODAY(),IF(H299=0,(F299-E299)/1440,((F299-E299)/H299)/1440),0)</f>
        <v>22.479166666666668</v>
      </c>
      <c r="N299" s="24">
        <f t="shared" ref="N299:N362" si="58">E299/F299</f>
        <v>9.2592592592592596E-4</v>
      </c>
      <c r="T299" s="22" t="s">
        <v>3947</v>
      </c>
      <c r="U299" s="23">
        <v>45307</v>
      </c>
    </row>
    <row r="300" spans="1:21" x14ac:dyDescent="0.3">
      <c r="A300" s="6">
        <v>45292</v>
      </c>
      <c r="B300" t="s">
        <v>33</v>
      </c>
      <c r="C300" t="str">
        <f>_xlfn.XLOOKUP(D300,'Production Data'!C:C,'Production Data'!B:B)</f>
        <v>GLEASON HOBBING GP400 I7013</v>
      </c>
      <c r="D300" s="1" t="s">
        <v>2</v>
      </c>
      <c r="E300" s="1">
        <f>SUMIFS('Production Data'!K:K,'Production Data'!C:C,'Workout sheet'!D300,'Production Data'!A:A,'Workout sheet'!A300)</f>
        <v>200</v>
      </c>
      <c r="F300" s="1">
        <f t="shared" si="50"/>
        <v>32400</v>
      </c>
      <c r="G300">
        <f>SUMIFS('Production Data'!T:T,'Production Data'!C:C,'Workout sheet'!D300,'Production Data'!A:A,'Workout sheet'!A300)</f>
        <v>40050</v>
      </c>
      <c r="H300">
        <f>COUNTIFS('Compac Raw Data'!$D:$D,'Workout sheet'!C300,'Compac Raw Data'!$Z:$Z,'Workout sheet'!A300)</f>
        <v>2</v>
      </c>
      <c r="I300" s="8">
        <f t="shared" si="55"/>
        <v>1.6666666666666667</v>
      </c>
      <c r="J300" s="8">
        <f t="shared" si="56"/>
        <v>13.836805555555555</v>
      </c>
      <c r="K300">
        <f>(SUMIFS('Compac Raw Data'!S:S,'Compac Raw Data'!Z:Z,'Workout sheet'!A300,'Compac Raw Data'!D:D,'Workout sheet'!C300))</f>
        <v>70</v>
      </c>
      <c r="L300" s="17">
        <f t="shared" si="57"/>
        <v>4.9937578027465668E-3</v>
      </c>
      <c r="M300" s="8">
        <f ca="1">IF(Table2[[#This Row],[MONTH]]+EOMONTH(MONTH(Table2[[#This Row],[MONTH]]),0)&lt;TODAY(),IF(H300=0,(F300-E300)/1440,((F300-E300)/H300)/1440),0)</f>
        <v>11.180555555555555</v>
      </c>
      <c r="N300" s="24">
        <f t="shared" si="58"/>
        <v>6.1728395061728392E-3</v>
      </c>
      <c r="T300" s="22" t="s">
        <v>3948</v>
      </c>
      <c r="U300" s="23">
        <v>45317</v>
      </c>
    </row>
    <row r="301" spans="1:21" x14ac:dyDescent="0.3">
      <c r="A301" s="6">
        <v>45292</v>
      </c>
      <c r="B301" t="s">
        <v>33</v>
      </c>
      <c r="C301" t="str">
        <f>_xlfn.XLOOKUP(D301,'Production Data'!C:C,'Production Data'!B:B)</f>
        <v>CLC SHAPING CLC 400-1 I18000</v>
      </c>
      <c r="D301" s="1" t="s">
        <v>3</v>
      </c>
      <c r="E301" s="1">
        <f>SUMIFS('Production Data'!K:K,'Production Data'!C:C,'Workout sheet'!D301,'Production Data'!A:A,'Workout sheet'!A301)</f>
        <v>245</v>
      </c>
      <c r="F301" s="1">
        <f t="shared" si="50"/>
        <v>32400</v>
      </c>
      <c r="G301">
        <f>SUMIFS('Production Data'!T:T,'Production Data'!C:C,'Workout sheet'!D301,'Production Data'!A:A,'Workout sheet'!A301)</f>
        <v>30150</v>
      </c>
      <c r="H301">
        <f>COUNTIFS('Compac Raw Data'!$D:$D,'Workout sheet'!C301,'Compac Raw Data'!$Z:$Z,'Workout sheet'!A301)</f>
        <v>3</v>
      </c>
      <c r="I301" s="8">
        <f t="shared" si="55"/>
        <v>1.3611111111111112</v>
      </c>
      <c r="J301" s="8">
        <f t="shared" si="56"/>
        <v>6.9224537037037042</v>
      </c>
      <c r="K301">
        <f>(SUMIFS('Compac Raw Data'!S:S,'Compac Raw Data'!Z:Z,'Workout sheet'!A301,'Compac Raw Data'!D:D,'Workout sheet'!C301))</f>
        <v>150</v>
      </c>
      <c r="L301" s="17">
        <f t="shared" si="57"/>
        <v>8.1260364842454403E-3</v>
      </c>
      <c r="M301" s="8">
        <f ca="1">IF(Table2[[#This Row],[MONTH]]+EOMONTH(MONTH(Table2[[#This Row],[MONTH]]),0)&lt;TODAY(),IF(H301=0,(F301-E301)/1440,((F301-E301)/H301)/1440),0)</f>
        <v>7.4432870370370372</v>
      </c>
      <c r="N301" s="24">
        <f t="shared" si="58"/>
        <v>7.5617283950617283E-3</v>
      </c>
      <c r="T301" s="22" t="s">
        <v>3949</v>
      </c>
      <c r="U301" s="23">
        <v>45393</v>
      </c>
    </row>
    <row r="302" spans="1:21" x14ac:dyDescent="0.3">
      <c r="A302" s="6">
        <v>45292</v>
      </c>
      <c r="B302" t="s">
        <v>33</v>
      </c>
      <c r="C302" t="str">
        <f>_xlfn.XLOOKUP(D302,'Production Data'!C:C,'Production Data'!B:B)</f>
        <v>SICMAT-2 SHAVING NRSU310 I9002</v>
      </c>
      <c r="D302" s="1" t="s">
        <v>4</v>
      </c>
      <c r="E302" s="1">
        <f>SUMIFS('Production Data'!K:K,'Production Data'!C:C,'Workout sheet'!D302,'Production Data'!A:A,'Workout sheet'!A302)</f>
        <v>3120</v>
      </c>
      <c r="F302" s="1">
        <f t="shared" si="50"/>
        <v>32400</v>
      </c>
      <c r="G302">
        <f>SUMIFS('Production Data'!T:T,'Production Data'!C:C,'Workout sheet'!D302,'Production Data'!A:A,'Workout sheet'!A302)</f>
        <v>26550</v>
      </c>
      <c r="H302">
        <f>COUNTIFS('Compac Raw Data'!$D:$D,'Workout sheet'!C302,'Compac Raw Data'!$Z:$Z,'Workout sheet'!A302)</f>
        <v>7</v>
      </c>
      <c r="I302" s="8">
        <f t="shared" si="55"/>
        <v>7.4285714285714288</v>
      </c>
      <c r="J302" s="8">
        <f t="shared" si="56"/>
        <v>2.3244047619047619</v>
      </c>
      <c r="K302">
        <f>(SUMIFS('Compac Raw Data'!S:S,'Compac Raw Data'!Z:Z,'Workout sheet'!A302,'Compac Raw Data'!D:D,'Workout sheet'!C302))</f>
        <v>316</v>
      </c>
      <c r="L302" s="17">
        <f t="shared" si="57"/>
        <v>0.11751412429378531</v>
      </c>
      <c r="M302" s="8">
        <f ca="1">IF(Table2[[#This Row],[MONTH]]+EOMONTH(MONTH(Table2[[#This Row],[MONTH]]),0)&lt;TODAY(),IF(H302=0,(F302-E302)/1440,((F302-E302)/H302)/1440),0)</f>
        <v>2.9047619047619051</v>
      </c>
      <c r="N302" s="24">
        <f t="shared" si="58"/>
        <v>9.6296296296296297E-2</v>
      </c>
      <c r="T302" s="22" t="s">
        <v>3950</v>
      </c>
      <c r="U302" s="23">
        <v>45413</v>
      </c>
    </row>
    <row r="303" spans="1:21" x14ac:dyDescent="0.3">
      <c r="A303" s="6">
        <v>45292</v>
      </c>
      <c r="B303" t="s">
        <v>33</v>
      </c>
      <c r="C303" t="str">
        <f>_xlfn.XLOOKUP(D303,'Production Data'!C:C,'Production Data'!B:B)</f>
        <v>GLEASON SHAVING ZS300 I9004</v>
      </c>
      <c r="D303" s="1" t="s">
        <v>5</v>
      </c>
      <c r="E303" s="1">
        <f>SUMIFS('Production Data'!K:K,'Production Data'!C:C,'Workout sheet'!D303,'Production Data'!A:A,'Workout sheet'!A303)</f>
        <v>1385</v>
      </c>
      <c r="F303" s="1">
        <f t="shared" si="50"/>
        <v>32400</v>
      </c>
      <c r="G303">
        <f>SUMIFS('Production Data'!T:T,'Production Data'!C:C,'Workout sheet'!D303,'Production Data'!A:A,'Workout sheet'!A303)</f>
        <v>37800</v>
      </c>
      <c r="H303">
        <f>COUNTIFS('Compac Raw Data'!$D:$D,'Workout sheet'!C303,'Compac Raw Data'!$Z:$Z,'Workout sheet'!A303)</f>
        <v>1</v>
      </c>
      <c r="I303" s="8">
        <f t="shared" si="55"/>
        <v>23.083333333333332</v>
      </c>
      <c r="J303" s="8">
        <f t="shared" si="56"/>
        <v>25.288194444444443</v>
      </c>
      <c r="K303">
        <f>(SUMIFS('Compac Raw Data'!S:S,'Compac Raw Data'!Z:Z,'Workout sheet'!A303,'Compac Raw Data'!D:D,'Workout sheet'!C303))</f>
        <v>360</v>
      </c>
      <c r="L303" s="17">
        <f t="shared" si="57"/>
        <v>3.664021164021164E-2</v>
      </c>
      <c r="M303" s="8">
        <f ca="1">IF(Table2[[#This Row],[MONTH]]+EOMONTH(MONTH(Table2[[#This Row],[MONTH]]),0)&lt;TODAY(),IF(H303=0,(F303-E303)/1440,((F303-E303)/H303)/1440),0)</f>
        <v>21.538194444444443</v>
      </c>
      <c r="N303" s="24">
        <f t="shared" si="58"/>
        <v>4.2746913580246911E-2</v>
      </c>
      <c r="T303" s="22" t="s">
        <v>3951</v>
      </c>
      <c r="U303" s="23">
        <v>45519</v>
      </c>
    </row>
    <row r="304" spans="1:21" x14ac:dyDescent="0.3">
      <c r="A304" s="6">
        <v>45292</v>
      </c>
      <c r="B304" t="s">
        <v>33</v>
      </c>
      <c r="C304" t="str">
        <f>_xlfn.XLOOKUP(D304,'Production Data'!C:C,'Production Data'!B:B)</f>
        <v>PREMIER HOBBING PE250-2 I7009</v>
      </c>
      <c r="D304" s="1" t="s">
        <v>6</v>
      </c>
      <c r="E304" s="1">
        <f>SUMIFS('Production Data'!K:K,'Production Data'!C:C,'Workout sheet'!D304,'Production Data'!A:A,'Workout sheet'!A304)</f>
        <v>460</v>
      </c>
      <c r="F304" s="1">
        <f t="shared" si="50"/>
        <v>32400</v>
      </c>
      <c r="G304">
        <f>SUMIFS('Production Data'!T:T,'Production Data'!C:C,'Workout sheet'!D304,'Production Data'!A:A,'Workout sheet'!A304)</f>
        <v>36000</v>
      </c>
      <c r="H304">
        <f>COUNTIFS('Compac Raw Data'!$D:$D,'Workout sheet'!C304,'Compac Raw Data'!$Z:$Z,'Workout sheet'!A304)</f>
        <v>1</v>
      </c>
      <c r="I304" s="8">
        <f t="shared" si="55"/>
        <v>7.666666666666667</v>
      </c>
      <c r="J304" s="8">
        <f t="shared" si="56"/>
        <v>24.680555555555557</v>
      </c>
      <c r="K304">
        <f>(SUMIFS('Compac Raw Data'!S:S,'Compac Raw Data'!Z:Z,'Workout sheet'!A304,'Compac Raw Data'!D:D,'Workout sheet'!C304))</f>
        <v>60</v>
      </c>
      <c r="L304" s="17">
        <f t="shared" si="57"/>
        <v>1.2777777777777779E-2</v>
      </c>
      <c r="M304" s="8">
        <f ca="1">IF(Table2[[#This Row],[MONTH]]+EOMONTH(MONTH(Table2[[#This Row],[MONTH]]),0)&lt;TODAY(),IF(H304=0,(F304-E304)/1440,((F304-E304)/H304)/1440),0)</f>
        <v>22.180555555555557</v>
      </c>
      <c r="N304" s="24">
        <f t="shared" si="58"/>
        <v>1.4197530864197531E-2</v>
      </c>
      <c r="T304" s="22" t="s">
        <v>3952</v>
      </c>
      <c r="U304" s="23">
        <v>45542</v>
      </c>
    </row>
    <row r="305" spans="1:21" x14ac:dyDescent="0.3">
      <c r="A305" s="6">
        <v>45292</v>
      </c>
      <c r="B305" t="s">
        <v>33</v>
      </c>
      <c r="C305" t="str">
        <f>_xlfn.XLOOKUP(D305,'Production Data'!C:C,'Production Data'!B:B)</f>
        <v>GLEASON HOBBING GP300-2 I7012</v>
      </c>
      <c r="D305" s="1" t="s">
        <v>7</v>
      </c>
      <c r="E305" s="1">
        <f>SUMIFS('Production Data'!K:K,'Production Data'!C:C,'Workout sheet'!D305,'Production Data'!A:A,'Workout sheet'!A305)</f>
        <v>1645</v>
      </c>
      <c r="F305" s="1">
        <f t="shared" si="50"/>
        <v>32400</v>
      </c>
      <c r="G305">
        <f>SUMIFS('Production Data'!T:T,'Production Data'!C:C,'Workout sheet'!D305,'Production Data'!A:A,'Workout sheet'!A305)</f>
        <v>37350</v>
      </c>
      <c r="H305">
        <f>COUNTIFS('Compac Raw Data'!$D:$D,'Workout sheet'!C305,'Compac Raw Data'!$Z:$Z,'Workout sheet'!A305)</f>
        <v>5</v>
      </c>
      <c r="I305" s="8">
        <f t="shared" si="55"/>
        <v>5.4833333333333334</v>
      </c>
      <c r="J305" s="8">
        <f t="shared" si="56"/>
        <v>4.959027777777778</v>
      </c>
      <c r="K305">
        <f>(SUMIFS('Compac Raw Data'!S:S,'Compac Raw Data'!Z:Z,'Workout sheet'!A305,'Compac Raw Data'!D:D,'Workout sheet'!C305))</f>
        <v>300</v>
      </c>
      <c r="L305" s="17">
        <f t="shared" si="57"/>
        <v>4.4042838018741634E-2</v>
      </c>
      <c r="M305" s="8">
        <f ca="1">IF(Table2[[#This Row],[MONTH]]+EOMONTH(MONTH(Table2[[#This Row],[MONTH]]),0)&lt;TODAY(),IF(H305=0,(F305-E305)/1440,((F305-E305)/H305)/1440),0)</f>
        <v>4.271527777777778</v>
      </c>
      <c r="N305" s="24">
        <f t="shared" si="58"/>
        <v>5.0771604938271604E-2</v>
      </c>
      <c r="T305" s="22" t="s">
        <v>3953</v>
      </c>
      <c r="U305" s="23">
        <v>45567</v>
      </c>
    </row>
    <row r="306" spans="1:21" x14ac:dyDescent="0.3">
      <c r="A306" s="6">
        <v>45292</v>
      </c>
      <c r="B306" t="s">
        <v>33</v>
      </c>
      <c r="C306" t="str">
        <f>_xlfn.XLOOKUP(D306,'Production Data'!C:C,'Production Data'!B:B)</f>
        <v>CLC SHAPING CLC 400-2 I18001</v>
      </c>
      <c r="D306" s="1" t="s">
        <v>8</v>
      </c>
      <c r="E306" s="1">
        <f>SUMIFS('Production Data'!K:K,'Production Data'!C:C,'Workout sheet'!D306,'Production Data'!A:A,'Workout sheet'!A306)</f>
        <v>430</v>
      </c>
      <c r="F306" s="1">
        <f t="shared" si="50"/>
        <v>32400</v>
      </c>
      <c r="G306">
        <f>SUMIFS('Production Data'!T:T,'Production Data'!C:C,'Workout sheet'!D306,'Production Data'!A:A,'Workout sheet'!A306)</f>
        <v>27000</v>
      </c>
      <c r="H306">
        <f>COUNTIFS('Compac Raw Data'!$D:$D,'Workout sheet'!C306,'Compac Raw Data'!$Z:$Z,'Workout sheet'!A306)</f>
        <v>3</v>
      </c>
      <c r="I306" s="8">
        <f t="shared" si="55"/>
        <v>2.3888888888888888</v>
      </c>
      <c r="J306" s="8">
        <f t="shared" si="56"/>
        <v>6.1504629629629628</v>
      </c>
      <c r="K306">
        <f>(SUMIFS('Compac Raw Data'!S:S,'Compac Raw Data'!Z:Z,'Workout sheet'!A306,'Compac Raw Data'!D:D,'Workout sheet'!C306))</f>
        <v>255</v>
      </c>
      <c r="L306" s="17">
        <f t="shared" si="57"/>
        <v>1.5925925925925927E-2</v>
      </c>
      <c r="M306" s="8">
        <f ca="1">IF(Table2[[#This Row],[MONTH]]+EOMONTH(MONTH(Table2[[#This Row],[MONTH]]),0)&lt;TODAY(),IF(H306=0,(F306-E306)/1440,((F306-E306)/H306)/1440),0)</f>
        <v>7.4004629629629628</v>
      </c>
      <c r="N306" s="24">
        <f t="shared" si="58"/>
        <v>1.3271604938271606E-2</v>
      </c>
      <c r="T306" s="22" t="s">
        <v>3954</v>
      </c>
      <c r="U306" s="23">
        <v>45576</v>
      </c>
    </row>
    <row r="307" spans="1:21" x14ac:dyDescent="0.3">
      <c r="A307" s="6">
        <v>45292</v>
      </c>
      <c r="B307" t="s">
        <v>33</v>
      </c>
      <c r="C307" t="str">
        <f>_xlfn.XLOOKUP(D307,'Production Data'!C:C,'Production Data'!B:B)</f>
        <v>PAIDEMM SHAPPING DS500 I18002</v>
      </c>
      <c r="D307" s="1" t="s">
        <v>9</v>
      </c>
      <c r="E307" s="1">
        <f>SUMIFS('Production Data'!K:K,'Production Data'!C:C,'Workout sheet'!D307,'Production Data'!A:A,'Workout sheet'!A307)</f>
        <v>930</v>
      </c>
      <c r="F307" s="1">
        <f t="shared" si="50"/>
        <v>32400</v>
      </c>
      <c r="G307">
        <f>SUMIFS('Production Data'!T:T,'Production Data'!C:C,'Workout sheet'!D307,'Production Data'!A:A,'Workout sheet'!A307)</f>
        <v>36000</v>
      </c>
      <c r="H307">
        <f>COUNTIFS('Compac Raw Data'!$D:$D,'Workout sheet'!C307,'Compac Raw Data'!$Z:$Z,'Workout sheet'!A307)</f>
        <v>0</v>
      </c>
      <c r="I307" s="8">
        <f t="shared" si="55"/>
        <v>15.5</v>
      </c>
      <c r="J307" s="8">
        <f t="shared" si="56"/>
        <v>24.354166666666668</v>
      </c>
      <c r="K307">
        <f>(SUMIFS('Compac Raw Data'!S:S,'Compac Raw Data'!Z:Z,'Workout sheet'!A307,'Compac Raw Data'!D:D,'Workout sheet'!C307))</f>
        <v>0</v>
      </c>
      <c r="L307" s="17">
        <f t="shared" si="57"/>
        <v>2.5833333333333333E-2</v>
      </c>
      <c r="M307" s="8">
        <f ca="1">IF(Table2[[#This Row],[MONTH]]+EOMONTH(MONTH(Table2[[#This Row],[MONTH]]),0)&lt;TODAY(),IF(H307=0,(F307-E307)/1440,((F307-E307)/H307)/1440),0)</f>
        <v>21.854166666666668</v>
      </c>
      <c r="N307" s="24">
        <f t="shared" si="58"/>
        <v>2.8703703703703703E-2</v>
      </c>
      <c r="T307" s="22" t="s">
        <v>3955</v>
      </c>
      <c r="U307" s="23">
        <v>45596</v>
      </c>
    </row>
    <row r="308" spans="1:21" x14ac:dyDescent="0.3">
      <c r="A308" s="6">
        <v>45292</v>
      </c>
      <c r="B308" t="s">
        <v>33</v>
      </c>
      <c r="C308" t="str">
        <f>_xlfn.XLOOKUP(D308,'Production Data'!C:C,'Production Data'!B:B)</f>
        <v>SLOTTING MACHINE - SAGAR-6004</v>
      </c>
      <c r="D308" s="1" t="s">
        <v>10</v>
      </c>
      <c r="E308" s="1">
        <f>SUMIFS('Production Data'!K:K,'Production Data'!C:C,'Workout sheet'!D308,'Production Data'!A:A,'Workout sheet'!A308)</f>
        <v>225</v>
      </c>
      <c r="F308" s="1">
        <f t="shared" si="50"/>
        <v>32400</v>
      </c>
      <c r="G308">
        <f>SUMIFS('Production Data'!T:T,'Production Data'!C:C,'Workout sheet'!D308,'Production Data'!A:A,'Workout sheet'!A308)</f>
        <v>31500</v>
      </c>
      <c r="H308">
        <f>COUNTIFS('Compac Raw Data'!$D:$D,'Workout sheet'!C308,'Compac Raw Data'!$Z:$Z,'Workout sheet'!A308)</f>
        <v>1</v>
      </c>
      <c r="I308" s="8">
        <f t="shared" si="55"/>
        <v>3.75</v>
      </c>
      <c r="J308" s="8">
        <f t="shared" si="56"/>
        <v>21.71875</v>
      </c>
      <c r="K308">
        <f>(SUMIFS('Compac Raw Data'!S:S,'Compac Raw Data'!Z:Z,'Workout sheet'!A308,'Compac Raw Data'!D:D,'Workout sheet'!C308))</f>
        <v>35</v>
      </c>
      <c r="L308" s="17">
        <f t="shared" si="57"/>
        <v>7.1428571428571426E-3</v>
      </c>
      <c r="M308" s="8">
        <f ca="1">IF(Table2[[#This Row],[MONTH]]+EOMONTH(MONTH(Table2[[#This Row],[MONTH]]),0)&lt;TODAY(),IF(H308=0,(F308-E308)/1440,((F308-E308)/H308)/1440),0)</f>
        <v>22.34375</v>
      </c>
      <c r="N308" s="24">
        <f t="shared" si="58"/>
        <v>6.9444444444444441E-3</v>
      </c>
      <c r="T308" s="22" t="s">
        <v>3956</v>
      </c>
      <c r="U308" s="23">
        <v>45651</v>
      </c>
    </row>
    <row r="309" spans="1:21" x14ac:dyDescent="0.3">
      <c r="A309" s="6">
        <v>45292</v>
      </c>
      <c r="B309" t="s">
        <v>33</v>
      </c>
      <c r="C309" t="str">
        <f>_xlfn.XLOOKUP(D309,'Production Data'!C:C,'Production Data'!B:B)</f>
        <v>GLEASON HOBBING 130H I7008</v>
      </c>
      <c r="D309" s="1" t="s">
        <v>11</v>
      </c>
      <c r="E309" s="1">
        <f>SUMIFS('Production Data'!K:K,'Production Data'!C:C,'Workout sheet'!D309,'Production Data'!A:A,'Workout sheet'!A309)</f>
        <v>1780</v>
      </c>
      <c r="F309" s="1">
        <f t="shared" si="50"/>
        <v>32400</v>
      </c>
      <c r="G309">
        <f>SUMIFS('Production Data'!T:T,'Production Data'!C:C,'Workout sheet'!D309,'Production Data'!A:A,'Workout sheet'!A309)</f>
        <v>35550</v>
      </c>
      <c r="H309">
        <f>COUNTIFS('Compac Raw Data'!$D:$D,'Workout sheet'!C309,'Compac Raw Data'!$Z:$Z,'Workout sheet'!A309)</f>
        <v>1</v>
      </c>
      <c r="I309" s="8">
        <f t="shared" si="55"/>
        <v>29.666666666666668</v>
      </c>
      <c r="J309" s="8">
        <f t="shared" si="56"/>
        <v>23.451388888888889</v>
      </c>
      <c r="K309">
        <f>(SUMIFS('Compac Raw Data'!S:S,'Compac Raw Data'!Z:Z,'Workout sheet'!A309,'Compac Raw Data'!D:D,'Workout sheet'!C309))</f>
        <v>30</v>
      </c>
      <c r="L309" s="17">
        <f t="shared" si="57"/>
        <v>5.0070323488045007E-2</v>
      </c>
      <c r="M309" s="8">
        <f ca="1">IF(Table2[[#This Row],[MONTH]]+EOMONTH(MONTH(Table2[[#This Row],[MONTH]]),0)&lt;TODAY(),IF(H309=0,(F309-E309)/1440,((F309-E309)/H309)/1440),0)</f>
        <v>21.263888888888889</v>
      </c>
      <c r="N309" s="24">
        <f t="shared" si="58"/>
        <v>5.493827160493827E-2</v>
      </c>
    </row>
    <row r="310" spans="1:21" x14ac:dyDescent="0.3">
      <c r="A310" s="6">
        <v>45292</v>
      </c>
      <c r="B310" t="s">
        <v>33</v>
      </c>
      <c r="C310" t="str">
        <f>_xlfn.XLOOKUP(D310,'Production Data'!C:C,'Production Data'!B:B)</f>
        <v>GLEASON HOBBING GP300-1 I7011</v>
      </c>
      <c r="D310" s="1" t="s">
        <v>12</v>
      </c>
      <c r="E310" s="1">
        <f>SUMIFS('Production Data'!K:K,'Production Data'!C:C,'Workout sheet'!D310,'Production Data'!A:A,'Workout sheet'!A310)</f>
        <v>1070</v>
      </c>
      <c r="F310" s="1">
        <f t="shared" si="50"/>
        <v>32400</v>
      </c>
      <c r="G310">
        <f>SUMIFS('Production Data'!T:T,'Production Data'!C:C,'Workout sheet'!D310,'Production Data'!A:A,'Workout sheet'!A310)</f>
        <v>36900</v>
      </c>
      <c r="H310">
        <f>COUNTIFS('Compac Raw Data'!$D:$D,'Workout sheet'!C310,'Compac Raw Data'!$Z:$Z,'Workout sheet'!A310)</f>
        <v>5</v>
      </c>
      <c r="I310" s="8">
        <f t="shared" si="55"/>
        <v>3.5666666666666669</v>
      </c>
      <c r="J310" s="8">
        <f t="shared" si="56"/>
        <v>4.9763888888888888</v>
      </c>
      <c r="K310">
        <f>(SUMIFS('Compac Raw Data'!S:S,'Compac Raw Data'!Z:Z,'Workout sheet'!A310,'Compac Raw Data'!D:D,'Workout sheet'!C310))</f>
        <v>250</v>
      </c>
      <c r="L310" s="17">
        <f t="shared" si="57"/>
        <v>2.8997289972899729E-2</v>
      </c>
      <c r="M310" s="8">
        <f ca="1">IF(Table2[[#This Row],[MONTH]]+EOMONTH(MONTH(Table2[[#This Row],[MONTH]]),0)&lt;TODAY(),IF(H310=0,(F310-E310)/1440,((F310-E310)/H310)/1440),0)</f>
        <v>4.3513888888888888</v>
      </c>
      <c r="N310" s="24">
        <f t="shared" si="58"/>
        <v>3.3024691358024688E-2</v>
      </c>
    </row>
    <row r="311" spans="1:21" x14ac:dyDescent="0.3">
      <c r="A311" s="6">
        <v>45292</v>
      </c>
      <c r="B311" t="s">
        <v>33</v>
      </c>
      <c r="C311" t="str">
        <f>_xlfn.XLOOKUP(D311,'Production Data'!C:C,'Production Data'!B:B)</f>
        <v>GLEASON SHAVING 130SV I9003</v>
      </c>
      <c r="D311" s="1" t="s">
        <v>13</v>
      </c>
      <c r="E311" s="1">
        <f>SUMIFS('Production Data'!K:K,'Production Data'!C:C,'Workout sheet'!D311,'Production Data'!A:A,'Workout sheet'!A311)</f>
        <v>2246</v>
      </c>
      <c r="F311" s="1">
        <f t="shared" si="50"/>
        <v>32400</v>
      </c>
      <c r="G311">
        <f>SUMIFS('Production Data'!T:T,'Production Data'!C:C,'Workout sheet'!D311,'Production Data'!A:A,'Workout sheet'!A311)</f>
        <v>37800</v>
      </c>
      <c r="H311">
        <f>COUNTIFS('Compac Raw Data'!$D:$D,'Workout sheet'!C311,'Compac Raw Data'!$Z:$Z,'Workout sheet'!A311)</f>
        <v>2</v>
      </c>
      <c r="I311" s="8">
        <f t="shared" si="55"/>
        <v>18.716666666666665</v>
      </c>
      <c r="J311" s="8">
        <f t="shared" si="56"/>
        <v>12.345138888888888</v>
      </c>
      <c r="K311">
        <f>(SUMIFS('Compac Raw Data'!S:S,'Compac Raw Data'!Z:Z,'Workout sheet'!A311,'Compac Raw Data'!D:D,'Workout sheet'!C311))</f>
        <v>90</v>
      </c>
      <c r="L311" s="17">
        <f t="shared" si="57"/>
        <v>5.9417989417989418E-2</v>
      </c>
      <c r="M311" s="8">
        <f ca="1">IF(Table2[[#This Row],[MONTH]]+EOMONTH(MONTH(Table2[[#This Row],[MONTH]]),0)&lt;TODAY(),IF(H311=0,(F311-E311)/1440,((F311-E311)/H311)/1440),0)</f>
        <v>10.470138888888888</v>
      </c>
      <c r="N311" s="24">
        <f t="shared" si="58"/>
        <v>6.9320987654320987E-2</v>
      </c>
    </row>
    <row r="312" spans="1:21" x14ac:dyDescent="0.3">
      <c r="A312" s="6">
        <v>45292</v>
      </c>
      <c r="B312" t="s">
        <v>33</v>
      </c>
      <c r="C312" t="str">
        <f>_xlfn.XLOOKUP(D312,'Production Data'!C:C,'Production Data'!B:B)</f>
        <v>SICMAT-1 SHAVING NRSU310 I9001</v>
      </c>
      <c r="D312" s="1" t="s">
        <v>14</v>
      </c>
      <c r="E312" s="1">
        <f>SUMIFS('Production Data'!K:K,'Production Data'!C:C,'Workout sheet'!D312,'Production Data'!A:A,'Workout sheet'!A312)</f>
        <v>0</v>
      </c>
      <c r="F312" s="1">
        <f t="shared" si="50"/>
        <v>32400</v>
      </c>
      <c r="G312">
        <f>SUMIFS('Production Data'!T:T,'Production Data'!C:C,'Workout sheet'!D312,'Production Data'!A:A,'Workout sheet'!A312)</f>
        <v>24750</v>
      </c>
      <c r="H312">
        <f>COUNTIFS('Compac Raw Data'!$D:$D,'Workout sheet'!C312,'Compac Raw Data'!$Z:$Z,'Workout sheet'!A312)</f>
        <v>2</v>
      </c>
      <c r="I312" s="8">
        <f t="shared" si="55"/>
        <v>0</v>
      </c>
      <c r="J312" s="8">
        <f t="shared" si="56"/>
        <v>8.59375</v>
      </c>
      <c r="K312">
        <f>(SUMIFS('Compac Raw Data'!S:S,'Compac Raw Data'!Z:Z,'Workout sheet'!A312,'Compac Raw Data'!D:D,'Workout sheet'!C312))</f>
        <v>95</v>
      </c>
      <c r="L312" s="17">
        <f t="shared" si="57"/>
        <v>0</v>
      </c>
      <c r="M312" s="8">
        <f ca="1">IF(Table2[[#This Row],[MONTH]]+EOMONTH(MONTH(Table2[[#This Row],[MONTH]]),0)&lt;TODAY(),IF(H312=0,(F312-E312)/1440,((F312-E312)/H312)/1440),0)</f>
        <v>11.25</v>
      </c>
      <c r="N312" s="24">
        <f t="shared" si="58"/>
        <v>0</v>
      </c>
    </row>
    <row r="313" spans="1:21" x14ac:dyDescent="0.3">
      <c r="A313" s="6">
        <v>45292</v>
      </c>
      <c r="B313" t="s">
        <v>33</v>
      </c>
      <c r="C313" t="str">
        <f>_xlfn.XLOOKUP(D313,'Production Data'!C:C,'Production Data'!B:B)</f>
        <v>GLEASON SHAPPING P500S I18003</v>
      </c>
      <c r="D313" s="1" t="s">
        <v>15</v>
      </c>
      <c r="E313" s="1">
        <f>SUMIFS('Production Data'!K:K,'Production Data'!C:C,'Workout sheet'!D313,'Production Data'!A:A,'Workout sheet'!A313)</f>
        <v>1830</v>
      </c>
      <c r="F313" s="1">
        <f t="shared" si="50"/>
        <v>32400</v>
      </c>
      <c r="G313">
        <f>SUMIFS('Production Data'!T:T,'Production Data'!C:C,'Workout sheet'!D313,'Production Data'!A:A,'Workout sheet'!A313)</f>
        <v>30150</v>
      </c>
      <c r="H313">
        <f>COUNTIFS('Compac Raw Data'!$D:$D,'Workout sheet'!C313,'Compac Raw Data'!$Z:$Z,'Workout sheet'!A313)</f>
        <v>6</v>
      </c>
      <c r="I313" s="8">
        <f t="shared" si="55"/>
        <v>5.083333333333333</v>
      </c>
      <c r="J313" s="8">
        <f t="shared" si="56"/>
        <v>3.2777777777777777</v>
      </c>
      <c r="K313">
        <f>(SUMIFS('Compac Raw Data'!S:S,'Compac Raw Data'!Z:Z,'Workout sheet'!A313,'Compac Raw Data'!D:D,'Workout sheet'!C313))</f>
        <v>790</v>
      </c>
      <c r="L313" s="17">
        <f t="shared" si="57"/>
        <v>6.0696517412935323E-2</v>
      </c>
      <c r="M313" s="8">
        <f ca="1">IF(Table2[[#This Row],[MONTH]]+EOMONTH(MONTH(Table2[[#This Row],[MONTH]]),0)&lt;TODAY(),IF(H313=0,(F313-E313)/1440,((F313-E313)/H313)/1440),0)</f>
        <v>3.5381944444444446</v>
      </c>
      <c r="N313" s="24">
        <f t="shared" si="58"/>
        <v>5.648148148148148E-2</v>
      </c>
    </row>
    <row r="314" spans="1:21" x14ac:dyDescent="0.3">
      <c r="A314" s="6">
        <v>45292</v>
      </c>
      <c r="B314" t="s">
        <v>33</v>
      </c>
      <c r="C314" t="str">
        <f>_xlfn.XLOOKUP(D314,'Production Data'!C:C,'Production Data'!B:B)</f>
        <v>GLEASON SHAPPING GP200S I18004</v>
      </c>
      <c r="D314" s="1" t="s">
        <v>16</v>
      </c>
      <c r="E314" s="1">
        <f>SUMIFS('Production Data'!K:K,'Production Data'!C:C,'Workout sheet'!D314,'Production Data'!A:A,'Workout sheet'!A314)</f>
        <v>635</v>
      </c>
      <c r="F314" s="1">
        <f t="shared" si="50"/>
        <v>32400</v>
      </c>
      <c r="G314">
        <f>SUMIFS('Production Data'!T:T,'Production Data'!C:C,'Workout sheet'!D314,'Production Data'!A:A,'Workout sheet'!A314)</f>
        <v>32400</v>
      </c>
      <c r="H314">
        <f>COUNTIFS('Compac Raw Data'!$D:$D,'Workout sheet'!C314,'Compac Raw Data'!$Z:$Z,'Workout sheet'!A314)</f>
        <v>1</v>
      </c>
      <c r="I314" s="8">
        <f t="shared" si="55"/>
        <v>10.583333333333334</v>
      </c>
      <c r="J314" s="8">
        <f t="shared" si="56"/>
        <v>22.059027777777779</v>
      </c>
      <c r="K314">
        <f>(SUMIFS('Compac Raw Data'!S:S,'Compac Raw Data'!Z:Z,'Workout sheet'!A314,'Compac Raw Data'!D:D,'Workout sheet'!C314))</f>
        <v>60</v>
      </c>
      <c r="L314" s="17">
        <f t="shared" si="57"/>
        <v>1.9598765432098767E-2</v>
      </c>
      <c r="M314" s="8">
        <f ca="1">IF(Table2[[#This Row],[MONTH]]+EOMONTH(MONTH(Table2[[#This Row],[MONTH]]),0)&lt;TODAY(),IF(H314=0,(F314-E314)/1440,((F314-E314)/H314)/1440),0)</f>
        <v>22.059027777777779</v>
      </c>
      <c r="N314" s="24">
        <f t="shared" si="58"/>
        <v>1.9598765432098767E-2</v>
      </c>
    </row>
    <row r="315" spans="1:21" x14ac:dyDescent="0.3">
      <c r="A315" s="6">
        <v>45292</v>
      </c>
      <c r="B315" t="s">
        <v>33</v>
      </c>
      <c r="C315" t="str">
        <f>_xlfn.XLOOKUP(D315,'Production Data'!C:C,'Production Data'!B:B)</f>
        <v>BROACHING MACHINE  6T- 5002</v>
      </c>
      <c r="D315" s="1" t="s">
        <v>17</v>
      </c>
      <c r="E315" s="1">
        <f>SUMIFS('Production Data'!K:K,'Production Data'!C:C,'Workout sheet'!D315,'Production Data'!A:A,'Workout sheet'!A315)</f>
        <v>0</v>
      </c>
      <c r="F315" s="1">
        <f t="shared" si="50"/>
        <v>32400</v>
      </c>
      <c r="G315">
        <f>SUMIFS('Production Data'!T:T,'Production Data'!C:C,'Workout sheet'!D315,'Production Data'!A:A,'Workout sheet'!A315)</f>
        <v>900</v>
      </c>
      <c r="H315">
        <f>COUNTIFS('Compac Raw Data'!$D:$D,'Workout sheet'!C315,'Compac Raw Data'!$Z:$Z,'Workout sheet'!A315)</f>
        <v>0</v>
      </c>
      <c r="I315" s="8">
        <f t="shared" si="55"/>
        <v>0</v>
      </c>
      <c r="J315" s="8">
        <f t="shared" si="56"/>
        <v>0.625</v>
      </c>
      <c r="K315">
        <f>(SUMIFS('Compac Raw Data'!S:S,'Compac Raw Data'!Z:Z,'Workout sheet'!A315,'Compac Raw Data'!D:D,'Workout sheet'!C315))</f>
        <v>0</v>
      </c>
      <c r="L315" s="17">
        <f t="shared" si="57"/>
        <v>0</v>
      </c>
      <c r="M315" s="8">
        <f ca="1">IF(Table2[[#This Row],[MONTH]]+EOMONTH(MONTH(Table2[[#This Row],[MONTH]]),0)&lt;TODAY(),IF(H315=0,(F315-E315)/1440,((F315-E315)/H315)/1440),0)</f>
        <v>22.5</v>
      </c>
      <c r="N315" s="24">
        <f t="shared" si="58"/>
        <v>0</v>
      </c>
    </row>
    <row r="316" spans="1:21" x14ac:dyDescent="0.3">
      <c r="A316" s="6">
        <v>45292</v>
      </c>
      <c r="B316" t="s">
        <v>33</v>
      </c>
      <c r="C316" t="str">
        <f>_xlfn.XLOOKUP(D316,'Production Data'!C:C,'Production Data'!B:B)</f>
        <v>MAG HOBBING 140H I7015</v>
      </c>
      <c r="D316" s="1" t="s">
        <v>18</v>
      </c>
      <c r="E316" s="1">
        <f>SUMIFS('Production Data'!K:K,'Production Data'!C:C,'Workout sheet'!D316,'Production Data'!A:A,'Workout sheet'!A316)</f>
        <v>3060</v>
      </c>
      <c r="F316" s="1">
        <f t="shared" si="50"/>
        <v>32400</v>
      </c>
      <c r="G316">
        <f>SUMIFS('Production Data'!T:T,'Production Data'!C:C,'Workout sheet'!D316,'Production Data'!A:A,'Workout sheet'!A316)</f>
        <v>35550</v>
      </c>
      <c r="H316">
        <f>COUNTIFS('Compac Raw Data'!$D:$D,'Workout sheet'!C316,'Compac Raw Data'!$Z:$Z,'Workout sheet'!A316)</f>
        <v>13</v>
      </c>
      <c r="I316" s="8">
        <f t="shared" si="55"/>
        <v>3.9230769230769229</v>
      </c>
      <c r="J316" s="8">
        <f t="shared" si="56"/>
        <v>1.7355769230769229</v>
      </c>
      <c r="K316">
        <f>(SUMIFS('Compac Raw Data'!S:S,'Compac Raw Data'!Z:Z,'Workout sheet'!A316,'Compac Raw Data'!D:D,'Workout sheet'!C316))</f>
        <v>1480</v>
      </c>
      <c r="L316" s="17">
        <f t="shared" si="57"/>
        <v>8.6075949367088608E-2</v>
      </c>
      <c r="M316" s="8">
        <f ca="1">IF(Table2[[#This Row],[MONTH]]+EOMONTH(MONTH(Table2[[#This Row],[MONTH]]),0)&lt;TODAY(),IF(H316=0,(F316-E316)/1440,((F316-E316)/H316)/1440),0)</f>
        <v>1.5673076923076925</v>
      </c>
      <c r="N316" s="24">
        <f t="shared" si="58"/>
        <v>9.4444444444444442E-2</v>
      </c>
    </row>
    <row r="317" spans="1:21" x14ac:dyDescent="0.3">
      <c r="A317" s="6">
        <v>45292</v>
      </c>
      <c r="B317" t="s">
        <v>33</v>
      </c>
      <c r="C317" t="str">
        <f>_xlfn.XLOOKUP(D317,'Production Data'!C:C,'Production Data'!B:B)</f>
        <v>GLEASON HOBBING 210H I7016</v>
      </c>
      <c r="D317" s="1" t="s">
        <v>19</v>
      </c>
      <c r="E317" s="1">
        <f>SUMIFS('Production Data'!K:K,'Production Data'!C:C,'Workout sheet'!D317,'Production Data'!A:A,'Workout sheet'!A317)</f>
        <v>595</v>
      </c>
      <c r="F317" s="1">
        <f t="shared" si="50"/>
        <v>32400</v>
      </c>
      <c r="G317">
        <f>SUMIFS('Production Data'!T:T,'Production Data'!C:C,'Workout sheet'!D317,'Production Data'!A:A,'Workout sheet'!A317)</f>
        <v>37800</v>
      </c>
      <c r="H317">
        <f>COUNTIFS('Compac Raw Data'!$D:$D,'Workout sheet'!C317,'Compac Raw Data'!$Z:$Z,'Workout sheet'!A317)</f>
        <v>3</v>
      </c>
      <c r="I317" s="8">
        <f t="shared" si="55"/>
        <v>3.3055555555555558</v>
      </c>
      <c r="J317" s="8">
        <f t="shared" si="56"/>
        <v>8.6122685185185173</v>
      </c>
      <c r="K317">
        <f>(SUMIFS('Compac Raw Data'!S:S,'Compac Raw Data'!Z:Z,'Workout sheet'!A317,'Compac Raw Data'!D:D,'Workout sheet'!C317))</f>
        <v>70</v>
      </c>
      <c r="L317" s="17">
        <f t="shared" si="57"/>
        <v>1.5740740740740739E-2</v>
      </c>
      <c r="M317" s="8">
        <f ca="1">IF(Table2[[#This Row],[MONTH]]+EOMONTH(MONTH(Table2[[#This Row],[MONTH]]),0)&lt;TODAY(),IF(H317=0,(F317-E317)/1440,((F317-E317)/H317)/1440),0)</f>
        <v>7.3622685185185182</v>
      </c>
      <c r="N317" s="24">
        <f t="shared" si="58"/>
        <v>1.8364197530864199E-2</v>
      </c>
    </row>
    <row r="318" spans="1:21" x14ac:dyDescent="0.3">
      <c r="A318" s="6">
        <v>45292</v>
      </c>
      <c r="B318" t="s">
        <v>33</v>
      </c>
      <c r="C318" t="str">
        <f>_xlfn.XLOOKUP(D318,'Production Data'!C:C,'Production Data'!B:B)</f>
        <v>GLEASON SHAVING 200SV I9006</v>
      </c>
      <c r="D318" s="1" t="s">
        <v>3932</v>
      </c>
      <c r="E318" s="1">
        <f>SUMIFS('Production Data'!K:K,'Production Data'!C:C,'Workout sheet'!D318,'Production Data'!A:A,'Workout sheet'!A318)</f>
        <v>0</v>
      </c>
      <c r="F318" s="1">
        <f t="shared" si="50"/>
        <v>32400</v>
      </c>
      <c r="G318">
        <f>SUMIFS('Production Data'!T:T,'Production Data'!C:C,'Workout sheet'!D318,'Production Data'!A:A,'Workout sheet'!A318)</f>
        <v>0</v>
      </c>
      <c r="H318">
        <f>COUNTIFS('Compac Raw Data'!$D:$D,'Workout sheet'!C318,'Compac Raw Data'!$Z:$Z,'Workout sheet'!A318)</f>
        <v>0</v>
      </c>
      <c r="I318" s="8">
        <f t="shared" si="55"/>
        <v>0</v>
      </c>
      <c r="J318" s="8">
        <f t="shared" si="56"/>
        <v>0</v>
      </c>
      <c r="K318">
        <f>(SUMIFS('Compac Raw Data'!S:S,'Compac Raw Data'!Z:Z,'Workout sheet'!A318,'Compac Raw Data'!D:D,'Workout sheet'!C318))</f>
        <v>0</v>
      </c>
      <c r="L318" s="17">
        <f t="shared" si="57"/>
        <v>0</v>
      </c>
      <c r="M318" s="8">
        <f ca="1">IF(Table2[[#This Row],[MONTH]]+EOMONTH(MONTH(Table2[[#This Row],[MONTH]]),0)&lt;TODAY(),IF(H318=0,(F318-E318)/1440,((F318-E318)/H318)/1440),0)</f>
        <v>22.5</v>
      </c>
      <c r="N318" s="24">
        <f t="shared" si="58"/>
        <v>0</v>
      </c>
    </row>
    <row r="319" spans="1:21" x14ac:dyDescent="0.3">
      <c r="A319" s="6">
        <v>45292</v>
      </c>
      <c r="B319" t="s">
        <v>34</v>
      </c>
      <c r="C319" t="str">
        <f>_xlfn.XLOOKUP(D319,'Production Data'!C:C,'Production Data'!B:B)</f>
        <v>STUDER EXT GRINDING S36-1 I13005</v>
      </c>
      <c r="D319" s="1" t="s">
        <v>22</v>
      </c>
      <c r="E319" s="1">
        <f>SUMIFS('Production Data'!K:K,'Production Data'!C:C,'Workout sheet'!D319,'Production Data'!A:A,'Workout sheet'!A319)</f>
        <v>3065</v>
      </c>
      <c r="F319" s="1">
        <f t="shared" si="50"/>
        <v>32400</v>
      </c>
      <c r="G319">
        <f>SUMIFS('Production Data'!T:T,'Production Data'!C:C,'Workout sheet'!D319,'Production Data'!A:A,'Workout sheet'!A319)</f>
        <v>40050</v>
      </c>
      <c r="H319">
        <f>COUNTIFS('Compac Raw Data'!$D:$D,'Workout sheet'!C319,'Compac Raw Data'!$Z:$Z,'Workout sheet'!A319)</f>
        <v>2</v>
      </c>
      <c r="I319" s="8">
        <f t="shared" si="55"/>
        <v>25.541666666666668</v>
      </c>
      <c r="J319" s="8">
        <f t="shared" si="56"/>
        <v>12.842013888888889</v>
      </c>
      <c r="K319">
        <f>(SUMIFS('Compac Raw Data'!S:S,'Compac Raw Data'!Z:Z,'Workout sheet'!A319,'Compac Raw Data'!D:D,'Workout sheet'!C319))</f>
        <v>180</v>
      </c>
      <c r="L319" s="17">
        <f t="shared" si="57"/>
        <v>7.6529338327091134E-2</v>
      </c>
      <c r="M319" s="8">
        <f ca="1">IF(Table2[[#This Row],[MONTH]]+EOMONTH(MONTH(Table2[[#This Row],[MONTH]]),0)&lt;TODAY(),IF(H319=0,(F319-E319)/1440,((F319-E319)/H319)/1440),0)</f>
        <v>10.185763888888889</v>
      </c>
      <c r="N319" s="24">
        <f t="shared" si="58"/>
        <v>9.4598765432098761E-2</v>
      </c>
    </row>
    <row r="320" spans="1:21" x14ac:dyDescent="0.3">
      <c r="A320" s="6">
        <v>45292</v>
      </c>
      <c r="B320" t="s">
        <v>34</v>
      </c>
      <c r="C320" t="str">
        <f>_xlfn.XLOOKUP(D320,'Production Data'!C:C,'Production Data'!B:B)</f>
        <v>STUDER EXT GRINDING S40 I13004</v>
      </c>
      <c r="D320" s="1" t="s">
        <v>23</v>
      </c>
      <c r="E320" s="1">
        <f>SUMIFS('Production Data'!K:K,'Production Data'!C:C,'Workout sheet'!D320,'Production Data'!A:A,'Workout sheet'!A320)</f>
        <v>0</v>
      </c>
      <c r="F320" s="1">
        <f t="shared" si="50"/>
        <v>32400</v>
      </c>
      <c r="G320">
        <f>SUMIFS('Production Data'!T:T,'Production Data'!C:C,'Workout sheet'!D320,'Production Data'!A:A,'Workout sheet'!A320)</f>
        <v>37350</v>
      </c>
      <c r="H320">
        <f>COUNTIFS('Compac Raw Data'!$D:$D,'Workout sheet'!C320,'Compac Raw Data'!$Z:$Z,'Workout sheet'!A320)</f>
        <v>11</v>
      </c>
      <c r="I320" s="8">
        <f t="shared" si="55"/>
        <v>0</v>
      </c>
      <c r="J320" s="8">
        <f t="shared" si="56"/>
        <v>2.3579545454545454</v>
      </c>
      <c r="K320">
        <f>(SUMIFS('Compac Raw Data'!S:S,'Compac Raw Data'!Z:Z,'Workout sheet'!A320,'Compac Raw Data'!D:D,'Workout sheet'!C320))</f>
        <v>625</v>
      </c>
      <c r="L320" s="17">
        <f t="shared" si="57"/>
        <v>0</v>
      </c>
      <c r="M320" s="8">
        <f ca="1">IF(Table2[[#This Row],[MONTH]]+EOMONTH(MONTH(Table2[[#This Row],[MONTH]]),0)&lt;TODAY(),IF(H320=0,(F320-E320)/1440,((F320-E320)/H320)/1440),0)</f>
        <v>2.0454545454545454</v>
      </c>
      <c r="N320" s="24">
        <f t="shared" si="58"/>
        <v>0</v>
      </c>
    </row>
    <row r="321" spans="1:14" x14ac:dyDescent="0.3">
      <c r="A321" s="6">
        <v>45292</v>
      </c>
      <c r="B321" t="s">
        <v>34</v>
      </c>
      <c r="C321" t="str">
        <f>_xlfn.XLOOKUP(D321,'Production Data'!C:C,'Production Data'!B:B)</f>
        <v>MAZAK TURNING CENTER SQT250-1 I3002</v>
      </c>
      <c r="D321" s="1" t="s">
        <v>24</v>
      </c>
      <c r="E321" s="1">
        <f>SUMIFS('Production Data'!K:K,'Production Data'!C:C,'Workout sheet'!D321,'Production Data'!A:A,'Workout sheet'!A321)</f>
        <v>82</v>
      </c>
      <c r="F321" s="1">
        <f t="shared" si="50"/>
        <v>32400</v>
      </c>
      <c r="G321">
        <f>SUMIFS('Production Data'!T:T,'Production Data'!C:C,'Workout sheet'!D321,'Production Data'!A:A,'Workout sheet'!A321)</f>
        <v>39150</v>
      </c>
      <c r="H321">
        <f>COUNTIFS('Compac Raw Data'!$D:$D,'Workout sheet'!C321,'Compac Raw Data'!$Z:$Z,'Workout sheet'!A321)</f>
        <v>0</v>
      </c>
      <c r="I321" s="8">
        <f t="shared" si="55"/>
        <v>1.3666666666666667</v>
      </c>
      <c r="J321" s="8">
        <f t="shared" si="56"/>
        <v>27.130555555555556</v>
      </c>
      <c r="K321">
        <f>(SUMIFS('Compac Raw Data'!S:S,'Compac Raw Data'!Z:Z,'Workout sheet'!A321,'Compac Raw Data'!D:D,'Workout sheet'!C321))</f>
        <v>0</v>
      </c>
      <c r="L321" s="17">
        <f t="shared" si="57"/>
        <v>2.094508301404853E-3</v>
      </c>
      <c r="M321" s="8">
        <f ca="1">IF(Table2[[#This Row],[MONTH]]+EOMONTH(MONTH(Table2[[#This Row],[MONTH]]),0)&lt;TODAY(),IF(H321=0,(F321-E321)/1440,((F321-E321)/H321)/1440),0)</f>
        <v>22.443055555555556</v>
      </c>
      <c r="N321" s="24">
        <f t="shared" si="58"/>
        <v>2.5308641975308644E-3</v>
      </c>
    </row>
    <row r="322" spans="1:14" x14ac:dyDescent="0.3">
      <c r="A322" s="6">
        <v>45292</v>
      </c>
      <c r="B322" t="s">
        <v>34</v>
      </c>
      <c r="C322" t="str">
        <f>_xlfn.XLOOKUP(D322,'Production Data'!C:C,'Production Data'!B:B)</f>
        <v>PMT INTERNAL GRINDING-1 FIG100XL I14004</v>
      </c>
      <c r="D322" s="1" t="s">
        <v>25</v>
      </c>
      <c r="E322" s="1">
        <f>SUMIFS('Production Data'!K:K,'Production Data'!C:C,'Workout sheet'!D322,'Production Data'!A:A,'Workout sheet'!A322)</f>
        <v>305</v>
      </c>
      <c r="F322" s="1">
        <f t="shared" si="50"/>
        <v>32400</v>
      </c>
      <c r="G322">
        <f>SUMIFS('Production Data'!T:T,'Production Data'!C:C,'Workout sheet'!D322,'Production Data'!A:A,'Workout sheet'!A322)</f>
        <v>40050</v>
      </c>
      <c r="H322">
        <f>COUNTIFS('Compac Raw Data'!$D:$D,'Workout sheet'!C322,'Compac Raw Data'!$Z:$Z,'Workout sheet'!A322)</f>
        <v>2</v>
      </c>
      <c r="I322" s="8">
        <f t="shared" si="55"/>
        <v>2.5416666666666665</v>
      </c>
      <c r="J322" s="8">
        <f t="shared" si="56"/>
        <v>13.800347222222221</v>
      </c>
      <c r="K322">
        <f>(SUMIFS('Compac Raw Data'!S:S,'Compac Raw Data'!Z:Z,'Workout sheet'!A322,'Compac Raw Data'!D:D,'Workout sheet'!C322))</f>
        <v>195</v>
      </c>
      <c r="L322" s="17">
        <f t="shared" si="57"/>
        <v>7.6154806491885146E-3</v>
      </c>
      <c r="M322" s="8">
        <f ca="1">IF(Table2[[#This Row],[MONTH]]+EOMONTH(MONTH(Table2[[#This Row],[MONTH]]),0)&lt;TODAY(),IF(H322=0,(F322-E322)/1440,((F322-E322)/H322)/1440),0)</f>
        <v>11.144097222222221</v>
      </c>
      <c r="N322" s="24">
        <f t="shared" si="58"/>
        <v>9.4135802469135811E-3</v>
      </c>
    </row>
    <row r="323" spans="1:14" x14ac:dyDescent="0.3">
      <c r="A323" s="6">
        <v>45292</v>
      </c>
      <c r="B323" t="s">
        <v>34</v>
      </c>
      <c r="C323" t="str">
        <f>_xlfn.XLOOKUP(D323,'Production Data'!C:C,'Production Data'!B:B)</f>
        <v>MORARA CNC ID GRINDING I14002</v>
      </c>
      <c r="D323" s="1" t="s">
        <v>26</v>
      </c>
      <c r="E323" s="1">
        <f>SUMIFS('Production Data'!K:K,'Production Data'!C:C,'Workout sheet'!D323,'Production Data'!A:A,'Workout sheet'!A323)</f>
        <v>2550</v>
      </c>
      <c r="F323" s="1">
        <f t="shared" si="50"/>
        <v>32400</v>
      </c>
      <c r="G323">
        <f>SUMIFS('Production Data'!T:T,'Production Data'!C:C,'Workout sheet'!D323,'Production Data'!A:A,'Workout sheet'!A323)</f>
        <v>27900</v>
      </c>
      <c r="H323">
        <f>COUNTIFS('Compac Raw Data'!$D:$D,'Workout sheet'!C323,'Compac Raw Data'!$Z:$Z,'Workout sheet'!A323)</f>
        <v>0</v>
      </c>
      <c r="I323" s="8">
        <f t="shared" si="55"/>
        <v>42.5</v>
      </c>
      <c r="J323" s="8">
        <f t="shared" si="56"/>
        <v>17.604166666666668</v>
      </c>
      <c r="K323">
        <f>(SUMIFS('Compac Raw Data'!S:S,'Compac Raw Data'!Z:Z,'Workout sheet'!A323,'Compac Raw Data'!D:D,'Workout sheet'!C323))</f>
        <v>0</v>
      </c>
      <c r="L323" s="17">
        <f t="shared" si="57"/>
        <v>9.1397849462365593E-2</v>
      </c>
      <c r="M323" s="8">
        <f ca="1">IF(Table2[[#This Row],[MONTH]]+EOMONTH(MONTH(Table2[[#This Row],[MONTH]]),0)&lt;TODAY(),IF(H323=0,(F323-E323)/1440,((F323-E323)/H323)/1440),0)</f>
        <v>20.729166666666668</v>
      </c>
      <c r="N323" s="24">
        <f t="shared" si="58"/>
        <v>7.8703703703703706E-2</v>
      </c>
    </row>
    <row r="324" spans="1:14" x14ac:dyDescent="0.3">
      <c r="A324" s="6">
        <v>45292</v>
      </c>
      <c r="B324" t="s">
        <v>34</v>
      </c>
      <c r="C324" t="str">
        <f>_xlfn.XLOOKUP(D324,'Production Data'!C:C,'Production Data'!B:B)</f>
        <v>VOUMARD ID GRINDING I14003</v>
      </c>
      <c r="D324" s="1" t="s">
        <v>27</v>
      </c>
      <c r="E324" s="1">
        <f>SUMIFS('Production Data'!K:K,'Production Data'!C:C,'Workout sheet'!D324,'Production Data'!A:A,'Workout sheet'!A324)</f>
        <v>490</v>
      </c>
      <c r="F324" s="1">
        <f t="shared" si="50"/>
        <v>32400</v>
      </c>
      <c r="G324">
        <f>SUMIFS('Production Data'!T:T,'Production Data'!C:C,'Workout sheet'!D324,'Production Data'!A:A,'Workout sheet'!A324)</f>
        <v>38700</v>
      </c>
      <c r="H324">
        <f>COUNTIFS('Compac Raw Data'!$D:$D,'Workout sheet'!C324,'Compac Raw Data'!$Z:$Z,'Workout sheet'!A324)</f>
        <v>3</v>
      </c>
      <c r="I324" s="8">
        <f t="shared" si="55"/>
        <v>2.7222222222222223</v>
      </c>
      <c r="J324" s="8">
        <f t="shared" si="56"/>
        <v>8.8449074074074066</v>
      </c>
      <c r="K324">
        <f>(SUMIFS('Compac Raw Data'!S:S,'Compac Raw Data'!Z:Z,'Workout sheet'!A324,'Compac Raw Data'!D:D,'Workout sheet'!C324))</f>
        <v>240</v>
      </c>
      <c r="L324" s="17">
        <f t="shared" si="57"/>
        <v>1.2661498708010336E-2</v>
      </c>
      <c r="M324" s="8">
        <f ca="1">IF(Table2[[#This Row],[MONTH]]+EOMONTH(MONTH(Table2[[#This Row],[MONTH]]),0)&lt;TODAY(),IF(H324=0,(F324-E324)/1440,((F324-E324)/H324)/1440),0)</f>
        <v>7.3865740740740735</v>
      </c>
      <c r="N324" s="24">
        <f t="shared" si="58"/>
        <v>1.5123456790123457E-2</v>
      </c>
    </row>
    <row r="325" spans="1:14" x14ac:dyDescent="0.3">
      <c r="A325" s="6">
        <v>45292</v>
      </c>
      <c r="B325" t="s">
        <v>34</v>
      </c>
      <c r="C325" t="str">
        <f>_xlfn.XLOOKUP(D325,'Production Data'!C:C,'Production Data'!B:B)</f>
        <v>BURRI GEAR GRINDING BZ331 I15007</v>
      </c>
      <c r="D325" s="1" t="s">
        <v>28</v>
      </c>
      <c r="E325" s="1">
        <f>SUMIFS('Production Data'!K:K,'Production Data'!C:C,'Workout sheet'!D325,'Production Data'!A:A,'Workout sheet'!A325)</f>
        <v>975</v>
      </c>
      <c r="F325" s="1">
        <f t="shared" si="50"/>
        <v>32400</v>
      </c>
      <c r="G325">
        <f>SUMIFS('Production Data'!T:T,'Production Data'!C:C,'Workout sheet'!D325,'Production Data'!A:A,'Workout sheet'!A325)</f>
        <v>36000</v>
      </c>
      <c r="H325">
        <f>COUNTIFS('Compac Raw Data'!$D:$D,'Workout sheet'!C325,'Compac Raw Data'!$Z:$Z,'Workout sheet'!A325)</f>
        <v>4</v>
      </c>
      <c r="I325" s="8">
        <f t="shared" si="55"/>
        <v>4.0625</v>
      </c>
      <c r="J325" s="8">
        <f t="shared" si="56"/>
        <v>6.080729166666667</v>
      </c>
      <c r="K325">
        <f>(SUMIFS('Compac Raw Data'!S:S,'Compac Raw Data'!Z:Z,'Workout sheet'!A325,'Compac Raw Data'!D:D,'Workout sheet'!C325))</f>
        <v>255</v>
      </c>
      <c r="L325" s="17">
        <f t="shared" si="57"/>
        <v>2.7083333333333334E-2</v>
      </c>
      <c r="M325" s="8">
        <f ca="1">IF(Table2[[#This Row],[MONTH]]+EOMONTH(MONTH(Table2[[#This Row],[MONTH]]),0)&lt;TODAY(),IF(H325=0,(F325-E325)/1440,((F325-E325)/H325)/1440),0)</f>
        <v>5.455729166666667</v>
      </c>
      <c r="N325" s="24">
        <f t="shared" si="58"/>
        <v>3.0092592592592591E-2</v>
      </c>
    </row>
    <row r="326" spans="1:14" x14ac:dyDescent="0.3">
      <c r="A326" s="6">
        <v>45292</v>
      </c>
      <c r="B326" t="s">
        <v>34</v>
      </c>
      <c r="C326" t="str">
        <f>_xlfn.XLOOKUP(D326,'Production Data'!C:C,'Production Data'!B:B)</f>
        <v>PMT INTERNAL GRINDING-2 FIG50XL I14005</v>
      </c>
      <c r="D326" s="1" t="s">
        <v>29</v>
      </c>
      <c r="E326" s="1">
        <f>SUMIFS('Production Data'!K:K,'Production Data'!C:C,'Workout sheet'!D326,'Production Data'!A:A,'Workout sheet'!A326)</f>
        <v>110</v>
      </c>
      <c r="F326" s="1">
        <f t="shared" si="50"/>
        <v>32400</v>
      </c>
      <c r="G326">
        <f>SUMIFS('Production Data'!T:T,'Production Data'!C:C,'Workout sheet'!D326,'Production Data'!A:A,'Workout sheet'!A326)</f>
        <v>39600</v>
      </c>
      <c r="H326">
        <f>COUNTIFS('Compac Raw Data'!$D:$D,'Workout sheet'!C326,'Compac Raw Data'!$Z:$Z,'Workout sheet'!A326)</f>
        <v>0</v>
      </c>
      <c r="I326" s="8">
        <f t="shared" si="55"/>
        <v>1.8333333333333333</v>
      </c>
      <c r="J326" s="8">
        <f t="shared" si="56"/>
        <v>27.423611111111111</v>
      </c>
      <c r="K326">
        <f>(SUMIFS('Compac Raw Data'!S:S,'Compac Raw Data'!Z:Z,'Workout sheet'!A326,'Compac Raw Data'!D:D,'Workout sheet'!C326))</f>
        <v>0</v>
      </c>
      <c r="L326" s="17">
        <f t="shared" si="57"/>
        <v>2.7777777777777779E-3</v>
      </c>
      <c r="M326" s="8">
        <f ca="1">IF(Table2[[#This Row],[MONTH]]+EOMONTH(MONTH(Table2[[#This Row],[MONTH]]),0)&lt;TODAY(),IF(H326=0,(F326-E326)/1440,((F326-E326)/H326)/1440),0)</f>
        <v>22.423611111111111</v>
      </c>
      <c r="N326" s="24">
        <f t="shared" si="58"/>
        <v>3.3950617283950617E-3</v>
      </c>
    </row>
    <row r="327" spans="1:14" x14ac:dyDescent="0.3">
      <c r="A327" s="6">
        <v>45292</v>
      </c>
      <c r="B327" t="s">
        <v>34</v>
      </c>
      <c r="C327" t="str">
        <f>_xlfn.XLOOKUP(D327,'Production Data'!C:C,'Production Data'!B:B)</f>
        <v>REISHAUER GEAR GRINDING RZ301AS I15003</v>
      </c>
      <c r="D327" s="1" t="s">
        <v>30</v>
      </c>
      <c r="E327" s="1">
        <f>SUMIFS('Production Data'!K:K,'Production Data'!C:C,'Workout sheet'!D327,'Production Data'!A:A,'Workout sheet'!A327)</f>
        <v>0</v>
      </c>
      <c r="F327" s="1">
        <f t="shared" si="50"/>
        <v>32400</v>
      </c>
      <c r="G327">
        <f>SUMIFS('Production Data'!T:T,'Production Data'!C:C,'Workout sheet'!D327,'Production Data'!A:A,'Workout sheet'!A327)</f>
        <v>0</v>
      </c>
      <c r="H327">
        <f>COUNTIFS('Compac Raw Data'!$D:$D,'Workout sheet'!C327,'Compac Raw Data'!$Z:$Z,'Workout sheet'!A327)</f>
        <v>2</v>
      </c>
      <c r="I327" s="8">
        <f t="shared" si="55"/>
        <v>0</v>
      </c>
      <c r="J327" s="8">
        <f t="shared" si="56"/>
        <v>0</v>
      </c>
      <c r="K327">
        <f>(SUMIFS('Compac Raw Data'!S:S,'Compac Raw Data'!Z:Z,'Workout sheet'!A327,'Compac Raw Data'!D:D,'Workout sheet'!C327))</f>
        <v>150</v>
      </c>
      <c r="L327" s="17">
        <f t="shared" si="57"/>
        <v>0</v>
      </c>
      <c r="M327" s="8">
        <f ca="1">IF(Table2[[#This Row],[MONTH]]+EOMONTH(MONTH(Table2[[#This Row],[MONTH]]),0)&lt;TODAY(),IF(H327=0,(F327-E327)/1440,((F327-E327)/H327)/1440),0)</f>
        <v>11.25</v>
      </c>
      <c r="N327" s="24">
        <f t="shared" si="58"/>
        <v>0</v>
      </c>
    </row>
    <row r="328" spans="1:14" x14ac:dyDescent="0.3">
      <c r="A328" s="6">
        <v>45292</v>
      </c>
      <c r="B328" t="s">
        <v>34</v>
      </c>
      <c r="C328" t="str">
        <f>_xlfn.XLOOKUP(D328,'Production Data'!C:C,'Production Data'!B:B)</f>
        <v>REISHAUER GEAR GRINDING RZ362A I15004</v>
      </c>
      <c r="D328" s="1" t="s">
        <v>31</v>
      </c>
      <c r="E328" s="1">
        <f>SUMIFS('Production Data'!K:K,'Production Data'!C:C,'Workout sheet'!D328,'Production Data'!A:A,'Workout sheet'!A328)</f>
        <v>4045</v>
      </c>
      <c r="F328" s="1">
        <f t="shared" si="50"/>
        <v>32400</v>
      </c>
      <c r="G328">
        <f>SUMIFS('Production Data'!T:T,'Production Data'!C:C,'Workout sheet'!D328,'Production Data'!A:A,'Workout sheet'!A328)</f>
        <v>20250</v>
      </c>
      <c r="H328">
        <f>COUNTIFS('Compac Raw Data'!$D:$D,'Workout sheet'!C328,'Compac Raw Data'!$Z:$Z,'Workout sheet'!A328)</f>
        <v>4</v>
      </c>
      <c r="I328" s="8">
        <f t="shared" si="55"/>
        <v>16.854166666666668</v>
      </c>
      <c r="J328" s="8">
        <f t="shared" si="56"/>
        <v>2.8133680555555554</v>
      </c>
      <c r="K328">
        <f>(SUMIFS('Compac Raw Data'!S:S,'Compac Raw Data'!Z:Z,'Workout sheet'!A328,'Compac Raw Data'!D:D,'Workout sheet'!C328))</f>
        <v>140</v>
      </c>
      <c r="L328" s="17">
        <f t="shared" si="57"/>
        <v>0.19975308641975309</v>
      </c>
      <c r="M328" s="8">
        <f ca="1">IF(Table2[[#This Row],[MONTH]]+EOMONTH(MONTH(Table2[[#This Row],[MONTH]]),0)&lt;TODAY(),IF(H328=0,(F328-E328)/1440,((F328-E328)/H328)/1440),0)</f>
        <v>4.9227430555555554</v>
      </c>
      <c r="N328" s="24">
        <f t="shared" si="58"/>
        <v>0.12484567901234568</v>
      </c>
    </row>
    <row r="329" spans="1:14" x14ac:dyDescent="0.3">
      <c r="A329" s="6">
        <v>45292</v>
      </c>
      <c r="B329" t="s">
        <v>35</v>
      </c>
      <c r="C329" t="str">
        <f>_xlfn.XLOOKUP(D329,'Production Data'!C:C,'Production Data'!B:B)</f>
        <v>MAZAK HMC HCN6000 I21005</v>
      </c>
      <c r="D329" s="1" t="s">
        <v>36</v>
      </c>
      <c r="E329" s="1">
        <f>SUMIFS('Production Data'!K:K,'Production Data'!C:C,'Workout sheet'!D329,'Production Data'!A:A,'Workout sheet'!A329)</f>
        <v>956</v>
      </c>
      <c r="F329" s="1">
        <f t="shared" si="50"/>
        <v>32400</v>
      </c>
      <c r="G329">
        <f>SUMIFS('Production Data'!T:T,'Production Data'!C:C,'Workout sheet'!D329,'Production Data'!A:A,'Workout sheet'!A329)</f>
        <v>31500</v>
      </c>
      <c r="H329">
        <f>COUNTIFS('Compac Raw Data'!$D:$D,'Workout sheet'!C329,'Compac Raw Data'!$Z:$Z,'Workout sheet'!A329)</f>
        <v>6</v>
      </c>
      <c r="I329" s="8">
        <f t="shared" si="55"/>
        <v>2.6555555555555559</v>
      </c>
      <c r="J329" s="8">
        <f t="shared" si="56"/>
        <v>3.5351851851851852</v>
      </c>
      <c r="K329">
        <f>(SUMIFS('Compac Raw Data'!S:S,'Compac Raw Data'!Z:Z,'Workout sheet'!A329,'Compac Raw Data'!D:D,'Workout sheet'!C329))</f>
        <v>185</v>
      </c>
      <c r="L329" s="17">
        <f t="shared" si="57"/>
        <v>3.0349206349206348E-2</v>
      </c>
      <c r="M329" s="8">
        <f ca="1">IF(Table2[[#This Row],[MONTH]]+EOMONTH(MONTH(Table2[[#This Row],[MONTH]]),0)&lt;TODAY(),IF(H329=0,(F329-E329)/1440,((F329-E329)/H329)/1440),0)</f>
        <v>3.6393518518518522</v>
      </c>
      <c r="N329" s="24">
        <f t="shared" si="58"/>
        <v>2.9506172839506174E-2</v>
      </c>
    </row>
    <row r="330" spans="1:14" x14ac:dyDescent="0.3">
      <c r="A330" s="6">
        <v>45292</v>
      </c>
      <c r="B330" t="s">
        <v>35</v>
      </c>
      <c r="C330" t="str">
        <f>_xlfn.XLOOKUP(D330,'Production Data'!C:C,'Production Data'!B:B)</f>
        <v>MAZAK HMC FH 4000- 21001</v>
      </c>
      <c r="D330" s="1" t="s">
        <v>37</v>
      </c>
      <c r="E330" s="1">
        <f>SUMIFS('Production Data'!K:K,'Production Data'!C:C,'Workout sheet'!D330,'Production Data'!A:A,'Workout sheet'!A330)</f>
        <v>864</v>
      </c>
      <c r="F330" s="1">
        <f t="shared" si="50"/>
        <v>32400</v>
      </c>
      <c r="G330">
        <f>SUMIFS('Production Data'!T:T,'Production Data'!C:C,'Workout sheet'!D330,'Production Data'!A:A,'Workout sheet'!A330)</f>
        <v>32850</v>
      </c>
      <c r="H330">
        <f>COUNTIFS('Compac Raw Data'!$D:$D,'Workout sheet'!C330,'Compac Raw Data'!$Z:$Z,'Workout sheet'!A330)</f>
        <v>7</v>
      </c>
      <c r="I330" s="8">
        <f t="shared" si="55"/>
        <v>2.0571428571428574</v>
      </c>
      <c r="J330" s="8">
        <f t="shared" si="56"/>
        <v>3.1732142857142858</v>
      </c>
      <c r="K330">
        <f>(SUMIFS('Compac Raw Data'!S:S,'Compac Raw Data'!Z:Z,'Workout sheet'!A330,'Compac Raw Data'!D:D,'Workout sheet'!C330))</f>
        <v>240</v>
      </c>
      <c r="L330" s="17">
        <f t="shared" si="57"/>
        <v>2.63013698630137E-2</v>
      </c>
      <c r="M330" s="8">
        <f ca="1">IF(Table2[[#This Row],[MONTH]]+EOMONTH(MONTH(Table2[[#This Row],[MONTH]]),0)&lt;TODAY(),IF(H330=0,(F330-E330)/1440,((F330-E330)/H330)/1440),0)</f>
        <v>3.1285714285714286</v>
      </c>
      <c r="N330" s="24">
        <f t="shared" si="58"/>
        <v>2.6666666666666668E-2</v>
      </c>
    </row>
    <row r="331" spans="1:14" x14ac:dyDescent="0.3">
      <c r="A331" s="6">
        <v>45292</v>
      </c>
      <c r="B331" t="s">
        <v>35</v>
      </c>
      <c r="C331" t="str">
        <f>_xlfn.XLOOKUP(D331,'Production Data'!C:C,'Production Data'!B:B)</f>
        <v>DOOSAN VERTICAL TURNING LATHE VTL850 I3101</v>
      </c>
      <c r="D331" s="1" t="s">
        <v>38</v>
      </c>
      <c r="E331" s="1">
        <f>SUMIFS('Production Data'!K:K,'Production Data'!C:C,'Workout sheet'!D331,'Production Data'!A:A,'Workout sheet'!A331)</f>
        <v>2052</v>
      </c>
      <c r="F331" s="1">
        <f t="shared" si="50"/>
        <v>32400</v>
      </c>
      <c r="G331">
        <f>SUMIFS('Production Data'!T:T,'Production Data'!C:C,'Workout sheet'!D331,'Production Data'!A:A,'Workout sheet'!A331)</f>
        <v>22500</v>
      </c>
      <c r="H331">
        <f>COUNTIFS('Compac Raw Data'!$D:$D,'Workout sheet'!C331,'Compac Raw Data'!$Z:$Z,'Workout sheet'!A331)</f>
        <v>5</v>
      </c>
      <c r="I331" s="8">
        <f t="shared" si="55"/>
        <v>6.84</v>
      </c>
      <c r="J331" s="8">
        <f t="shared" si="56"/>
        <v>2.84</v>
      </c>
      <c r="K331">
        <f>(SUMIFS('Compac Raw Data'!S:S,'Compac Raw Data'!Z:Z,'Workout sheet'!A331,'Compac Raw Data'!D:D,'Workout sheet'!C331))</f>
        <v>1130</v>
      </c>
      <c r="L331" s="17">
        <f t="shared" si="57"/>
        <v>9.1200000000000003E-2</v>
      </c>
      <c r="M331" s="8">
        <f ca="1">IF(Table2[[#This Row],[MONTH]]+EOMONTH(MONTH(Table2[[#This Row],[MONTH]]),0)&lt;TODAY(),IF(H331=0,(F331-E331)/1440,((F331-E331)/H331)/1440),0)</f>
        <v>4.2149999999999999</v>
      </c>
      <c r="N331" s="24">
        <f t="shared" si="58"/>
        <v>6.3333333333333339E-2</v>
      </c>
    </row>
    <row r="332" spans="1:14" x14ac:dyDescent="0.3">
      <c r="A332" s="6">
        <v>45292</v>
      </c>
      <c r="B332" t="s">
        <v>35</v>
      </c>
      <c r="C332" t="str">
        <f>_xlfn.XLOOKUP(D332,'Production Data'!C:C,'Production Data'!B:B)</f>
        <v>HWACHEON VERTICAL TURNING LATHE VT550R I3105</v>
      </c>
      <c r="D332" s="1" t="s">
        <v>39</v>
      </c>
      <c r="E332" s="1">
        <f>SUMIFS('Production Data'!K:K,'Production Data'!C:C,'Workout sheet'!D332,'Production Data'!A:A,'Workout sheet'!A332)</f>
        <v>1330</v>
      </c>
      <c r="F332" s="1">
        <f t="shared" ref="F332:F395" si="59">NETWORKDAYS.INTL(A332,EOMONTH(A332,0),11,U:U)*22.5*60</f>
        <v>32400</v>
      </c>
      <c r="G332">
        <f>SUMIFS('Production Data'!T:T,'Production Data'!C:C,'Workout sheet'!D332,'Production Data'!A:A,'Workout sheet'!A332)</f>
        <v>28350</v>
      </c>
      <c r="H332">
        <f>COUNTIFS('Compac Raw Data'!$D:$D,'Workout sheet'!C332,'Compac Raw Data'!$Z:$Z,'Workout sheet'!A332)</f>
        <v>1</v>
      </c>
      <c r="I332" s="8">
        <f t="shared" si="55"/>
        <v>22.166666666666668</v>
      </c>
      <c r="J332" s="8">
        <f t="shared" si="56"/>
        <v>18.763888888888889</v>
      </c>
      <c r="K332">
        <f>(SUMIFS('Compac Raw Data'!S:S,'Compac Raw Data'!Z:Z,'Workout sheet'!A332,'Compac Raw Data'!D:D,'Workout sheet'!C332))</f>
        <v>60</v>
      </c>
      <c r="L332" s="17">
        <f t="shared" si="57"/>
        <v>4.6913580246913583E-2</v>
      </c>
      <c r="M332" s="8">
        <f ca="1">IF(Table2[[#This Row],[MONTH]]+EOMONTH(MONTH(Table2[[#This Row],[MONTH]]),0)&lt;TODAY(),IF(H332=0,(F332-E332)/1440,((F332-E332)/H332)/1440),0)</f>
        <v>21.576388888888889</v>
      </c>
      <c r="N332" s="24">
        <f t="shared" si="58"/>
        <v>4.1049382716049382E-2</v>
      </c>
    </row>
    <row r="333" spans="1:14" x14ac:dyDescent="0.3">
      <c r="A333" s="6">
        <v>45292</v>
      </c>
      <c r="B333" t="s">
        <v>35</v>
      </c>
      <c r="C333" t="str">
        <f>_xlfn.XLOOKUP(D333,'Production Data'!C:C,'Production Data'!B:B)</f>
        <v>HWACHEON VERTICAL TURNING LATHE VT650R I3107</v>
      </c>
      <c r="D333" s="1" t="s">
        <v>40</v>
      </c>
      <c r="E333" s="1">
        <f>SUMIFS('Production Data'!K:K,'Production Data'!C:C,'Workout sheet'!D333,'Production Data'!A:A,'Workout sheet'!A333)</f>
        <v>282</v>
      </c>
      <c r="F333" s="1">
        <f t="shared" si="59"/>
        <v>32400</v>
      </c>
      <c r="G333">
        <f>SUMIFS('Production Data'!T:T,'Production Data'!C:C,'Workout sheet'!D333,'Production Data'!A:A,'Workout sheet'!A333)</f>
        <v>33300</v>
      </c>
      <c r="H333">
        <f>COUNTIFS('Compac Raw Data'!$D:$D,'Workout sheet'!C333,'Compac Raw Data'!$Z:$Z,'Workout sheet'!A333)</f>
        <v>0</v>
      </c>
      <c r="I333" s="8">
        <f t="shared" si="55"/>
        <v>4.7</v>
      </c>
      <c r="J333" s="8">
        <f t="shared" si="56"/>
        <v>22.929166666666667</v>
      </c>
      <c r="K333">
        <f>(SUMIFS('Compac Raw Data'!S:S,'Compac Raw Data'!Z:Z,'Workout sheet'!A333,'Compac Raw Data'!D:D,'Workout sheet'!C333))</f>
        <v>0</v>
      </c>
      <c r="L333" s="17">
        <f t="shared" si="57"/>
        <v>8.4684684684684687E-3</v>
      </c>
      <c r="M333" s="8">
        <f ca="1">IF(Table2[[#This Row],[MONTH]]+EOMONTH(MONTH(Table2[[#This Row],[MONTH]]),0)&lt;TODAY(),IF(H333=0,(F333-E333)/1440,((F333-E333)/H333)/1440),0)</f>
        <v>22.304166666666667</v>
      </c>
      <c r="N333" s="24">
        <f t="shared" si="58"/>
        <v>8.7037037037037031E-3</v>
      </c>
    </row>
    <row r="334" spans="1:14" x14ac:dyDescent="0.3">
      <c r="A334" s="6">
        <v>45292</v>
      </c>
      <c r="B334" t="s">
        <v>35</v>
      </c>
      <c r="C334" t="str">
        <f>_xlfn.XLOOKUP(D334,'Production Data'!C:C,'Production Data'!B:B)</f>
        <v>MAZAK HMC FH6800 6PC I21004</v>
      </c>
      <c r="D334" s="1" t="s">
        <v>41</v>
      </c>
      <c r="E334" s="1">
        <f>SUMIFS('Production Data'!K:K,'Production Data'!C:C,'Workout sheet'!D334,'Production Data'!A:A,'Workout sheet'!A334)</f>
        <v>709</v>
      </c>
      <c r="F334" s="1">
        <f t="shared" si="59"/>
        <v>32400</v>
      </c>
      <c r="G334">
        <f>SUMIFS('Production Data'!T:T,'Production Data'!C:C,'Workout sheet'!D334,'Production Data'!A:A,'Workout sheet'!A334)</f>
        <v>33750</v>
      </c>
      <c r="H334">
        <f>COUNTIFS('Compac Raw Data'!$D:$D,'Workout sheet'!C334,'Compac Raw Data'!$Z:$Z,'Workout sheet'!A334)</f>
        <v>7</v>
      </c>
      <c r="I334" s="8">
        <f t="shared" si="55"/>
        <v>1.6880952380952381</v>
      </c>
      <c r="J334" s="8">
        <f t="shared" si="56"/>
        <v>3.2778769841269839</v>
      </c>
      <c r="K334">
        <f>(SUMIFS('Compac Raw Data'!S:S,'Compac Raw Data'!Z:Z,'Workout sheet'!A334,'Compac Raw Data'!D:D,'Workout sheet'!C334))</f>
        <v>435</v>
      </c>
      <c r="L334" s="17">
        <f t="shared" si="57"/>
        <v>2.1007407407407409E-2</v>
      </c>
      <c r="M334" s="8">
        <f ca="1">IF(Table2[[#This Row],[MONTH]]+EOMONTH(MONTH(Table2[[#This Row],[MONTH]]),0)&lt;TODAY(),IF(H334=0,(F334-E334)/1440,((F334-E334)/H334)/1440),0)</f>
        <v>3.1439484126984132</v>
      </c>
      <c r="N334" s="24">
        <f t="shared" si="58"/>
        <v>2.1882716049382717E-2</v>
      </c>
    </row>
    <row r="335" spans="1:14" x14ac:dyDescent="0.3">
      <c r="A335" s="6">
        <v>45292</v>
      </c>
      <c r="B335" t="s">
        <v>35</v>
      </c>
      <c r="C335" t="str">
        <f>_xlfn.XLOOKUP(D335,'Production Data'!C:C,'Production Data'!B:B)</f>
        <v>MAZAK HMC FH6800 2PC-1 I21003</v>
      </c>
      <c r="D335" s="1" t="s">
        <v>42</v>
      </c>
      <c r="E335" s="1">
        <f>SUMIFS('Production Data'!K:K,'Production Data'!C:C,'Workout sheet'!D335,'Production Data'!A:A,'Workout sheet'!A335)</f>
        <v>1577</v>
      </c>
      <c r="F335" s="1">
        <f t="shared" si="59"/>
        <v>32400</v>
      </c>
      <c r="G335">
        <f>SUMIFS('Production Data'!T:T,'Production Data'!C:C,'Workout sheet'!D335,'Production Data'!A:A,'Workout sheet'!A335)</f>
        <v>31500</v>
      </c>
      <c r="H335">
        <f>COUNTIFS('Compac Raw Data'!$D:$D,'Workout sheet'!C335,'Compac Raw Data'!$Z:$Z,'Workout sheet'!A335)</f>
        <v>13</v>
      </c>
      <c r="I335" s="8">
        <f t="shared" si="55"/>
        <v>2.0217948717948717</v>
      </c>
      <c r="J335" s="8">
        <f t="shared" si="56"/>
        <v>1.5984508547008549</v>
      </c>
      <c r="K335">
        <f>(SUMIFS('Compac Raw Data'!S:S,'Compac Raw Data'!Z:Z,'Workout sheet'!A335,'Compac Raw Data'!D:D,'Workout sheet'!C335))</f>
        <v>365</v>
      </c>
      <c r="L335" s="17">
        <f t="shared" si="57"/>
        <v>5.0063492063492067E-2</v>
      </c>
      <c r="M335" s="8">
        <f ca="1">IF(Table2[[#This Row],[MONTH]]+EOMONTH(MONTH(Table2[[#This Row],[MONTH]]),0)&lt;TODAY(),IF(H335=0,(F335-E335)/1440,((F335-E335)/H335)/1440),0)</f>
        <v>1.6465277777777778</v>
      </c>
      <c r="N335" s="24">
        <f t="shared" si="58"/>
        <v>4.8672839506172842E-2</v>
      </c>
    </row>
    <row r="336" spans="1:14" x14ac:dyDescent="0.3">
      <c r="A336" s="6">
        <v>45292</v>
      </c>
      <c r="B336" t="s">
        <v>35</v>
      </c>
      <c r="C336" t="str">
        <f>_xlfn.XLOOKUP(D336,'Production Data'!C:C,'Production Data'!B:B)</f>
        <v>MAZAK HMC FH6800 2PC-2 I21006</v>
      </c>
      <c r="D336" s="1" t="s">
        <v>43</v>
      </c>
      <c r="E336" s="1">
        <f>SUMIFS('Production Data'!K:K,'Production Data'!C:C,'Workout sheet'!D336,'Production Data'!A:A,'Workout sheet'!A336)</f>
        <v>500</v>
      </c>
      <c r="F336" s="1">
        <f t="shared" si="59"/>
        <v>32400</v>
      </c>
      <c r="G336">
        <f>SUMIFS('Production Data'!T:T,'Production Data'!C:C,'Workout sheet'!D336,'Production Data'!A:A,'Workout sheet'!A336)</f>
        <v>33750</v>
      </c>
      <c r="H336">
        <f>COUNTIFS('Compac Raw Data'!$D:$D,'Workout sheet'!C336,'Compac Raw Data'!$Z:$Z,'Workout sheet'!A336)</f>
        <v>4</v>
      </c>
      <c r="I336" s="8">
        <f t="shared" si="55"/>
        <v>2.0833333333333335</v>
      </c>
      <c r="J336" s="8">
        <f t="shared" si="56"/>
        <v>5.7725694444444446</v>
      </c>
      <c r="K336">
        <f>(SUMIFS('Compac Raw Data'!S:S,'Compac Raw Data'!Z:Z,'Workout sheet'!A336,'Compac Raw Data'!D:D,'Workout sheet'!C336))</f>
        <v>215</v>
      </c>
      <c r="L336" s="17">
        <f t="shared" si="57"/>
        <v>1.4814814814814815E-2</v>
      </c>
      <c r="M336" s="8">
        <f ca="1">IF(Table2[[#This Row],[MONTH]]+EOMONTH(MONTH(Table2[[#This Row],[MONTH]]),0)&lt;TODAY(),IF(H336=0,(F336-E336)/1440,((F336-E336)/H336)/1440),0)</f>
        <v>5.5381944444444446</v>
      </c>
      <c r="N336" s="24">
        <f t="shared" si="58"/>
        <v>1.5432098765432098E-2</v>
      </c>
    </row>
    <row r="337" spans="1:14" x14ac:dyDescent="0.3">
      <c r="A337" s="6">
        <v>45292</v>
      </c>
      <c r="B337" t="s">
        <v>35</v>
      </c>
      <c r="C337" t="str">
        <f>_xlfn.XLOOKUP(D337,'Production Data'!C:C,'Production Data'!B:B)</f>
        <v>MAZAK TURNING CENTER QTN350M I3006</v>
      </c>
      <c r="D337" s="1" t="s">
        <v>44</v>
      </c>
      <c r="E337" s="1">
        <f>SUMIFS('Production Data'!K:K,'Production Data'!C:C,'Workout sheet'!D337,'Production Data'!A:A,'Workout sheet'!A337)</f>
        <v>245</v>
      </c>
      <c r="F337" s="1">
        <f t="shared" si="59"/>
        <v>32400</v>
      </c>
      <c r="G337">
        <f>SUMIFS('Production Data'!T:T,'Production Data'!C:C,'Workout sheet'!D337,'Production Data'!A:A,'Workout sheet'!A337)</f>
        <v>32850</v>
      </c>
      <c r="H337">
        <f>COUNTIFS('Compac Raw Data'!$D:$D,'Workout sheet'!C337,'Compac Raw Data'!$Z:$Z,'Workout sheet'!A337)</f>
        <v>2</v>
      </c>
      <c r="I337" s="8">
        <f t="shared" si="55"/>
        <v>2.0416666666666665</v>
      </c>
      <c r="J337" s="8">
        <f t="shared" si="56"/>
        <v>11.321180555555555</v>
      </c>
      <c r="K337">
        <f>(SUMIFS('Compac Raw Data'!S:S,'Compac Raw Data'!Z:Z,'Workout sheet'!A337,'Compac Raw Data'!D:D,'Workout sheet'!C337))</f>
        <v>75</v>
      </c>
      <c r="L337" s="17">
        <f t="shared" si="57"/>
        <v>7.4581430745814309E-3</v>
      </c>
      <c r="M337" s="8">
        <f ca="1">IF(Table2[[#This Row],[MONTH]]+EOMONTH(MONTH(Table2[[#This Row],[MONTH]]),0)&lt;TODAY(),IF(H337=0,(F337-E337)/1440,((F337-E337)/H337)/1440),0)</f>
        <v>11.164930555555555</v>
      </c>
      <c r="N337" s="24">
        <f t="shared" si="58"/>
        <v>7.5617283950617283E-3</v>
      </c>
    </row>
    <row r="338" spans="1:14" x14ac:dyDescent="0.3">
      <c r="A338" s="6">
        <v>45292</v>
      </c>
      <c r="B338" t="s">
        <v>35</v>
      </c>
      <c r="C338" t="str">
        <f>_xlfn.XLOOKUP(D338,'Production Data'!C:C,'Production Data'!B:B)</f>
        <v>MAZAK VMC VTC200B I22001</v>
      </c>
      <c r="D338" s="1" t="s">
        <v>45</v>
      </c>
      <c r="E338" s="1">
        <f>SUMIFS('Production Data'!K:K,'Production Data'!C:C,'Workout sheet'!D338,'Production Data'!A:A,'Workout sheet'!A338)</f>
        <v>70</v>
      </c>
      <c r="F338" s="1">
        <f t="shared" si="59"/>
        <v>32400</v>
      </c>
      <c r="G338">
        <f>SUMIFS('Production Data'!T:T,'Production Data'!C:C,'Workout sheet'!D338,'Production Data'!A:A,'Workout sheet'!A338)</f>
        <v>30150</v>
      </c>
      <c r="H338">
        <f>COUNTIFS('Compac Raw Data'!$D:$D,'Workout sheet'!C338,'Compac Raw Data'!$Z:$Z,'Workout sheet'!A338)</f>
        <v>0</v>
      </c>
      <c r="I338" s="8">
        <f t="shared" si="55"/>
        <v>1.1666666666666667</v>
      </c>
      <c r="J338" s="8">
        <f t="shared" si="56"/>
        <v>20.888888888888889</v>
      </c>
      <c r="K338">
        <f>(SUMIFS('Compac Raw Data'!S:S,'Compac Raw Data'!Z:Z,'Workout sheet'!A338,'Compac Raw Data'!D:D,'Workout sheet'!C338))</f>
        <v>0</v>
      </c>
      <c r="L338" s="17">
        <f t="shared" si="57"/>
        <v>2.3217247097844112E-3</v>
      </c>
      <c r="M338" s="8">
        <f ca="1">IF(Table2[[#This Row],[MONTH]]+EOMONTH(MONTH(Table2[[#This Row],[MONTH]]),0)&lt;TODAY(),IF(H338=0,(F338-E338)/1440,((F338-E338)/H338)/1440),0)</f>
        <v>22.451388888888889</v>
      </c>
      <c r="N338" s="24">
        <f t="shared" si="58"/>
        <v>2.1604938271604936E-3</v>
      </c>
    </row>
    <row r="339" spans="1:14" x14ac:dyDescent="0.3">
      <c r="A339" s="6">
        <v>45292</v>
      </c>
      <c r="B339" t="s">
        <v>35</v>
      </c>
      <c r="C339" t="str">
        <f>_xlfn.XLOOKUP(D339,'Production Data'!C:C,'Production Data'!B:B)</f>
        <v>AMS VMC MCV400 XL I22002</v>
      </c>
      <c r="D339" s="1" t="s">
        <v>46</v>
      </c>
      <c r="E339" s="1">
        <f>SUMIFS('Production Data'!K:K,'Production Data'!C:C,'Workout sheet'!D339,'Production Data'!A:A,'Workout sheet'!A339)</f>
        <v>70</v>
      </c>
      <c r="F339" s="1">
        <f t="shared" si="59"/>
        <v>32400</v>
      </c>
      <c r="G339">
        <f>SUMIFS('Production Data'!T:T,'Production Data'!C:C,'Workout sheet'!D339,'Production Data'!A:A,'Workout sheet'!A339)</f>
        <v>24300</v>
      </c>
      <c r="H339">
        <f>COUNTIFS('Compac Raw Data'!$D:$D,'Workout sheet'!C339,'Compac Raw Data'!$Z:$Z,'Workout sheet'!A339)</f>
        <v>1</v>
      </c>
      <c r="I339" s="8">
        <f t="shared" si="55"/>
        <v>1.1666666666666667</v>
      </c>
      <c r="J339" s="8">
        <f t="shared" si="56"/>
        <v>16.826388888888889</v>
      </c>
      <c r="K339">
        <f>(SUMIFS('Compac Raw Data'!S:S,'Compac Raw Data'!Z:Z,'Workout sheet'!A339,'Compac Raw Data'!D:D,'Workout sheet'!C339))</f>
        <v>45</v>
      </c>
      <c r="L339" s="17">
        <f t="shared" si="57"/>
        <v>2.8806584362139919E-3</v>
      </c>
      <c r="M339" s="8">
        <f ca="1">IF(Table2[[#This Row],[MONTH]]+EOMONTH(MONTH(Table2[[#This Row],[MONTH]]),0)&lt;TODAY(),IF(H339=0,(F339-E339)/1440,((F339-E339)/H339)/1440),0)</f>
        <v>22.451388888888889</v>
      </c>
      <c r="N339" s="24">
        <f t="shared" si="58"/>
        <v>2.1604938271604936E-3</v>
      </c>
    </row>
    <row r="340" spans="1:14" x14ac:dyDescent="0.3">
      <c r="A340" s="6">
        <v>45292</v>
      </c>
      <c r="B340" t="s">
        <v>35</v>
      </c>
      <c r="C340" t="str">
        <f>_xlfn.XLOOKUP(D340,'Production Data'!C:C,'Production Data'!B:B)</f>
        <v>TAL VERTICAL TURNING LATHE VTL800 I3106</v>
      </c>
      <c r="D340" s="1" t="s">
        <v>47</v>
      </c>
      <c r="E340" s="1">
        <f>SUMIFS('Production Data'!K:K,'Production Data'!C:C,'Workout sheet'!D340,'Production Data'!A:A,'Workout sheet'!A340)</f>
        <v>135</v>
      </c>
      <c r="F340" s="1">
        <f t="shared" si="59"/>
        <v>32400</v>
      </c>
      <c r="G340">
        <f>SUMIFS('Production Data'!T:T,'Production Data'!C:C,'Workout sheet'!D340,'Production Data'!A:A,'Workout sheet'!A340)</f>
        <v>19800</v>
      </c>
      <c r="H340">
        <f>COUNTIFS('Compac Raw Data'!$D:$D,'Workout sheet'!C340,'Compac Raw Data'!$Z:$Z,'Workout sheet'!A340)</f>
        <v>0</v>
      </c>
      <c r="I340" s="8">
        <f t="shared" si="55"/>
        <v>2.25</v>
      </c>
      <c r="J340" s="8">
        <f t="shared" si="56"/>
        <v>13.65625</v>
      </c>
      <c r="K340">
        <f>(SUMIFS('Compac Raw Data'!S:S,'Compac Raw Data'!Z:Z,'Workout sheet'!A340,'Compac Raw Data'!D:D,'Workout sheet'!C340))</f>
        <v>0</v>
      </c>
      <c r="L340" s="17">
        <f t="shared" si="57"/>
        <v>6.8181818181818179E-3</v>
      </c>
      <c r="M340" s="8">
        <f ca="1">IF(Table2[[#This Row],[MONTH]]+EOMONTH(MONTH(Table2[[#This Row],[MONTH]]),0)&lt;TODAY(),IF(H340=0,(F340-E340)/1440,((F340-E340)/H340)/1440),0)</f>
        <v>22.40625</v>
      </c>
      <c r="N340" s="24">
        <f t="shared" si="58"/>
        <v>4.1666666666666666E-3</v>
      </c>
    </row>
    <row r="341" spans="1:14" x14ac:dyDescent="0.3">
      <c r="A341" s="6">
        <v>45292</v>
      </c>
      <c r="B341" t="s">
        <v>35</v>
      </c>
      <c r="C341" t="str">
        <f>_xlfn.XLOOKUP(D341,'Production Data'!C:C,'Production Data'!B:B)</f>
        <v>MAZAK TURNING CENTER QTN250M I3005</v>
      </c>
      <c r="D341" s="1" t="s">
        <v>48</v>
      </c>
      <c r="E341" s="1">
        <f>SUMIFS('Production Data'!K:K,'Production Data'!C:C,'Workout sheet'!D341,'Production Data'!A:A,'Workout sheet'!A341)</f>
        <v>580</v>
      </c>
      <c r="F341" s="1">
        <f t="shared" si="59"/>
        <v>32400</v>
      </c>
      <c r="G341">
        <f>SUMIFS('Production Data'!T:T,'Production Data'!C:C,'Workout sheet'!D341,'Production Data'!A:A,'Workout sheet'!A341)</f>
        <v>34650</v>
      </c>
      <c r="H341">
        <f>COUNTIFS('Compac Raw Data'!$D:$D,'Workout sheet'!C341,'Compac Raw Data'!$Z:$Z,'Workout sheet'!A341)</f>
        <v>2</v>
      </c>
      <c r="I341" s="8">
        <f t="shared" si="55"/>
        <v>4.833333333333333</v>
      </c>
      <c r="J341" s="8">
        <f t="shared" si="56"/>
        <v>11.829861111111111</v>
      </c>
      <c r="K341">
        <f>(SUMIFS('Compac Raw Data'!S:S,'Compac Raw Data'!Z:Z,'Workout sheet'!A341,'Compac Raw Data'!D:D,'Workout sheet'!C341))</f>
        <v>900</v>
      </c>
      <c r="L341" s="17">
        <f t="shared" si="57"/>
        <v>1.6738816738816741E-2</v>
      </c>
      <c r="M341" s="8">
        <f ca="1">IF(Table2[[#This Row],[MONTH]]+EOMONTH(MONTH(Table2[[#This Row],[MONTH]]),0)&lt;TODAY(),IF(H341=0,(F341-E341)/1440,((F341-E341)/H341)/1440),0)</f>
        <v>11.048611111111111</v>
      </c>
      <c r="N341" s="24">
        <f t="shared" si="58"/>
        <v>1.7901234567901235E-2</v>
      </c>
    </row>
    <row r="342" spans="1:14" x14ac:dyDescent="0.3">
      <c r="A342" s="6">
        <v>45292</v>
      </c>
      <c r="B342" t="s">
        <v>35</v>
      </c>
      <c r="C342" t="str">
        <f>_xlfn.XLOOKUP(D342,'Production Data'!C:C,'Production Data'!B:B)</f>
        <v>MAZAK TURNING CENTER SQT200 I3004</v>
      </c>
      <c r="D342" s="1" t="s">
        <v>49</v>
      </c>
      <c r="E342" s="1">
        <f>SUMIFS('Production Data'!K:K,'Production Data'!C:C,'Workout sheet'!D342,'Production Data'!A:A,'Workout sheet'!A342)</f>
        <v>85</v>
      </c>
      <c r="F342" s="1">
        <f t="shared" si="59"/>
        <v>32400</v>
      </c>
      <c r="G342">
        <f>SUMIFS('Production Data'!T:T,'Production Data'!C:C,'Workout sheet'!D342,'Production Data'!A:A,'Workout sheet'!A342)</f>
        <v>34200</v>
      </c>
      <c r="H342">
        <f>COUNTIFS('Compac Raw Data'!$D:$D,'Workout sheet'!C342,'Compac Raw Data'!$Z:$Z,'Workout sheet'!A342)</f>
        <v>0</v>
      </c>
      <c r="I342" s="8">
        <f t="shared" si="55"/>
        <v>1.4166666666666667</v>
      </c>
      <c r="J342" s="8">
        <f t="shared" si="56"/>
        <v>23.690972222222221</v>
      </c>
      <c r="K342">
        <f>(SUMIFS('Compac Raw Data'!S:S,'Compac Raw Data'!Z:Z,'Workout sheet'!A342,'Compac Raw Data'!D:D,'Workout sheet'!C342))</f>
        <v>0</v>
      </c>
      <c r="L342" s="17">
        <f t="shared" si="57"/>
        <v>2.4853801169590645E-3</v>
      </c>
      <c r="M342" s="8">
        <f ca="1">IF(Table2[[#This Row],[MONTH]]+EOMONTH(MONTH(Table2[[#This Row],[MONTH]]),0)&lt;TODAY(),IF(H342=0,(F342-E342)/1440,((F342-E342)/H342)/1440),0)</f>
        <v>22.440972222222221</v>
      </c>
      <c r="N342" s="24">
        <f t="shared" si="58"/>
        <v>2.6234567901234568E-3</v>
      </c>
    </row>
    <row r="343" spans="1:14" x14ac:dyDescent="0.3">
      <c r="A343" s="6">
        <v>45292</v>
      </c>
      <c r="B343" t="s">
        <v>35</v>
      </c>
      <c r="C343" t="str">
        <f>_xlfn.XLOOKUP(D343,'Production Data'!C:C,'Production Data'!B:B)</f>
        <v>MAZAK TURNING CENTER SQT250-2 I3003</v>
      </c>
      <c r="D343" s="1" t="s">
        <v>50</v>
      </c>
      <c r="E343" s="1">
        <f>SUMIFS('Production Data'!K:K,'Production Data'!C:C,'Workout sheet'!D343,'Production Data'!A:A,'Workout sheet'!A343)</f>
        <v>160</v>
      </c>
      <c r="F343" s="1">
        <f t="shared" si="59"/>
        <v>32400</v>
      </c>
      <c r="G343">
        <f>SUMIFS('Production Data'!T:T,'Production Data'!C:C,'Workout sheet'!D343,'Production Data'!A:A,'Workout sheet'!A343)</f>
        <v>34650</v>
      </c>
      <c r="H343">
        <f>COUNTIFS('Compac Raw Data'!$D:$D,'Workout sheet'!C343,'Compac Raw Data'!$Z:$Z,'Workout sheet'!A343)</f>
        <v>0</v>
      </c>
      <c r="I343" s="8">
        <f t="shared" si="55"/>
        <v>2.6666666666666665</v>
      </c>
      <c r="J343" s="8">
        <f t="shared" si="56"/>
        <v>23.951388888888889</v>
      </c>
      <c r="K343">
        <f>(SUMIFS('Compac Raw Data'!S:S,'Compac Raw Data'!Z:Z,'Workout sheet'!A343,'Compac Raw Data'!D:D,'Workout sheet'!C343))</f>
        <v>0</v>
      </c>
      <c r="L343" s="17">
        <f t="shared" si="57"/>
        <v>4.6176046176046176E-3</v>
      </c>
      <c r="M343" s="8">
        <f ca="1">IF(Table2[[#This Row],[MONTH]]+EOMONTH(MONTH(Table2[[#This Row],[MONTH]]),0)&lt;TODAY(),IF(H343=0,(F343-E343)/1440,((F343-E343)/H343)/1440),0)</f>
        <v>22.388888888888889</v>
      </c>
      <c r="N343" s="24">
        <f t="shared" si="58"/>
        <v>4.9382716049382715E-3</v>
      </c>
    </row>
    <row r="344" spans="1:14" x14ac:dyDescent="0.3">
      <c r="A344" s="6">
        <v>45292</v>
      </c>
      <c r="B344" t="s">
        <v>35</v>
      </c>
      <c r="C344" t="str">
        <f>_xlfn.XLOOKUP(D344,'Production Data'!C:C,'Production Data'!B:B)</f>
        <v>MAG FEELER VMC VMP45A I22003</v>
      </c>
      <c r="D344" s="1" t="s">
        <v>51</v>
      </c>
      <c r="E344" s="1">
        <f>SUMIFS('Production Data'!K:K,'Production Data'!C:C,'Workout sheet'!D344,'Production Data'!A:A,'Workout sheet'!A344)</f>
        <v>109</v>
      </c>
      <c r="F344" s="1">
        <f t="shared" si="59"/>
        <v>32400</v>
      </c>
      <c r="G344">
        <f>SUMIFS('Production Data'!T:T,'Production Data'!C:C,'Workout sheet'!D344,'Production Data'!A:A,'Workout sheet'!A344)</f>
        <v>32850</v>
      </c>
      <c r="H344">
        <f>COUNTIFS('Compac Raw Data'!$D:$D,'Workout sheet'!C344,'Compac Raw Data'!$Z:$Z,'Workout sheet'!A344)</f>
        <v>2</v>
      </c>
      <c r="I344" s="8">
        <f t="shared" si="55"/>
        <v>0.90833333333333333</v>
      </c>
      <c r="J344" s="8">
        <f t="shared" si="56"/>
        <v>11.368402777777778</v>
      </c>
      <c r="K344">
        <f>(SUMIFS('Compac Raw Data'!S:S,'Compac Raw Data'!Z:Z,'Workout sheet'!A344,'Compac Raw Data'!D:D,'Workout sheet'!C344))</f>
        <v>90</v>
      </c>
      <c r="L344" s="17">
        <f t="shared" si="57"/>
        <v>3.3181126331811263E-3</v>
      </c>
      <c r="M344" s="8">
        <f ca="1">IF(Table2[[#This Row],[MONTH]]+EOMONTH(MONTH(Table2[[#This Row],[MONTH]]),0)&lt;TODAY(),IF(H344=0,(F344-E344)/1440,((F344-E344)/H344)/1440),0)</f>
        <v>11.212152777777778</v>
      </c>
      <c r="N344" s="24">
        <f t="shared" si="58"/>
        <v>3.3641975308641974E-3</v>
      </c>
    </row>
    <row r="345" spans="1:14" x14ac:dyDescent="0.3">
      <c r="A345" s="6">
        <v>45292</v>
      </c>
      <c r="B345" t="s">
        <v>35</v>
      </c>
      <c r="C345" t="str">
        <f>_xlfn.XLOOKUP(D345,'Production Data'!C:C,'Production Data'!B:B)</f>
        <v>MAZAK HMC HCN6800 2PC-3 I21007</v>
      </c>
      <c r="D345" s="1" t="s">
        <v>52</v>
      </c>
      <c r="E345" s="1">
        <f>SUMIFS('Production Data'!K:K,'Production Data'!C:C,'Workout sheet'!D345,'Production Data'!A:A,'Workout sheet'!A345)</f>
        <v>175</v>
      </c>
      <c r="F345" s="1">
        <f t="shared" si="59"/>
        <v>32400</v>
      </c>
      <c r="G345">
        <f>SUMIFS('Production Data'!T:T,'Production Data'!C:C,'Workout sheet'!D345,'Production Data'!A:A,'Workout sheet'!A345)</f>
        <v>33750</v>
      </c>
      <c r="H345">
        <f>COUNTIFS('Compac Raw Data'!$D:$D,'Workout sheet'!C345,'Compac Raw Data'!$Z:$Z,'Workout sheet'!A345)</f>
        <v>0</v>
      </c>
      <c r="I345" s="8">
        <f t="shared" si="55"/>
        <v>2.9166666666666665</v>
      </c>
      <c r="J345" s="8">
        <f t="shared" si="56"/>
        <v>23.315972222222221</v>
      </c>
      <c r="K345">
        <f>(SUMIFS('Compac Raw Data'!S:S,'Compac Raw Data'!Z:Z,'Workout sheet'!A345,'Compac Raw Data'!D:D,'Workout sheet'!C345))</f>
        <v>0</v>
      </c>
      <c r="L345" s="17">
        <f t="shared" si="57"/>
        <v>5.185185185185185E-3</v>
      </c>
      <c r="M345" s="8">
        <f ca="1">IF(Table2[[#This Row],[MONTH]]+EOMONTH(MONTH(Table2[[#This Row],[MONTH]]),0)&lt;TODAY(),IF(H345=0,(F345-E345)/1440,((F345-E345)/H345)/1440),0)</f>
        <v>22.378472222222221</v>
      </c>
      <c r="N345" s="24">
        <f t="shared" si="58"/>
        <v>5.4012345679012343E-3</v>
      </c>
    </row>
    <row r="346" spans="1:14" x14ac:dyDescent="0.3">
      <c r="A346" s="6">
        <v>45292</v>
      </c>
      <c r="B346" t="s">
        <v>35</v>
      </c>
      <c r="C346" t="str">
        <f>_xlfn.XLOOKUP(D346,'Production Data'!C:C,'Production Data'!B:B)</f>
        <v>DOOSAN HMC HP6300 7PC I21008</v>
      </c>
      <c r="D346" s="1" t="s">
        <v>53</v>
      </c>
      <c r="E346" s="1">
        <f>SUMIFS('Production Data'!K:K,'Production Data'!C:C,'Workout sheet'!D346,'Production Data'!A:A,'Workout sheet'!A346)</f>
        <v>880</v>
      </c>
      <c r="F346" s="1">
        <f t="shared" si="59"/>
        <v>32400</v>
      </c>
      <c r="G346">
        <f>SUMIFS('Production Data'!T:T,'Production Data'!C:C,'Workout sheet'!D346,'Production Data'!A:A,'Workout sheet'!A346)</f>
        <v>31050</v>
      </c>
      <c r="H346">
        <f>COUNTIFS('Compac Raw Data'!$D:$D,'Workout sheet'!C346,'Compac Raw Data'!$Z:$Z,'Workout sheet'!A346)</f>
        <v>0</v>
      </c>
      <c r="I346" s="8">
        <f t="shared" si="55"/>
        <v>14.666666666666666</v>
      </c>
      <c r="J346" s="8">
        <f t="shared" si="56"/>
        <v>20.951388888888889</v>
      </c>
      <c r="K346">
        <f>(SUMIFS('Compac Raw Data'!S:S,'Compac Raw Data'!Z:Z,'Workout sheet'!A346,'Compac Raw Data'!D:D,'Workout sheet'!C346))</f>
        <v>0</v>
      </c>
      <c r="L346" s="17">
        <f t="shared" si="57"/>
        <v>2.8341384863123993E-2</v>
      </c>
      <c r="M346" s="8">
        <f ca="1">IF(Table2[[#This Row],[MONTH]]+EOMONTH(MONTH(Table2[[#This Row],[MONTH]]),0)&lt;TODAY(),IF(H346=0,(F346-E346)/1440,((F346-E346)/H346)/1440),0)</f>
        <v>21.888888888888889</v>
      </c>
      <c r="N346" s="24">
        <f t="shared" si="58"/>
        <v>2.7160493827160494E-2</v>
      </c>
    </row>
    <row r="347" spans="1:14" x14ac:dyDescent="0.3">
      <c r="A347" s="6">
        <v>45292</v>
      </c>
      <c r="B347" t="s">
        <v>35</v>
      </c>
      <c r="C347" t="str">
        <f>_xlfn.XLOOKUP(D347,'Production Data'!C:C,'Production Data'!B:B)</f>
        <v>WIDMA VERTICAL TURNING LATHE VT600H I3108</v>
      </c>
      <c r="D347" s="1" t="s">
        <v>54</v>
      </c>
      <c r="E347" s="1">
        <f>SUMIFS('Production Data'!K:K,'Production Data'!C:C,'Workout sheet'!D347,'Production Data'!A:A,'Workout sheet'!A347)</f>
        <v>85</v>
      </c>
      <c r="F347" s="1">
        <f t="shared" si="59"/>
        <v>32400</v>
      </c>
      <c r="G347">
        <f>SUMIFS('Production Data'!T:T,'Production Data'!C:C,'Workout sheet'!D347,'Production Data'!A:A,'Workout sheet'!A347)</f>
        <v>17100</v>
      </c>
      <c r="H347">
        <f>COUNTIFS('Compac Raw Data'!$D:$D,'Workout sheet'!C347,'Compac Raw Data'!$Z:$Z,'Workout sheet'!A347)</f>
        <v>0</v>
      </c>
      <c r="I347" s="8">
        <f t="shared" si="55"/>
        <v>1.4166666666666667</v>
      </c>
      <c r="J347" s="8">
        <f t="shared" si="56"/>
        <v>11.815972222222221</v>
      </c>
      <c r="K347">
        <f>(SUMIFS('Compac Raw Data'!S:S,'Compac Raw Data'!Z:Z,'Workout sheet'!A347,'Compac Raw Data'!D:D,'Workout sheet'!C347))</f>
        <v>0</v>
      </c>
      <c r="L347" s="17">
        <f t="shared" si="57"/>
        <v>4.9707602339181291E-3</v>
      </c>
      <c r="M347" s="8">
        <f ca="1">IF(Table2[[#This Row],[MONTH]]+EOMONTH(MONTH(Table2[[#This Row],[MONTH]]),0)&lt;TODAY(),IF(H347=0,(F347-E347)/1440,((F347-E347)/H347)/1440),0)</f>
        <v>22.440972222222221</v>
      </c>
      <c r="N347" s="24">
        <f t="shared" si="58"/>
        <v>2.6234567901234568E-3</v>
      </c>
    </row>
    <row r="348" spans="1:14" x14ac:dyDescent="0.3">
      <c r="A348" s="6">
        <v>45292</v>
      </c>
      <c r="B348" t="s">
        <v>55</v>
      </c>
      <c r="C348" t="str">
        <f>_xlfn.XLOOKUP(D348,'Production Data'!C:C,'Production Data'!B:B)</f>
        <v>MAZAK INTEGRES E300-1 I3102</v>
      </c>
      <c r="D348" s="1" t="s">
        <v>56</v>
      </c>
      <c r="E348" s="1">
        <f>SUMIFS('Production Data'!K:K,'Production Data'!C:C,'Workout sheet'!D348,'Production Data'!A:A,'Workout sheet'!A348)</f>
        <v>486</v>
      </c>
      <c r="F348" s="1">
        <f t="shared" si="59"/>
        <v>32400</v>
      </c>
      <c r="G348">
        <f>SUMIFS('Production Data'!T:T,'Production Data'!C:C,'Workout sheet'!D348,'Production Data'!A:A,'Workout sheet'!A348)</f>
        <v>34650</v>
      </c>
      <c r="H348">
        <f>COUNTIFS('Compac Raw Data'!$D:$D,'Workout sheet'!C348,'Compac Raw Data'!$Z:$Z,'Workout sheet'!A348)</f>
        <v>5</v>
      </c>
      <c r="I348" s="8">
        <f t="shared" si="55"/>
        <v>1.62</v>
      </c>
      <c r="J348" s="8">
        <f t="shared" si="56"/>
        <v>4.7450000000000001</v>
      </c>
      <c r="K348">
        <f>(SUMIFS('Compac Raw Data'!S:S,'Compac Raw Data'!Z:Z,'Workout sheet'!A348,'Compac Raw Data'!D:D,'Workout sheet'!C348))</f>
        <v>195</v>
      </c>
      <c r="L348" s="17">
        <f t="shared" si="57"/>
        <v>1.4025974025974027E-2</v>
      </c>
      <c r="M348" s="8">
        <f ca="1">IF(Table2[[#This Row],[MONTH]]+EOMONTH(MONTH(Table2[[#This Row],[MONTH]]),0)&lt;TODAY(),IF(H348=0,(F348-E348)/1440,((F348-E348)/H348)/1440),0)</f>
        <v>4.4325000000000001</v>
      </c>
      <c r="N348" s="24">
        <f t="shared" si="58"/>
        <v>1.4999999999999999E-2</v>
      </c>
    </row>
    <row r="349" spans="1:14" x14ac:dyDescent="0.3">
      <c r="A349" s="6">
        <v>45292</v>
      </c>
      <c r="B349" t="s">
        <v>55</v>
      </c>
      <c r="C349" t="str">
        <f>_xlfn.XLOOKUP(D349,'Production Data'!C:C,'Production Data'!B:B)</f>
        <v>MAZAK INTEGRES E300-2 I3103</v>
      </c>
      <c r="D349" s="1" t="s">
        <v>57</v>
      </c>
      <c r="E349" s="1">
        <f>SUMIFS('Production Data'!K:K,'Production Data'!C:C,'Workout sheet'!D349,'Production Data'!A:A,'Workout sheet'!A349)</f>
        <v>29251</v>
      </c>
      <c r="F349" s="1">
        <f t="shared" si="59"/>
        <v>32400</v>
      </c>
      <c r="G349">
        <f>SUMIFS('Production Data'!T:T,'Production Data'!C:C,'Workout sheet'!D349,'Production Data'!A:A,'Workout sheet'!A349)</f>
        <v>10800</v>
      </c>
      <c r="H349">
        <f>COUNTIFS('Compac Raw Data'!$D:$D,'Workout sheet'!C349,'Compac Raw Data'!$Z:$Z,'Workout sheet'!A349)</f>
        <v>17</v>
      </c>
      <c r="I349" s="8">
        <f t="shared" si="55"/>
        <v>28.677450980392159</v>
      </c>
      <c r="J349" s="8">
        <f t="shared" si="56"/>
        <v>-0.7537173202614379</v>
      </c>
      <c r="K349">
        <f>(SUMIFS('Compac Raw Data'!S:S,'Compac Raw Data'!Z:Z,'Workout sheet'!A349,'Compac Raw Data'!D:D,'Workout sheet'!C349))</f>
        <v>276694</v>
      </c>
      <c r="L349" s="17">
        <f t="shared" si="57"/>
        <v>2.7084259259259258</v>
      </c>
      <c r="M349" s="8">
        <f ca="1">IF(Table2[[#This Row],[MONTH]]+EOMONTH(MONTH(Table2[[#This Row],[MONTH]]),0)&lt;TODAY(),IF(H349=0,(F349-E349)/1440,((F349-E349)/H349)/1440),0)</f>
        <v>0.12863562091503269</v>
      </c>
      <c r="N349" s="24">
        <f t="shared" si="58"/>
        <v>0.90280864197530863</v>
      </c>
    </row>
    <row r="350" spans="1:14" x14ac:dyDescent="0.3">
      <c r="A350" s="6">
        <v>45292</v>
      </c>
      <c r="B350" t="s">
        <v>55</v>
      </c>
      <c r="C350" t="str">
        <f>_xlfn.XLOOKUP(D350,'Production Data'!C:C,'Production Data'!B:B)</f>
        <v>MAZAK INTEGRES E300-3 I3104</v>
      </c>
      <c r="D350" s="1" t="s">
        <v>58</v>
      </c>
      <c r="E350" s="1">
        <f>SUMIFS('Production Data'!K:K,'Production Data'!C:C,'Workout sheet'!D350,'Production Data'!A:A,'Workout sheet'!A350)</f>
        <v>1203</v>
      </c>
      <c r="F350" s="1">
        <f t="shared" si="59"/>
        <v>32400</v>
      </c>
      <c r="G350">
        <f>SUMIFS('Production Data'!T:T,'Production Data'!C:C,'Workout sheet'!D350,'Production Data'!A:A,'Workout sheet'!A350)</f>
        <v>32850</v>
      </c>
      <c r="H350">
        <f>COUNTIFS('Compac Raw Data'!$D:$D,'Workout sheet'!C350,'Compac Raw Data'!$Z:$Z,'Workout sheet'!A350)</f>
        <v>8</v>
      </c>
      <c r="I350" s="8">
        <f t="shared" si="55"/>
        <v>2.5062500000000001</v>
      </c>
      <c r="J350" s="8">
        <f t="shared" si="56"/>
        <v>2.7471354166666666</v>
      </c>
      <c r="K350">
        <f>(SUMIFS('Compac Raw Data'!S:S,'Compac Raw Data'!Z:Z,'Workout sheet'!A350,'Compac Raw Data'!D:D,'Workout sheet'!C350))</f>
        <v>535</v>
      </c>
      <c r="L350" s="17">
        <f t="shared" si="57"/>
        <v>3.6621004566210043E-2</v>
      </c>
      <c r="M350" s="8">
        <f ca="1">IF(Table2[[#This Row],[MONTH]]+EOMONTH(MONTH(Table2[[#This Row],[MONTH]]),0)&lt;TODAY(),IF(H350=0,(F350-E350)/1440,((F350-E350)/H350)/1440),0)</f>
        <v>2.7080729166666666</v>
      </c>
      <c r="N350" s="24">
        <f t="shared" si="58"/>
        <v>3.712962962962963E-2</v>
      </c>
    </row>
    <row r="351" spans="1:14" x14ac:dyDescent="0.3">
      <c r="A351" s="6">
        <v>45292</v>
      </c>
      <c r="B351" t="s">
        <v>55</v>
      </c>
      <c r="C351" t="str">
        <f>_xlfn.XLOOKUP(D351,'Production Data'!C:C,'Production Data'!B:B)</f>
        <v>MAZAK INTEGREX E500-1 I3201</v>
      </c>
      <c r="D351" s="1" t="s">
        <v>59</v>
      </c>
      <c r="E351" s="1">
        <f>SUMIFS('Production Data'!K:K,'Production Data'!C:C,'Workout sheet'!D351,'Production Data'!A:A,'Workout sheet'!A351)</f>
        <v>2679</v>
      </c>
      <c r="F351" s="1">
        <f t="shared" si="59"/>
        <v>32400</v>
      </c>
      <c r="G351">
        <f>SUMIFS('Production Data'!T:T,'Production Data'!C:C,'Workout sheet'!D351,'Production Data'!A:A,'Workout sheet'!A351)</f>
        <v>32400</v>
      </c>
      <c r="H351">
        <f>COUNTIFS('Compac Raw Data'!$D:$D,'Workout sheet'!C351,'Compac Raw Data'!$Z:$Z,'Workout sheet'!A351)</f>
        <v>2</v>
      </c>
      <c r="I351" s="8">
        <f t="shared" si="55"/>
        <v>22.324999999999999</v>
      </c>
      <c r="J351" s="8">
        <f t="shared" si="56"/>
        <v>10.319791666666667</v>
      </c>
      <c r="K351">
        <f>(SUMIFS('Compac Raw Data'!S:S,'Compac Raw Data'!Z:Z,'Workout sheet'!A351,'Compac Raw Data'!D:D,'Workout sheet'!C351))</f>
        <v>150</v>
      </c>
      <c r="L351" s="17">
        <f t="shared" si="57"/>
        <v>8.2685185185185181E-2</v>
      </c>
      <c r="M351" s="8">
        <f ca="1">IF(Table2[[#This Row],[MONTH]]+EOMONTH(MONTH(Table2[[#This Row],[MONTH]]),0)&lt;TODAY(),IF(H351=0,(F351-E351)/1440,((F351-E351)/H351)/1440),0)</f>
        <v>10.319791666666667</v>
      </c>
      <c r="N351" s="24">
        <f t="shared" si="58"/>
        <v>8.2685185185185181E-2</v>
      </c>
    </row>
    <row r="352" spans="1:14" x14ac:dyDescent="0.3">
      <c r="A352" s="6">
        <v>45292</v>
      </c>
      <c r="B352" t="s">
        <v>55</v>
      </c>
      <c r="C352" t="str">
        <f>_xlfn.XLOOKUP(D352,'Production Data'!C:C,'Production Data'!B:B)</f>
        <v>MAZAK INTEGREX E500-2 I3202</v>
      </c>
      <c r="D352" s="1" t="s">
        <v>60</v>
      </c>
      <c r="E352" s="1">
        <f>SUMIFS('Production Data'!K:K,'Production Data'!C:C,'Workout sheet'!D352,'Production Data'!A:A,'Workout sheet'!A352)</f>
        <v>13377</v>
      </c>
      <c r="F352" s="1">
        <f t="shared" si="59"/>
        <v>32400</v>
      </c>
      <c r="G352">
        <f>SUMIFS('Production Data'!T:T,'Production Data'!C:C,'Workout sheet'!D352,'Production Data'!A:A,'Workout sheet'!A352)</f>
        <v>22500</v>
      </c>
      <c r="H352">
        <f>COUNTIFS('Compac Raw Data'!$D:$D,'Workout sheet'!C352,'Compac Raw Data'!$Z:$Z,'Workout sheet'!A352)</f>
        <v>11</v>
      </c>
      <c r="I352" s="8">
        <f t="shared" si="55"/>
        <v>20.268181818181816</v>
      </c>
      <c r="J352" s="8">
        <f t="shared" si="56"/>
        <v>0.57594696969696968</v>
      </c>
      <c r="K352">
        <f>(SUMIFS('Compac Raw Data'!S:S,'Compac Raw Data'!Z:Z,'Workout sheet'!A352,'Compac Raw Data'!D:D,'Workout sheet'!C352))</f>
        <v>2560</v>
      </c>
      <c r="L352" s="17">
        <f t="shared" si="57"/>
        <v>0.59453333333333336</v>
      </c>
      <c r="M352" s="8">
        <f ca="1">IF(Table2[[#This Row],[MONTH]]+EOMONTH(MONTH(Table2[[#This Row],[MONTH]]),0)&lt;TODAY(),IF(H352=0,(F352-E352)/1440,((F352-E352)/H352)/1440),0)</f>
        <v>1.2009469696969697</v>
      </c>
      <c r="N352" s="24">
        <f t="shared" si="58"/>
        <v>0.41287037037037039</v>
      </c>
    </row>
    <row r="353" spans="1:14" x14ac:dyDescent="0.3">
      <c r="A353" s="6">
        <v>45292</v>
      </c>
      <c r="B353" t="s">
        <v>55</v>
      </c>
      <c r="C353" t="str">
        <f>_xlfn.XLOOKUP(D353,'Production Data'!C:C,'Production Data'!B:B)</f>
        <v>MAZAK INTEGRES E800-1 I23001</v>
      </c>
      <c r="D353" s="1" t="s">
        <v>61</v>
      </c>
      <c r="E353" s="1">
        <f>SUMIFS('Production Data'!K:K,'Production Data'!C:C,'Workout sheet'!D353,'Production Data'!A:A,'Workout sheet'!A353)</f>
        <v>2336</v>
      </c>
      <c r="F353" s="1">
        <f t="shared" si="59"/>
        <v>32400</v>
      </c>
      <c r="G353">
        <f>SUMIFS('Production Data'!T:T,'Production Data'!C:C,'Workout sheet'!D353,'Production Data'!A:A,'Workout sheet'!A353)</f>
        <v>29700</v>
      </c>
      <c r="H353">
        <f>COUNTIFS('Compac Raw Data'!$D:$D,'Workout sheet'!C353,'Compac Raw Data'!$Z:$Z,'Workout sheet'!A353)</f>
        <v>6</v>
      </c>
      <c r="I353" s="8">
        <f t="shared" si="55"/>
        <v>6.4888888888888889</v>
      </c>
      <c r="J353" s="8">
        <f t="shared" si="56"/>
        <v>3.1671296296296299</v>
      </c>
      <c r="K353">
        <f>(SUMIFS('Compac Raw Data'!S:S,'Compac Raw Data'!Z:Z,'Workout sheet'!A353,'Compac Raw Data'!D:D,'Workout sheet'!C353))</f>
        <v>1149</v>
      </c>
      <c r="L353" s="17">
        <f t="shared" si="57"/>
        <v>7.8653198653198655E-2</v>
      </c>
      <c r="M353" s="8">
        <f ca="1">IF(Table2[[#This Row],[MONTH]]+EOMONTH(MONTH(Table2[[#This Row],[MONTH]]),0)&lt;TODAY(),IF(H353=0,(F353-E353)/1440,((F353-E353)/H353)/1440),0)</f>
        <v>3.4796296296296299</v>
      </c>
      <c r="N353" s="24">
        <f t="shared" si="58"/>
        <v>7.2098765432098769E-2</v>
      </c>
    </row>
    <row r="354" spans="1:14" x14ac:dyDescent="0.3">
      <c r="A354" s="6">
        <v>45292</v>
      </c>
      <c r="B354" t="s">
        <v>55</v>
      </c>
      <c r="C354" t="str">
        <f>_xlfn.XLOOKUP(D354,'Production Data'!C:C,'Production Data'!B:B)</f>
        <v>MAZAK INTEGRES E800-2 I23002</v>
      </c>
      <c r="D354" s="1" t="s">
        <v>62</v>
      </c>
      <c r="E354" s="1">
        <f>SUMIFS('Production Data'!K:K,'Production Data'!C:C,'Workout sheet'!D354,'Production Data'!A:A,'Workout sheet'!A354)</f>
        <v>2105</v>
      </c>
      <c r="F354" s="1">
        <f t="shared" si="59"/>
        <v>32400</v>
      </c>
      <c r="G354">
        <f>SUMIFS('Production Data'!T:T,'Production Data'!C:C,'Workout sheet'!D354,'Production Data'!A:A,'Workout sheet'!A354)</f>
        <v>31500</v>
      </c>
      <c r="H354">
        <f>COUNTIFS('Compac Raw Data'!$D:$D,'Workout sheet'!C354,'Compac Raw Data'!$Z:$Z,'Workout sheet'!A354)</f>
        <v>6</v>
      </c>
      <c r="I354" s="8">
        <f t="shared" si="55"/>
        <v>5.8472222222222223</v>
      </c>
      <c r="J354" s="8">
        <f t="shared" si="56"/>
        <v>3.4021990740740744</v>
      </c>
      <c r="K354">
        <f>(SUMIFS('Compac Raw Data'!S:S,'Compac Raw Data'!Z:Z,'Workout sheet'!A354,'Compac Raw Data'!D:D,'Workout sheet'!C354))</f>
        <v>245</v>
      </c>
      <c r="L354" s="17">
        <f t="shared" si="57"/>
        <v>6.6825396825396829E-2</v>
      </c>
      <c r="M354" s="8">
        <f ca="1">IF(Table2[[#This Row],[MONTH]]+EOMONTH(MONTH(Table2[[#This Row],[MONTH]]),0)&lt;TODAY(),IF(H354=0,(F354-E354)/1440,((F354-E354)/H354)/1440),0)</f>
        <v>3.5063657407407409</v>
      </c>
      <c r="N354" s="24">
        <f t="shared" si="58"/>
        <v>6.496913580246913E-2</v>
      </c>
    </row>
    <row r="355" spans="1:14" x14ac:dyDescent="0.3">
      <c r="A355" s="6">
        <v>45292</v>
      </c>
      <c r="B355" t="s">
        <v>55</v>
      </c>
      <c r="C355" t="str">
        <f>_xlfn.XLOOKUP(D355,'Production Data'!C:C,'Production Data'!B:B)</f>
        <v>ARTHUR KLINK BROACHING 120T I5004</v>
      </c>
      <c r="D355" s="1" t="s">
        <v>63</v>
      </c>
      <c r="E355" s="1">
        <f>SUMIFS('Production Data'!K:K,'Production Data'!C:C,'Workout sheet'!D355,'Production Data'!A:A,'Workout sheet'!A355)</f>
        <v>2754.7</v>
      </c>
      <c r="F355" s="1">
        <f t="shared" si="59"/>
        <v>32400</v>
      </c>
      <c r="G355">
        <f>SUMIFS('Production Data'!T:T,'Production Data'!C:C,'Workout sheet'!D355,'Production Data'!A:A,'Workout sheet'!A355)</f>
        <v>29543.699999999997</v>
      </c>
      <c r="H355">
        <f>COUNTIFS('Compac Raw Data'!$D:$D,'Workout sheet'!C355,'Compac Raw Data'!$Z:$Z,'Workout sheet'!A355)</f>
        <v>13</v>
      </c>
      <c r="I355" s="8">
        <f t="shared" si="55"/>
        <v>3.5316666666666663</v>
      </c>
      <c r="J355" s="8">
        <f t="shared" si="56"/>
        <v>1.4310363247863247</v>
      </c>
      <c r="K355">
        <f>(SUMIFS('Compac Raw Data'!S:S,'Compac Raw Data'!Z:Z,'Workout sheet'!A355,'Compac Raw Data'!D:D,'Workout sheet'!C355))</f>
        <v>1205</v>
      </c>
      <c r="L355" s="17">
        <f t="shared" si="57"/>
        <v>9.3241537112819323E-2</v>
      </c>
      <c r="M355" s="8">
        <f ca="1">IF(Table2[[#This Row],[MONTH]]+EOMONTH(MONTH(Table2[[#This Row],[MONTH]]),0)&lt;TODAY(),IF(H355=0,(F355-E355)/1440,((F355-E355)/H355)/1440),0)</f>
        <v>1.5836164529914529</v>
      </c>
      <c r="N355" s="24">
        <f t="shared" si="58"/>
        <v>8.50216049382716E-2</v>
      </c>
    </row>
    <row r="356" spans="1:14" x14ac:dyDescent="0.3">
      <c r="A356" s="6">
        <v>45292</v>
      </c>
      <c r="B356" t="s">
        <v>55</v>
      </c>
      <c r="C356" t="str">
        <f>_xlfn.XLOOKUP(D356,'Production Data'!C:C,'Production Data'!B:B)</f>
        <v>BROACHING MACHINE  25 T-5003</v>
      </c>
      <c r="D356" s="1" t="s">
        <v>64</v>
      </c>
      <c r="E356" s="1">
        <f>SUMIFS('Production Data'!K:K,'Production Data'!C:C,'Workout sheet'!D356,'Production Data'!A:A,'Workout sheet'!A356)</f>
        <v>493</v>
      </c>
      <c r="F356" s="1">
        <f t="shared" si="59"/>
        <v>32400</v>
      </c>
      <c r="G356">
        <f>SUMIFS('Production Data'!T:T,'Production Data'!C:C,'Workout sheet'!D356,'Production Data'!A:A,'Workout sheet'!A356)</f>
        <v>36450</v>
      </c>
      <c r="H356">
        <f>COUNTIFS('Compac Raw Data'!$D:$D,'Workout sheet'!C356,'Compac Raw Data'!$Z:$Z,'Workout sheet'!A356)</f>
        <v>6</v>
      </c>
      <c r="I356" s="8">
        <f t="shared" si="55"/>
        <v>1.3694444444444445</v>
      </c>
      <c r="J356" s="8">
        <f t="shared" si="56"/>
        <v>4.1616898148148147</v>
      </c>
      <c r="K356">
        <f>(SUMIFS('Compac Raw Data'!S:S,'Compac Raw Data'!Z:Z,'Workout sheet'!A356,'Compac Raw Data'!D:D,'Workout sheet'!C356))</f>
        <v>235</v>
      </c>
      <c r="L356" s="17">
        <f t="shared" si="57"/>
        <v>1.3525377229080933E-2</v>
      </c>
      <c r="M356" s="8">
        <f ca="1">IF(Table2[[#This Row],[MONTH]]+EOMONTH(MONTH(Table2[[#This Row],[MONTH]]),0)&lt;TODAY(),IF(H356=0,(F356-E356)/1440,((F356-E356)/H356)/1440),0)</f>
        <v>3.6929398148148147</v>
      </c>
      <c r="N356" s="24">
        <f t="shared" si="58"/>
        <v>1.5216049382716049E-2</v>
      </c>
    </row>
    <row r="357" spans="1:14" x14ac:dyDescent="0.3">
      <c r="A357" s="6">
        <v>45292</v>
      </c>
      <c r="B357" t="s">
        <v>55</v>
      </c>
      <c r="C357" t="str">
        <f>_xlfn.XLOOKUP(D357,'Production Data'!C:C,'Production Data'!B:B)</f>
        <v>CRANEBEL BROACHING 50T I5005</v>
      </c>
      <c r="D357" s="1" t="s">
        <v>65</v>
      </c>
      <c r="E357" s="1">
        <f>SUMIFS('Production Data'!K:K,'Production Data'!C:C,'Workout sheet'!D357,'Production Data'!A:A,'Workout sheet'!A357)</f>
        <v>3065.5</v>
      </c>
      <c r="F357" s="1">
        <f t="shared" si="59"/>
        <v>32400</v>
      </c>
      <c r="G357">
        <f>SUMIFS('Production Data'!T:T,'Production Data'!C:C,'Workout sheet'!D357,'Production Data'!A:A,'Workout sheet'!A357)</f>
        <v>38250</v>
      </c>
      <c r="H357">
        <f>COUNTIFS('Compac Raw Data'!$D:$D,'Workout sheet'!C357,'Compac Raw Data'!$Z:$Z,'Workout sheet'!A357)</f>
        <v>14</v>
      </c>
      <c r="I357" s="8">
        <f t="shared" si="55"/>
        <v>3.649404761904762</v>
      </c>
      <c r="J357" s="8">
        <f t="shared" si="56"/>
        <v>1.7452628968253969</v>
      </c>
      <c r="K357">
        <f>(SUMIFS('Compac Raw Data'!S:S,'Compac Raw Data'!Z:Z,'Workout sheet'!A357,'Compac Raw Data'!D:D,'Workout sheet'!C357))</f>
        <v>1138</v>
      </c>
      <c r="L357" s="17">
        <f t="shared" si="57"/>
        <v>8.0143790849673199E-2</v>
      </c>
      <c r="M357" s="8">
        <f ca="1">IF(Table2[[#This Row],[MONTH]]+EOMONTH(MONTH(Table2[[#This Row],[MONTH]]),0)&lt;TODAY(),IF(H357=0,(F357-E357)/1440,((F357-E357)/H357)/1440),0)</f>
        <v>1.4550843253968253</v>
      </c>
      <c r="N357" s="24">
        <f t="shared" si="58"/>
        <v>9.4614197530864197E-2</v>
      </c>
    </row>
    <row r="358" spans="1:14" x14ac:dyDescent="0.3">
      <c r="A358" s="6">
        <v>45292</v>
      </c>
      <c r="B358" t="s">
        <v>55</v>
      </c>
      <c r="C358" t="str">
        <f>_xlfn.XLOOKUP(D358,'Production Data'!C:C,'Production Data'!B:B)</f>
        <v>TASA BROACHING 75T I5006</v>
      </c>
      <c r="D358" s="1" t="s">
        <v>66</v>
      </c>
      <c r="E358" s="1">
        <f>SUMIFS('Production Data'!K:K,'Production Data'!C:C,'Workout sheet'!D358,'Production Data'!A:A,'Workout sheet'!A358)</f>
        <v>2245.4</v>
      </c>
      <c r="F358" s="1">
        <f t="shared" si="59"/>
        <v>32400</v>
      </c>
      <c r="G358">
        <f>SUMIFS('Production Data'!T:T,'Production Data'!C:C,'Workout sheet'!D358,'Production Data'!A:A,'Workout sheet'!A358)</f>
        <v>36900</v>
      </c>
      <c r="H358">
        <f>COUNTIFS('Compac Raw Data'!$D:$D,'Workout sheet'!C358,'Compac Raw Data'!$Z:$Z,'Workout sheet'!A358)</f>
        <v>2</v>
      </c>
      <c r="I358" s="8">
        <f t="shared" si="55"/>
        <v>18.711666666666666</v>
      </c>
      <c r="J358" s="8">
        <f t="shared" si="56"/>
        <v>12.032847222222221</v>
      </c>
      <c r="K358">
        <f>(SUMIFS('Compac Raw Data'!S:S,'Compac Raw Data'!Z:Z,'Workout sheet'!A358,'Compac Raw Data'!D:D,'Workout sheet'!C358))</f>
        <v>125</v>
      </c>
      <c r="L358" s="17">
        <f t="shared" si="57"/>
        <v>6.0850948509485095E-2</v>
      </c>
      <c r="M358" s="8">
        <f ca="1">IF(Table2[[#This Row],[MONTH]]+EOMONTH(MONTH(Table2[[#This Row],[MONTH]]),0)&lt;TODAY(),IF(H358=0,(F358-E358)/1440,((F358-E358)/H358)/1440),0)</f>
        <v>10.470347222222221</v>
      </c>
      <c r="N358" s="24">
        <f t="shared" si="58"/>
        <v>6.9302469135802472E-2</v>
      </c>
    </row>
    <row r="359" spans="1:14" x14ac:dyDescent="0.3">
      <c r="A359" s="6">
        <v>45292</v>
      </c>
      <c r="B359" t="s">
        <v>80</v>
      </c>
      <c r="C359" t="str">
        <f>_xlfn.XLOOKUP(D359,'Production Data'!C:C,'Production Data'!B:B)</f>
        <v>PREMIER HOBBING PE250-1 I7006</v>
      </c>
      <c r="D359" s="1" t="s">
        <v>67</v>
      </c>
      <c r="E359" s="1">
        <f>SUMIFS('Production Data'!K:K,'Production Data'!C:C,'Workout sheet'!D359,'Production Data'!A:A,'Workout sheet'!A359)</f>
        <v>255</v>
      </c>
      <c r="F359" s="1">
        <f t="shared" si="59"/>
        <v>32400</v>
      </c>
      <c r="G359">
        <f>SUMIFS('Production Data'!T:T,'Production Data'!C:C,'Workout sheet'!D359,'Production Data'!A:A,'Workout sheet'!A359)</f>
        <v>36900</v>
      </c>
      <c r="H359">
        <f>COUNTIFS('Compac Raw Data'!$D:$D,'Workout sheet'!C359,'Compac Raw Data'!$Z:$Z,'Workout sheet'!A359)</f>
        <v>3</v>
      </c>
      <c r="I359" s="8">
        <f t="shared" si="55"/>
        <v>1.4166666666666667</v>
      </c>
      <c r="J359" s="8">
        <f t="shared" si="56"/>
        <v>8.4826388888888893</v>
      </c>
      <c r="K359">
        <f>(SUMIFS('Compac Raw Data'!S:S,'Compac Raw Data'!Z:Z,'Workout sheet'!A359,'Compac Raw Data'!D:D,'Workout sheet'!C359))</f>
        <v>105</v>
      </c>
      <c r="L359" s="17">
        <f t="shared" si="57"/>
        <v>6.9105691056910567E-3</v>
      </c>
      <c r="M359" s="8">
        <f ca="1">IF(Table2[[#This Row],[MONTH]]+EOMONTH(MONTH(Table2[[#This Row],[MONTH]]),0)&lt;TODAY(),IF(H359=0,(F359-E359)/1440,((F359-E359)/H359)/1440),0)</f>
        <v>7.4409722222222223</v>
      </c>
      <c r="N359" s="24">
        <f t="shared" si="58"/>
        <v>7.8703703703703696E-3</v>
      </c>
    </row>
    <row r="360" spans="1:14" x14ac:dyDescent="0.3">
      <c r="A360" s="6">
        <v>45292</v>
      </c>
      <c r="B360" t="s">
        <v>80</v>
      </c>
      <c r="C360" t="str">
        <f>_xlfn.XLOOKUP(D360,'Production Data'!C:C,'Production Data'!B:B)</f>
        <v>STUDER EXT GRINDING S36-2 I13006</v>
      </c>
      <c r="D360" s="1" t="s">
        <v>68</v>
      </c>
      <c r="E360" s="1">
        <f>SUMIFS('Production Data'!K:K,'Production Data'!C:C,'Workout sheet'!D360,'Production Data'!A:A,'Workout sheet'!A360)</f>
        <v>3600</v>
      </c>
      <c r="F360" s="1">
        <f t="shared" si="59"/>
        <v>32400</v>
      </c>
      <c r="G360">
        <f>SUMIFS('Production Data'!T:T,'Production Data'!C:C,'Workout sheet'!D360,'Production Data'!A:A,'Workout sheet'!A360)</f>
        <v>40500</v>
      </c>
      <c r="H360">
        <f>COUNTIFS('Compac Raw Data'!$D:$D,'Workout sheet'!C360,'Compac Raw Data'!$Z:$Z,'Workout sheet'!A360)</f>
        <v>6</v>
      </c>
      <c r="I360" s="8">
        <f t="shared" si="55"/>
        <v>10</v>
      </c>
      <c r="J360" s="8">
        <f t="shared" si="56"/>
        <v>4.270833333333333</v>
      </c>
      <c r="K360">
        <f>(SUMIFS('Compac Raw Data'!S:S,'Compac Raw Data'!Z:Z,'Workout sheet'!A360,'Compac Raw Data'!D:D,'Workout sheet'!C360))</f>
        <v>425</v>
      </c>
      <c r="L360" s="17">
        <f t="shared" si="57"/>
        <v>8.8888888888888892E-2</v>
      </c>
      <c r="M360" s="8">
        <f ca="1">IF(Table2[[#This Row],[MONTH]]+EOMONTH(MONTH(Table2[[#This Row],[MONTH]]),0)&lt;TODAY(),IF(H360=0,(F360-E360)/1440,((F360-E360)/H360)/1440),0)</f>
        <v>3.3333333333333335</v>
      </c>
      <c r="N360" s="24">
        <f t="shared" si="58"/>
        <v>0.1111111111111111</v>
      </c>
    </row>
    <row r="361" spans="1:14" x14ac:dyDescent="0.3">
      <c r="A361" s="6">
        <v>45292</v>
      </c>
      <c r="B361" t="s">
        <v>80</v>
      </c>
      <c r="C361" t="str">
        <f>_xlfn.XLOOKUP(D361,'Production Data'!C:C,'Production Data'!B:B)</f>
        <v>GLEASON GEAR GRINDING P600/800G-1 I15006</v>
      </c>
      <c r="D361" s="1" t="s">
        <v>69</v>
      </c>
      <c r="E361" s="1">
        <f>SUMIFS('Production Data'!K:K,'Production Data'!C:C,'Workout sheet'!D361,'Production Data'!A:A,'Workout sheet'!A361)</f>
        <v>0</v>
      </c>
      <c r="F361" s="1">
        <f t="shared" si="59"/>
        <v>32400</v>
      </c>
      <c r="G361">
        <f>SUMIFS('Production Data'!T:T,'Production Data'!C:C,'Workout sheet'!D361,'Production Data'!A:A,'Workout sheet'!A361)</f>
        <v>39150</v>
      </c>
      <c r="H361">
        <f>COUNTIFS('Compac Raw Data'!$D:$D,'Workout sheet'!C361,'Compac Raw Data'!$Z:$Z,'Workout sheet'!A361)</f>
        <v>9</v>
      </c>
      <c r="I361" s="8">
        <f t="shared" si="55"/>
        <v>0</v>
      </c>
      <c r="J361" s="8">
        <f t="shared" si="56"/>
        <v>3.0208333333333335</v>
      </c>
      <c r="K361">
        <f>(SUMIFS('Compac Raw Data'!S:S,'Compac Raw Data'!Z:Z,'Workout sheet'!A361,'Compac Raw Data'!D:D,'Workout sheet'!C361))</f>
        <v>885</v>
      </c>
      <c r="L361" s="17">
        <f t="shared" si="57"/>
        <v>0</v>
      </c>
      <c r="M361" s="8">
        <f ca="1">IF(Table2[[#This Row],[MONTH]]+EOMONTH(MONTH(Table2[[#This Row],[MONTH]]),0)&lt;TODAY(),IF(H361=0,(F361-E361)/1440,((F361-E361)/H361)/1440),0)</f>
        <v>2.5</v>
      </c>
      <c r="N361" s="24">
        <f t="shared" si="58"/>
        <v>0</v>
      </c>
    </row>
    <row r="362" spans="1:14" x14ac:dyDescent="0.3">
      <c r="A362" s="6">
        <v>45292</v>
      </c>
      <c r="B362" t="s">
        <v>80</v>
      </c>
      <c r="C362" t="str">
        <f>_xlfn.XLOOKUP(D362,'Production Data'!C:C,'Production Data'!B:B)</f>
        <v>GLEASON GEAR GRINDING P600/800G-2 I15008</v>
      </c>
      <c r="D362" s="1" t="s">
        <v>70</v>
      </c>
      <c r="E362" s="1">
        <f>SUMIFS('Production Data'!K:K,'Production Data'!C:C,'Workout sheet'!D362,'Production Data'!A:A,'Workout sheet'!A362)</f>
        <v>3392</v>
      </c>
      <c r="F362" s="1">
        <f t="shared" si="59"/>
        <v>32400</v>
      </c>
      <c r="G362">
        <f>SUMIFS('Production Data'!T:T,'Production Data'!C:C,'Workout sheet'!D362,'Production Data'!A:A,'Workout sheet'!A362)</f>
        <v>40500</v>
      </c>
      <c r="H362">
        <f>COUNTIFS('Compac Raw Data'!$D:$D,'Workout sheet'!C362,'Compac Raw Data'!$Z:$Z,'Workout sheet'!A362)</f>
        <v>2</v>
      </c>
      <c r="I362" s="8">
        <f t="shared" si="55"/>
        <v>28.266666666666666</v>
      </c>
      <c r="J362" s="8">
        <f t="shared" si="56"/>
        <v>12.884722222222223</v>
      </c>
      <c r="K362">
        <f>(SUMIFS('Compac Raw Data'!S:S,'Compac Raw Data'!Z:Z,'Workout sheet'!A362,'Compac Raw Data'!D:D,'Workout sheet'!C362))</f>
        <v>52</v>
      </c>
      <c r="L362" s="17">
        <f t="shared" si="57"/>
        <v>8.3753086419753084E-2</v>
      </c>
      <c r="M362" s="8">
        <f ca="1">IF(Table2[[#This Row],[MONTH]]+EOMONTH(MONTH(Table2[[#This Row],[MONTH]]),0)&lt;TODAY(),IF(H362=0,(F362-E362)/1440,((F362-E362)/H362)/1440),0)</f>
        <v>10.072222222222223</v>
      </c>
      <c r="N362" s="24">
        <f t="shared" si="58"/>
        <v>0.10469135802469136</v>
      </c>
    </row>
    <row r="363" spans="1:14" x14ac:dyDescent="0.3">
      <c r="A363" s="6">
        <v>45292</v>
      </c>
      <c r="B363" t="s">
        <v>80</v>
      </c>
      <c r="C363" t="str">
        <f>_xlfn.XLOOKUP(D363,'Production Data'!C:C,'Production Data'!B:B)</f>
        <v>MAZAK TURNING QTN350B I3008</v>
      </c>
      <c r="D363" s="1" t="s">
        <v>71</v>
      </c>
      <c r="E363" s="1">
        <f>SUMIFS('Production Data'!K:K,'Production Data'!C:C,'Workout sheet'!D363,'Production Data'!A:A,'Workout sheet'!A363)</f>
        <v>0</v>
      </c>
      <c r="F363" s="1">
        <f t="shared" si="59"/>
        <v>32400</v>
      </c>
      <c r="G363">
        <f>SUMIFS('Production Data'!T:T,'Production Data'!C:C,'Workout sheet'!D363,'Production Data'!A:A,'Workout sheet'!A363)</f>
        <v>20700</v>
      </c>
      <c r="H363">
        <f>COUNTIFS('Compac Raw Data'!$D:$D,'Workout sheet'!C363,'Compac Raw Data'!$Z:$Z,'Workout sheet'!A363)</f>
        <v>0</v>
      </c>
      <c r="I363" s="8">
        <f t="shared" ref="I363:I371" si="60">IF(H363=0,(E363/60),(E363/H363)/60)</f>
        <v>0</v>
      </c>
      <c r="J363" s="8">
        <f t="shared" ref="J363:J371" si="61">IF(H363=0,(G363-E363)/1440,((G363-E363)/H363)/1440)</f>
        <v>14.375</v>
      </c>
      <c r="K363">
        <f>(SUMIFS('Compac Raw Data'!S:S,'Compac Raw Data'!Z:Z,'Workout sheet'!A363,'Compac Raw Data'!D:D,'Workout sheet'!C363))</f>
        <v>0</v>
      </c>
      <c r="L363" s="17">
        <f t="shared" ref="L363:L426" si="62">IFERROR(E363/G363,0)</f>
        <v>0</v>
      </c>
      <c r="M363" s="8">
        <f ca="1">IF(Table2[[#This Row],[MONTH]]+EOMONTH(MONTH(Table2[[#This Row],[MONTH]]),0)&lt;TODAY(),IF(H363=0,(F363-E363)/1440,((F363-E363)/H363)/1440),0)</f>
        <v>22.5</v>
      </c>
      <c r="N363" s="24">
        <f t="shared" ref="N363:N426" si="63">E363/F363</f>
        <v>0</v>
      </c>
    </row>
    <row r="364" spans="1:14" x14ac:dyDescent="0.3">
      <c r="A364" s="6">
        <v>45292</v>
      </c>
      <c r="B364" t="s">
        <v>80</v>
      </c>
      <c r="C364" t="str">
        <f>_xlfn.XLOOKUP(D364,'Production Data'!C:C,'Production Data'!B:B)</f>
        <v>GLEASON HOBBING PE800-1 I7007</v>
      </c>
      <c r="D364" s="1" t="s">
        <v>72</v>
      </c>
      <c r="E364" s="1">
        <f>SUMIFS('Production Data'!K:K,'Production Data'!C:C,'Workout sheet'!D364,'Production Data'!A:A,'Workout sheet'!A364)</f>
        <v>6398</v>
      </c>
      <c r="F364" s="1">
        <f t="shared" si="59"/>
        <v>32400</v>
      </c>
      <c r="G364">
        <f>SUMIFS('Production Data'!T:T,'Production Data'!C:C,'Workout sheet'!D364,'Production Data'!A:A,'Workout sheet'!A364)</f>
        <v>38700</v>
      </c>
      <c r="H364">
        <f>COUNTIFS('Compac Raw Data'!$D:$D,'Workout sheet'!C364,'Compac Raw Data'!$Z:$Z,'Workout sheet'!A364)</f>
        <v>9</v>
      </c>
      <c r="I364" s="8">
        <f t="shared" si="60"/>
        <v>11.848148148148148</v>
      </c>
      <c r="J364" s="8">
        <f t="shared" si="61"/>
        <v>2.4924382716049385</v>
      </c>
      <c r="K364">
        <f>(SUMIFS('Compac Raw Data'!S:S,'Compac Raw Data'!Z:Z,'Workout sheet'!A364,'Compac Raw Data'!D:D,'Workout sheet'!C364))</f>
        <v>1270</v>
      </c>
      <c r="L364" s="17">
        <f t="shared" si="62"/>
        <v>0.16532299741602066</v>
      </c>
      <c r="M364" s="8">
        <f ca="1">IF(Table2[[#This Row],[MONTH]]+EOMONTH(MONTH(Table2[[#This Row],[MONTH]]),0)&lt;TODAY(),IF(H364=0,(F364-E364)/1440,((F364-E364)/H364)/1440),0)</f>
        <v>2.0063271604938273</v>
      </c>
      <c r="N364" s="24">
        <f t="shared" si="63"/>
        <v>0.19746913580246914</v>
      </c>
    </row>
    <row r="365" spans="1:14" x14ac:dyDescent="0.3">
      <c r="A365" s="6">
        <v>45292</v>
      </c>
      <c r="B365" t="s">
        <v>80</v>
      </c>
      <c r="C365" t="str">
        <f>_xlfn.XLOOKUP(D365,'Production Data'!C:C,'Production Data'!B:B)</f>
        <v>GLEASON HOBBING PE800-2 I7014</v>
      </c>
      <c r="D365" s="1" t="s">
        <v>73</v>
      </c>
      <c r="E365" s="1">
        <f>SUMIFS('Production Data'!K:K,'Production Data'!C:C,'Workout sheet'!D365,'Production Data'!A:A,'Workout sheet'!A365)</f>
        <v>1297</v>
      </c>
      <c r="F365" s="1">
        <f t="shared" si="59"/>
        <v>32400</v>
      </c>
      <c r="G365">
        <f>SUMIFS('Production Data'!T:T,'Production Data'!C:C,'Workout sheet'!D365,'Production Data'!A:A,'Workout sheet'!A365)</f>
        <v>41850</v>
      </c>
      <c r="H365">
        <f>COUNTIFS('Compac Raw Data'!$D:$D,'Workout sheet'!C365,'Compac Raw Data'!$Z:$Z,'Workout sheet'!A365)</f>
        <v>5</v>
      </c>
      <c r="I365" s="8">
        <f t="shared" si="60"/>
        <v>4.3233333333333333</v>
      </c>
      <c r="J365" s="8">
        <f t="shared" si="61"/>
        <v>5.6323611111111109</v>
      </c>
      <c r="K365">
        <f>(SUMIFS('Compac Raw Data'!S:S,'Compac Raw Data'!Z:Z,'Workout sheet'!A365,'Compac Raw Data'!D:D,'Workout sheet'!C365))</f>
        <v>130</v>
      </c>
      <c r="L365" s="17">
        <f t="shared" si="62"/>
        <v>3.0991636798088411E-2</v>
      </c>
      <c r="M365" s="8">
        <f ca="1">IF(Table2[[#This Row],[MONTH]]+EOMONTH(MONTH(Table2[[#This Row],[MONTH]]),0)&lt;TODAY(),IF(H365=0,(F365-E365)/1440,((F365-E365)/H365)/1440),0)</f>
        <v>4.3198611111111109</v>
      </c>
      <c r="N365" s="24">
        <f t="shared" si="63"/>
        <v>4.0030864197530866E-2</v>
      </c>
    </row>
    <row r="366" spans="1:14" x14ac:dyDescent="0.3">
      <c r="A366" s="6">
        <v>45292</v>
      </c>
      <c r="B366" t="s">
        <v>80</v>
      </c>
      <c r="C366" t="str">
        <f>_xlfn.XLOOKUP(D366,'Production Data'!C:C,'Production Data'!B:B)</f>
        <v>GLEASON HOBBING P600H-1 I7010</v>
      </c>
      <c r="D366" s="1" t="s">
        <v>74</v>
      </c>
      <c r="E366" s="1">
        <f>SUMIFS('Production Data'!K:K,'Production Data'!C:C,'Workout sheet'!D366,'Production Data'!A:A,'Workout sheet'!A366)</f>
        <v>565</v>
      </c>
      <c r="F366" s="1">
        <f t="shared" si="59"/>
        <v>32400</v>
      </c>
      <c r="G366">
        <f>SUMIFS('Production Data'!T:T,'Production Data'!C:C,'Workout sheet'!D366,'Production Data'!A:A,'Workout sheet'!A366)</f>
        <v>30600</v>
      </c>
      <c r="H366">
        <f>COUNTIFS('Compac Raw Data'!$D:$D,'Workout sheet'!C366,'Compac Raw Data'!$Z:$Z,'Workout sheet'!A366)</f>
        <v>2</v>
      </c>
      <c r="I366" s="8">
        <f t="shared" si="60"/>
        <v>4.708333333333333</v>
      </c>
      <c r="J366" s="8">
        <f t="shared" si="61"/>
        <v>10.428819444444445</v>
      </c>
      <c r="K366">
        <f>(SUMIFS('Compac Raw Data'!S:S,'Compac Raw Data'!Z:Z,'Workout sheet'!A366,'Compac Raw Data'!D:D,'Workout sheet'!C366))</f>
        <v>585</v>
      </c>
      <c r="L366" s="17">
        <f t="shared" si="62"/>
        <v>1.84640522875817E-2</v>
      </c>
      <c r="M366" s="8">
        <f ca="1">IF(Table2[[#This Row],[MONTH]]+EOMONTH(MONTH(Table2[[#This Row],[MONTH]]),0)&lt;TODAY(),IF(H366=0,(F366-E366)/1440,((F366-E366)/H366)/1440),0)</f>
        <v>11.053819444444445</v>
      </c>
      <c r="N366" s="24">
        <f t="shared" si="63"/>
        <v>1.7438271604938271E-2</v>
      </c>
    </row>
    <row r="367" spans="1:14" x14ac:dyDescent="0.3">
      <c r="A367" s="6">
        <v>45292</v>
      </c>
      <c r="B367" t="s">
        <v>80</v>
      </c>
      <c r="C367" t="str">
        <f>_xlfn.XLOOKUP(D367,'Production Data'!C:C,'Production Data'!B:B)</f>
        <v>MAZAK HMC FH5800 I21002</v>
      </c>
      <c r="D367" s="1" t="s">
        <v>75</v>
      </c>
      <c r="E367" s="1">
        <f>SUMIFS('Production Data'!K:K,'Production Data'!C:C,'Workout sheet'!D367,'Production Data'!A:A,'Workout sheet'!A367)</f>
        <v>1127</v>
      </c>
      <c r="F367" s="1">
        <f t="shared" si="59"/>
        <v>32400</v>
      </c>
      <c r="G367">
        <f>SUMIFS('Production Data'!T:T,'Production Data'!C:C,'Workout sheet'!D367,'Production Data'!A:A,'Workout sheet'!A367)</f>
        <v>31500</v>
      </c>
      <c r="H367">
        <f>COUNTIFS('Compac Raw Data'!$D:$D,'Workout sheet'!C367,'Compac Raw Data'!$Z:$Z,'Workout sheet'!A367)</f>
        <v>4</v>
      </c>
      <c r="I367" s="8">
        <f t="shared" si="60"/>
        <v>4.6958333333333337</v>
      </c>
      <c r="J367" s="8">
        <f t="shared" si="61"/>
        <v>5.2730902777777775</v>
      </c>
      <c r="K367">
        <f>(SUMIFS('Compac Raw Data'!S:S,'Compac Raw Data'!Z:Z,'Workout sheet'!A367,'Compac Raw Data'!D:D,'Workout sheet'!C367))</f>
        <v>860</v>
      </c>
      <c r="L367" s="17">
        <f t="shared" si="62"/>
        <v>3.5777777777777776E-2</v>
      </c>
      <c r="M367" s="8">
        <f ca="1">IF(Table2[[#This Row],[MONTH]]+EOMONTH(MONTH(Table2[[#This Row],[MONTH]]),0)&lt;TODAY(),IF(H367=0,(F367-E367)/1440,((F367-E367)/H367)/1440),0)</f>
        <v>5.4293402777777775</v>
      </c>
      <c r="N367" s="24">
        <f t="shared" si="63"/>
        <v>3.4783950617283947E-2</v>
      </c>
    </row>
    <row r="368" spans="1:14" x14ac:dyDescent="0.3">
      <c r="A368" s="6">
        <v>45292</v>
      </c>
      <c r="B368" t="s">
        <v>80</v>
      </c>
      <c r="C368" t="str">
        <f>_xlfn.XLOOKUP(D368,'Production Data'!C:C,'Production Data'!B:B)</f>
        <v>PMT EXT GRINDING AWH600 I13007</v>
      </c>
      <c r="D368" s="1" t="s">
        <v>76</v>
      </c>
      <c r="E368" s="1">
        <f>SUMIFS('Production Data'!K:K,'Production Data'!C:C,'Workout sheet'!D368,'Production Data'!A:A,'Workout sheet'!A368)</f>
        <v>675</v>
      </c>
      <c r="F368" s="1">
        <f t="shared" si="59"/>
        <v>32400</v>
      </c>
      <c r="G368">
        <f>SUMIFS('Production Data'!T:T,'Production Data'!C:C,'Workout sheet'!D368,'Production Data'!A:A,'Workout sheet'!A368)</f>
        <v>40050</v>
      </c>
      <c r="H368">
        <f>COUNTIFS('Compac Raw Data'!$D:$D,'Workout sheet'!C368,'Compac Raw Data'!$Z:$Z,'Workout sheet'!A368)</f>
        <v>0</v>
      </c>
      <c r="I368" s="8">
        <f t="shared" si="60"/>
        <v>11.25</v>
      </c>
      <c r="J368" s="8">
        <f t="shared" si="61"/>
        <v>27.34375</v>
      </c>
      <c r="K368">
        <f>(SUMIFS('Compac Raw Data'!S:S,'Compac Raw Data'!Z:Z,'Workout sheet'!A368,'Compac Raw Data'!D:D,'Workout sheet'!C368))</f>
        <v>0</v>
      </c>
      <c r="L368" s="17">
        <f t="shared" si="62"/>
        <v>1.6853932584269662E-2</v>
      </c>
      <c r="M368" s="8">
        <f ca="1">IF(Table2[[#This Row],[MONTH]]+EOMONTH(MONTH(Table2[[#This Row],[MONTH]]),0)&lt;TODAY(),IF(H368=0,(F368-E368)/1440,((F368-E368)/H368)/1440),0)</f>
        <v>22.03125</v>
      </c>
      <c r="N368" s="24">
        <f t="shared" si="63"/>
        <v>2.0833333333333332E-2</v>
      </c>
    </row>
    <row r="369" spans="1:14" x14ac:dyDescent="0.3">
      <c r="A369" s="6">
        <v>45292</v>
      </c>
      <c r="B369" t="s">
        <v>80</v>
      </c>
      <c r="C369" t="str">
        <f>_xlfn.XLOOKUP(D369,'Production Data'!C:C,'Production Data'!B:B)</f>
        <v>MAZAK TURNING QTN350A I3007</v>
      </c>
      <c r="D369" s="1" t="s">
        <v>77</v>
      </c>
      <c r="E369" s="1">
        <f>SUMIFS('Production Data'!K:K,'Production Data'!C:C,'Workout sheet'!D369,'Production Data'!A:A,'Workout sheet'!A369)</f>
        <v>154</v>
      </c>
      <c r="F369" s="1">
        <f t="shared" si="59"/>
        <v>32400</v>
      </c>
      <c r="G369">
        <f>SUMIFS('Production Data'!T:T,'Production Data'!C:C,'Workout sheet'!D369,'Production Data'!A:A,'Workout sheet'!A369)</f>
        <v>25200</v>
      </c>
      <c r="H369">
        <f>COUNTIFS('Compac Raw Data'!$D:$D,'Workout sheet'!C369,'Compac Raw Data'!$Z:$Z,'Workout sheet'!A369)</f>
        <v>2</v>
      </c>
      <c r="I369" s="8">
        <f t="shared" si="60"/>
        <v>1.2833333333333334</v>
      </c>
      <c r="J369" s="8">
        <f t="shared" si="61"/>
        <v>8.6965277777777779</v>
      </c>
      <c r="K369">
        <f>(SUMIFS('Compac Raw Data'!S:S,'Compac Raw Data'!Z:Z,'Workout sheet'!A369,'Compac Raw Data'!D:D,'Workout sheet'!C369))</f>
        <v>20</v>
      </c>
      <c r="L369" s="17">
        <f t="shared" si="62"/>
        <v>6.1111111111111114E-3</v>
      </c>
      <c r="M369" s="8">
        <f ca="1">IF(Table2[[#This Row],[MONTH]]+EOMONTH(MONTH(Table2[[#This Row],[MONTH]]),0)&lt;TODAY(),IF(H369=0,(F369-E369)/1440,((F369-E369)/H369)/1440),0)</f>
        <v>11.196527777777778</v>
      </c>
      <c r="N369" s="24">
        <f t="shared" si="63"/>
        <v>4.7530864197530866E-3</v>
      </c>
    </row>
    <row r="370" spans="1:14" x14ac:dyDescent="0.3">
      <c r="A370" s="6">
        <v>45292</v>
      </c>
      <c r="B370" t="s">
        <v>80</v>
      </c>
      <c r="C370" t="str">
        <f>_xlfn.XLOOKUP(D370,'Production Data'!C:C,'Production Data'!B:B)</f>
        <v>MICROMATIC EXT GRINDING SH63 I13008</v>
      </c>
      <c r="D370" s="1" t="s">
        <v>78</v>
      </c>
      <c r="E370" s="1">
        <f>SUMIFS('Production Data'!K:K,'Production Data'!C:C,'Workout sheet'!D370,'Production Data'!A:A,'Workout sheet'!A370)</f>
        <v>95</v>
      </c>
      <c r="F370" s="1">
        <f t="shared" si="59"/>
        <v>32400</v>
      </c>
      <c r="G370">
        <f>SUMIFS('Production Data'!T:T,'Production Data'!C:C,'Workout sheet'!D370,'Production Data'!A:A,'Workout sheet'!A370)</f>
        <v>37350</v>
      </c>
      <c r="H370">
        <f>COUNTIFS('Compac Raw Data'!$D:$D,'Workout sheet'!C370,'Compac Raw Data'!$Z:$Z,'Workout sheet'!A370)</f>
        <v>0</v>
      </c>
      <c r="I370" s="8">
        <f t="shared" si="60"/>
        <v>1.5833333333333333</v>
      </c>
      <c r="J370" s="8">
        <f t="shared" si="61"/>
        <v>25.871527777777779</v>
      </c>
      <c r="K370">
        <f>(SUMIFS('Compac Raw Data'!S:S,'Compac Raw Data'!Z:Z,'Workout sheet'!A370,'Compac Raw Data'!D:D,'Workout sheet'!C370))</f>
        <v>0</v>
      </c>
      <c r="L370" s="17">
        <f t="shared" si="62"/>
        <v>2.5435073627844713E-3</v>
      </c>
      <c r="M370" s="8">
        <f ca="1">IF(Table2[[#This Row],[MONTH]]+EOMONTH(MONTH(Table2[[#This Row],[MONTH]]),0)&lt;TODAY(),IF(H370=0,(F370-E370)/1440,((F370-E370)/H370)/1440),0)</f>
        <v>22.434027777777779</v>
      </c>
      <c r="N370" s="24">
        <f t="shared" si="63"/>
        <v>2.9320987654320989E-3</v>
      </c>
    </row>
    <row r="371" spans="1:14" x14ac:dyDescent="0.3">
      <c r="A371" s="6">
        <v>45292</v>
      </c>
      <c r="B371" t="s">
        <v>80</v>
      </c>
      <c r="C371" t="str">
        <f>_xlfn.XLOOKUP(D371,'Production Data'!C:C,'Production Data'!B:B)</f>
        <v>GLEASON HOBBING P600H-2 I7017</v>
      </c>
      <c r="D371" s="1" t="s">
        <v>79</v>
      </c>
      <c r="E371" s="1">
        <f>SUMIFS('Production Data'!K:K,'Production Data'!C:C,'Workout sheet'!D371,'Production Data'!A:A,'Workout sheet'!A371)</f>
        <v>1835</v>
      </c>
      <c r="F371" s="1">
        <f t="shared" si="59"/>
        <v>32400</v>
      </c>
      <c r="G371">
        <f>SUMIFS('Production Data'!T:T,'Production Data'!C:C,'Workout sheet'!D371,'Production Data'!A:A,'Workout sheet'!A371)</f>
        <v>20250</v>
      </c>
      <c r="H371">
        <f>COUNTIFS('Compac Raw Data'!$D:$D,'Workout sheet'!C371,'Compac Raw Data'!$Z:$Z,'Workout sheet'!A371)</f>
        <v>0</v>
      </c>
      <c r="I371" s="8">
        <f t="shared" si="60"/>
        <v>30.583333333333332</v>
      </c>
      <c r="J371" s="8">
        <f t="shared" si="61"/>
        <v>12.788194444444445</v>
      </c>
      <c r="K371">
        <f>(SUMIFS('Compac Raw Data'!S:S,'Compac Raw Data'!Z:Z,'Workout sheet'!A371,'Compac Raw Data'!D:D,'Workout sheet'!C371))</f>
        <v>0</v>
      </c>
      <c r="L371" s="17">
        <f t="shared" si="62"/>
        <v>9.0617283950617286E-2</v>
      </c>
      <c r="M371" s="8">
        <f ca="1">IF(Table2[[#This Row],[MONTH]]+EOMONTH(MONTH(Table2[[#This Row],[MONTH]]),0)&lt;TODAY(),IF(H371=0,(F371-E371)/1440,((F371-E371)/H371)/1440),0)</f>
        <v>21.225694444444443</v>
      </c>
      <c r="N371" s="24">
        <f t="shared" si="63"/>
        <v>5.6635802469135806E-2</v>
      </c>
    </row>
    <row r="372" spans="1:14" x14ac:dyDescent="0.3">
      <c r="A372" s="6">
        <v>45323</v>
      </c>
      <c r="B372" t="s">
        <v>33</v>
      </c>
      <c r="C372" t="str">
        <f>_xlfn.XLOOKUP(D372,'Production Data'!C:C,'Production Data'!B:B)</f>
        <v>BROACHING MACHINE 10T - 5001</v>
      </c>
      <c r="D372" s="1" t="s">
        <v>0</v>
      </c>
      <c r="E372" s="1">
        <f>SUMIFS('Production Data'!K:K,'Production Data'!C:C,'Workout sheet'!D372,'Production Data'!A:A,'Workout sheet'!A372)</f>
        <v>0</v>
      </c>
      <c r="F372" s="1">
        <f t="shared" si="59"/>
        <v>33750</v>
      </c>
      <c r="G372">
        <f>SUMIFS('Production Data'!T:T,'Production Data'!C:C,'Workout sheet'!D372,'Production Data'!A:A,'Workout sheet'!A372)</f>
        <v>27000</v>
      </c>
      <c r="H372">
        <f>COUNTIFS('Compac Raw Data'!$D:$D,'Workout sheet'!C372,'Compac Raw Data'!$Z:$Z,'Workout sheet'!A372)</f>
        <v>0</v>
      </c>
      <c r="I372" s="8">
        <f t="shared" ref="I372:I435" si="64">IF(H372=0,(E372/60),(E372/H372)/60)</f>
        <v>0</v>
      </c>
      <c r="J372" s="8">
        <f t="shared" ref="J372:J435" si="65">IF(H372=0,(G372-E372)/1440,((G372-E372)/H372)/1440)</f>
        <v>18.75</v>
      </c>
      <c r="K372">
        <f>(SUMIFS('Compac Raw Data'!S:S,'Compac Raw Data'!Z:Z,'Workout sheet'!A372,'Compac Raw Data'!D:D,'Workout sheet'!C372))</f>
        <v>0</v>
      </c>
      <c r="L372" s="17">
        <f t="shared" si="62"/>
        <v>0</v>
      </c>
      <c r="M372" s="8">
        <f ca="1">IF(Table2[[#This Row],[MONTH]]+EOMONTH(MONTH(Table2[[#This Row],[MONTH]]),0)&lt;TODAY(),IF(H372=0,(F372-E372)/1440,((F372-E372)/H372)/1440),0)</f>
        <v>23.4375</v>
      </c>
      <c r="N372" s="24">
        <f t="shared" si="63"/>
        <v>0</v>
      </c>
    </row>
    <row r="373" spans="1:14" x14ac:dyDescent="0.3">
      <c r="A373" s="6">
        <v>45323</v>
      </c>
      <c r="B373" t="s">
        <v>33</v>
      </c>
      <c r="C373" t="str">
        <f>_xlfn.XLOOKUP(D373,'Production Data'!C:C,'Production Data'!B:B)</f>
        <v>SICMAT SHAVING RASO400 I9005</v>
      </c>
      <c r="D373" s="1" t="s">
        <v>1</v>
      </c>
      <c r="E373" s="1">
        <f>SUMIFS('Production Data'!K:K,'Production Data'!C:C,'Workout sheet'!D373,'Production Data'!A:A,'Workout sheet'!A373)</f>
        <v>100</v>
      </c>
      <c r="F373" s="1">
        <f t="shared" si="59"/>
        <v>33750</v>
      </c>
      <c r="G373">
        <f>SUMIFS('Production Data'!T:T,'Production Data'!C:C,'Workout sheet'!D373,'Production Data'!A:A,'Workout sheet'!A373)</f>
        <v>35550</v>
      </c>
      <c r="H373">
        <f>COUNTIFS('Compac Raw Data'!$D:$D,'Workout sheet'!C373,'Compac Raw Data'!$Z:$Z,'Workout sheet'!A373)</f>
        <v>0</v>
      </c>
      <c r="I373" s="8">
        <f t="shared" si="64"/>
        <v>1.6666666666666667</v>
      </c>
      <c r="J373" s="8">
        <f t="shared" si="65"/>
        <v>24.618055555555557</v>
      </c>
      <c r="K373">
        <f>(SUMIFS('Compac Raw Data'!S:S,'Compac Raw Data'!Z:Z,'Workout sheet'!A373,'Compac Raw Data'!D:D,'Workout sheet'!C373))</f>
        <v>0</v>
      </c>
      <c r="L373" s="17">
        <f t="shared" si="62"/>
        <v>2.8129395218002813E-3</v>
      </c>
      <c r="M373" s="8">
        <f ca="1">IF(Table2[[#This Row],[MONTH]]+EOMONTH(MONTH(Table2[[#This Row],[MONTH]]),0)&lt;TODAY(),IF(H373=0,(F373-E373)/1440,((F373-E373)/H373)/1440),0)</f>
        <v>23.368055555555557</v>
      </c>
      <c r="N373" s="24">
        <f t="shared" si="63"/>
        <v>2.9629629629629628E-3</v>
      </c>
    </row>
    <row r="374" spans="1:14" x14ac:dyDescent="0.3">
      <c r="A374" s="6">
        <v>45323</v>
      </c>
      <c r="B374" t="s">
        <v>33</v>
      </c>
      <c r="C374" t="str">
        <f>_xlfn.XLOOKUP(D374,'Production Data'!C:C,'Production Data'!B:B)</f>
        <v>GLEASON HOBBING GP400 I7013</v>
      </c>
      <c r="D374" s="1" t="s">
        <v>2</v>
      </c>
      <c r="E374" s="1">
        <f>SUMIFS('Production Data'!K:K,'Production Data'!C:C,'Workout sheet'!D374,'Production Data'!A:A,'Workout sheet'!A374)</f>
        <v>510</v>
      </c>
      <c r="F374" s="1">
        <f t="shared" si="59"/>
        <v>33750</v>
      </c>
      <c r="G374">
        <f>SUMIFS('Production Data'!T:T,'Production Data'!C:C,'Workout sheet'!D374,'Production Data'!A:A,'Workout sheet'!A374)</f>
        <v>36450</v>
      </c>
      <c r="H374">
        <f>COUNTIFS('Compac Raw Data'!$D:$D,'Workout sheet'!C374,'Compac Raw Data'!$Z:$Z,'Workout sheet'!A374)</f>
        <v>5</v>
      </c>
      <c r="I374" s="8">
        <f t="shared" si="64"/>
        <v>1.7</v>
      </c>
      <c r="J374" s="8">
        <f t="shared" si="65"/>
        <v>4.9916666666666663</v>
      </c>
      <c r="K374">
        <f>(SUMIFS('Compac Raw Data'!S:S,'Compac Raw Data'!Z:Z,'Workout sheet'!A374,'Compac Raw Data'!D:D,'Workout sheet'!C374))</f>
        <v>535</v>
      </c>
      <c r="L374" s="17">
        <f t="shared" si="62"/>
        <v>1.3991769547325103E-2</v>
      </c>
      <c r="M374" s="8">
        <f ca="1">IF(Table2[[#This Row],[MONTH]]+EOMONTH(MONTH(Table2[[#This Row],[MONTH]]),0)&lt;TODAY(),IF(H374=0,(F374-E374)/1440,((F374-E374)/H374)/1440),0)</f>
        <v>4.6166666666666663</v>
      </c>
      <c r="N374" s="24">
        <f t="shared" si="63"/>
        <v>1.5111111111111112E-2</v>
      </c>
    </row>
    <row r="375" spans="1:14" x14ac:dyDescent="0.3">
      <c r="A375" s="6">
        <v>45323</v>
      </c>
      <c r="B375" t="s">
        <v>33</v>
      </c>
      <c r="C375" t="str">
        <f>_xlfn.XLOOKUP(D375,'Production Data'!C:C,'Production Data'!B:B)</f>
        <v>CLC SHAPING CLC 400-1 I18000</v>
      </c>
      <c r="D375" s="1" t="s">
        <v>3</v>
      </c>
      <c r="E375" s="1">
        <f>SUMIFS('Production Data'!K:K,'Production Data'!C:C,'Workout sheet'!D375,'Production Data'!A:A,'Workout sheet'!A375)</f>
        <v>360</v>
      </c>
      <c r="F375" s="1">
        <f t="shared" si="59"/>
        <v>33750</v>
      </c>
      <c r="G375">
        <f>SUMIFS('Production Data'!T:T,'Production Data'!C:C,'Workout sheet'!D375,'Production Data'!A:A,'Workout sheet'!A375)</f>
        <v>30600</v>
      </c>
      <c r="H375">
        <f>COUNTIFS('Compac Raw Data'!$D:$D,'Workout sheet'!C375,'Compac Raw Data'!$Z:$Z,'Workout sheet'!A375)</f>
        <v>1</v>
      </c>
      <c r="I375" s="8">
        <f t="shared" si="64"/>
        <v>6</v>
      </c>
      <c r="J375" s="8">
        <f t="shared" si="65"/>
        <v>21</v>
      </c>
      <c r="K375">
        <f>(SUMIFS('Compac Raw Data'!S:S,'Compac Raw Data'!Z:Z,'Workout sheet'!A375,'Compac Raw Data'!D:D,'Workout sheet'!C375))</f>
        <v>45</v>
      </c>
      <c r="L375" s="17">
        <f t="shared" si="62"/>
        <v>1.1764705882352941E-2</v>
      </c>
      <c r="M375" s="8">
        <f ca="1">IF(Table2[[#This Row],[MONTH]]+EOMONTH(MONTH(Table2[[#This Row],[MONTH]]),0)&lt;TODAY(),IF(H375=0,(F375-E375)/1440,((F375-E375)/H375)/1440),0)</f>
        <v>23.1875</v>
      </c>
      <c r="N375" s="24">
        <f t="shared" si="63"/>
        <v>1.0666666666666666E-2</v>
      </c>
    </row>
    <row r="376" spans="1:14" x14ac:dyDescent="0.3">
      <c r="A376" s="6">
        <v>45323</v>
      </c>
      <c r="B376" t="s">
        <v>33</v>
      </c>
      <c r="C376" t="str">
        <f>_xlfn.XLOOKUP(D376,'Production Data'!C:C,'Production Data'!B:B)</f>
        <v>SICMAT-2 SHAVING NRSU310 I9002</v>
      </c>
      <c r="D376" s="1" t="s">
        <v>4</v>
      </c>
      <c r="E376" s="1">
        <f>SUMIFS('Production Data'!K:K,'Production Data'!C:C,'Workout sheet'!D376,'Production Data'!A:A,'Workout sheet'!A376)</f>
        <v>6385</v>
      </c>
      <c r="F376" s="1">
        <f t="shared" si="59"/>
        <v>33750</v>
      </c>
      <c r="G376">
        <f>SUMIFS('Production Data'!T:T,'Production Data'!C:C,'Workout sheet'!D376,'Production Data'!A:A,'Workout sheet'!A376)</f>
        <v>22050</v>
      </c>
      <c r="H376">
        <f>COUNTIFS('Compac Raw Data'!$D:$D,'Workout sheet'!C376,'Compac Raw Data'!$Z:$Z,'Workout sheet'!A376)</f>
        <v>3</v>
      </c>
      <c r="I376" s="8">
        <f t="shared" si="64"/>
        <v>35.472222222222221</v>
      </c>
      <c r="J376" s="8">
        <f t="shared" si="65"/>
        <v>3.6261574074074074</v>
      </c>
      <c r="K376">
        <f>(SUMIFS('Compac Raw Data'!S:S,'Compac Raw Data'!Z:Z,'Workout sheet'!A376,'Compac Raw Data'!D:D,'Workout sheet'!C376))</f>
        <v>375</v>
      </c>
      <c r="L376" s="17">
        <f t="shared" si="62"/>
        <v>0.28956916099773244</v>
      </c>
      <c r="M376" s="8">
        <f ca="1">IF(Table2[[#This Row],[MONTH]]+EOMONTH(MONTH(Table2[[#This Row],[MONTH]]),0)&lt;TODAY(),IF(H376=0,(F376-E376)/1440,((F376-E376)/H376)/1440),0)</f>
        <v>6.3344907407407405</v>
      </c>
      <c r="N376" s="24">
        <f t="shared" si="63"/>
        <v>0.18918518518518518</v>
      </c>
    </row>
    <row r="377" spans="1:14" x14ac:dyDescent="0.3">
      <c r="A377" s="6">
        <v>45323</v>
      </c>
      <c r="B377" t="s">
        <v>33</v>
      </c>
      <c r="C377" t="str">
        <f>_xlfn.XLOOKUP(D377,'Production Data'!C:C,'Production Data'!B:B)</f>
        <v>GLEASON SHAVING ZS300 I9004</v>
      </c>
      <c r="D377" s="1" t="s">
        <v>5</v>
      </c>
      <c r="E377" s="1">
        <f>SUMIFS('Production Data'!K:K,'Production Data'!C:C,'Workout sheet'!D377,'Production Data'!A:A,'Workout sheet'!A377)</f>
        <v>395</v>
      </c>
      <c r="F377" s="1">
        <f t="shared" si="59"/>
        <v>33750</v>
      </c>
      <c r="G377">
        <f>SUMIFS('Production Data'!T:T,'Production Data'!C:C,'Workout sheet'!D377,'Production Data'!A:A,'Workout sheet'!A377)</f>
        <v>36900</v>
      </c>
      <c r="H377">
        <f>COUNTIFS('Compac Raw Data'!$D:$D,'Workout sheet'!C377,'Compac Raw Data'!$Z:$Z,'Workout sheet'!A377)</f>
        <v>3</v>
      </c>
      <c r="I377" s="8">
        <f t="shared" si="64"/>
        <v>2.1944444444444442</v>
      </c>
      <c r="J377" s="8">
        <f t="shared" si="65"/>
        <v>8.4502314814814827</v>
      </c>
      <c r="K377">
        <f>(SUMIFS('Compac Raw Data'!S:S,'Compac Raw Data'!Z:Z,'Workout sheet'!A377,'Compac Raw Data'!D:D,'Workout sheet'!C377))</f>
        <v>175</v>
      </c>
      <c r="L377" s="17">
        <f t="shared" si="62"/>
        <v>1.0704607046070461E-2</v>
      </c>
      <c r="M377" s="8">
        <f ca="1">IF(Table2[[#This Row],[MONTH]]+EOMONTH(MONTH(Table2[[#This Row],[MONTH]]),0)&lt;TODAY(),IF(H377=0,(F377-E377)/1440,((F377-E377)/H377)/1440),0)</f>
        <v>7.7210648148148149</v>
      </c>
      <c r="N377" s="24">
        <f t="shared" si="63"/>
        <v>1.1703703703703704E-2</v>
      </c>
    </row>
    <row r="378" spans="1:14" x14ac:dyDescent="0.3">
      <c r="A378" s="6">
        <v>45323</v>
      </c>
      <c r="B378" t="s">
        <v>33</v>
      </c>
      <c r="C378" t="str">
        <f>_xlfn.XLOOKUP(D378,'Production Data'!C:C,'Production Data'!B:B)</f>
        <v>PREMIER HOBBING PE250-2 I7009</v>
      </c>
      <c r="D378" s="1" t="s">
        <v>6</v>
      </c>
      <c r="E378" s="1">
        <f>SUMIFS('Production Data'!K:K,'Production Data'!C:C,'Workout sheet'!D378,'Production Data'!A:A,'Workout sheet'!A378)</f>
        <v>375</v>
      </c>
      <c r="F378" s="1">
        <f t="shared" si="59"/>
        <v>33750</v>
      </c>
      <c r="G378">
        <f>SUMIFS('Production Data'!T:T,'Production Data'!C:C,'Workout sheet'!D378,'Production Data'!A:A,'Workout sheet'!A378)</f>
        <v>36000</v>
      </c>
      <c r="H378">
        <f>COUNTIFS('Compac Raw Data'!$D:$D,'Workout sheet'!C378,'Compac Raw Data'!$Z:$Z,'Workout sheet'!A378)</f>
        <v>1</v>
      </c>
      <c r="I378" s="8">
        <f t="shared" si="64"/>
        <v>6.25</v>
      </c>
      <c r="J378" s="8">
        <f t="shared" si="65"/>
        <v>24.739583333333332</v>
      </c>
      <c r="K378">
        <f>(SUMIFS('Compac Raw Data'!S:S,'Compac Raw Data'!Z:Z,'Workout sheet'!A378,'Compac Raw Data'!D:D,'Workout sheet'!C378))</f>
        <v>15</v>
      </c>
      <c r="L378" s="17">
        <f t="shared" si="62"/>
        <v>1.0416666666666666E-2</v>
      </c>
      <c r="M378" s="8">
        <f ca="1">IF(Table2[[#This Row],[MONTH]]+EOMONTH(MONTH(Table2[[#This Row],[MONTH]]),0)&lt;TODAY(),IF(H378=0,(F378-E378)/1440,((F378-E378)/H378)/1440),0)</f>
        <v>23.177083333333332</v>
      </c>
      <c r="N378" s="24">
        <f t="shared" si="63"/>
        <v>1.1111111111111112E-2</v>
      </c>
    </row>
    <row r="379" spans="1:14" x14ac:dyDescent="0.3">
      <c r="A379" s="6">
        <v>45323</v>
      </c>
      <c r="B379" t="s">
        <v>33</v>
      </c>
      <c r="C379" t="str">
        <f>_xlfn.XLOOKUP(D379,'Production Data'!C:C,'Production Data'!B:B)</f>
        <v>GLEASON HOBBING GP300-2 I7012</v>
      </c>
      <c r="D379" s="1" t="s">
        <v>7</v>
      </c>
      <c r="E379" s="1">
        <f>SUMIFS('Production Data'!K:K,'Production Data'!C:C,'Workout sheet'!D379,'Production Data'!A:A,'Workout sheet'!A379)</f>
        <v>990</v>
      </c>
      <c r="F379" s="1">
        <f t="shared" si="59"/>
        <v>33750</v>
      </c>
      <c r="G379">
        <f>SUMIFS('Production Data'!T:T,'Production Data'!C:C,'Workout sheet'!D379,'Production Data'!A:A,'Workout sheet'!A379)</f>
        <v>36900</v>
      </c>
      <c r="H379">
        <f>COUNTIFS('Compac Raw Data'!$D:$D,'Workout sheet'!C379,'Compac Raw Data'!$Z:$Z,'Workout sheet'!A379)</f>
        <v>6</v>
      </c>
      <c r="I379" s="8">
        <f t="shared" si="64"/>
        <v>2.75</v>
      </c>
      <c r="J379" s="8">
        <f t="shared" si="65"/>
        <v>4.15625</v>
      </c>
      <c r="K379">
        <f>(SUMIFS('Compac Raw Data'!S:S,'Compac Raw Data'!Z:Z,'Workout sheet'!A379,'Compac Raw Data'!D:D,'Workout sheet'!C379))</f>
        <v>665</v>
      </c>
      <c r="L379" s="17">
        <f t="shared" si="62"/>
        <v>2.6829268292682926E-2</v>
      </c>
      <c r="M379" s="8">
        <f ca="1">IF(Table2[[#This Row],[MONTH]]+EOMONTH(MONTH(Table2[[#This Row],[MONTH]]),0)&lt;TODAY(),IF(H379=0,(F379-E379)/1440,((F379-E379)/H379)/1440),0)</f>
        <v>3.7916666666666665</v>
      </c>
      <c r="N379" s="24">
        <f t="shared" si="63"/>
        <v>2.9333333333333333E-2</v>
      </c>
    </row>
    <row r="380" spans="1:14" x14ac:dyDescent="0.3">
      <c r="A380" s="6">
        <v>45323</v>
      </c>
      <c r="B380" t="s">
        <v>33</v>
      </c>
      <c r="C380" t="str">
        <f>_xlfn.XLOOKUP(D380,'Production Data'!C:C,'Production Data'!B:B)</f>
        <v>CLC SHAPING CLC 400-2 I18001</v>
      </c>
      <c r="D380" s="1" t="s">
        <v>8</v>
      </c>
      <c r="E380" s="1">
        <f>SUMIFS('Production Data'!K:K,'Production Data'!C:C,'Workout sheet'!D380,'Production Data'!A:A,'Workout sheet'!A380)</f>
        <v>545</v>
      </c>
      <c r="F380" s="1">
        <f t="shared" si="59"/>
        <v>33750</v>
      </c>
      <c r="G380">
        <f>SUMIFS('Production Data'!T:T,'Production Data'!C:C,'Workout sheet'!D380,'Production Data'!A:A,'Workout sheet'!A380)</f>
        <v>32400</v>
      </c>
      <c r="H380">
        <f>COUNTIFS('Compac Raw Data'!$D:$D,'Workout sheet'!C380,'Compac Raw Data'!$Z:$Z,'Workout sheet'!A380)</f>
        <v>5</v>
      </c>
      <c r="I380" s="8">
        <f t="shared" si="64"/>
        <v>1.8166666666666667</v>
      </c>
      <c r="J380" s="8">
        <f t="shared" si="65"/>
        <v>4.4243055555555557</v>
      </c>
      <c r="K380">
        <f>(SUMIFS('Compac Raw Data'!S:S,'Compac Raw Data'!Z:Z,'Workout sheet'!A380,'Compac Raw Data'!D:D,'Workout sheet'!C380))</f>
        <v>670</v>
      </c>
      <c r="L380" s="17">
        <f t="shared" si="62"/>
        <v>1.6820987654320989E-2</v>
      </c>
      <c r="M380" s="8">
        <f ca="1">IF(Table2[[#This Row],[MONTH]]+EOMONTH(MONTH(Table2[[#This Row],[MONTH]]),0)&lt;TODAY(),IF(H380=0,(F380-E380)/1440,((F380-E380)/H380)/1440),0)</f>
        <v>4.6118055555555557</v>
      </c>
      <c r="N380" s="24">
        <f t="shared" si="63"/>
        <v>1.6148148148148148E-2</v>
      </c>
    </row>
    <row r="381" spans="1:14" x14ac:dyDescent="0.3">
      <c r="A381" s="6">
        <v>45323</v>
      </c>
      <c r="B381" t="s">
        <v>33</v>
      </c>
      <c r="C381" t="str">
        <f>_xlfn.XLOOKUP(D381,'Production Data'!C:C,'Production Data'!B:B)</f>
        <v>PAIDEMM SHAPPING DS500 I18002</v>
      </c>
      <c r="D381" s="1" t="s">
        <v>9</v>
      </c>
      <c r="E381" s="1">
        <f>SUMIFS('Production Data'!K:K,'Production Data'!C:C,'Workout sheet'!D381,'Production Data'!A:A,'Workout sheet'!A381)</f>
        <v>1120</v>
      </c>
      <c r="F381" s="1">
        <f t="shared" si="59"/>
        <v>33750</v>
      </c>
      <c r="G381">
        <f>SUMIFS('Production Data'!T:T,'Production Data'!C:C,'Workout sheet'!D381,'Production Data'!A:A,'Workout sheet'!A381)</f>
        <v>36450</v>
      </c>
      <c r="H381">
        <f>COUNTIFS('Compac Raw Data'!$D:$D,'Workout sheet'!C381,'Compac Raw Data'!$Z:$Z,'Workout sheet'!A381)</f>
        <v>3</v>
      </c>
      <c r="I381" s="8">
        <f t="shared" si="64"/>
        <v>6.2222222222222223</v>
      </c>
      <c r="J381" s="8">
        <f t="shared" si="65"/>
        <v>8.1782407407407405</v>
      </c>
      <c r="K381">
        <f>(SUMIFS('Compac Raw Data'!S:S,'Compac Raw Data'!Z:Z,'Workout sheet'!A381,'Compac Raw Data'!D:D,'Workout sheet'!C381))</f>
        <v>60</v>
      </c>
      <c r="L381" s="17">
        <f t="shared" si="62"/>
        <v>3.0727023319615913E-2</v>
      </c>
      <c r="M381" s="8">
        <f ca="1">IF(Table2[[#This Row],[MONTH]]+EOMONTH(MONTH(Table2[[#This Row],[MONTH]]),0)&lt;TODAY(),IF(H381=0,(F381-E381)/1440,((F381-E381)/H381)/1440),0)</f>
        <v>7.5532407407407405</v>
      </c>
      <c r="N381" s="24">
        <f t="shared" si="63"/>
        <v>3.3185185185185186E-2</v>
      </c>
    </row>
    <row r="382" spans="1:14" x14ac:dyDescent="0.3">
      <c r="A382" s="6">
        <v>45323</v>
      </c>
      <c r="B382" t="s">
        <v>33</v>
      </c>
      <c r="C382" t="str">
        <f>_xlfn.XLOOKUP(D382,'Production Data'!C:C,'Production Data'!B:B)</f>
        <v>SLOTTING MACHINE - SAGAR-6004</v>
      </c>
      <c r="D382" s="1" t="s">
        <v>10</v>
      </c>
      <c r="E382" s="1">
        <f>SUMIFS('Production Data'!K:K,'Production Data'!C:C,'Workout sheet'!D382,'Production Data'!A:A,'Workout sheet'!A382)</f>
        <v>135</v>
      </c>
      <c r="F382" s="1">
        <f t="shared" si="59"/>
        <v>33750</v>
      </c>
      <c r="G382">
        <f>SUMIFS('Production Data'!T:T,'Production Data'!C:C,'Workout sheet'!D382,'Production Data'!A:A,'Workout sheet'!A382)</f>
        <v>31950</v>
      </c>
      <c r="H382">
        <f>COUNTIFS('Compac Raw Data'!$D:$D,'Workout sheet'!C382,'Compac Raw Data'!$Z:$Z,'Workout sheet'!A382)</f>
        <v>2</v>
      </c>
      <c r="I382" s="8">
        <f t="shared" si="64"/>
        <v>1.125</v>
      </c>
      <c r="J382" s="8">
        <f t="shared" si="65"/>
        <v>11.046875</v>
      </c>
      <c r="K382">
        <f>(SUMIFS('Compac Raw Data'!S:S,'Compac Raw Data'!Z:Z,'Workout sheet'!A382,'Compac Raw Data'!D:D,'Workout sheet'!C382))</f>
        <v>65</v>
      </c>
      <c r="L382" s="17">
        <f t="shared" si="62"/>
        <v>4.2253521126760559E-3</v>
      </c>
      <c r="M382" s="8">
        <f ca="1">IF(Table2[[#This Row],[MONTH]]+EOMONTH(MONTH(Table2[[#This Row],[MONTH]]),0)&lt;TODAY(),IF(H382=0,(F382-E382)/1440,((F382-E382)/H382)/1440),0)</f>
        <v>11.671875</v>
      </c>
      <c r="N382" s="24">
        <f t="shared" si="63"/>
        <v>4.0000000000000001E-3</v>
      </c>
    </row>
    <row r="383" spans="1:14" x14ac:dyDescent="0.3">
      <c r="A383" s="6">
        <v>45323</v>
      </c>
      <c r="B383" t="s">
        <v>33</v>
      </c>
      <c r="C383" t="str">
        <f>_xlfn.XLOOKUP(D383,'Production Data'!C:C,'Production Data'!B:B)</f>
        <v>GLEASON HOBBING 130H I7008</v>
      </c>
      <c r="D383" s="1" t="s">
        <v>11</v>
      </c>
      <c r="E383" s="1">
        <f>SUMIFS('Production Data'!K:K,'Production Data'!C:C,'Workout sheet'!D383,'Production Data'!A:A,'Workout sheet'!A383)</f>
        <v>520</v>
      </c>
      <c r="F383" s="1">
        <f t="shared" si="59"/>
        <v>33750</v>
      </c>
      <c r="G383">
        <f>SUMIFS('Production Data'!T:T,'Production Data'!C:C,'Workout sheet'!D383,'Production Data'!A:A,'Workout sheet'!A383)</f>
        <v>37350</v>
      </c>
      <c r="H383">
        <f>COUNTIFS('Compac Raw Data'!$D:$D,'Workout sheet'!C383,'Compac Raw Data'!$Z:$Z,'Workout sheet'!A383)</f>
        <v>2</v>
      </c>
      <c r="I383" s="8">
        <f t="shared" si="64"/>
        <v>4.333333333333333</v>
      </c>
      <c r="J383" s="8">
        <f t="shared" si="65"/>
        <v>12.788194444444445</v>
      </c>
      <c r="K383">
        <f>(SUMIFS('Compac Raw Data'!S:S,'Compac Raw Data'!Z:Z,'Workout sheet'!A383,'Compac Raw Data'!D:D,'Workout sheet'!C383))</f>
        <v>90</v>
      </c>
      <c r="L383" s="17">
        <f t="shared" si="62"/>
        <v>1.3922356091030789E-2</v>
      </c>
      <c r="M383" s="8">
        <f ca="1">IF(Table2[[#This Row],[MONTH]]+EOMONTH(MONTH(Table2[[#This Row],[MONTH]]),0)&lt;TODAY(),IF(H383=0,(F383-E383)/1440,((F383-E383)/H383)/1440),0)</f>
        <v>11.538194444444445</v>
      </c>
      <c r="N383" s="24">
        <f t="shared" si="63"/>
        <v>1.5407407407407408E-2</v>
      </c>
    </row>
    <row r="384" spans="1:14" x14ac:dyDescent="0.3">
      <c r="A384" s="6">
        <v>45323</v>
      </c>
      <c r="B384" t="s">
        <v>33</v>
      </c>
      <c r="C384" t="str">
        <f>_xlfn.XLOOKUP(D384,'Production Data'!C:C,'Production Data'!B:B)</f>
        <v>GLEASON HOBBING GP300-1 I7011</v>
      </c>
      <c r="D384" s="1" t="s">
        <v>12</v>
      </c>
      <c r="E384" s="1">
        <f>SUMIFS('Production Data'!K:K,'Production Data'!C:C,'Workout sheet'!D384,'Production Data'!A:A,'Workout sheet'!A384)</f>
        <v>650</v>
      </c>
      <c r="F384" s="1">
        <f t="shared" si="59"/>
        <v>33750</v>
      </c>
      <c r="G384">
        <f>SUMIFS('Production Data'!T:T,'Production Data'!C:C,'Workout sheet'!D384,'Production Data'!A:A,'Workout sheet'!A384)</f>
        <v>36450</v>
      </c>
      <c r="H384">
        <f>COUNTIFS('Compac Raw Data'!$D:$D,'Workout sheet'!C384,'Compac Raw Data'!$Z:$Z,'Workout sheet'!A384)</f>
        <v>0</v>
      </c>
      <c r="I384" s="8">
        <f t="shared" si="64"/>
        <v>10.833333333333334</v>
      </c>
      <c r="J384" s="8">
        <f t="shared" si="65"/>
        <v>24.861111111111111</v>
      </c>
      <c r="K384">
        <f>(SUMIFS('Compac Raw Data'!S:S,'Compac Raw Data'!Z:Z,'Workout sheet'!A384,'Compac Raw Data'!D:D,'Workout sheet'!C384))</f>
        <v>0</v>
      </c>
      <c r="L384" s="17">
        <f t="shared" si="62"/>
        <v>1.7832647462277092E-2</v>
      </c>
      <c r="M384" s="8">
        <f ca="1">IF(Table2[[#This Row],[MONTH]]+EOMONTH(MONTH(Table2[[#This Row],[MONTH]]),0)&lt;TODAY(),IF(H384=0,(F384-E384)/1440,((F384-E384)/H384)/1440),0)</f>
        <v>22.986111111111111</v>
      </c>
      <c r="N384" s="24">
        <f t="shared" si="63"/>
        <v>1.9259259259259261E-2</v>
      </c>
    </row>
    <row r="385" spans="1:14" x14ac:dyDescent="0.3">
      <c r="A385" s="6">
        <v>45323</v>
      </c>
      <c r="B385" t="s">
        <v>33</v>
      </c>
      <c r="C385" t="str">
        <f>_xlfn.XLOOKUP(D385,'Production Data'!C:C,'Production Data'!B:B)</f>
        <v>GLEASON SHAVING 130SV I9003</v>
      </c>
      <c r="D385" s="1" t="s">
        <v>13</v>
      </c>
      <c r="E385" s="1">
        <f>SUMIFS('Production Data'!K:K,'Production Data'!C:C,'Workout sheet'!D385,'Production Data'!A:A,'Workout sheet'!A385)</f>
        <v>3030</v>
      </c>
      <c r="F385" s="1">
        <f t="shared" si="59"/>
        <v>33750</v>
      </c>
      <c r="G385">
        <f>SUMIFS('Production Data'!T:T,'Production Data'!C:C,'Workout sheet'!D385,'Production Data'!A:A,'Workout sheet'!A385)</f>
        <v>35100</v>
      </c>
      <c r="H385">
        <f>COUNTIFS('Compac Raw Data'!$D:$D,'Workout sheet'!C385,'Compac Raw Data'!$Z:$Z,'Workout sheet'!A385)</f>
        <v>6</v>
      </c>
      <c r="I385" s="8">
        <f t="shared" si="64"/>
        <v>8.4166666666666661</v>
      </c>
      <c r="J385" s="8">
        <f t="shared" si="65"/>
        <v>3.7118055555555554</v>
      </c>
      <c r="K385">
        <f>(SUMIFS('Compac Raw Data'!S:S,'Compac Raw Data'!Z:Z,'Workout sheet'!A385,'Compac Raw Data'!D:D,'Workout sheet'!C385))</f>
        <v>365</v>
      </c>
      <c r="L385" s="17">
        <f t="shared" si="62"/>
        <v>8.6324786324786323E-2</v>
      </c>
      <c r="M385" s="8">
        <f ca="1">IF(Table2[[#This Row],[MONTH]]+EOMONTH(MONTH(Table2[[#This Row],[MONTH]]),0)&lt;TODAY(),IF(H385=0,(F385-E385)/1440,((F385-E385)/H385)/1440),0)</f>
        <v>3.5555555555555554</v>
      </c>
      <c r="N385" s="24">
        <f t="shared" si="63"/>
        <v>8.9777777777777776E-2</v>
      </c>
    </row>
    <row r="386" spans="1:14" x14ac:dyDescent="0.3">
      <c r="A386" s="6">
        <v>45323</v>
      </c>
      <c r="B386" t="s">
        <v>33</v>
      </c>
      <c r="C386" t="str">
        <f>_xlfn.XLOOKUP(D386,'Production Data'!C:C,'Production Data'!B:B)</f>
        <v>SICMAT-1 SHAVING NRSU310 I9001</v>
      </c>
      <c r="D386" s="1" t="s">
        <v>14</v>
      </c>
      <c r="E386" s="1">
        <f>SUMIFS('Production Data'!K:K,'Production Data'!C:C,'Workout sheet'!D386,'Production Data'!A:A,'Workout sheet'!A386)</f>
        <v>180</v>
      </c>
      <c r="F386" s="1">
        <f t="shared" si="59"/>
        <v>33750</v>
      </c>
      <c r="G386">
        <f>SUMIFS('Production Data'!T:T,'Production Data'!C:C,'Workout sheet'!D386,'Production Data'!A:A,'Workout sheet'!A386)</f>
        <v>31500</v>
      </c>
      <c r="H386">
        <f>COUNTIFS('Compac Raw Data'!$D:$D,'Workout sheet'!C386,'Compac Raw Data'!$Z:$Z,'Workout sheet'!A386)</f>
        <v>2</v>
      </c>
      <c r="I386" s="8">
        <f t="shared" si="64"/>
        <v>1.5</v>
      </c>
      <c r="J386" s="8">
        <f t="shared" si="65"/>
        <v>10.875</v>
      </c>
      <c r="K386">
        <f>(SUMIFS('Compac Raw Data'!S:S,'Compac Raw Data'!Z:Z,'Workout sheet'!A386,'Compac Raw Data'!D:D,'Workout sheet'!C386))</f>
        <v>620</v>
      </c>
      <c r="L386" s="17">
        <f t="shared" si="62"/>
        <v>5.7142857142857143E-3</v>
      </c>
      <c r="M386" s="8">
        <f ca="1">IF(Table2[[#This Row],[MONTH]]+EOMONTH(MONTH(Table2[[#This Row],[MONTH]]),0)&lt;TODAY(),IF(H386=0,(F386-E386)/1440,((F386-E386)/H386)/1440),0)</f>
        <v>11.65625</v>
      </c>
      <c r="N386" s="24">
        <f t="shared" si="63"/>
        <v>5.3333333333333332E-3</v>
      </c>
    </row>
    <row r="387" spans="1:14" x14ac:dyDescent="0.3">
      <c r="A387" s="6">
        <v>45323</v>
      </c>
      <c r="B387" t="s">
        <v>33</v>
      </c>
      <c r="C387" t="str">
        <f>_xlfn.XLOOKUP(D387,'Production Data'!C:C,'Production Data'!B:B)</f>
        <v>GLEASON SHAPPING P500S I18003</v>
      </c>
      <c r="D387" s="1" t="s">
        <v>15</v>
      </c>
      <c r="E387" s="1">
        <f>SUMIFS('Production Data'!K:K,'Production Data'!C:C,'Workout sheet'!D387,'Production Data'!A:A,'Workout sheet'!A387)</f>
        <v>280</v>
      </c>
      <c r="F387" s="1">
        <f t="shared" si="59"/>
        <v>33750</v>
      </c>
      <c r="G387">
        <f>SUMIFS('Production Data'!T:T,'Production Data'!C:C,'Workout sheet'!D387,'Production Data'!A:A,'Workout sheet'!A387)</f>
        <v>32850</v>
      </c>
      <c r="H387">
        <f>COUNTIFS('Compac Raw Data'!$D:$D,'Workout sheet'!C387,'Compac Raw Data'!$Z:$Z,'Workout sheet'!A387)</f>
        <v>2</v>
      </c>
      <c r="I387" s="8">
        <f t="shared" si="64"/>
        <v>2.3333333333333335</v>
      </c>
      <c r="J387" s="8">
        <f t="shared" si="65"/>
        <v>11.309027777777779</v>
      </c>
      <c r="K387">
        <f>(SUMIFS('Compac Raw Data'!S:S,'Compac Raw Data'!Z:Z,'Workout sheet'!A387,'Compac Raw Data'!D:D,'Workout sheet'!C387))</f>
        <v>25</v>
      </c>
      <c r="L387" s="17">
        <f t="shared" si="62"/>
        <v>8.5235920852359207E-3</v>
      </c>
      <c r="M387" s="8">
        <f ca="1">IF(Table2[[#This Row],[MONTH]]+EOMONTH(MONTH(Table2[[#This Row],[MONTH]]),0)&lt;TODAY(),IF(H387=0,(F387-E387)/1440,((F387-E387)/H387)/1440),0)</f>
        <v>11.621527777777779</v>
      </c>
      <c r="N387" s="24">
        <f t="shared" si="63"/>
        <v>8.2962962962962964E-3</v>
      </c>
    </row>
    <row r="388" spans="1:14" x14ac:dyDescent="0.3">
      <c r="A388" s="6">
        <v>45323</v>
      </c>
      <c r="B388" t="s">
        <v>33</v>
      </c>
      <c r="C388" t="str">
        <f>_xlfn.XLOOKUP(D388,'Production Data'!C:C,'Production Data'!B:B)</f>
        <v>GLEASON SHAPPING GP200S I18004</v>
      </c>
      <c r="D388" s="1" t="s">
        <v>16</v>
      </c>
      <c r="E388" s="1">
        <f>SUMIFS('Production Data'!K:K,'Production Data'!C:C,'Workout sheet'!D388,'Production Data'!A:A,'Workout sheet'!A388)</f>
        <v>2060</v>
      </c>
      <c r="F388" s="1">
        <f t="shared" si="59"/>
        <v>33750</v>
      </c>
      <c r="G388">
        <f>SUMIFS('Production Data'!T:T,'Production Data'!C:C,'Workout sheet'!D388,'Production Data'!A:A,'Workout sheet'!A388)</f>
        <v>33750</v>
      </c>
      <c r="H388">
        <f>COUNTIFS('Compac Raw Data'!$D:$D,'Workout sheet'!C388,'Compac Raw Data'!$Z:$Z,'Workout sheet'!A388)</f>
        <v>4</v>
      </c>
      <c r="I388" s="8">
        <f t="shared" si="64"/>
        <v>8.5833333333333339</v>
      </c>
      <c r="J388" s="8">
        <f t="shared" si="65"/>
        <v>5.5017361111111107</v>
      </c>
      <c r="K388">
        <f>(SUMIFS('Compac Raw Data'!S:S,'Compac Raw Data'!Z:Z,'Workout sheet'!A388,'Compac Raw Data'!D:D,'Workout sheet'!C388))</f>
        <v>415</v>
      </c>
      <c r="L388" s="17">
        <f t="shared" si="62"/>
        <v>6.1037037037037035E-2</v>
      </c>
      <c r="M388" s="8">
        <f ca="1">IF(Table2[[#This Row],[MONTH]]+EOMONTH(MONTH(Table2[[#This Row],[MONTH]]),0)&lt;TODAY(),IF(H388=0,(F388-E388)/1440,((F388-E388)/H388)/1440),0)</f>
        <v>5.5017361111111107</v>
      </c>
      <c r="N388" s="24">
        <f t="shared" si="63"/>
        <v>6.1037037037037035E-2</v>
      </c>
    </row>
    <row r="389" spans="1:14" x14ac:dyDescent="0.3">
      <c r="A389" s="6">
        <v>45323</v>
      </c>
      <c r="B389" t="s">
        <v>33</v>
      </c>
      <c r="C389" t="str">
        <f>_xlfn.XLOOKUP(D389,'Production Data'!C:C,'Production Data'!B:B)</f>
        <v>BROACHING MACHINE  6T- 5002</v>
      </c>
      <c r="D389" s="1" t="s">
        <v>17</v>
      </c>
      <c r="E389" s="1">
        <f>SUMIFS('Production Data'!K:K,'Production Data'!C:C,'Workout sheet'!D389,'Production Data'!A:A,'Workout sheet'!A389)</f>
        <v>0</v>
      </c>
      <c r="F389" s="1">
        <f t="shared" si="59"/>
        <v>33750</v>
      </c>
      <c r="G389">
        <f>SUMIFS('Production Data'!T:T,'Production Data'!C:C,'Workout sheet'!D389,'Production Data'!A:A,'Workout sheet'!A389)</f>
        <v>0</v>
      </c>
      <c r="H389">
        <f>COUNTIFS('Compac Raw Data'!$D:$D,'Workout sheet'!C389,'Compac Raw Data'!$Z:$Z,'Workout sheet'!A389)</f>
        <v>0</v>
      </c>
      <c r="I389" s="8">
        <f t="shared" si="64"/>
        <v>0</v>
      </c>
      <c r="J389" s="8">
        <f t="shared" si="65"/>
        <v>0</v>
      </c>
      <c r="K389">
        <f>(SUMIFS('Compac Raw Data'!S:S,'Compac Raw Data'!Z:Z,'Workout sheet'!A389,'Compac Raw Data'!D:D,'Workout sheet'!C389))</f>
        <v>0</v>
      </c>
      <c r="L389" s="17">
        <f t="shared" si="62"/>
        <v>0</v>
      </c>
      <c r="M389" s="8">
        <f ca="1">IF(Table2[[#This Row],[MONTH]]+EOMONTH(MONTH(Table2[[#This Row],[MONTH]]),0)&lt;TODAY(),IF(H389=0,(F389-E389)/1440,((F389-E389)/H389)/1440),0)</f>
        <v>23.4375</v>
      </c>
      <c r="N389" s="24">
        <f t="shared" si="63"/>
        <v>0</v>
      </c>
    </row>
    <row r="390" spans="1:14" x14ac:dyDescent="0.3">
      <c r="A390" s="6">
        <v>45323</v>
      </c>
      <c r="B390" t="s">
        <v>33</v>
      </c>
      <c r="C390" t="str">
        <f>_xlfn.XLOOKUP(D390,'Production Data'!C:C,'Production Data'!B:B)</f>
        <v>MAG HOBBING 140H I7015</v>
      </c>
      <c r="D390" s="1" t="s">
        <v>18</v>
      </c>
      <c r="E390" s="1">
        <f>SUMIFS('Production Data'!K:K,'Production Data'!C:C,'Workout sheet'!D390,'Production Data'!A:A,'Workout sheet'!A390)</f>
        <v>240</v>
      </c>
      <c r="F390" s="1">
        <f t="shared" si="59"/>
        <v>33750</v>
      </c>
      <c r="G390">
        <f>SUMIFS('Production Data'!T:T,'Production Data'!C:C,'Workout sheet'!D390,'Production Data'!A:A,'Workout sheet'!A390)</f>
        <v>36000</v>
      </c>
      <c r="H390">
        <f>COUNTIFS('Compac Raw Data'!$D:$D,'Workout sheet'!C390,'Compac Raw Data'!$Z:$Z,'Workout sheet'!A390)</f>
        <v>3</v>
      </c>
      <c r="I390" s="8">
        <f t="shared" si="64"/>
        <v>1.3333333333333333</v>
      </c>
      <c r="J390" s="8">
        <f t="shared" si="65"/>
        <v>8.2777777777777786</v>
      </c>
      <c r="K390">
        <f>(SUMIFS('Compac Raw Data'!S:S,'Compac Raw Data'!Z:Z,'Workout sheet'!A390,'Compac Raw Data'!D:D,'Workout sheet'!C390))</f>
        <v>150</v>
      </c>
      <c r="L390" s="17">
        <f t="shared" si="62"/>
        <v>6.6666666666666671E-3</v>
      </c>
      <c r="M390" s="8">
        <f ca="1">IF(Table2[[#This Row],[MONTH]]+EOMONTH(MONTH(Table2[[#This Row],[MONTH]]),0)&lt;TODAY(),IF(H390=0,(F390-E390)/1440,((F390-E390)/H390)/1440),0)</f>
        <v>7.7569444444444446</v>
      </c>
      <c r="N390" s="24">
        <f t="shared" si="63"/>
        <v>7.1111111111111115E-3</v>
      </c>
    </row>
    <row r="391" spans="1:14" x14ac:dyDescent="0.3">
      <c r="A391" s="6">
        <v>45323</v>
      </c>
      <c r="B391" t="s">
        <v>33</v>
      </c>
      <c r="C391" t="str">
        <f>_xlfn.XLOOKUP(D391,'Production Data'!C:C,'Production Data'!B:B)</f>
        <v>GLEASON HOBBING 210H I7016</v>
      </c>
      <c r="D391" s="1" t="s">
        <v>19</v>
      </c>
      <c r="E391" s="1">
        <f>SUMIFS('Production Data'!K:K,'Production Data'!C:C,'Workout sheet'!D391,'Production Data'!A:A,'Workout sheet'!A391)</f>
        <v>1835</v>
      </c>
      <c r="F391" s="1">
        <f t="shared" si="59"/>
        <v>33750</v>
      </c>
      <c r="G391">
        <f>SUMIFS('Production Data'!T:T,'Production Data'!C:C,'Workout sheet'!D391,'Production Data'!A:A,'Workout sheet'!A391)</f>
        <v>36900</v>
      </c>
      <c r="H391">
        <f>COUNTIFS('Compac Raw Data'!$D:$D,'Workout sheet'!C391,'Compac Raw Data'!$Z:$Z,'Workout sheet'!A391)</f>
        <v>5</v>
      </c>
      <c r="I391" s="8">
        <f t="shared" si="64"/>
        <v>6.1166666666666663</v>
      </c>
      <c r="J391" s="8">
        <f t="shared" si="65"/>
        <v>4.8701388888888886</v>
      </c>
      <c r="K391">
        <f>(SUMIFS('Compac Raw Data'!S:S,'Compac Raw Data'!Z:Z,'Workout sheet'!A391,'Compac Raw Data'!D:D,'Workout sheet'!C391))</f>
        <v>1110</v>
      </c>
      <c r="L391" s="17">
        <f t="shared" si="62"/>
        <v>4.9728997289972897E-2</v>
      </c>
      <c r="M391" s="8">
        <f ca="1">IF(Table2[[#This Row],[MONTH]]+EOMONTH(MONTH(Table2[[#This Row],[MONTH]]),0)&lt;TODAY(),IF(H391=0,(F391-E391)/1440,((F391-E391)/H391)/1440),0)</f>
        <v>4.4326388888888886</v>
      </c>
      <c r="N391" s="24">
        <f t="shared" si="63"/>
        <v>5.4370370370370368E-2</v>
      </c>
    </row>
    <row r="392" spans="1:14" x14ac:dyDescent="0.3">
      <c r="A392" s="6">
        <v>45323</v>
      </c>
      <c r="B392" t="s">
        <v>33</v>
      </c>
      <c r="C392" t="str">
        <f>_xlfn.XLOOKUP(D392,'Production Data'!C:C,'Production Data'!B:B)</f>
        <v>GLEASON SHAVING 200SV I9006</v>
      </c>
      <c r="D392" s="1" t="s">
        <v>3932</v>
      </c>
      <c r="E392" s="1">
        <f>SUMIFS('Production Data'!K:K,'Production Data'!C:C,'Workout sheet'!D392,'Production Data'!A:A,'Workout sheet'!A392)</f>
        <v>1265</v>
      </c>
      <c r="F392" s="1">
        <f t="shared" si="59"/>
        <v>33750</v>
      </c>
      <c r="G392">
        <f>SUMIFS('Production Data'!T:T,'Production Data'!C:C,'Workout sheet'!D392,'Production Data'!A:A,'Workout sheet'!A392)</f>
        <v>26100</v>
      </c>
      <c r="H392">
        <f>COUNTIFS('Compac Raw Data'!$D:$D,'Workout sheet'!C392,'Compac Raw Data'!$Z:$Z,'Workout sheet'!A392)</f>
        <v>3</v>
      </c>
      <c r="I392" s="8">
        <f t="shared" si="64"/>
        <v>7.0277777777777777</v>
      </c>
      <c r="J392" s="8">
        <f t="shared" si="65"/>
        <v>5.7488425925925934</v>
      </c>
      <c r="K392">
        <f>(SUMIFS('Compac Raw Data'!S:S,'Compac Raw Data'!Z:Z,'Workout sheet'!A392,'Compac Raw Data'!D:D,'Workout sheet'!C392))</f>
        <v>155</v>
      </c>
      <c r="L392" s="17">
        <f t="shared" si="62"/>
        <v>4.8467432950191569E-2</v>
      </c>
      <c r="M392" s="8">
        <f ca="1">IF(Table2[[#This Row],[MONTH]]+EOMONTH(MONTH(Table2[[#This Row],[MONTH]]),0)&lt;TODAY(),IF(H392=0,(F392-E392)/1440,((F392-E392)/H392)/1440),0)</f>
        <v>7.5196759259259265</v>
      </c>
      <c r="N392" s="24">
        <f t="shared" si="63"/>
        <v>3.7481481481481484E-2</v>
      </c>
    </row>
    <row r="393" spans="1:14" x14ac:dyDescent="0.3">
      <c r="A393" s="6">
        <v>45323</v>
      </c>
      <c r="B393" t="s">
        <v>34</v>
      </c>
      <c r="C393" t="str">
        <f>_xlfn.XLOOKUP(D393,'Production Data'!C:C,'Production Data'!B:B)</f>
        <v>STUDER EXT GRINDING S36-1 I13005</v>
      </c>
      <c r="D393" s="1" t="s">
        <v>22</v>
      </c>
      <c r="E393" s="1">
        <f>SUMIFS('Production Data'!K:K,'Production Data'!C:C,'Workout sheet'!D393,'Production Data'!A:A,'Workout sheet'!A393)</f>
        <v>2245</v>
      </c>
      <c r="F393" s="1">
        <f t="shared" si="59"/>
        <v>33750</v>
      </c>
      <c r="G393">
        <f>SUMIFS('Production Data'!T:T,'Production Data'!C:C,'Workout sheet'!D393,'Production Data'!A:A,'Workout sheet'!A393)</f>
        <v>35550</v>
      </c>
      <c r="H393">
        <f>COUNTIFS('Compac Raw Data'!$D:$D,'Workout sheet'!C393,'Compac Raw Data'!$Z:$Z,'Workout sheet'!A393)</f>
        <v>6</v>
      </c>
      <c r="I393" s="8">
        <f t="shared" si="64"/>
        <v>6.2361111111111116</v>
      </c>
      <c r="J393" s="8">
        <f t="shared" si="65"/>
        <v>3.8547453703703702</v>
      </c>
      <c r="K393">
        <f>(SUMIFS('Compac Raw Data'!S:S,'Compac Raw Data'!Z:Z,'Workout sheet'!A393,'Compac Raw Data'!D:D,'Workout sheet'!C393))</f>
        <v>794</v>
      </c>
      <c r="L393" s="17">
        <f t="shared" si="62"/>
        <v>6.3150492264416311E-2</v>
      </c>
      <c r="M393" s="8">
        <f ca="1">IF(Table2[[#This Row],[MONTH]]+EOMONTH(MONTH(Table2[[#This Row],[MONTH]]),0)&lt;TODAY(),IF(H393=0,(F393-E393)/1440,((F393-E393)/H393)/1440),0)</f>
        <v>3.6464120370370368</v>
      </c>
      <c r="N393" s="24">
        <f t="shared" si="63"/>
        <v>6.6518518518518518E-2</v>
      </c>
    </row>
    <row r="394" spans="1:14" x14ac:dyDescent="0.3">
      <c r="A394" s="6">
        <v>45323</v>
      </c>
      <c r="B394" t="s">
        <v>34</v>
      </c>
      <c r="C394" t="str">
        <f>_xlfn.XLOOKUP(D394,'Production Data'!C:C,'Production Data'!B:B)</f>
        <v>STUDER EXT GRINDING S40 I13004</v>
      </c>
      <c r="D394" s="1" t="s">
        <v>23</v>
      </c>
      <c r="E394" s="1">
        <f>SUMIFS('Production Data'!K:K,'Production Data'!C:C,'Workout sheet'!D394,'Production Data'!A:A,'Workout sheet'!A394)</f>
        <v>0</v>
      </c>
      <c r="F394" s="1">
        <f t="shared" si="59"/>
        <v>33750</v>
      </c>
      <c r="G394">
        <f>SUMIFS('Production Data'!T:T,'Production Data'!C:C,'Workout sheet'!D394,'Production Data'!A:A,'Workout sheet'!A394)</f>
        <v>35100</v>
      </c>
      <c r="H394">
        <f>COUNTIFS('Compac Raw Data'!$D:$D,'Workout sheet'!C394,'Compac Raw Data'!$Z:$Z,'Workout sheet'!A394)</f>
        <v>13</v>
      </c>
      <c r="I394" s="8">
        <f t="shared" si="64"/>
        <v>0</v>
      </c>
      <c r="J394" s="8">
        <f t="shared" si="65"/>
        <v>1.875</v>
      </c>
      <c r="K394">
        <f>(SUMIFS('Compac Raw Data'!S:S,'Compac Raw Data'!Z:Z,'Workout sheet'!A394,'Compac Raw Data'!D:D,'Workout sheet'!C394))</f>
        <v>485</v>
      </c>
      <c r="L394" s="17">
        <f t="shared" si="62"/>
        <v>0</v>
      </c>
      <c r="M394" s="8">
        <f ca="1">IF(Table2[[#This Row],[MONTH]]+EOMONTH(MONTH(Table2[[#This Row],[MONTH]]),0)&lt;TODAY(),IF(H394=0,(F394-E394)/1440,((F394-E394)/H394)/1440),0)</f>
        <v>1.8028846153846154</v>
      </c>
      <c r="N394" s="24">
        <f t="shared" si="63"/>
        <v>0</v>
      </c>
    </row>
    <row r="395" spans="1:14" x14ac:dyDescent="0.3">
      <c r="A395" s="6">
        <v>45323</v>
      </c>
      <c r="B395" t="s">
        <v>34</v>
      </c>
      <c r="C395" t="str">
        <f>_xlfn.XLOOKUP(D395,'Production Data'!C:C,'Production Data'!B:B)</f>
        <v>MAZAK TURNING CENTER SQT250-1 I3002</v>
      </c>
      <c r="D395" s="1" t="s">
        <v>24</v>
      </c>
      <c r="E395" s="1">
        <f>SUMIFS('Production Data'!K:K,'Production Data'!C:C,'Workout sheet'!D395,'Production Data'!A:A,'Workout sheet'!A395)</f>
        <v>265</v>
      </c>
      <c r="F395" s="1">
        <f t="shared" si="59"/>
        <v>33750</v>
      </c>
      <c r="G395">
        <f>SUMIFS('Production Data'!T:T,'Production Data'!C:C,'Workout sheet'!D395,'Production Data'!A:A,'Workout sheet'!A395)</f>
        <v>36450</v>
      </c>
      <c r="H395">
        <f>COUNTIFS('Compac Raw Data'!$D:$D,'Workout sheet'!C395,'Compac Raw Data'!$Z:$Z,'Workout sheet'!A395)</f>
        <v>2</v>
      </c>
      <c r="I395" s="8">
        <f t="shared" si="64"/>
        <v>2.2083333333333335</v>
      </c>
      <c r="J395" s="8">
        <f t="shared" si="65"/>
        <v>12.564236111111111</v>
      </c>
      <c r="K395">
        <f>(SUMIFS('Compac Raw Data'!S:S,'Compac Raw Data'!Z:Z,'Workout sheet'!A395,'Compac Raw Data'!D:D,'Workout sheet'!C395))</f>
        <v>185</v>
      </c>
      <c r="L395" s="17">
        <f t="shared" si="62"/>
        <v>7.270233196159122E-3</v>
      </c>
      <c r="M395" s="8">
        <f ca="1">IF(Table2[[#This Row],[MONTH]]+EOMONTH(MONTH(Table2[[#This Row],[MONTH]]),0)&lt;TODAY(),IF(H395=0,(F395-E395)/1440,((F395-E395)/H395)/1440),0)</f>
        <v>11.626736111111111</v>
      </c>
      <c r="N395" s="24">
        <f t="shared" si="63"/>
        <v>7.8518518518518512E-3</v>
      </c>
    </row>
    <row r="396" spans="1:14" x14ac:dyDescent="0.3">
      <c r="A396" s="6">
        <v>45323</v>
      </c>
      <c r="B396" t="s">
        <v>34</v>
      </c>
      <c r="C396" t="str">
        <f>_xlfn.XLOOKUP(D396,'Production Data'!C:C,'Production Data'!B:B)</f>
        <v>PMT INTERNAL GRINDING-1 FIG100XL I14004</v>
      </c>
      <c r="D396" s="1" t="s">
        <v>25</v>
      </c>
      <c r="E396" s="1">
        <f>SUMIFS('Production Data'!K:K,'Production Data'!C:C,'Workout sheet'!D396,'Production Data'!A:A,'Workout sheet'!A396)</f>
        <v>105</v>
      </c>
      <c r="F396" s="1">
        <f t="shared" ref="F396:F459" si="66">NETWORKDAYS.INTL(A396,EOMONTH(A396,0),11,U:U)*22.5*60</f>
        <v>33750</v>
      </c>
      <c r="G396">
        <f>SUMIFS('Production Data'!T:T,'Production Data'!C:C,'Workout sheet'!D396,'Production Data'!A:A,'Workout sheet'!A396)</f>
        <v>38250</v>
      </c>
      <c r="H396">
        <f>COUNTIFS('Compac Raw Data'!$D:$D,'Workout sheet'!C396,'Compac Raw Data'!$Z:$Z,'Workout sheet'!A396)</f>
        <v>2</v>
      </c>
      <c r="I396" s="8">
        <f t="shared" si="64"/>
        <v>0.875</v>
      </c>
      <c r="J396" s="8">
        <f t="shared" si="65"/>
        <v>13.244791666666666</v>
      </c>
      <c r="K396">
        <f>(SUMIFS('Compac Raw Data'!S:S,'Compac Raw Data'!Z:Z,'Workout sheet'!A396,'Compac Raw Data'!D:D,'Workout sheet'!C396))</f>
        <v>330</v>
      </c>
      <c r="L396" s="17">
        <f t="shared" si="62"/>
        <v>2.7450980392156863E-3</v>
      </c>
      <c r="M396" s="8">
        <f ca="1">IF(Table2[[#This Row],[MONTH]]+EOMONTH(MONTH(Table2[[#This Row],[MONTH]]),0)&lt;TODAY(),IF(H396=0,(F396-E396)/1440,((F396-E396)/H396)/1440),0)</f>
        <v>11.682291666666666</v>
      </c>
      <c r="N396" s="24">
        <f t="shared" si="63"/>
        <v>3.1111111111111109E-3</v>
      </c>
    </row>
    <row r="397" spans="1:14" x14ac:dyDescent="0.3">
      <c r="A397" s="6">
        <v>45323</v>
      </c>
      <c r="B397" t="s">
        <v>34</v>
      </c>
      <c r="C397" t="str">
        <f>_xlfn.XLOOKUP(D397,'Production Data'!C:C,'Production Data'!B:B)</f>
        <v>MORARA CNC ID GRINDING I14002</v>
      </c>
      <c r="D397" s="1" t="s">
        <v>26</v>
      </c>
      <c r="E397" s="1">
        <f>SUMIFS('Production Data'!K:K,'Production Data'!C:C,'Workout sheet'!D397,'Production Data'!A:A,'Workout sheet'!A397)</f>
        <v>4080</v>
      </c>
      <c r="F397" s="1">
        <f t="shared" si="66"/>
        <v>33750</v>
      </c>
      <c r="G397">
        <f>SUMIFS('Production Data'!T:T,'Production Data'!C:C,'Workout sheet'!D397,'Production Data'!A:A,'Workout sheet'!A397)</f>
        <v>63000</v>
      </c>
      <c r="H397">
        <f>COUNTIFS('Compac Raw Data'!$D:$D,'Workout sheet'!C397,'Compac Raw Data'!$Z:$Z,'Workout sheet'!A397)</f>
        <v>2</v>
      </c>
      <c r="I397" s="8">
        <f t="shared" si="64"/>
        <v>34</v>
      </c>
      <c r="J397" s="8">
        <f t="shared" si="65"/>
        <v>20.458333333333332</v>
      </c>
      <c r="K397">
        <f>(SUMIFS('Compac Raw Data'!S:S,'Compac Raw Data'!Z:Z,'Workout sheet'!A397,'Compac Raw Data'!D:D,'Workout sheet'!C397))</f>
        <v>325</v>
      </c>
      <c r="L397" s="17">
        <f t="shared" si="62"/>
        <v>6.4761904761904757E-2</v>
      </c>
      <c r="M397" s="8">
        <f ca="1">IF(Table2[[#This Row],[MONTH]]+EOMONTH(MONTH(Table2[[#This Row],[MONTH]]),0)&lt;TODAY(),IF(H397=0,(F397-E397)/1440,((F397-E397)/H397)/1440),0)</f>
        <v>10.302083333333334</v>
      </c>
      <c r="N397" s="24">
        <f t="shared" si="63"/>
        <v>0.12088888888888889</v>
      </c>
    </row>
    <row r="398" spans="1:14" x14ac:dyDescent="0.3">
      <c r="A398" s="6">
        <v>45323</v>
      </c>
      <c r="B398" t="s">
        <v>34</v>
      </c>
      <c r="C398" t="str">
        <f>_xlfn.XLOOKUP(D398,'Production Data'!C:C,'Production Data'!B:B)</f>
        <v>VOUMARD ID GRINDING I14003</v>
      </c>
      <c r="D398" s="1" t="s">
        <v>27</v>
      </c>
      <c r="E398" s="1">
        <f>SUMIFS('Production Data'!K:K,'Production Data'!C:C,'Workout sheet'!D398,'Production Data'!A:A,'Workout sheet'!A398)</f>
        <v>1235</v>
      </c>
      <c r="F398" s="1">
        <f t="shared" si="66"/>
        <v>33750</v>
      </c>
      <c r="G398">
        <f>SUMIFS('Production Data'!T:T,'Production Data'!C:C,'Workout sheet'!D398,'Production Data'!A:A,'Workout sheet'!A398)</f>
        <v>37800</v>
      </c>
      <c r="H398">
        <f>COUNTIFS('Compac Raw Data'!$D:$D,'Workout sheet'!C398,'Compac Raw Data'!$Z:$Z,'Workout sheet'!A398)</f>
        <v>9</v>
      </c>
      <c r="I398" s="8">
        <f t="shared" si="64"/>
        <v>2.2870370370370372</v>
      </c>
      <c r="J398" s="8">
        <f t="shared" si="65"/>
        <v>2.8213734567901234</v>
      </c>
      <c r="K398">
        <f>(SUMIFS('Compac Raw Data'!S:S,'Compac Raw Data'!Z:Z,'Workout sheet'!A398,'Compac Raw Data'!D:D,'Workout sheet'!C398))</f>
        <v>580</v>
      </c>
      <c r="L398" s="17">
        <f t="shared" si="62"/>
        <v>3.2671957671957672E-2</v>
      </c>
      <c r="M398" s="8">
        <f ca="1">IF(Table2[[#This Row],[MONTH]]+EOMONTH(MONTH(Table2[[#This Row],[MONTH]]),0)&lt;TODAY(),IF(H398=0,(F398-E398)/1440,((F398-E398)/H398)/1440),0)</f>
        <v>2.5088734567901234</v>
      </c>
      <c r="N398" s="24">
        <f t="shared" si="63"/>
        <v>3.6592592592592593E-2</v>
      </c>
    </row>
    <row r="399" spans="1:14" x14ac:dyDescent="0.3">
      <c r="A399" s="6">
        <v>45323</v>
      </c>
      <c r="B399" t="s">
        <v>34</v>
      </c>
      <c r="C399" t="str">
        <f>_xlfn.XLOOKUP(D399,'Production Data'!C:C,'Production Data'!B:B)</f>
        <v>BURRI GEAR GRINDING BZ331 I15007</v>
      </c>
      <c r="D399" s="1" t="s">
        <v>28</v>
      </c>
      <c r="E399" s="1">
        <f>SUMIFS('Production Data'!K:K,'Production Data'!C:C,'Workout sheet'!D399,'Production Data'!A:A,'Workout sheet'!A399)</f>
        <v>20020</v>
      </c>
      <c r="F399" s="1">
        <f t="shared" si="66"/>
        <v>33750</v>
      </c>
      <c r="G399">
        <f>SUMIFS('Production Data'!T:T,'Production Data'!C:C,'Workout sheet'!D399,'Production Data'!A:A,'Workout sheet'!A399)</f>
        <v>19350</v>
      </c>
      <c r="H399">
        <f>COUNTIFS('Compac Raw Data'!$D:$D,'Workout sheet'!C399,'Compac Raw Data'!$Z:$Z,'Workout sheet'!A399)</f>
        <v>4</v>
      </c>
      <c r="I399" s="8">
        <f t="shared" si="64"/>
        <v>83.416666666666671</v>
      </c>
      <c r="J399" s="8">
        <f t="shared" si="65"/>
        <v>-0.11631944444444445</v>
      </c>
      <c r="K399">
        <f>(SUMIFS('Compac Raw Data'!S:S,'Compac Raw Data'!Z:Z,'Workout sheet'!A399,'Compac Raw Data'!D:D,'Workout sheet'!C399))</f>
        <v>2210</v>
      </c>
      <c r="L399" s="17">
        <f t="shared" si="62"/>
        <v>1.0346253229974161</v>
      </c>
      <c r="M399" s="8">
        <f ca="1">IF(Table2[[#This Row],[MONTH]]+EOMONTH(MONTH(Table2[[#This Row],[MONTH]]),0)&lt;TODAY(),IF(H399=0,(F399-E399)/1440,((F399-E399)/H399)/1440),0)</f>
        <v>2.3836805555555554</v>
      </c>
      <c r="N399" s="24">
        <f t="shared" si="63"/>
        <v>0.59318518518518515</v>
      </c>
    </row>
    <row r="400" spans="1:14" x14ac:dyDescent="0.3">
      <c r="A400" s="6">
        <v>45323</v>
      </c>
      <c r="B400" t="s">
        <v>34</v>
      </c>
      <c r="C400" t="str">
        <f>_xlfn.XLOOKUP(D400,'Production Data'!C:C,'Production Data'!B:B)</f>
        <v>PMT INTERNAL GRINDING-2 FIG50XL I14005</v>
      </c>
      <c r="D400" s="1" t="s">
        <v>29</v>
      </c>
      <c r="E400" s="1">
        <f>SUMIFS('Production Data'!K:K,'Production Data'!C:C,'Workout sheet'!D400,'Production Data'!A:A,'Workout sheet'!A400)</f>
        <v>955</v>
      </c>
      <c r="F400" s="1">
        <f t="shared" si="66"/>
        <v>33750</v>
      </c>
      <c r="G400">
        <f>SUMIFS('Production Data'!T:T,'Production Data'!C:C,'Workout sheet'!D400,'Production Data'!A:A,'Workout sheet'!A400)</f>
        <v>37800</v>
      </c>
      <c r="H400">
        <f>COUNTIFS('Compac Raw Data'!$D:$D,'Workout sheet'!C400,'Compac Raw Data'!$Z:$Z,'Workout sheet'!A400)</f>
        <v>4</v>
      </c>
      <c r="I400" s="8">
        <f t="shared" si="64"/>
        <v>3.9791666666666665</v>
      </c>
      <c r="J400" s="8">
        <f t="shared" si="65"/>
        <v>6.3967013888888893</v>
      </c>
      <c r="K400">
        <f>(SUMIFS('Compac Raw Data'!S:S,'Compac Raw Data'!Z:Z,'Workout sheet'!A400,'Compac Raw Data'!D:D,'Workout sheet'!C400))</f>
        <v>360</v>
      </c>
      <c r="L400" s="17">
        <f t="shared" si="62"/>
        <v>2.5264550264550264E-2</v>
      </c>
      <c r="M400" s="8">
        <f ca="1">IF(Table2[[#This Row],[MONTH]]+EOMONTH(MONTH(Table2[[#This Row],[MONTH]]),0)&lt;TODAY(),IF(H400=0,(F400-E400)/1440,((F400-E400)/H400)/1440),0)</f>
        <v>5.6935763888888893</v>
      </c>
      <c r="N400" s="24">
        <f t="shared" si="63"/>
        <v>2.8296296296296295E-2</v>
      </c>
    </row>
    <row r="401" spans="1:14" x14ac:dyDescent="0.3">
      <c r="A401" s="6">
        <v>45323</v>
      </c>
      <c r="B401" t="s">
        <v>34</v>
      </c>
      <c r="C401" t="str">
        <f>_xlfn.XLOOKUP(D401,'Production Data'!C:C,'Production Data'!B:B)</f>
        <v>REISHAUER GEAR GRINDING RZ301AS I15003</v>
      </c>
      <c r="D401" s="1" t="s">
        <v>30</v>
      </c>
      <c r="E401" s="1">
        <f>SUMIFS('Production Data'!K:K,'Production Data'!C:C,'Workout sheet'!D401,'Production Data'!A:A,'Workout sheet'!A401)</f>
        <v>0</v>
      </c>
      <c r="F401" s="1">
        <f t="shared" si="66"/>
        <v>33750</v>
      </c>
      <c r="G401">
        <f>SUMIFS('Production Data'!T:T,'Production Data'!C:C,'Workout sheet'!D401,'Production Data'!A:A,'Workout sheet'!A401)</f>
        <v>0</v>
      </c>
      <c r="H401">
        <f>COUNTIFS('Compac Raw Data'!$D:$D,'Workout sheet'!C401,'Compac Raw Data'!$Z:$Z,'Workout sheet'!A401)</f>
        <v>3</v>
      </c>
      <c r="I401" s="8">
        <f t="shared" si="64"/>
        <v>0</v>
      </c>
      <c r="J401" s="8">
        <f t="shared" si="65"/>
        <v>0</v>
      </c>
      <c r="K401">
        <f>(SUMIFS('Compac Raw Data'!S:S,'Compac Raw Data'!Z:Z,'Workout sheet'!A401,'Compac Raw Data'!D:D,'Workout sheet'!C401))</f>
        <v>1020</v>
      </c>
      <c r="L401" s="17">
        <f t="shared" si="62"/>
        <v>0</v>
      </c>
      <c r="M401" s="8">
        <f ca="1">IF(Table2[[#This Row],[MONTH]]+EOMONTH(MONTH(Table2[[#This Row],[MONTH]]),0)&lt;TODAY(),IF(H401=0,(F401-E401)/1440,((F401-E401)/H401)/1440),0)</f>
        <v>7.8125</v>
      </c>
      <c r="N401" s="24">
        <f t="shared" si="63"/>
        <v>0</v>
      </c>
    </row>
    <row r="402" spans="1:14" x14ac:dyDescent="0.3">
      <c r="A402" s="6">
        <v>45323</v>
      </c>
      <c r="B402" t="s">
        <v>34</v>
      </c>
      <c r="C402" t="str">
        <f>_xlfn.XLOOKUP(D402,'Production Data'!C:C,'Production Data'!B:B)</f>
        <v>REISHAUER GEAR GRINDING RZ362A I15004</v>
      </c>
      <c r="D402" s="1" t="s">
        <v>31</v>
      </c>
      <c r="E402" s="1">
        <f>SUMIFS('Production Data'!K:K,'Production Data'!C:C,'Workout sheet'!D402,'Production Data'!A:A,'Workout sheet'!A402)</f>
        <v>6145</v>
      </c>
      <c r="F402" s="1">
        <f t="shared" si="66"/>
        <v>33750</v>
      </c>
      <c r="G402">
        <f>SUMIFS('Production Data'!T:T,'Production Data'!C:C,'Workout sheet'!D402,'Production Data'!A:A,'Workout sheet'!A402)</f>
        <v>28800</v>
      </c>
      <c r="H402">
        <f>COUNTIFS('Compac Raw Data'!$D:$D,'Workout sheet'!C402,'Compac Raw Data'!$Z:$Z,'Workout sheet'!A402)</f>
        <v>13</v>
      </c>
      <c r="I402" s="8">
        <f t="shared" si="64"/>
        <v>7.8782051282051277</v>
      </c>
      <c r="J402" s="8">
        <f t="shared" si="65"/>
        <v>1.2102029914529915</v>
      </c>
      <c r="K402">
        <f>(SUMIFS('Compac Raw Data'!S:S,'Compac Raw Data'!Z:Z,'Workout sheet'!A402,'Compac Raw Data'!D:D,'Workout sheet'!C402))</f>
        <v>1020</v>
      </c>
      <c r="L402" s="17">
        <f t="shared" si="62"/>
        <v>0.21336805555555555</v>
      </c>
      <c r="M402" s="8">
        <f ca="1">IF(Table2[[#This Row],[MONTH]]+EOMONTH(MONTH(Table2[[#This Row],[MONTH]]),0)&lt;TODAY(),IF(H402=0,(F402-E402)/1440,((F402-E402)/H402)/1440),0)</f>
        <v>1.4746260683760684</v>
      </c>
      <c r="N402" s="24">
        <f t="shared" si="63"/>
        <v>0.18207407407407408</v>
      </c>
    </row>
    <row r="403" spans="1:14" x14ac:dyDescent="0.3">
      <c r="A403" s="6">
        <v>45323</v>
      </c>
      <c r="B403" t="s">
        <v>35</v>
      </c>
      <c r="C403" t="str">
        <f>_xlfn.XLOOKUP(D403,'Production Data'!C:C,'Production Data'!B:B)</f>
        <v>MAZAK HMC HCN6000 I21005</v>
      </c>
      <c r="D403" s="1" t="s">
        <v>36</v>
      </c>
      <c r="E403" s="1">
        <f>SUMIFS('Production Data'!K:K,'Production Data'!C:C,'Workout sheet'!D403,'Production Data'!A:A,'Workout sheet'!A403)</f>
        <v>1005</v>
      </c>
      <c r="F403" s="1">
        <f t="shared" si="66"/>
        <v>33750</v>
      </c>
      <c r="G403">
        <f>SUMIFS('Production Data'!T:T,'Production Data'!C:C,'Workout sheet'!D403,'Production Data'!A:A,'Workout sheet'!A403)</f>
        <v>32850</v>
      </c>
      <c r="H403">
        <f>COUNTIFS('Compac Raw Data'!$D:$D,'Workout sheet'!C403,'Compac Raw Data'!$Z:$Z,'Workout sheet'!A403)</f>
        <v>10</v>
      </c>
      <c r="I403" s="8">
        <f t="shared" si="64"/>
        <v>1.675</v>
      </c>
      <c r="J403" s="8">
        <f t="shared" si="65"/>
        <v>2.2114583333333333</v>
      </c>
      <c r="K403">
        <f>(SUMIFS('Compac Raw Data'!S:S,'Compac Raw Data'!Z:Z,'Workout sheet'!A403,'Compac Raw Data'!D:D,'Workout sheet'!C403))</f>
        <v>430</v>
      </c>
      <c r="L403" s="17">
        <f t="shared" si="62"/>
        <v>3.0593607305936073E-2</v>
      </c>
      <c r="M403" s="8">
        <f ca="1">IF(Table2[[#This Row],[MONTH]]+EOMONTH(MONTH(Table2[[#This Row],[MONTH]]),0)&lt;TODAY(),IF(H403=0,(F403-E403)/1440,((F403-E403)/H403)/1440),0)</f>
        <v>2.2739583333333333</v>
      </c>
      <c r="N403" s="24">
        <f t="shared" si="63"/>
        <v>2.9777777777777778E-2</v>
      </c>
    </row>
    <row r="404" spans="1:14" x14ac:dyDescent="0.3">
      <c r="A404" s="6">
        <v>45323</v>
      </c>
      <c r="B404" t="s">
        <v>35</v>
      </c>
      <c r="C404" t="str">
        <f>_xlfn.XLOOKUP(D404,'Production Data'!C:C,'Production Data'!B:B)</f>
        <v>MAZAK HMC FH 4000- 21001</v>
      </c>
      <c r="D404" s="1" t="s">
        <v>37</v>
      </c>
      <c r="E404" s="1">
        <f>SUMIFS('Production Data'!K:K,'Production Data'!C:C,'Workout sheet'!D404,'Production Data'!A:A,'Workout sheet'!A404)</f>
        <v>1298</v>
      </c>
      <c r="F404" s="1">
        <f t="shared" si="66"/>
        <v>33750</v>
      </c>
      <c r="G404">
        <f>SUMIFS('Production Data'!T:T,'Production Data'!C:C,'Workout sheet'!D404,'Production Data'!A:A,'Workout sheet'!A404)</f>
        <v>33300</v>
      </c>
      <c r="H404">
        <f>COUNTIFS('Compac Raw Data'!$D:$D,'Workout sheet'!C404,'Compac Raw Data'!$Z:$Z,'Workout sheet'!A404)</f>
        <v>13</v>
      </c>
      <c r="I404" s="8">
        <f t="shared" si="64"/>
        <v>1.664102564102564</v>
      </c>
      <c r="J404" s="8">
        <f t="shared" si="65"/>
        <v>1.7095085470085469</v>
      </c>
      <c r="K404">
        <f>(SUMIFS('Compac Raw Data'!S:S,'Compac Raw Data'!Z:Z,'Workout sheet'!A404,'Compac Raw Data'!D:D,'Workout sheet'!C404))</f>
        <v>1054</v>
      </c>
      <c r="L404" s="17">
        <f t="shared" si="62"/>
        <v>3.8978978978978979E-2</v>
      </c>
      <c r="M404" s="8">
        <f ca="1">IF(Table2[[#This Row],[MONTH]]+EOMONTH(MONTH(Table2[[#This Row],[MONTH]]),0)&lt;TODAY(),IF(H404=0,(F404-E404)/1440,((F404-E404)/H404)/1440),0)</f>
        <v>1.7335470085470086</v>
      </c>
      <c r="N404" s="24">
        <f t="shared" si="63"/>
        <v>3.8459259259259262E-2</v>
      </c>
    </row>
    <row r="405" spans="1:14" x14ac:dyDescent="0.3">
      <c r="A405" s="6">
        <v>45323</v>
      </c>
      <c r="B405" t="s">
        <v>35</v>
      </c>
      <c r="C405" t="str">
        <f>_xlfn.XLOOKUP(D405,'Production Data'!C:C,'Production Data'!B:B)</f>
        <v>DOOSAN VERTICAL TURNING LATHE VTL850 I3101</v>
      </c>
      <c r="D405" s="1" t="s">
        <v>38</v>
      </c>
      <c r="E405" s="1">
        <f>SUMIFS('Production Data'!K:K,'Production Data'!C:C,'Workout sheet'!D405,'Production Data'!A:A,'Workout sheet'!A405)</f>
        <v>960</v>
      </c>
      <c r="F405" s="1">
        <f t="shared" si="66"/>
        <v>33750</v>
      </c>
      <c r="G405">
        <f>SUMIFS('Production Data'!T:T,'Production Data'!C:C,'Workout sheet'!D405,'Production Data'!A:A,'Workout sheet'!A405)</f>
        <v>27000</v>
      </c>
      <c r="H405">
        <f>COUNTIFS('Compac Raw Data'!$D:$D,'Workout sheet'!C405,'Compac Raw Data'!$Z:$Z,'Workout sheet'!A405)</f>
        <v>3</v>
      </c>
      <c r="I405" s="8">
        <f t="shared" si="64"/>
        <v>5.333333333333333</v>
      </c>
      <c r="J405" s="8">
        <f t="shared" si="65"/>
        <v>6.0277777777777777</v>
      </c>
      <c r="K405">
        <f>(SUMIFS('Compac Raw Data'!S:S,'Compac Raw Data'!Z:Z,'Workout sheet'!A405,'Compac Raw Data'!D:D,'Workout sheet'!C405))</f>
        <v>515</v>
      </c>
      <c r="L405" s="17">
        <f t="shared" si="62"/>
        <v>3.5555555555555556E-2</v>
      </c>
      <c r="M405" s="8">
        <f ca="1">IF(Table2[[#This Row],[MONTH]]+EOMONTH(MONTH(Table2[[#This Row],[MONTH]]),0)&lt;TODAY(),IF(H405=0,(F405-E405)/1440,((F405-E405)/H405)/1440),0)</f>
        <v>7.5902777777777777</v>
      </c>
      <c r="N405" s="24">
        <f t="shared" si="63"/>
        <v>2.8444444444444446E-2</v>
      </c>
    </row>
    <row r="406" spans="1:14" x14ac:dyDescent="0.3">
      <c r="A406" s="6">
        <v>45323</v>
      </c>
      <c r="B406" t="s">
        <v>35</v>
      </c>
      <c r="C406" t="str">
        <f>_xlfn.XLOOKUP(D406,'Production Data'!C:C,'Production Data'!B:B)</f>
        <v>HWACHEON VERTICAL TURNING LATHE VT550R I3105</v>
      </c>
      <c r="D406" s="1" t="s">
        <v>39</v>
      </c>
      <c r="E406" s="1">
        <f>SUMIFS('Production Data'!K:K,'Production Data'!C:C,'Workout sheet'!D406,'Production Data'!A:A,'Workout sheet'!A406)</f>
        <v>955</v>
      </c>
      <c r="F406" s="1">
        <f t="shared" si="66"/>
        <v>33750</v>
      </c>
      <c r="G406">
        <f>SUMIFS('Production Data'!T:T,'Production Data'!C:C,'Workout sheet'!D406,'Production Data'!A:A,'Workout sheet'!A406)</f>
        <v>31500</v>
      </c>
      <c r="H406">
        <f>COUNTIFS('Compac Raw Data'!$D:$D,'Workout sheet'!C406,'Compac Raw Data'!$Z:$Z,'Workout sheet'!A406)</f>
        <v>2</v>
      </c>
      <c r="I406" s="8">
        <f t="shared" si="64"/>
        <v>7.958333333333333</v>
      </c>
      <c r="J406" s="8">
        <f t="shared" si="65"/>
        <v>10.605902777777779</v>
      </c>
      <c r="K406">
        <f>(SUMIFS('Compac Raw Data'!S:S,'Compac Raw Data'!Z:Z,'Workout sheet'!A406,'Compac Raw Data'!D:D,'Workout sheet'!C406))</f>
        <v>110</v>
      </c>
      <c r="L406" s="17">
        <f t="shared" si="62"/>
        <v>3.0317460317460316E-2</v>
      </c>
      <c r="M406" s="8">
        <f ca="1">IF(Table2[[#This Row],[MONTH]]+EOMONTH(MONTH(Table2[[#This Row],[MONTH]]),0)&lt;TODAY(),IF(H406=0,(F406-E406)/1440,((F406-E406)/H406)/1440),0)</f>
        <v>11.387152777777779</v>
      </c>
      <c r="N406" s="24">
        <f t="shared" si="63"/>
        <v>2.8296296296296295E-2</v>
      </c>
    </row>
    <row r="407" spans="1:14" x14ac:dyDescent="0.3">
      <c r="A407" s="6">
        <v>45323</v>
      </c>
      <c r="B407" t="s">
        <v>35</v>
      </c>
      <c r="C407" t="str">
        <f>_xlfn.XLOOKUP(D407,'Production Data'!C:C,'Production Data'!B:B)</f>
        <v>HWACHEON VERTICAL TURNING LATHE VT650R I3107</v>
      </c>
      <c r="D407" s="1" t="s">
        <v>40</v>
      </c>
      <c r="E407" s="1">
        <f>SUMIFS('Production Data'!K:K,'Production Data'!C:C,'Workout sheet'!D407,'Production Data'!A:A,'Workout sheet'!A407)</f>
        <v>325</v>
      </c>
      <c r="F407" s="1">
        <f t="shared" si="66"/>
        <v>33750</v>
      </c>
      <c r="G407">
        <f>SUMIFS('Production Data'!T:T,'Production Data'!C:C,'Workout sheet'!D407,'Production Data'!A:A,'Workout sheet'!A407)</f>
        <v>27000</v>
      </c>
      <c r="H407">
        <f>COUNTIFS('Compac Raw Data'!$D:$D,'Workout sheet'!C407,'Compac Raw Data'!$Z:$Z,'Workout sheet'!A407)</f>
        <v>3</v>
      </c>
      <c r="I407" s="8">
        <f t="shared" si="64"/>
        <v>1.8055555555555556</v>
      </c>
      <c r="J407" s="8">
        <f t="shared" si="65"/>
        <v>6.1747685185185182</v>
      </c>
      <c r="K407">
        <f>(SUMIFS('Compac Raw Data'!S:S,'Compac Raw Data'!Z:Z,'Workout sheet'!A407,'Compac Raw Data'!D:D,'Workout sheet'!C407))</f>
        <v>192</v>
      </c>
      <c r="L407" s="17">
        <f t="shared" si="62"/>
        <v>1.2037037037037037E-2</v>
      </c>
      <c r="M407" s="8">
        <f ca="1">IF(Table2[[#This Row],[MONTH]]+EOMONTH(MONTH(Table2[[#This Row],[MONTH]]),0)&lt;TODAY(),IF(H407=0,(F407-E407)/1440,((F407-E407)/H407)/1440),0)</f>
        <v>7.7372685185185182</v>
      </c>
      <c r="N407" s="24">
        <f t="shared" si="63"/>
        <v>9.6296296296296303E-3</v>
      </c>
    </row>
    <row r="408" spans="1:14" x14ac:dyDescent="0.3">
      <c r="A408" s="6">
        <v>45323</v>
      </c>
      <c r="B408" t="s">
        <v>35</v>
      </c>
      <c r="C408" t="str">
        <f>_xlfn.XLOOKUP(D408,'Production Data'!C:C,'Production Data'!B:B)</f>
        <v>MAZAK HMC FH6800 6PC I21004</v>
      </c>
      <c r="D408" s="1" t="s">
        <v>41</v>
      </c>
      <c r="E408" s="1">
        <f>SUMIFS('Production Data'!K:K,'Production Data'!C:C,'Workout sheet'!D408,'Production Data'!A:A,'Workout sheet'!A408)</f>
        <v>541</v>
      </c>
      <c r="F408" s="1">
        <f t="shared" si="66"/>
        <v>33750</v>
      </c>
      <c r="G408">
        <f>SUMIFS('Production Data'!T:T,'Production Data'!C:C,'Workout sheet'!D408,'Production Data'!A:A,'Workout sheet'!A408)</f>
        <v>33750</v>
      </c>
      <c r="H408">
        <f>COUNTIFS('Compac Raw Data'!$D:$D,'Workout sheet'!C408,'Compac Raw Data'!$Z:$Z,'Workout sheet'!A408)</f>
        <v>3</v>
      </c>
      <c r="I408" s="8">
        <f t="shared" si="64"/>
        <v>3.0055555555555555</v>
      </c>
      <c r="J408" s="8">
        <f t="shared" si="65"/>
        <v>7.6872685185185183</v>
      </c>
      <c r="K408">
        <f>(SUMIFS('Compac Raw Data'!S:S,'Compac Raw Data'!Z:Z,'Workout sheet'!A408,'Compac Raw Data'!D:D,'Workout sheet'!C408))</f>
        <v>140</v>
      </c>
      <c r="L408" s="17">
        <f t="shared" si="62"/>
        <v>1.602962962962963E-2</v>
      </c>
      <c r="M408" s="8">
        <f ca="1">IF(Table2[[#This Row],[MONTH]]+EOMONTH(MONTH(Table2[[#This Row],[MONTH]]),0)&lt;TODAY(),IF(H408=0,(F408-E408)/1440,((F408-E408)/H408)/1440),0)</f>
        <v>7.6872685185185183</v>
      </c>
      <c r="N408" s="24">
        <f t="shared" si="63"/>
        <v>1.602962962962963E-2</v>
      </c>
    </row>
    <row r="409" spans="1:14" x14ac:dyDescent="0.3">
      <c r="A409" s="6">
        <v>45323</v>
      </c>
      <c r="B409" t="s">
        <v>35</v>
      </c>
      <c r="C409" t="str">
        <f>_xlfn.XLOOKUP(D409,'Production Data'!C:C,'Production Data'!B:B)</f>
        <v>MAZAK HMC FH6800 2PC-1 I21003</v>
      </c>
      <c r="D409" s="1" t="s">
        <v>42</v>
      </c>
      <c r="E409" s="1">
        <f>SUMIFS('Production Data'!K:K,'Production Data'!C:C,'Workout sheet'!D409,'Production Data'!A:A,'Workout sheet'!A409)</f>
        <v>1337</v>
      </c>
      <c r="F409" s="1">
        <f t="shared" si="66"/>
        <v>33750</v>
      </c>
      <c r="G409">
        <f>SUMIFS('Production Data'!T:T,'Production Data'!C:C,'Workout sheet'!D409,'Production Data'!A:A,'Workout sheet'!A409)</f>
        <v>31950</v>
      </c>
      <c r="H409">
        <f>COUNTIFS('Compac Raw Data'!$D:$D,'Workout sheet'!C409,'Compac Raw Data'!$Z:$Z,'Workout sheet'!A409)</f>
        <v>14</v>
      </c>
      <c r="I409" s="8">
        <f t="shared" si="64"/>
        <v>1.5916666666666666</v>
      </c>
      <c r="J409" s="8">
        <f t="shared" si="65"/>
        <v>1.5185019841269842</v>
      </c>
      <c r="K409">
        <f>(SUMIFS('Compac Raw Data'!S:S,'Compac Raw Data'!Z:Z,'Workout sheet'!A409,'Compac Raw Data'!D:D,'Workout sheet'!C409))</f>
        <v>1360</v>
      </c>
      <c r="L409" s="17">
        <f t="shared" si="62"/>
        <v>4.1846635367762126E-2</v>
      </c>
      <c r="M409" s="8">
        <f ca="1">IF(Table2[[#This Row],[MONTH]]+EOMONTH(MONTH(Table2[[#This Row],[MONTH]]),0)&lt;TODAY(),IF(H409=0,(F409-E409)/1440,((F409-E409)/H409)/1440),0)</f>
        <v>1.6077876984126984</v>
      </c>
      <c r="N409" s="24">
        <f t="shared" si="63"/>
        <v>3.9614814814814818E-2</v>
      </c>
    </row>
    <row r="410" spans="1:14" x14ac:dyDescent="0.3">
      <c r="A410" s="6">
        <v>45323</v>
      </c>
      <c r="B410" t="s">
        <v>35</v>
      </c>
      <c r="C410" t="str">
        <f>_xlfn.XLOOKUP(D410,'Production Data'!C:C,'Production Data'!B:B)</f>
        <v>MAZAK HMC FH6800 2PC-2 I21006</v>
      </c>
      <c r="D410" s="1" t="s">
        <v>43</v>
      </c>
      <c r="E410" s="1">
        <f>SUMIFS('Production Data'!K:K,'Production Data'!C:C,'Workout sheet'!D410,'Production Data'!A:A,'Workout sheet'!A410)</f>
        <v>702</v>
      </c>
      <c r="F410" s="1">
        <f t="shared" si="66"/>
        <v>33750</v>
      </c>
      <c r="G410">
        <f>SUMIFS('Production Data'!T:T,'Production Data'!C:C,'Workout sheet'!D410,'Production Data'!A:A,'Workout sheet'!A410)</f>
        <v>33750</v>
      </c>
      <c r="H410">
        <f>COUNTIFS('Compac Raw Data'!$D:$D,'Workout sheet'!C410,'Compac Raw Data'!$Z:$Z,'Workout sheet'!A410)</f>
        <v>2</v>
      </c>
      <c r="I410" s="8">
        <f t="shared" si="64"/>
        <v>5.85</v>
      </c>
      <c r="J410" s="8">
        <f t="shared" si="65"/>
        <v>11.475</v>
      </c>
      <c r="K410">
        <f>(SUMIFS('Compac Raw Data'!S:S,'Compac Raw Data'!Z:Z,'Workout sheet'!A410,'Compac Raw Data'!D:D,'Workout sheet'!C410))</f>
        <v>125</v>
      </c>
      <c r="L410" s="17">
        <f t="shared" si="62"/>
        <v>2.0799999999999999E-2</v>
      </c>
      <c r="M410" s="8">
        <f ca="1">IF(Table2[[#This Row],[MONTH]]+EOMONTH(MONTH(Table2[[#This Row],[MONTH]]),0)&lt;TODAY(),IF(H410=0,(F410-E410)/1440,((F410-E410)/H410)/1440),0)</f>
        <v>11.475</v>
      </c>
      <c r="N410" s="24">
        <f t="shared" si="63"/>
        <v>2.0799999999999999E-2</v>
      </c>
    </row>
    <row r="411" spans="1:14" x14ac:dyDescent="0.3">
      <c r="A411" s="6">
        <v>45323</v>
      </c>
      <c r="B411" t="s">
        <v>35</v>
      </c>
      <c r="C411" t="str">
        <f>_xlfn.XLOOKUP(D411,'Production Data'!C:C,'Production Data'!B:B)</f>
        <v>MAZAK TURNING CENTER QTN350M I3006</v>
      </c>
      <c r="D411" s="1" t="s">
        <v>44</v>
      </c>
      <c r="E411" s="1">
        <f>SUMIFS('Production Data'!K:K,'Production Data'!C:C,'Workout sheet'!D411,'Production Data'!A:A,'Workout sheet'!A411)</f>
        <v>75</v>
      </c>
      <c r="F411" s="1">
        <f t="shared" si="66"/>
        <v>33750</v>
      </c>
      <c r="G411">
        <f>SUMIFS('Production Data'!T:T,'Production Data'!C:C,'Workout sheet'!D411,'Production Data'!A:A,'Workout sheet'!A411)</f>
        <v>33750</v>
      </c>
      <c r="H411">
        <f>COUNTIFS('Compac Raw Data'!$D:$D,'Workout sheet'!C411,'Compac Raw Data'!$Z:$Z,'Workout sheet'!A411)</f>
        <v>0</v>
      </c>
      <c r="I411" s="8">
        <f t="shared" si="64"/>
        <v>1.25</v>
      </c>
      <c r="J411" s="8">
        <f t="shared" si="65"/>
        <v>23.385416666666668</v>
      </c>
      <c r="K411">
        <f>(SUMIFS('Compac Raw Data'!S:S,'Compac Raw Data'!Z:Z,'Workout sheet'!A411,'Compac Raw Data'!D:D,'Workout sheet'!C411))</f>
        <v>0</v>
      </c>
      <c r="L411" s="17">
        <f t="shared" si="62"/>
        <v>2.2222222222222222E-3</v>
      </c>
      <c r="M411" s="8">
        <f ca="1">IF(Table2[[#This Row],[MONTH]]+EOMONTH(MONTH(Table2[[#This Row],[MONTH]]),0)&lt;TODAY(),IF(H411=0,(F411-E411)/1440,((F411-E411)/H411)/1440),0)</f>
        <v>23.385416666666668</v>
      </c>
      <c r="N411" s="24">
        <f t="shared" si="63"/>
        <v>2.2222222222222222E-3</v>
      </c>
    </row>
    <row r="412" spans="1:14" x14ac:dyDescent="0.3">
      <c r="A412" s="6">
        <v>45323</v>
      </c>
      <c r="B412" t="s">
        <v>35</v>
      </c>
      <c r="C412" t="str">
        <f>_xlfn.XLOOKUP(D412,'Production Data'!C:C,'Production Data'!B:B)</f>
        <v>MAZAK VMC VTC200B I22001</v>
      </c>
      <c r="D412" s="1" t="s">
        <v>45</v>
      </c>
      <c r="E412" s="1">
        <f>SUMIFS('Production Data'!K:K,'Production Data'!C:C,'Workout sheet'!D412,'Production Data'!A:A,'Workout sheet'!A412)</f>
        <v>80</v>
      </c>
      <c r="F412" s="1">
        <f t="shared" si="66"/>
        <v>33750</v>
      </c>
      <c r="G412">
        <f>SUMIFS('Production Data'!T:T,'Production Data'!C:C,'Workout sheet'!D412,'Production Data'!A:A,'Workout sheet'!A412)</f>
        <v>32850</v>
      </c>
      <c r="H412">
        <f>COUNTIFS('Compac Raw Data'!$D:$D,'Workout sheet'!C412,'Compac Raw Data'!$Z:$Z,'Workout sheet'!A412)</f>
        <v>4</v>
      </c>
      <c r="I412" s="8">
        <f t="shared" si="64"/>
        <v>0.33333333333333331</v>
      </c>
      <c r="J412" s="8">
        <f t="shared" si="65"/>
        <v>5.6892361111111107</v>
      </c>
      <c r="K412">
        <f>(SUMIFS('Compac Raw Data'!S:S,'Compac Raw Data'!Z:Z,'Workout sheet'!A412,'Compac Raw Data'!D:D,'Workout sheet'!C412))</f>
        <v>170</v>
      </c>
      <c r="L412" s="17">
        <f t="shared" si="62"/>
        <v>2.4353120243531205E-3</v>
      </c>
      <c r="M412" s="8">
        <f ca="1">IF(Table2[[#This Row],[MONTH]]+EOMONTH(MONTH(Table2[[#This Row],[MONTH]]),0)&lt;TODAY(),IF(H412=0,(F412-E412)/1440,((F412-E412)/H412)/1440),0)</f>
        <v>5.8454861111111107</v>
      </c>
      <c r="N412" s="24">
        <f t="shared" si="63"/>
        <v>2.3703703703703703E-3</v>
      </c>
    </row>
    <row r="413" spans="1:14" x14ac:dyDescent="0.3">
      <c r="A413" s="6">
        <v>45323</v>
      </c>
      <c r="B413" t="s">
        <v>35</v>
      </c>
      <c r="C413" t="str">
        <f>_xlfn.XLOOKUP(D413,'Production Data'!C:C,'Production Data'!B:B)</f>
        <v>AMS VMC MCV400 XL I22002</v>
      </c>
      <c r="D413" s="1" t="s">
        <v>46</v>
      </c>
      <c r="E413" s="1">
        <f>SUMIFS('Production Data'!K:K,'Production Data'!C:C,'Workout sheet'!D413,'Production Data'!A:A,'Workout sheet'!A413)</f>
        <v>40</v>
      </c>
      <c r="F413" s="1">
        <f t="shared" si="66"/>
        <v>33750</v>
      </c>
      <c r="G413">
        <f>SUMIFS('Production Data'!T:T,'Production Data'!C:C,'Workout sheet'!D413,'Production Data'!A:A,'Workout sheet'!A413)</f>
        <v>22500</v>
      </c>
      <c r="H413">
        <f>COUNTIFS('Compac Raw Data'!$D:$D,'Workout sheet'!C413,'Compac Raw Data'!$Z:$Z,'Workout sheet'!A413)</f>
        <v>0</v>
      </c>
      <c r="I413" s="8">
        <f t="shared" si="64"/>
        <v>0.66666666666666663</v>
      </c>
      <c r="J413" s="8">
        <f t="shared" si="65"/>
        <v>15.597222222222221</v>
      </c>
      <c r="K413">
        <f>(SUMIFS('Compac Raw Data'!S:S,'Compac Raw Data'!Z:Z,'Workout sheet'!A413,'Compac Raw Data'!D:D,'Workout sheet'!C413))</f>
        <v>0</v>
      </c>
      <c r="L413" s="17">
        <f t="shared" si="62"/>
        <v>1.7777777777777779E-3</v>
      </c>
      <c r="M413" s="8">
        <f ca="1">IF(Table2[[#This Row],[MONTH]]+EOMONTH(MONTH(Table2[[#This Row],[MONTH]]),0)&lt;TODAY(),IF(H413=0,(F413-E413)/1440,((F413-E413)/H413)/1440),0)</f>
        <v>23.409722222222221</v>
      </c>
      <c r="N413" s="24">
        <f t="shared" si="63"/>
        <v>1.1851851851851852E-3</v>
      </c>
    </row>
    <row r="414" spans="1:14" x14ac:dyDescent="0.3">
      <c r="A414" s="6">
        <v>45323</v>
      </c>
      <c r="B414" t="s">
        <v>35</v>
      </c>
      <c r="C414" t="str">
        <f>_xlfn.XLOOKUP(D414,'Production Data'!C:C,'Production Data'!B:B)</f>
        <v>TAL VERTICAL TURNING LATHE VTL800 I3106</v>
      </c>
      <c r="D414" s="1" t="s">
        <v>47</v>
      </c>
      <c r="E414" s="1">
        <f>SUMIFS('Production Data'!K:K,'Production Data'!C:C,'Workout sheet'!D414,'Production Data'!A:A,'Workout sheet'!A414)</f>
        <v>755</v>
      </c>
      <c r="F414" s="1">
        <f t="shared" si="66"/>
        <v>33750</v>
      </c>
      <c r="G414">
        <f>SUMIFS('Production Data'!T:T,'Production Data'!C:C,'Workout sheet'!D414,'Production Data'!A:A,'Workout sheet'!A414)</f>
        <v>13050</v>
      </c>
      <c r="H414">
        <f>COUNTIFS('Compac Raw Data'!$D:$D,'Workout sheet'!C414,'Compac Raw Data'!$Z:$Z,'Workout sheet'!A414)</f>
        <v>4</v>
      </c>
      <c r="I414" s="8">
        <f t="shared" si="64"/>
        <v>3.1458333333333335</v>
      </c>
      <c r="J414" s="8">
        <f t="shared" si="65"/>
        <v>2.1345486111111112</v>
      </c>
      <c r="K414">
        <f>(SUMIFS('Compac Raw Data'!S:S,'Compac Raw Data'!Z:Z,'Workout sheet'!A414,'Compac Raw Data'!D:D,'Workout sheet'!C414))</f>
        <v>800</v>
      </c>
      <c r="L414" s="17">
        <f t="shared" si="62"/>
        <v>5.7854406130268196E-2</v>
      </c>
      <c r="M414" s="8">
        <f ca="1">IF(Table2[[#This Row],[MONTH]]+EOMONTH(MONTH(Table2[[#This Row],[MONTH]]),0)&lt;TODAY(),IF(H414=0,(F414-E414)/1440,((F414-E414)/H414)/1440),0)</f>
        <v>5.7282986111111107</v>
      </c>
      <c r="N414" s="24">
        <f t="shared" si="63"/>
        <v>2.237037037037037E-2</v>
      </c>
    </row>
    <row r="415" spans="1:14" x14ac:dyDescent="0.3">
      <c r="A415" s="6">
        <v>45323</v>
      </c>
      <c r="B415" t="s">
        <v>35</v>
      </c>
      <c r="C415" t="str">
        <f>_xlfn.XLOOKUP(D415,'Production Data'!C:C,'Production Data'!B:B)</f>
        <v>MAZAK TURNING CENTER QTN250M I3005</v>
      </c>
      <c r="D415" s="1" t="s">
        <v>48</v>
      </c>
      <c r="E415" s="1">
        <f>SUMIFS('Production Data'!K:K,'Production Data'!C:C,'Workout sheet'!D415,'Production Data'!A:A,'Workout sheet'!A415)</f>
        <v>45</v>
      </c>
      <c r="F415" s="1">
        <f t="shared" si="66"/>
        <v>33750</v>
      </c>
      <c r="G415">
        <f>SUMIFS('Production Data'!T:T,'Production Data'!C:C,'Workout sheet'!D415,'Production Data'!A:A,'Workout sheet'!A415)</f>
        <v>34200</v>
      </c>
      <c r="H415">
        <f>COUNTIFS('Compac Raw Data'!$D:$D,'Workout sheet'!C415,'Compac Raw Data'!$Z:$Z,'Workout sheet'!A415)</f>
        <v>0</v>
      </c>
      <c r="I415" s="8">
        <f t="shared" si="64"/>
        <v>0.75</v>
      </c>
      <c r="J415" s="8">
        <f t="shared" si="65"/>
        <v>23.71875</v>
      </c>
      <c r="K415">
        <f>(SUMIFS('Compac Raw Data'!S:S,'Compac Raw Data'!Z:Z,'Workout sheet'!A415,'Compac Raw Data'!D:D,'Workout sheet'!C415))</f>
        <v>0</v>
      </c>
      <c r="L415" s="17">
        <f t="shared" si="62"/>
        <v>1.3157894736842105E-3</v>
      </c>
      <c r="M415" s="8">
        <f ca="1">IF(Table2[[#This Row],[MONTH]]+EOMONTH(MONTH(Table2[[#This Row],[MONTH]]),0)&lt;TODAY(),IF(H415=0,(F415-E415)/1440,((F415-E415)/H415)/1440),0)</f>
        <v>23.40625</v>
      </c>
      <c r="N415" s="24">
        <f t="shared" si="63"/>
        <v>1.3333333333333333E-3</v>
      </c>
    </row>
    <row r="416" spans="1:14" x14ac:dyDescent="0.3">
      <c r="A416" s="6">
        <v>45323</v>
      </c>
      <c r="B416" t="s">
        <v>35</v>
      </c>
      <c r="C416" t="str">
        <f>_xlfn.XLOOKUP(D416,'Production Data'!C:C,'Production Data'!B:B)</f>
        <v>MAZAK TURNING CENTER SQT200 I3004</v>
      </c>
      <c r="D416" s="1" t="s">
        <v>49</v>
      </c>
      <c r="E416" s="1">
        <f>SUMIFS('Production Data'!K:K,'Production Data'!C:C,'Workout sheet'!D416,'Production Data'!A:A,'Workout sheet'!A416)</f>
        <v>80</v>
      </c>
      <c r="F416" s="1">
        <f t="shared" si="66"/>
        <v>33750</v>
      </c>
      <c r="G416">
        <f>SUMIFS('Production Data'!T:T,'Production Data'!C:C,'Workout sheet'!D416,'Production Data'!A:A,'Workout sheet'!A416)</f>
        <v>29250</v>
      </c>
      <c r="H416">
        <f>COUNTIFS('Compac Raw Data'!$D:$D,'Workout sheet'!C416,'Compac Raw Data'!$Z:$Z,'Workout sheet'!A416)</f>
        <v>0</v>
      </c>
      <c r="I416" s="8">
        <f t="shared" si="64"/>
        <v>1.3333333333333333</v>
      </c>
      <c r="J416" s="8">
        <f t="shared" si="65"/>
        <v>20.256944444444443</v>
      </c>
      <c r="K416">
        <f>(SUMIFS('Compac Raw Data'!S:S,'Compac Raw Data'!Z:Z,'Workout sheet'!A416,'Compac Raw Data'!D:D,'Workout sheet'!C416))</f>
        <v>0</v>
      </c>
      <c r="L416" s="17">
        <f t="shared" si="62"/>
        <v>2.735042735042735E-3</v>
      </c>
      <c r="M416" s="8">
        <f ca="1">IF(Table2[[#This Row],[MONTH]]+EOMONTH(MONTH(Table2[[#This Row],[MONTH]]),0)&lt;TODAY(),IF(H416=0,(F416-E416)/1440,((F416-E416)/H416)/1440),0)</f>
        <v>23.381944444444443</v>
      </c>
      <c r="N416" s="24">
        <f t="shared" si="63"/>
        <v>2.3703703703703703E-3</v>
      </c>
    </row>
    <row r="417" spans="1:14" x14ac:dyDescent="0.3">
      <c r="A417" s="6">
        <v>45323</v>
      </c>
      <c r="B417" t="s">
        <v>35</v>
      </c>
      <c r="C417" t="str">
        <f>_xlfn.XLOOKUP(D417,'Production Data'!C:C,'Production Data'!B:B)</f>
        <v>MAZAK TURNING CENTER SQT250-2 I3003</v>
      </c>
      <c r="D417" s="1" t="s">
        <v>50</v>
      </c>
      <c r="E417" s="1">
        <f>SUMIFS('Production Data'!K:K,'Production Data'!C:C,'Workout sheet'!D417,'Production Data'!A:A,'Workout sheet'!A417)</f>
        <v>0</v>
      </c>
      <c r="F417" s="1">
        <f t="shared" si="66"/>
        <v>33750</v>
      </c>
      <c r="G417">
        <f>SUMIFS('Production Data'!T:T,'Production Data'!C:C,'Workout sheet'!D417,'Production Data'!A:A,'Workout sheet'!A417)</f>
        <v>33750</v>
      </c>
      <c r="H417">
        <f>COUNTIFS('Compac Raw Data'!$D:$D,'Workout sheet'!C417,'Compac Raw Data'!$Z:$Z,'Workout sheet'!A417)</f>
        <v>0</v>
      </c>
      <c r="I417" s="8">
        <f t="shared" si="64"/>
        <v>0</v>
      </c>
      <c r="J417" s="8">
        <f t="shared" si="65"/>
        <v>23.4375</v>
      </c>
      <c r="K417">
        <f>(SUMIFS('Compac Raw Data'!S:S,'Compac Raw Data'!Z:Z,'Workout sheet'!A417,'Compac Raw Data'!D:D,'Workout sheet'!C417))</f>
        <v>0</v>
      </c>
      <c r="L417" s="17">
        <f t="shared" si="62"/>
        <v>0</v>
      </c>
      <c r="M417" s="8">
        <f ca="1">IF(Table2[[#This Row],[MONTH]]+EOMONTH(MONTH(Table2[[#This Row],[MONTH]]),0)&lt;TODAY(),IF(H417=0,(F417-E417)/1440,((F417-E417)/H417)/1440),0)</f>
        <v>23.4375</v>
      </c>
      <c r="N417" s="24">
        <f t="shared" si="63"/>
        <v>0</v>
      </c>
    </row>
    <row r="418" spans="1:14" x14ac:dyDescent="0.3">
      <c r="A418" s="6">
        <v>45323</v>
      </c>
      <c r="B418" t="s">
        <v>35</v>
      </c>
      <c r="C418" t="str">
        <f>_xlfn.XLOOKUP(D418,'Production Data'!C:C,'Production Data'!B:B)</f>
        <v>MAG FEELER VMC VMP45A I22003</v>
      </c>
      <c r="D418" s="1" t="s">
        <v>51</v>
      </c>
      <c r="E418" s="1">
        <f>SUMIFS('Production Data'!K:K,'Production Data'!C:C,'Workout sheet'!D418,'Production Data'!A:A,'Workout sheet'!A418)</f>
        <v>720</v>
      </c>
      <c r="F418" s="1">
        <f t="shared" si="66"/>
        <v>33750</v>
      </c>
      <c r="G418">
        <f>SUMIFS('Production Data'!T:T,'Production Data'!C:C,'Workout sheet'!D418,'Production Data'!A:A,'Workout sheet'!A418)</f>
        <v>31050</v>
      </c>
      <c r="H418">
        <f>COUNTIFS('Compac Raw Data'!$D:$D,'Workout sheet'!C418,'Compac Raw Data'!$Z:$Z,'Workout sheet'!A418)</f>
        <v>3</v>
      </c>
      <c r="I418" s="8">
        <f t="shared" si="64"/>
        <v>4</v>
      </c>
      <c r="J418" s="8">
        <f t="shared" si="65"/>
        <v>7.020833333333333</v>
      </c>
      <c r="K418">
        <f>(SUMIFS('Compac Raw Data'!S:S,'Compac Raw Data'!Z:Z,'Workout sheet'!A418,'Compac Raw Data'!D:D,'Workout sheet'!C418))</f>
        <v>525</v>
      </c>
      <c r="L418" s="17">
        <f t="shared" si="62"/>
        <v>2.318840579710145E-2</v>
      </c>
      <c r="M418" s="8">
        <f ca="1">IF(Table2[[#This Row],[MONTH]]+EOMONTH(MONTH(Table2[[#This Row],[MONTH]]),0)&lt;TODAY(),IF(H418=0,(F418-E418)/1440,((F418-E418)/H418)/1440),0)</f>
        <v>7.645833333333333</v>
      </c>
      <c r="N418" s="24">
        <f t="shared" si="63"/>
        <v>2.1333333333333333E-2</v>
      </c>
    </row>
    <row r="419" spans="1:14" x14ac:dyDescent="0.3">
      <c r="A419" s="6">
        <v>45323</v>
      </c>
      <c r="B419" t="s">
        <v>35</v>
      </c>
      <c r="C419" t="str">
        <f>_xlfn.XLOOKUP(D419,'Production Data'!C:C,'Production Data'!B:B)</f>
        <v>MAZAK HMC HCN6800 2PC-3 I21007</v>
      </c>
      <c r="D419" s="1" t="s">
        <v>52</v>
      </c>
      <c r="E419" s="1">
        <f>SUMIFS('Production Data'!K:K,'Production Data'!C:C,'Workout sheet'!D419,'Production Data'!A:A,'Workout sheet'!A419)</f>
        <v>173</v>
      </c>
      <c r="F419" s="1">
        <f t="shared" si="66"/>
        <v>33750</v>
      </c>
      <c r="G419">
        <f>SUMIFS('Production Data'!T:T,'Production Data'!C:C,'Workout sheet'!D419,'Production Data'!A:A,'Workout sheet'!A419)</f>
        <v>32400</v>
      </c>
      <c r="H419">
        <f>COUNTIFS('Compac Raw Data'!$D:$D,'Workout sheet'!C419,'Compac Raw Data'!$Z:$Z,'Workout sheet'!A419)</f>
        <v>1</v>
      </c>
      <c r="I419" s="8">
        <f t="shared" si="64"/>
        <v>2.8833333333333333</v>
      </c>
      <c r="J419" s="8">
        <f t="shared" si="65"/>
        <v>22.379861111111111</v>
      </c>
      <c r="K419">
        <f>(SUMIFS('Compac Raw Data'!S:S,'Compac Raw Data'!Z:Z,'Workout sheet'!A419,'Compac Raw Data'!D:D,'Workout sheet'!C419))</f>
        <v>15</v>
      </c>
      <c r="L419" s="17">
        <f t="shared" si="62"/>
        <v>5.3395061728395065E-3</v>
      </c>
      <c r="M419" s="8">
        <f ca="1">IF(Table2[[#This Row],[MONTH]]+EOMONTH(MONTH(Table2[[#This Row],[MONTH]]),0)&lt;TODAY(),IF(H419=0,(F419-E419)/1440,((F419-E419)/H419)/1440),0)</f>
        <v>23.317361111111111</v>
      </c>
      <c r="N419" s="24">
        <f t="shared" si="63"/>
        <v>5.1259259259259261E-3</v>
      </c>
    </row>
    <row r="420" spans="1:14" x14ac:dyDescent="0.3">
      <c r="A420" s="6">
        <v>45323</v>
      </c>
      <c r="B420" t="s">
        <v>35</v>
      </c>
      <c r="C420" t="str">
        <f>_xlfn.XLOOKUP(D420,'Production Data'!C:C,'Production Data'!B:B)</f>
        <v>DOOSAN HMC HP6300 7PC I21008</v>
      </c>
      <c r="D420" s="1" t="s">
        <v>53</v>
      </c>
      <c r="E420" s="1">
        <f>SUMIFS('Production Data'!K:K,'Production Data'!C:C,'Workout sheet'!D420,'Production Data'!A:A,'Workout sheet'!A420)</f>
        <v>360</v>
      </c>
      <c r="F420" s="1">
        <f t="shared" si="66"/>
        <v>33750</v>
      </c>
      <c r="G420">
        <f>SUMIFS('Production Data'!T:T,'Production Data'!C:C,'Workout sheet'!D420,'Production Data'!A:A,'Workout sheet'!A420)</f>
        <v>36000</v>
      </c>
      <c r="H420">
        <f>COUNTIFS('Compac Raw Data'!$D:$D,'Workout sheet'!C420,'Compac Raw Data'!$Z:$Z,'Workout sheet'!A420)</f>
        <v>4</v>
      </c>
      <c r="I420" s="8">
        <f t="shared" si="64"/>
        <v>1.5</v>
      </c>
      <c r="J420" s="8">
        <f t="shared" si="65"/>
        <v>6.1875</v>
      </c>
      <c r="K420">
        <f>(SUMIFS('Compac Raw Data'!S:S,'Compac Raw Data'!Z:Z,'Workout sheet'!A420,'Compac Raw Data'!D:D,'Workout sheet'!C420))</f>
        <v>260</v>
      </c>
      <c r="L420" s="17">
        <f t="shared" si="62"/>
        <v>0.01</v>
      </c>
      <c r="M420" s="8">
        <f ca="1">IF(Table2[[#This Row],[MONTH]]+EOMONTH(MONTH(Table2[[#This Row],[MONTH]]),0)&lt;TODAY(),IF(H420=0,(F420-E420)/1440,((F420-E420)/H420)/1440),0)</f>
        <v>5.796875</v>
      </c>
      <c r="N420" s="24">
        <f t="shared" si="63"/>
        <v>1.0666666666666666E-2</v>
      </c>
    </row>
    <row r="421" spans="1:14" x14ac:dyDescent="0.3">
      <c r="A421" s="6">
        <v>45323</v>
      </c>
      <c r="B421" t="s">
        <v>35</v>
      </c>
      <c r="C421" t="str">
        <f>_xlfn.XLOOKUP(D421,'Production Data'!C:C,'Production Data'!B:B)</f>
        <v>WIDMA VERTICAL TURNING LATHE VT600H I3108</v>
      </c>
      <c r="D421" s="1" t="s">
        <v>54</v>
      </c>
      <c r="E421" s="1">
        <f>SUMIFS('Production Data'!K:K,'Production Data'!C:C,'Workout sheet'!D421,'Production Data'!A:A,'Workout sheet'!A421)</f>
        <v>20</v>
      </c>
      <c r="F421" s="1">
        <f t="shared" si="66"/>
        <v>33750</v>
      </c>
      <c r="G421">
        <f>SUMIFS('Production Data'!T:T,'Production Data'!C:C,'Workout sheet'!D421,'Production Data'!A:A,'Workout sheet'!A421)</f>
        <v>16200</v>
      </c>
      <c r="H421">
        <f>COUNTIFS('Compac Raw Data'!$D:$D,'Workout sheet'!C421,'Compac Raw Data'!$Z:$Z,'Workout sheet'!A421)</f>
        <v>0</v>
      </c>
      <c r="I421" s="8">
        <f t="shared" si="64"/>
        <v>0.33333333333333331</v>
      </c>
      <c r="J421" s="8">
        <f t="shared" si="65"/>
        <v>11.236111111111111</v>
      </c>
      <c r="K421">
        <f>(SUMIFS('Compac Raw Data'!S:S,'Compac Raw Data'!Z:Z,'Workout sheet'!A421,'Compac Raw Data'!D:D,'Workout sheet'!C421))</f>
        <v>0</v>
      </c>
      <c r="L421" s="17">
        <f t="shared" si="62"/>
        <v>1.2345679012345679E-3</v>
      </c>
      <c r="M421" s="8">
        <f ca="1">IF(Table2[[#This Row],[MONTH]]+EOMONTH(MONTH(Table2[[#This Row],[MONTH]]),0)&lt;TODAY(),IF(H421=0,(F421-E421)/1440,((F421-E421)/H421)/1440),0)</f>
        <v>23.423611111111111</v>
      </c>
      <c r="N421" s="24">
        <f t="shared" si="63"/>
        <v>5.9259259259259258E-4</v>
      </c>
    </row>
    <row r="422" spans="1:14" x14ac:dyDescent="0.3">
      <c r="A422" s="6">
        <v>45323</v>
      </c>
      <c r="B422" t="s">
        <v>55</v>
      </c>
      <c r="C422" t="str">
        <f>_xlfn.XLOOKUP(D422,'Production Data'!C:C,'Production Data'!B:B)</f>
        <v>MAZAK INTEGRES E300-1 I3102</v>
      </c>
      <c r="D422" s="1" t="s">
        <v>56</v>
      </c>
      <c r="E422" s="1">
        <f>SUMIFS('Production Data'!K:K,'Production Data'!C:C,'Workout sheet'!D422,'Production Data'!A:A,'Workout sheet'!A422)</f>
        <v>235</v>
      </c>
      <c r="F422" s="1">
        <f t="shared" si="66"/>
        <v>33750</v>
      </c>
      <c r="G422">
        <f>SUMIFS('Production Data'!T:T,'Production Data'!C:C,'Workout sheet'!D422,'Production Data'!A:A,'Workout sheet'!A422)</f>
        <v>33750</v>
      </c>
      <c r="H422">
        <f>COUNTIFS('Compac Raw Data'!$D:$D,'Workout sheet'!C422,'Compac Raw Data'!$Z:$Z,'Workout sheet'!A422)</f>
        <v>0</v>
      </c>
      <c r="I422" s="8">
        <f t="shared" si="64"/>
        <v>3.9166666666666665</v>
      </c>
      <c r="J422" s="8">
        <f t="shared" si="65"/>
        <v>23.274305555555557</v>
      </c>
      <c r="K422">
        <f>(SUMIFS('Compac Raw Data'!S:S,'Compac Raw Data'!Z:Z,'Workout sheet'!A422,'Compac Raw Data'!D:D,'Workout sheet'!C422))</f>
        <v>0</v>
      </c>
      <c r="L422" s="17">
        <f t="shared" si="62"/>
        <v>6.9629629629629633E-3</v>
      </c>
      <c r="M422" s="8">
        <f ca="1">IF(Table2[[#This Row],[MONTH]]+EOMONTH(MONTH(Table2[[#This Row],[MONTH]]),0)&lt;TODAY(),IF(H422=0,(F422-E422)/1440,((F422-E422)/H422)/1440),0)</f>
        <v>23.274305555555557</v>
      </c>
      <c r="N422" s="24">
        <f t="shared" si="63"/>
        <v>6.9629629629629633E-3</v>
      </c>
    </row>
    <row r="423" spans="1:14" x14ac:dyDescent="0.3">
      <c r="A423" s="6">
        <v>45323</v>
      </c>
      <c r="B423" t="s">
        <v>55</v>
      </c>
      <c r="C423" t="str">
        <f>_xlfn.XLOOKUP(D423,'Production Data'!C:C,'Production Data'!B:B)</f>
        <v>MAZAK INTEGRES E300-2 I3103</v>
      </c>
      <c r="D423" s="1" t="s">
        <v>57</v>
      </c>
      <c r="E423" s="1">
        <f>SUMIFS('Production Data'!K:K,'Production Data'!C:C,'Workout sheet'!D423,'Production Data'!A:A,'Workout sheet'!A423)</f>
        <v>2824</v>
      </c>
      <c r="F423" s="1">
        <f t="shared" si="66"/>
        <v>33750</v>
      </c>
      <c r="G423">
        <f>SUMIFS('Production Data'!T:T,'Production Data'!C:C,'Workout sheet'!D423,'Production Data'!A:A,'Workout sheet'!A423)</f>
        <v>33750</v>
      </c>
      <c r="H423">
        <f>COUNTIFS('Compac Raw Data'!$D:$D,'Workout sheet'!C423,'Compac Raw Data'!$Z:$Z,'Workout sheet'!A423)</f>
        <v>10</v>
      </c>
      <c r="I423" s="8">
        <f t="shared" si="64"/>
        <v>4.7066666666666661</v>
      </c>
      <c r="J423" s="8">
        <f t="shared" si="65"/>
        <v>2.1476388888888889</v>
      </c>
      <c r="K423">
        <f>(SUMIFS('Compac Raw Data'!S:S,'Compac Raw Data'!Z:Z,'Workout sheet'!A423,'Compac Raw Data'!D:D,'Workout sheet'!C423))</f>
        <v>960</v>
      </c>
      <c r="L423" s="17">
        <f t="shared" si="62"/>
        <v>8.3674074074074067E-2</v>
      </c>
      <c r="M423" s="8">
        <f ca="1">IF(Table2[[#This Row],[MONTH]]+EOMONTH(MONTH(Table2[[#This Row],[MONTH]]),0)&lt;TODAY(),IF(H423=0,(F423-E423)/1440,((F423-E423)/H423)/1440),0)</f>
        <v>2.1476388888888889</v>
      </c>
      <c r="N423" s="24">
        <f t="shared" si="63"/>
        <v>8.3674074074074067E-2</v>
      </c>
    </row>
    <row r="424" spans="1:14" x14ac:dyDescent="0.3">
      <c r="A424" s="6">
        <v>45323</v>
      </c>
      <c r="B424" t="s">
        <v>55</v>
      </c>
      <c r="C424" t="str">
        <f>_xlfn.XLOOKUP(D424,'Production Data'!C:C,'Production Data'!B:B)</f>
        <v>MAZAK INTEGRES E300-3 I3104</v>
      </c>
      <c r="D424" s="1" t="s">
        <v>58</v>
      </c>
      <c r="E424" s="1">
        <f>SUMIFS('Production Data'!K:K,'Production Data'!C:C,'Workout sheet'!D424,'Production Data'!A:A,'Workout sheet'!A424)</f>
        <v>1555</v>
      </c>
      <c r="F424" s="1">
        <f t="shared" si="66"/>
        <v>33750</v>
      </c>
      <c r="G424">
        <f>SUMIFS('Production Data'!T:T,'Production Data'!C:C,'Workout sheet'!D424,'Production Data'!A:A,'Workout sheet'!A424)</f>
        <v>33750</v>
      </c>
      <c r="H424">
        <f>COUNTIFS('Compac Raw Data'!$D:$D,'Workout sheet'!C424,'Compac Raw Data'!$Z:$Z,'Workout sheet'!A424)</f>
        <v>4</v>
      </c>
      <c r="I424" s="8">
        <f t="shared" si="64"/>
        <v>6.479166666666667</v>
      </c>
      <c r="J424" s="8">
        <f t="shared" si="65"/>
        <v>5.5894097222222223</v>
      </c>
      <c r="K424">
        <f>(SUMIFS('Compac Raw Data'!S:S,'Compac Raw Data'!Z:Z,'Workout sheet'!A424,'Compac Raw Data'!D:D,'Workout sheet'!C424))</f>
        <v>115</v>
      </c>
      <c r="L424" s="17">
        <f t="shared" si="62"/>
        <v>4.6074074074074073E-2</v>
      </c>
      <c r="M424" s="8">
        <f ca="1">IF(Table2[[#This Row],[MONTH]]+EOMONTH(MONTH(Table2[[#This Row],[MONTH]]),0)&lt;TODAY(),IF(H424=0,(F424-E424)/1440,((F424-E424)/H424)/1440),0)</f>
        <v>5.5894097222222223</v>
      </c>
      <c r="N424" s="24">
        <f t="shared" si="63"/>
        <v>4.6074074074074073E-2</v>
      </c>
    </row>
    <row r="425" spans="1:14" x14ac:dyDescent="0.3">
      <c r="A425" s="6">
        <v>45323</v>
      </c>
      <c r="B425" t="s">
        <v>55</v>
      </c>
      <c r="C425" t="str">
        <f>_xlfn.XLOOKUP(D425,'Production Data'!C:C,'Production Data'!B:B)</f>
        <v>MAZAK INTEGREX E500-1 I3201</v>
      </c>
      <c r="D425" s="1" t="s">
        <v>59</v>
      </c>
      <c r="E425" s="1">
        <f>SUMIFS('Production Data'!K:K,'Production Data'!C:C,'Workout sheet'!D425,'Production Data'!A:A,'Workout sheet'!A425)</f>
        <v>2556</v>
      </c>
      <c r="F425" s="1">
        <f t="shared" si="66"/>
        <v>33750</v>
      </c>
      <c r="G425">
        <f>SUMIFS('Production Data'!T:T,'Production Data'!C:C,'Workout sheet'!D425,'Production Data'!A:A,'Workout sheet'!A425)</f>
        <v>33300</v>
      </c>
      <c r="H425">
        <f>COUNTIFS('Compac Raw Data'!$D:$D,'Workout sheet'!C425,'Compac Raw Data'!$Z:$Z,'Workout sheet'!A425)</f>
        <v>3</v>
      </c>
      <c r="I425" s="8">
        <f t="shared" si="64"/>
        <v>14.2</v>
      </c>
      <c r="J425" s="8">
        <f t="shared" si="65"/>
        <v>7.1166666666666663</v>
      </c>
      <c r="K425">
        <f>(SUMIFS('Compac Raw Data'!S:S,'Compac Raw Data'!Z:Z,'Workout sheet'!A425,'Compac Raw Data'!D:D,'Workout sheet'!C425))</f>
        <v>95</v>
      </c>
      <c r="L425" s="17">
        <f t="shared" si="62"/>
        <v>7.675675675675675E-2</v>
      </c>
      <c r="M425" s="8">
        <f ca="1">IF(Table2[[#This Row],[MONTH]]+EOMONTH(MONTH(Table2[[#This Row],[MONTH]]),0)&lt;TODAY(),IF(H425=0,(F425-E425)/1440,((F425-E425)/H425)/1440),0)</f>
        <v>7.2208333333333332</v>
      </c>
      <c r="N425" s="24">
        <f t="shared" si="63"/>
        <v>7.5733333333333333E-2</v>
      </c>
    </row>
    <row r="426" spans="1:14" x14ac:dyDescent="0.3">
      <c r="A426" s="6">
        <v>45323</v>
      </c>
      <c r="B426" t="s">
        <v>55</v>
      </c>
      <c r="C426" t="str">
        <f>_xlfn.XLOOKUP(D426,'Production Data'!C:C,'Production Data'!B:B)</f>
        <v>MAZAK INTEGREX E500-2 I3202</v>
      </c>
      <c r="D426" s="1" t="s">
        <v>60</v>
      </c>
      <c r="E426" s="1">
        <f>SUMIFS('Production Data'!K:K,'Production Data'!C:C,'Workout sheet'!D426,'Production Data'!A:A,'Workout sheet'!A426)</f>
        <v>618</v>
      </c>
      <c r="F426" s="1">
        <f t="shared" si="66"/>
        <v>33750</v>
      </c>
      <c r="G426">
        <f>SUMIFS('Production Data'!T:T,'Production Data'!C:C,'Workout sheet'!D426,'Production Data'!A:A,'Workout sheet'!A426)</f>
        <v>33300</v>
      </c>
      <c r="H426">
        <f>COUNTIFS('Compac Raw Data'!$D:$D,'Workout sheet'!C426,'Compac Raw Data'!$Z:$Z,'Workout sheet'!A426)</f>
        <v>4</v>
      </c>
      <c r="I426" s="8">
        <f t="shared" si="64"/>
        <v>2.5750000000000002</v>
      </c>
      <c r="J426" s="8">
        <f t="shared" si="65"/>
        <v>5.6739583333333332</v>
      </c>
      <c r="K426">
        <f>(SUMIFS('Compac Raw Data'!S:S,'Compac Raw Data'!Z:Z,'Workout sheet'!A426,'Compac Raw Data'!D:D,'Workout sheet'!C426))</f>
        <v>275</v>
      </c>
      <c r="L426" s="17">
        <f t="shared" si="62"/>
        <v>1.855855855855856E-2</v>
      </c>
      <c r="M426" s="8">
        <f ca="1">IF(Table2[[#This Row],[MONTH]]+EOMONTH(MONTH(Table2[[#This Row],[MONTH]]),0)&lt;TODAY(),IF(H426=0,(F426-E426)/1440,((F426-E426)/H426)/1440),0)</f>
        <v>5.7520833333333332</v>
      </c>
      <c r="N426" s="24">
        <f t="shared" si="63"/>
        <v>1.8311111111111111E-2</v>
      </c>
    </row>
    <row r="427" spans="1:14" x14ac:dyDescent="0.3">
      <c r="A427" s="6">
        <v>45323</v>
      </c>
      <c r="B427" t="s">
        <v>55</v>
      </c>
      <c r="C427" t="str">
        <f>_xlfn.XLOOKUP(D427,'Production Data'!C:C,'Production Data'!B:B)</f>
        <v>MAZAK INTEGRES E800-1 I23001</v>
      </c>
      <c r="D427" s="1" t="s">
        <v>61</v>
      </c>
      <c r="E427" s="1">
        <f>SUMIFS('Production Data'!K:K,'Production Data'!C:C,'Workout sheet'!D427,'Production Data'!A:A,'Workout sheet'!A427)</f>
        <v>2198</v>
      </c>
      <c r="F427" s="1">
        <f t="shared" si="66"/>
        <v>33750</v>
      </c>
      <c r="G427">
        <f>SUMIFS('Production Data'!T:T,'Production Data'!C:C,'Workout sheet'!D427,'Production Data'!A:A,'Workout sheet'!A427)</f>
        <v>33300</v>
      </c>
      <c r="H427">
        <f>COUNTIFS('Compac Raw Data'!$D:$D,'Workout sheet'!C427,'Compac Raw Data'!$Z:$Z,'Workout sheet'!A427)</f>
        <v>6</v>
      </c>
      <c r="I427" s="8">
        <f t="shared" si="64"/>
        <v>6.1055555555555552</v>
      </c>
      <c r="J427" s="8">
        <f t="shared" si="65"/>
        <v>3.5997685185185189</v>
      </c>
      <c r="K427">
        <f>(SUMIFS('Compac Raw Data'!S:S,'Compac Raw Data'!Z:Z,'Workout sheet'!A427,'Compac Raw Data'!D:D,'Workout sheet'!C427))</f>
        <v>3020</v>
      </c>
      <c r="L427" s="17">
        <f t="shared" ref="L427:L490" si="67">IFERROR(E427/G427,0)</f>
        <v>6.6006006006006007E-2</v>
      </c>
      <c r="M427" s="8">
        <f ca="1">IF(Table2[[#This Row],[MONTH]]+EOMONTH(MONTH(Table2[[#This Row],[MONTH]]),0)&lt;TODAY(),IF(H427=0,(F427-E427)/1440,((F427-E427)/H427)/1440),0)</f>
        <v>3.6518518518518519</v>
      </c>
      <c r="N427" s="24">
        <f t="shared" ref="N427:N490" si="68">E427/F427</f>
        <v>6.512592592592592E-2</v>
      </c>
    </row>
    <row r="428" spans="1:14" x14ac:dyDescent="0.3">
      <c r="A428" s="6">
        <v>45323</v>
      </c>
      <c r="B428" t="s">
        <v>55</v>
      </c>
      <c r="C428" t="str">
        <f>_xlfn.XLOOKUP(D428,'Production Data'!C:C,'Production Data'!B:B)</f>
        <v>MAZAK INTEGRES E800-2 I23002</v>
      </c>
      <c r="D428" s="1" t="s">
        <v>62</v>
      </c>
      <c r="E428" s="1">
        <f>SUMIFS('Production Data'!K:K,'Production Data'!C:C,'Workout sheet'!D428,'Production Data'!A:A,'Workout sheet'!A428)</f>
        <v>3888</v>
      </c>
      <c r="F428" s="1">
        <f t="shared" si="66"/>
        <v>33750</v>
      </c>
      <c r="G428">
        <f>SUMIFS('Production Data'!T:T,'Production Data'!C:C,'Workout sheet'!D428,'Production Data'!A:A,'Workout sheet'!A428)</f>
        <v>28350</v>
      </c>
      <c r="H428">
        <f>COUNTIFS('Compac Raw Data'!$D:$D,'Workout sheet'!C428,'Compac Raw Data'!$Z:$Z,'Workout sheet'!A428)</f>
        <v>14</v>
      </c>
      <c r="I428" s="8">
        <f t="shared" si="64"/>
        <v>4.628571428571429</v>
      </c>
      <c r="J428" s="8">
        <f t="shared" si="65"/>
        <v>1.2133928571428572</v>
      </c>
      <c r="K428">
        <f>(SUMIFS('Compac Raw Data'!S:S,'Compac Raw Data'!Z:Z,'Workout sheet'!A428,'Compac Raw Data'!D:D,'Workout sheet'!C428))</f>
        <v>1570</v>
      </c>
      <c r="L428" s="17">
        <f t="shared" si="67"/>
        <v>0.13714285714285715</v>
      </c>
      <c r="M428" s="8">
        <f ca="1">IF(Table2[[#This Row],[MONTH]]+EOMONTH(MONTH(Table2[[#This Row],[MONTH]]),0)&lt;TODAY(),IF(H428=0,(F428-E428)/1440,((F428-E428)/H428)/1440),0)</f>
        <v>1.48125</v>
      </c>
      <c r="N428" s="24">
        <f t="shared" si="68"/>
        <v>0.1152</v>
      </c>
    </row>
    <row r="429" spans="1:14" x14ac:dyDescent="0.3">
      <c r="A429" s="6">
        <v>45323</v>
      </c>
      <c r="B429" t="s">
        <v>55</v>
      </c>
      <c r="C429" t="str">
        <f>_xlfn.XLOOKUP(D429,'Production Data'!C:C,'Production Data'!B:B)</f>
        <v>ARTHUR KLINK BROACHING 120T I5004</v>
      </c>
      <c r="D429" s="1" t="s">
        <v>63</v>
      </c>
      <c r="E429" s="1">
        <f>SUMIFS('Production Data'!K:K,'Production Data'!C:C,'Workout sheet'!D429,'Production Data'!A:A,'Workout sheet'!A429)</f>
        <v>6137</v>
      </c>
      <c r="F429" s="1">
        <f t="shared" si="66"/>
        <v>33750</v>
      </c>
      <c r="G429">
        <f>SUMIFS('Production Data'!T:T,'Production Data'!C:C,'Workout sheet'!D429,'Production Data'!A:A,'Workout sheet'!A429)</f>
        <v>25172.300000000003</v>
      </c>
      <c r="H429">
        <f>COUNTIFS('Compac Raw Data'!$D:$D,'Workout sheet'!C429,'Compac Raw Data'!$Z:$Z,'Workout sheet'!A429)</f>
        <v>24</v>
      </c>
      <c r="I429" s="8">
        <f t="shared" si="64"/>
        <v>4.2618055555555561</v>
      </c>
      <c r="J429" s="8">
        <f t="shared" si="65"/>
        <v>0.5507899305555557</v>
      </c>
      <c r="K429">
        <f>(SUMIFS('Compac Raw Data'!S:S,'Compac Raw Data'!Z:Z,'Workout sheet'!A429,'Compac Raw Data'!D:D,'Workout sheet'!C429))</f>
        <v>7082</v>
      </c>
      <c r="L429" s="17">
        <f t="shared" si="67"/>
        <v>0.24379973224536491</v>
      </c>
      <c r="M429" s="8">
        <f ca="1">IF(Table2[[#This Row],[MONTH]]+EOMONTH(MONTH(Table2[[#This Row],[MONTH]]),0)&lt;TODAY(),IF(H429=0,(F429-E429)/1440,((F429-E429)/H429)/1440),0)</f>
        <v>0.79898726851851853</v>
      </c>
      <c r="N429" s="24">
        <f t="shared" si="68"/>
        <v>0.18183703703703705</v>
      </c>
    </row>
    <row r="430" spans="1:14" x14ac:dyDescent="0.3">
      <c r="A430" s="6">
        <v>45323</v>
      </c>
      <c r="B430" t="s">
        <v>55</v>
      </c>
      <c r="C430" t="str">
        <f>_xlfn.XLOOKUP(D430,'Production Data'!C:C,'Production Data'!B:B)</f>
        <v>BROACHING MACHINE  25 T-5003</v>
      </c>
      <c r="D430" s="1" t="s">
        <v>64</v>
      </c>
      <c r="E430" s="1">
        <f>SUMIFS('Production Data'!K:K,'Production Data'!C:C,'Workout sheet'!D430,'Production Data'!A:A,'Workout sheet'!A430)</f>
        <v>1417</v>
      </c>
      <c r="F430" s="1">
        <f t="shared" si="66"/>
        <v>33750</v>
      </c>
      <c r="G430">
        <f>SUMIFS('Production Data'!T:T,'Production Data'!C:C,'Workout sheet'!D430,'Production Data'!A:A,'Workout sheet'!A430)</f>
        <v>35550</v>
      </c>
      <c r="H430">
        <f>COUNTIFS('Compac Raw Data'!$D:$D,'Workout sheet'!C430,'Compac Raw Data'!$Z:$Z,'Workout sheet'!A430)</f>
        <v>5</v>
      </c>
      <c r="I430" s="8">
        <f t="shared" si="64"/>
        <v>4.7233333333333327</v>
      </c>
      <c r="J430" s="8">
        <f t="shared" si="65"/>
        <v>4.7406944444444443</v>
      </c>
      <c r="K430">
        <f>(SUMIFS('Compac Raw Data'!S:S,'Compac Raw Data'!Z:Z,'Workout sheet'!A430,'Compac Raw Data'!D:D,'Workout sheet'!C430))</f>
        <v>620</v>
      </c>
      <c r="L430" s="17">
        <f t="shared" si="67"/>
        <v>3.9859353023909985E-2</v>
      </c>
      <c r="M430" s="8">
        <f ca="1">IF(Table2[[#This Row],[MONTH]]+EOMONTH(MONTH(Table2[[#This Row],[MONTH]]),0)&lt;TODAY(),IF(H430=0,(F430-E430)/1440,((F430-E430)/H430)/1440),0)</f>
        <v>4.4906944444444443</v>
      </c>
      <c r="N430" s="24">
        <f t="shared" si="68"/>
        <v>4.1985185185185188E-2</v>
      </c>
    </row>
    <row r="431" spans="1:14" x14ac:dyDescent="0.3">
      <c r="A431" s="6">
        <v>45323</v>
      </c>
      <c r="B431" t="s">
        <v>55</v>
      </c>
      <c r="C431" t="str">
        <f>_xlfn.XLOOKUP(D431,'Production Data'!C:C,'Production Data'!B:B)</f>
        <v>CRANEBEL BROACHING 50T I5005</v>
      </c>
      <c r="D431" s="1" t="s">
        <v>65</v>
      </c>
      <c r="E431" s="1">
        <f>SUMIFS('Production Data'!K:K,'Production Data'!C:C,'Workout sheet'!D431,'Production Data'!A:A,'Workout sheet'!A431)</f>
        <v>1858</v>
      </c>
      <c r="F431" s="1">
        <f t="shared" si="66"/>
        <v>33750</v>
      </c>
      <c r="G431">
        <f>SUMIFS('Production Data'!T:T,'Production Data'!C:C,'Workout sheet'!D431,'Production Data'!A:A,'Workout sheet'!A431)</f>
        <v>34650</v>
      </c>
      <c r="H431">
        <f>COUNTIFS('Compac Raw Data'!$D:$D,'Workout sheet'!C431,'Compac Raw Data'!$Z:$Z,'Workout sheet'!A431)</f>
        <v>15</v>
      </c>
      <c r="I431" s="8">
        <f t="shared" si="64"/>
        <v>2.0644444444444443</v>
      </c>
      <c r="J431" s="8">
        <f t="shared" si="65"/>
        <v>1.518148148148148</v>
      </c>
      <c r="K431">
        <f>(SUMIFS('Compac Raw Data'!S:S,'Compac Raw Data'!Z:Z,'Workout sheet'!A431,'Compac Raw Data'!D:D,'Workout sheet'!C431))</f>
        <v>1000</v>
      </c>
      <c r="L431" s="17">
        <f t="shared" si="67"/>
        <v>5.3621933621933619E-2</v>
      </c>
      <c r="M431" s="8">
        <f ca="1">IF(Table2[[#This Row],[MONTH]]+EOMONTH(MONTH(Table2[[#This Row],[MONTH]]),0)&lt;TODAY(),IF(H431=0,(F431-E431)/1440,((F431-E431)/H431)/1440),0)</f>
        <v>1.4764814814814815</v>
      </c>
      <c r="N431" s="24">
        <f t="shared" si="68"/>
        <v>5.5051851851851852E-2</v>
      </c>
    </row>
    <row r="432" spans="1:14" x14ac:dyDescent="0.3">
      <c r="A432" s="6">
        <v>45323</v>
      </c>
      <c r="B432" t="s">
        <v>55</v>
      </c>
      <c r="C432" t="str">
        <f>_xlfn.XLOOKUP(D432,'Production Data'!C:C,'Production Data'!B:B)</f>
        <v>TASA BROACHING 75T I5006</v>
      </c>
      <c r="D432" s="1" t="s">
        <v>66</v>
      </c>
      <c r="E432" s="1">
        <f>SUMIFS('Production Data'!K:K,'Production Data'!C:C,'Workout sheet'!D432,'Production Data'!A:A,'Workout sheet'!A432)</f>
        <v>2255.9</v>
      </c>
      <c r="F432" s="1">
        <f t="shared" si="66"/>
        <v>33750</v>
      </c>
      <c r="G432">
        <f>SUMIFS('Production Data'!T:T,'Production Data'!C:C,'Workout sheet'!D432,'Production Data'!A:A,'Workout sheet'!A432)</f>
        <v>37800</v>
      </c>
      <c r="H432">
        <f>COUNTIFS('Compac Raw Data'!$D:$D,'Workout sheet'!C432,'Compac Raw Data'!$Z:$Z,'Workout sheet'!A432)</f>
        <v>4</v>
      </c>
      <c r="I432" s="8">
        <f t="shared" si="64"/>
        <v>9.3995833333333341</v>
      </c>
      <c r="J432" s="8">
        <f t="shared" si="65"/>
        <v>6.1708506944444439</v>
      </c>
      <c r="K432">
        <f>(SUMIFS('Compac Raw Data'!S:S,'Compac Raw Data'!Z:Z,'Workout sheet'!A432,'Compac Raw Data'!D:D,'Workout sheet'!C432))</f>
        <v>660</v>
      </c>
      <c r="L432" s="17">
        <f t="shared" si="67"/>
        <v>5.967989417989418E-2</v>
      </c>
      <c r="M432" s="8">
        <f ca="1">IF(Table2[[#This Row],[MONTH]]+EOMONTH(MONTH(Table2[[#This Row],[MONTH]]),0)&lt;TODAY(),IF(H432=0,(F432-E432)/1440,((F432-E432)/H432)/1440),0)</f>
        <v>5.4677256944444439</v>
      </c>
      <c r="N432" s="24">
        <f t="shared" si="68"/>
        <v>6.6841481481481488E-2</v>
      </c>
    </row>
    <row r="433" spans="1:14" x14ac:dyDescent="0.3">
      <c r="A433" s="6">
        <v>45323</v>
      </c>
      <c r="B433" t="s">
        <v>80</v>
      </c>
      <c r="C433" t="str">
        <f>_xlfn.XLOOKUP(D433,'Production Data'!C:C,'Production Data'!B:B)</f>
        <v>PREMIER HOBBING PE250-1 I7006</v>
      </c>
      <c r="D433" s="1" t="s">
        <v>67</v>
      </c>
      <c r="E433" s="1">
        <f>SUMIFS('Production Data'!K:K,'Production Data'!C:C,'Workout sheet'!D433,'Production Data'!A:A,'Workout sheet'!A433)</f>
        <v>377</v>
      </c>
      <c r="F433" s="1">
        <f t="shared" si="66"/>
        <v>33750</v>
      </c>
      <c r="G433">
        <f>SUMIFS('Production Data'!T:T,'Production Data'!C:C,'Workout sheet'!D433,'Production Data'!A:A,'Workout sheet'!A433)</f>
        <v>36450</v>
      </c>
      <c r="H433">
        <f>COUNTIFS('Compac Raw Data'!$D:$D,'Workout sheet'!C433,'Compac Raw Data'!$Z:$Z,'Workout sheet'!A433)</f>
        <v>3</v>
      </c>
      <c r="I433" s="8">
        <f t="shared" si="64"/>
        <v>2.0944444444444446</v>
      </c>
      <c r="J433" s="8">
        <f t="shared" si="65"/>
        <v>8.3502314814814813</v>
      </c>
      <c r="K433">
        <f>(SUMIFS('Compac Raw Data'!S:S,'Compac Raw Data'!Z:Z,'Workout sheet'!A433,'Compac Raw Data'!D:D,'Workout sheet'!C433))</f>
        <v>65</v>
      </c>
      <c r="L433" s="17">
        <f t="shared" si="67"/>
        <v>1.0342935528120713E-2</v>
      </c>
      <c r="M433" s="8">
        <f ca="1">IF(Table2[[#This Row],[MONTH]]+EOMONTH(MONTH(Table2[[#This Row],[MONTH]]),0)&lt;TODAY(),IF(H433=0,(F433-E433)/1440,((F433-E433)/H433)/1440),0)</f>
        <v>7.7252314814814822</v>
      </c>
      <c r="N433" s="24">
        <f t="shared" si="68"/>
        <v>1.117037037037037E-2</v>
      </c>
    </row>
    <row r="434" spans="1:14" x14ac:dyDescent="0.3">
      <c r="A434" s="6">
        <v>45323</v>
      </c>
      <c r="B434" t="s">
        <v>80</v>
      </c>
      <c r="C434" t="str">
        <f>_xlfn.XLOOKUP(D434,'Production Data'!C:C,'Production Data'!B:B)</f>
        <v>STUDER EXT GRINDING S36-2 I13006</v>
      </c>
      <c r="D434" s="1" t="s">
        <v>68</v>
      </c>
      <c r="E434" s="1">
        <f>SUMIFS('Production Data'!K:K,'Production Data'!C:C,'Workout sheet'!D434,'Production Data'!A:A,'Workout sheet'!A434)</f>
        <v>2540</v>
      </c>
      <c r="F434" s="1">
        <f t="shared" si="66"/>
        <v>33750</v>
      </c>
      <c r="G434">
        <f>SUMIFS('Production Data'!T:T,'Production Data'!C:C,'Workout sheet'!D434,'Production Data'!A:A,'Workout sheet'!A434)</f>
        <v>36900</v>
      </c>
      <c r="H434">
        <f>COUNTIFS('Compac Raw Data'!$D:$D,'Workout sheet'!C434,'Compac Raw Data'!$Z:$Z,'Workout sheet'!A434)</f>
        <v>7</v>
      </c>
      <c r="I434" s="8">
        <f t="shared" si="64"/>
        <v>6.0476190476190474</v>
      </c>
      <c r="J434" s="8">
        <f t="shared" si="65"/>
        <v>3.4087301587301586</v>
      </c>
      <c r="K434">
        <f>(SUMIFS('Compac Raw Data'!S:S,'Compac Raw Data'!Z:Z,'Workout sheet'!A434,'Compac Raw Data'!D:D,'Workout sheet'!C434))</f>
        <v>355</v>
      </c>
      <c r="L434" s="17">
        <f t="shared" si="67"/>
        <v>6.8834688346883471E-2</v>
      </c>
      <c r="M434" s="8">
        <f ca="1">IF(Table2[[#This Row],[MONTH]]+EOMONTH(MONTH(Table2[[#This Row],[MONTH]]),0)&lt;TODAY(),IF(H434=0,(F434-E434)/1440,((F434-E434)/H434)/1440),0)</f>
        <v>3.0962301587301586</v>
      </c>
      <c r="N434" s="24">
        <f t="shared" si="68"/>
        <v>7.5259259259259262E-2</v>
      </c>
    </row>
    <row r="435" spans="1:14" x14ac:dyDescent="0.3">
      <c r="A435" s="6">
        <v>45323</v>
      </c>
      <c r="B435" t="s">
        <v>80</v>
      </c>
      <c r="C435" t="str">
        <f>_xlfn.XLOOKUP(D435,'Production Data'!C:C,'Production Data'!B:B)</f>
        <v>GLEASON GEAR GRINDING P600/800G-1 I15006</v>
      </c>
      <c r="D435" s="1" t="s">
        <v>69</v>
      </c>
      <c r="E435" s="1">
        <f>SUMIFS('Production Data'!K:K,'Production Data'!C:C,'Workout sheet'!D435,'Production Data'!A:A,'Workout sheet'!A435)</f>
        <v>0</v>
      </c>
      <c r="F435" s="1">
        <f t="shared" si="66"/>
        <v>33750</v>
      </c>
      <c r="G435">
        <f>SUMIFS('Production Data'!T:T,'Production Data'!C:C,'Workout sheet'!D435,'Production Data'!A:A,'Workout sheet'!A435)</f>
        <v>35550</v>
      </c>
      <c r="H435">
        <f>COUNTIFS('Compac Raw Data'!$D:$D,'Workout sheet'!C435,'Compac Raw Data'!$Z:$Z,'Workout sheet'!A435)</f>
        <v>4</v>
      </c>
      <c r="I435" s="8">
        <f t="shared" si="64"/>
        <v>0</v>
      </c>
      <c r="J435" s="8">
        <f t="shared" si="65"/>
        <v>6.171875</v>
      </c>
      <c r="K435">
        <f>(SUMIFS('Compac Raw Data'!S:S,'Compac Raw Data'!Z:Z,'Workout sheet'!A435,'Compac Raw Data'!D:D,'Workout sheet'!C435))</f>
        <v>390</v>
      </c>
      <c r="L435" s="17">
        <f t="shared" si="67"/>
        <v>0</v>
      </c>
      <c r="M435" s="8">
        <f ca="1">IF(Table2[[#This Row],[MONTH]]+EOMONTH(MONTH(Table2[[#This Row],[MONTH]]),0)&lt;TODAY(),IF(H435=0,(F435-E435)/1440,((F435-E435)/H435)/1440),0)</f>
        <v>5.859375</v>
      </c>
      <c r="N435" s="24">
        <f t="shared" si="68"/>
        <v>0</v>
      </c>
    </row>
    <row r="436" spans="1:14" x14ac:dyDescent="0.3">
      <c r="A436" s="6">
        <v>45323</v>
      </c>
      <c r="B436" t="s">
        <v>80</v>
      </c>
      <c r="C436" t="str">
        <f>_xlfn.XLOOKUP(D436,'Production Data'!C:C,'Production Data'!B:B)</f>
        <v>GLEASON GEAR GRINDING P600/800G-2 I15008</v>
      </c>
      <c r="D436" s="1" t="s">
        <v>70</v>
      </c>
      <c r="E436" s="1">
        <f>SUMIFS('Production Data'!K:K,'Production Data'!C:C,'Workout sheet'!D436,'Production Data'!A:A,'Workout sheet'!A436)</f>
        <v>2830</v>
      </c>
      <c r="F436" s="1">
        <f t="shared" si="66"/>
        <v>33750</v>
      </c>
      <c r="G436">
        <f>SUMIFS('Production Data'!T:T,'Production Data'!C:C,'Workout sheet'!D436,'Production Data'!A:A,'Workout sheet'!A436)</f>
        <v>37350</v>
      </c>
      <c r="H436">
        <f>COUNTIFS('Compac Raw Data'!$D:$D,'Workout sheet'!C436,'Compac Raw Data'!$Z:$Z,'Workout sheet'!A436)</f>
        <v>9</v>
      </c>
      <c r="I436" s="8">
        <f t="shared" ref="I436:I499" si="69">IF(H436=0,(E436/60),(E436/H436)/60)</f>
        <v>5.2407407407407414</v>
      </c>
      <c r="J436" s="8">
        <f t="shared" ref="J436:J499" si="70">IF(H436=0,(G436-E436)/1440,((G436-E436)/H436)/1440)</f>
        <v>2.6635802469135803</v>
      </c>
      <c r="K436">
        <f>(SUMIFS('Compac Raw Data'!S:S,'Compac Raw Data'!Z:Z,'Workout sheet'!A436,'Compac Raw Data'!D:D,'Workout sheet'!C436))</f>
        <v>250</v>
      </c>
      <c r="L436" s="17">
        <f t="shared" si="67"/>
        <v>7.5769745649263726E-2</v>
      </c>
      <c r="M436" s="8">
        <f ca="1">IF(Table2[[#This Row],[MONTH]]+EOMONTH(MONTH(Table2[[#This Row],[MONTH]]),0)&lt;TODAY(),IF(H436=0,(F436-E436)/1440,((F436-E436)/H436)/1440),0)</f>
        <v>2.3858024691358026</v>
      </c>
      <c r="N436" s="24">
        <f t="shared" si="68"/>
        <v>8.3851851851851858E-2</v>
      </c>
    </row>
    <row r="437" spans="1:14" x14ac:dyDescent="0.3">
      <c r="A437" s="6">
        <v>45323</v>
      </c>
      <c r="B437" t="s">
        <v>80</v>
      </c>
      <c r="C437" t="str">
        <f>_xlfn.XLOOKUP(D437,'Production Data'!C:C,'Production Data'!B:B)</f>
        <v>MAZAK TURNING QTN350B I3008</v>
      </c>
      <c r="D437" s="1" t="s">
        <v>71</v>
      </c>
      <c r="E437" s="1">
        <f>SUMIFS('Production Data'!K:K,'Production Data'!C:C,'Workout sheet'!D437,'Production Data'!A:A,'Workout sheet'!A437)</f>
        <v>181</v>
      </c>
      <c r="F437" s="1">
        <f t="shared" si="66"/>
        <v>33750</v>
      </c>
      <c r="G437">
        <f>SUMIFS('Production Data'!T:T,'Production Data'!C:C,'Workout sheet'!D437,'Production Data'!A:A,'Workout sheet'!A437)</f>
        <v>20700</v>
      </c>
      <c r="H437">
        <f>COUNTIFS('Compac Raw Data'!$D:$D,'Workout sheet'!C437,'Compac Raw Data'!$Z:$Z,'Workout sheet'!A437)</f>
        <v>2</v>
      </c>
      <c r="I437" s="8">
        <f t="shared" si="69"/>
        <v>1.5083333333333333</v>
      </c>
      <c r="J437" s="8">
        <f t="shared" si="70"/>
        <v>7.1246527777777775</v>
      </c>
      <c r="K437">
        <f>(SUMIFS('Compac Raw Data'!S:S,'Compac Raw Data'!Z:Z,'Workout sheet'!A437,'Compac Raw Data'!D:D,'Workout sheet'!C437))</f>
        <v>150</v>
      </c>
      <c r="L437" s="17">
        <f t="shared" si="67"/>
        <v>8.743961352657004E-3</v>
      </c>
      <c r="M437" s="8">
        <f ca="1">IF(Table2[[#This Row],[MONTH]]+EOMONTH(MONTH(Table2[[#This Row],[MONTH]]),0)&lt;TODAY(),IF(H437=0,(F437-E437)/1440,((F437-E437)/H437)/1440),0)</f>
        <v>11.655902777777778</v>
      </c>
      <c r="N437" s="24">
        <f t="shared" si="68"/>
        <v>5.3629629629629626E-3</v>
      </c>
    </row>
    <row r="438" spans="1:14" x14ac:dyDescent="0.3">
      <c r="A438" s="6">
        <v>45323</v>
      </c>
      <c r="B438" t="s">
        <v>80</v>
      </c>
      <c r="C438" t="str">
        <f>_xlfn.XLOOKUP(D438,'Production Data'!C:C,'Production Data'!B:B)</f>
        <v>GLEASON HOBBING PE800-1 I7007</v>
      </c>
      <c r="D438" s="1" t="s">
        <v>72</v>
      </c>
      <c r="E438" s="1">
        <f>SUMIFS('Production Data'!K:K,'Production Data'!C:C,'Workout sheet'!D438,'Production Data'!A:A,'Workout sheet'!A438)</f>
        <v>11024</v>
      </c>
      <c r="F438" s="1">
        <f t="shared" si="66"/>
        <v>33750</v>
      </c>
      <c r="G438">
        <f>SUMIFS('Production Data'!T:T,'Production Data'!C:C,'Workout sheet'!D438,'Production Data'!A:A,'Workout sheet'!A438)</f>
        <v>34200</v>
      </c>
      <c r="H438">
        <f>COUNTIFS('Compac Raw Data'!$D:$D,'Workout sheet'!C438,'Compac Raw Data'!$Z:$Z,'Workout sheet'!A438)</f>
        <v>24</v>
      </c>
      <c r="I438" s="8">
        <f t="shared" si="69"/>
        <v>7.655555555555555</v>
      </c>
      <c r="J438" s="8">
        <f t="shared" si="70"/>
        <v>0.67060185185185184</v>
      </c>
      <c r="K438">
        <f>(SUMIFS('Compac Raw Data'!S:S,'Compac Raw Data'!Z:Z,'Workout sheet'!A438,'Compac Raw Data'!D:D,'Workout sheet'!C438))</f>
        <v>2650</v>
      </c>
      <c r="L438" s="17">
        <f t="shared" si="67"/>
        <v>0.3223391812865497</v>
      </c>
      <c r="M438" s="8">
        <f ca="1">IF(Table2[[#This Row],[MONTH]]+EOMONTH(MONTH(Table2[[#This Row],[MONTH]]),0)&lt;TODAY(),IF(H438=0,(F438-E438)/1440,((F438-E438)/H438)/1440),0)</f>
        <v>0.65758101851851847</v>
      </c>
      <c r="N438" s="24">
        <f t="shared" si="68"/>
        <v>0.32663703703703706</v>
      </c>
    </row>
    <row r="439" spans="1:14" x14ac:dyDescent="0.3">
      <c r="A439" s="6">
        <v>45323</v>
      </c>
      <c r="B439" t="s">
        <v>80</v>
      </c>
      <c r="C439" t="str">
        <f>_xlfn.XLOOKUP(D439,'Production Data'!C:C,'Production Data'!B:B)</f>
        <v>GLEASON HOBBING PE800-2 I7014</v>
      </c>
      <c r="D439" s="1" t="s">
        <v>73</v>
      </c>
      <c r="E439" s="1">
        <f>SUMIFS('Production Data'!K:K,'Production Data'!C:C,'Workout sheet'!D439,'Production Data'!A:A,'Workout sheet'!A439)</f>
        <v>262</v>
      </c>
      <c r="F439" s="1">
        <f t="shared" si="66"/>
        <v>33750</v>
      </c>
      <c r="G439">
        <f>SUMIFS('Production Data'!T:T,'Production Data'!C:C,'Workout sheet'!D439,'Production Data'!A:A,'Workout sheet'!A439)</f>
        <v>39150</v>
      </c>
      <c r="H439">
        <f>COUNTIFS('Compac Raw Data'!$D:$D,'Workout sheet'!C439,'Compac Raw Data'!$Z:$Z,'Workout sheet'!A439)</f>
        <v>2</v>
      </c>
      <c r="I439" s="8">
        <f t="shared" si="69"/>
        <v>2.1833333333333331</v>
      </c>
      <c r="J439" s="8">
        <f t="shared" si="70"/>
        <v>13.502777777777778</v>
      </c>
      <c r="K439">
        <f>(SUMIFS('Compac Raw Data'!S:S,'Compac Raw Data'!Z:Z,'Workout sheet'!A439,'Compac Raw Data'!D:D,'Workout sheet'!C439))</f>
        <v>55</v>
      </c>
      <c r="L439" s="17">
        <f t="shared" si="67"/>
        <v>6.6922094508301408E-3</v>
      </c>
      <c r="M439" s="8">
        <f ca="1">IF(Table2[[#This Row],[MONTH]]+EOMONTH(MONTH(Table2[[#This Row],[MONTH]]),0)&lt;TODAY(),IF(H439=0,(F439-E439)/1440,((F439-E439)/H439)/1440),0)</f>
        <v>11.627777777777778</v>
      </c>
      <c r="N439" s="24">
        <f t="shared" si="68"/>
        <v>7.7629629629629628E-3</v>
      </c>
    </row>
    <row r="440" spans="1:14" x14ac:dyDescent="0.3">
      <c r="A440" s="6">
        <v>45323</v>
      </c>
      <c r="B440" t="s">
        <v>80</v>
      </c>
      <c r="C440" t="str">
        <f>_xlfn.XLOOKUP(D440,'Production Data'!C:C,'Production Data'!B:B)</f>
        <v>GLEASON HOBBING P600H-1 I7010</v>
      </c>
      <c r="D440" s="1" t="s">
        <v>74</v>
      </c>
      <c r="E440" s="1">
        <f>SUMIFS('Production Data'!K:K,'Production Data'!C:C,'Workout sheet'!D440,'Production Data'!A:A,'Workout sheet'!A440)</f>
        <v>1115</v>
      </c>
      <c r="F440" s="1">
        <f t="shared" si="66"/>
        <v>33750</v>
      </c>
      <c r="G440">
        <f>SUMIFS('Production Data'!T:T,'Production Data'!C:C,'Workout sheet'!D440,'Production Data'!A:A,'Workout sheet'!A440)</f>
        <v>35550</v>
      </c>
      <c r="H440">
        <f>COUNTIFS('Compac Raw Data'!$D:$D,'Workout sheet'!C440,'Compac Raw Data'!$Z:$Z,'Workout sheet'!A440)</f>
        <v>5</v>
      </c>
      <c r="I440" s="8">
        <f t="shared" si="69"/>
        <v>3.7166666666666668</v>
      </c>
      <c r="J440" s="8">
        <f t="shared" si="70"/>
        <v>4.7826388888888891</v>
      </c>
      <c r="K440">
        <f>(SUMIFS('Compac Raw Data'!S:S,'Compac Raw Data'!Z:Z,'Workout sheet'!A440,'Compac Raw Data'!D:D,'Workout sheet'!C440))</f>
        <v>185</v>
      </c>
      <c r="L440" s="17">
        <f t="shared" si="67"/>
        <v>3.1364275668073135E-2</v>
      </c>
      <c r="M440" s="8">
        <f ca="1">IF(Table2[[#This Row],[MONTH]]+EOMONTH(MONTH(Table2[[#This Row],[MONTH]]),0)&lt;TODAY(),IF(H440=0,(F440-E440)/1440,((F440-E440)/H440)/1440),0)</f>
        <v>4.5326388888888891</v>
      </c>
      <c r="N440" s="24">
        <f t="shared" si="68"/>
        <v>3.3037037037037038E-2</v>
      </c>
    </row>
    <row r="441" spans="1:14" x14ac:dyDescent="0.3">
      <c r="A441" s="6">
        <v>45323</v>
      </c>
      <c r="B441" t="s">
        <v>80</v>
      </c>
      <c r="C441" t="str">
        <f>_xlfn.XLOOKUP(D441,'Production Data'!C:C,'Production Data'!B:B)</f>
        <v>MAZAK HMC FH5800 I21002</v>
      </c>
      <c r="D441" s="1" t="s">
        <v>75</v>
      </c>
      <c r="E441" s="1">
        <f>SUMIFS('Production Data'!K:K,'Production Data'!C:C,'Workout sheet'!D441,'Production Data'!A:A,'Workout sheet'!A441)</f>
        <v>3038</v>
      </c>
      <c r="F441" s="1">
        <f t="shared" si="66"/>
        <v>33750</v>
      </c>
      <c r="G441">
        <f>SUMIFS('Production Data'!T:T,'Production Data'!C:C,'Workout sheet'!D441,'Production Data'!A:A,'Workout sheet'!A441)</f>
        <v>32850</v>
      </c>
      <c r="H441">
        <f>COUNTIFS('Compac Raw Data'!$D:$D,'Workout sheet'!C441,'Compac Raw Data'!$Z:$Z,'Workout sheet'!A441)</f>
        <v>3</v>
      </c>
      <c r="I441" s="8">
        <f t="shared" si="69"/>
        <v>16.877777777777776</v>
      </c>
      <c r="J441" s="8">
        <f t="shared" si="70"/>
        <v>6.9009259259259261</v>
      </c>
      <c r="K441">
        <f>(SUMIFS('Compac Raw Data'!S:S,'Compac Raw Data'!Z:Z,'Workout sheet'!A441,'Compac Raw Data'!D:D,'Workout sheet'!C441))</f>
        <v>380</v>
      </c>
      <c r="L441" s="17">
        <f t="shared" si="67"/>
        <v>9.2480974124809739E-2</v>
      </c>
      <c r="M441" s="8">
        <f ca="1">IF(Table2[[#This Row],[MONTH]]+EOMONTH(MONTH(Table2[[#This Row],[MONTH]]),0)&lt;TODAY(),IF(H441=0,(F441-E441)/1440,((F441-E441)/H441)/1440),0)</f>
        <v>7.1092592592592601</v>
      </c>
      <c r="N441" s="24">
        <f t="shared" si="68"/>
        <v>9.0014814814814811E-2</v>
      </c>
    </row>
    <row r="442" spans="1:14" x14ac:dyDescent="0.3">
      <c r="A442" s="6">
        <v>45323</v>
      </c>
      <c r="B442" t="s">
        <v>80</v>
      </c>
      <c r="C442" t="str">
        <f>_xlfn.XLOOKUP(D442,'Production Data'!C:C,'Production Data'!B:B)</f>
        <v>PMT EXT GRINDING AWH600 I13007</v>
      </c>
      <c r="D442" s="1" t="s">
        <v>76</v>
      </c>
      <c r="E442" s="1">
        <f>SUMIFS('Production Data'!K:K,'Production Data'!C:C,'Workout sheet'!D442,'Production Data'!A:A,'Workout sheet'!A442)</f>
        <v>550</v>
      </c>
      <c r="F442" s="1">
        <f t="shared" si="66"/>
        <v>33750</v>
      </c>
      <c r="G442">
        <f>SUMIFS('Production Data'!T:T,'Production Data'!C:C,'Workout sheet'!D442,'Production Data'!A:A,'Workout sheet'!A442)</f>
        <v>4950</v>
      </c>
      <c r="H442">
        <f>COUNTIFS('Compac Raw Data'!$D:$D,'Workout sheet'!C442,'Compac Raw Data'!$Z:$Z,'Workout sheet'!A442)</f>
        <v>4</v>
      </c>
      <c r="I442" s="8">
        <f t="shared" si="69"/>
        <v>2.2916666666666665</v>
      </c>
      <c r="J442" s="8">
        <f t="shared" si="70"/>
        <v>0.76388888888888884</v>
      </c>
      <c r="K442">
        <f>(SUMIFS('Compac Raw Data'!S:S,'Compac Raw Data'!Z:Z,'Workout sheet'!A442,'Compac Raw Data'!D:D,'Workout sheet'!C442))</f>
        <v>175</v>
      </c>
      <c r="L442" s="17">
        <f t="shared" si="67"/>
        <v>0.1111111111111111</v>
      </c>
      <c r="M442" s="8">
        <f ca="1">IF(Table2[[#This Row],[MONTH]]+EOMONTH(MONTH(Table2[[#This Row],[MONTH]]),0)&lt;TODAY(),IF(H442=0,(F442-E442)/1440,((F442-E442)/H442)/1440),0)</f>
        <v>5.7638888888888893</v>
      </c>
      <c r="N442" s="24">
        <f t="shared" si="68"/>
        <v>1.6296296296296295E-2</v>
      </c>
    </row>
    <row r="443" spans="1:14" x14ac:dyDescent="0.3">
      <c r="A443" s="6">
        <v>45323</v>
      </c>
      <c r="B443" t="s">
        <v>80</v>
      </c>
      <c r="C443" t="str">
        <f>_xlfn.XLOOKUP(D443,'Production Data'!C:C,'Production Data'!B:B)</f>
        <v>MAZAK TURNING QTN350A I3007</v>
      </c>
      <c r="D443" s="1" t="s">
        <v>77</v>
      </c>
      <c r="E443" s="1">
        <f>SUMIFS('Production Data'!K:K,'Production Data'!C:C,'Workout sheet'!D443,'Production Data'!A:A,'Workout sheet'!A443)</f>
        <v>530</v>
      </c>
      <c r="F443" s="1">
        <f t="shared" si="66"/>
        <v>33750</v>
      </c>
      <c r="G443">
        <f>SUMIFS('Production Data'!T:T,'Production Data'!C:C,'Workout sheet'!D443,'Production Data'!A:A,'Workout sheet'!A443)</f>
        <v>27000</v>
      </c>
      <c r="H443">
        <f>COUNTIFS('Compac Raw Data'!$D:$D,'Workout sheet'!C443,'Compac Raw Data'!$Z:$Z,'Workout sheet'!A443)</f>
        <v>0</v>
      </c>
      <c r="I443" s="8">
        <f t="shared" si="69"/>
        <v>8.8333333333333339</v>
      </c>
      <c r="J443" s="8">
        <f t="shared" si="70"/>
        <v>18.381944444444443</v>
      </c>
      <c r="K443">
        <f>(SUMIFS('Compac Raw Data'!S:S,'Compac Raw Data'!Z:Z,'Workout sheet'!A443,'Compac Raw Data'!D:D,'Workout sheet'!C443))</f>
        <v>0</v>
      </c>
      <c r="L443" s="17">
        <f t="shared" si="67"/>
        <v>1.9629629629629629E-2</v>
      </c>
      <c r="M443" s="8">
        <f ca="1">IF(Table2[[#This Row],[MONTH]]+EOMONTH(MONTH(Table2[[#This Row],[MONTH]]),0)&lt;TODAY(),IF(H443=0,(F443-E443)/1440,((F443-E443)/H443)/1440),0)</f>
        <v>23.069444444444443</v>
      </c>
      <c r="N443" s="24">
        <f t="shared" si="68"/>
        <v>1.5703703703703702E-2</v>
      </c>
    </row>
    <row r="444" spans="1:14" x14ac:dyDescent="0.3">
      <c r="A444" s="6">
        <v>45323</v>
      </c>
      <c r="B444" t="s">
        <v>80</v>
      </c>
      <c r="C444" t="str">
        <f>_xlfn.XLOOKUP(D444,'Production Data'!C:C,'Production Data'!B:B)</f>
        <v>MICROMATIC EXT GRINDING SH63 I13008</v>
      </c>
      <c r="D444" s="1" t="s">
        <v>78</v>
      </c>
      <c r="E444" s="1">
        <f>SUMIFS('Production Data'!K:K,'Production Data'!C:C,'Workout sheet'!D444,'Production Data'!A:A,'Workout sheet'!A444)</f>
        <v>83</v>
      </c>
      <c r="F444" s="1">
        <f t="shared" si="66"/>
        <v>33750</v>
      </c>
      <c r="G444">
        <f>SUMIFS('Production Data'!T:T,'Production Data'!C:C,'Workout sheet'!D444,'Production Data'!A:A,'Workout sheet'!A444)</f>
        <v>32400</v>
      </c>
      <c r="H444">
        <f>COUNTIFS('Compac Raw Data'!$D:$D,'Workout sheet'!C444,'Compac Raw Data'!$Z:$Z,'Workout sheet'!A444)</f>
        <v>1</v>
      </c>
      <c r="I444" s="8">
        <f t="shared" si="69"/>
        <v>1.3833333333333333</v>
      </c>
      <c r="J444" s="8">
        <f t="shared" si="70"/>
        <v>22.442361111111111</v>
      </c>
      <c r="K444">
        <f>(SUMIFS('Compac Raw Data'!S:S,'Compac Raw Data'!Z:Z,'Workout sheet'!A444,'Compac Raw Data'!D:D,'Workout sheet'!C444))</f>
        <v>60</v>
      </c>
      <c r="L444" s="17">
        <f t="shared" si="67"/>
        <v>2.5617283950617282E-3</v>
      </c>
      <c r="M444" s="8">
        <f ca="1">IF(Table2[[#This Row],[MONTH]]+EOMONTH(MONTH(Table2[[#This Row],[MONTH]]),0)&lt;TODAY(),IF(H444=0,(F444-E444)/1440,((F444-E444)/H444)/1440),0)</f>
        <v>23.379861111111111</v>
      </c>
      <c r="N444" s="24">
        <f t="shared" si="68"/>
        <v>2.4592592592592591E-3</v>
      </c>
    </row>
    <row r="445" spans="1:14" x14ac:dyDescent="0.3">
      <c r="A445" s="6">
        <v>45323</v>
      </c>
      <c r="B445" t="s">
        <v>80</v>
      </c>
      <c r="C445" t="str">
        <f>_xlfn.XLOOKUP(D445,'Production Data'!C:C,'Production Data'!B:B)</f>
        <v>GLEASON HOBBING P600H-2 I7017</v>
      </c>
      <c r="D445" s="1" t="s">
        <v>79</v>
      </c>
      <c r="E445" s="1">
        <f>SUMIFS('Production Data'!K:K,'Production Data'!C:C,'Workout sheet'!D445,'Production Data'!A:A,'Workout sheet'!A445)</f>
        <v>1015</v>
      </c>
      <c r="F445" s="1">
        <f t="shared" si="66"/>
        <v>33750</v>
      </c>
      <c r="G445">
        <f>SUMIFS('Production Data'!T:T,'Production Data'!C:C,'Workout sheet'!D445,'Production Data'!A:A,'Workout sheet'!A445)</f>
        <v>27000</v>
      </c>
      <c r="H445">
        <f>COUNTIFS('Compac Raw Data'!$D:$D,'Workout sheet'!C445,'Compac Raw Data'!$Z:$Z,'Workout sheet'!A445)</f>
        <v>1</v>
      </c>
      <c r="I445" s="8">
        <f t="shared" si="69"/>
        <v>16.916666666666668</v>
      </c>
      <c r="J445" s="8">
        <f t="shared" si="70"/>
        <v>18.045138888888889</v>
      </c>
      <c r="K445">
        <f>(SUMIFS('Compac Raw Data'!S:S,'Compac Raw Data'!Z:Z,'Workout sheet'!A445,'Compac Raw Data'!D:D,'Workout sheet'!C445))</f>
        <v>50</v>
      </c>
      <c r="L445" s="17">
        <f t="shared" si="67"/>
        <v>3.7592592592592594E-2</v>
      </c>
      <c r="M445" s="8">
        <f ca="1">IF(Table2[[#This Row],[MONTH]]+EOMONTH(MONTH(Table2[[#This Row],[MONTH]]),0)&lt;TODAY(),IF(H445=0,(F445-E445)/1440,((F445-E445)/H445)/1440),0)</f>
        <v>22.732638888888889</v>
      </c>
      <c r="N445" s="24">
        <f t="shared" si="68"/>
        <v>3.0074074074074073E-2</v>
      </c>
    </row>
    <row r="446" spans="1:14" x14ac:dyDescent="0.3">
      <c r="A446" s="6">
        <v>45352</v>
      </c>
      <c r="B446" t="s">
        <v>33</v>
      </c>
      <c r="C446" t="str">
        <f>_xlfn.XLOOKUP(D446,'Production Data'!C:C,'Production Data'!B:B)</f>
        <v>BROACHING MACHINE 10T - 5001</v>
      </c>
      <c r="D446" s="1" t="s">
        <v>0</v>
      </c>
      <c r="E446" s="1">
        <f>SUMIFS('Production Data'!K:K,'Production Data'!C:C,'Workout sheet'!D446,'Production Data'!A:A,'Workout sheet'!A446)</f>
        <v>50</v>
      </c>
      <c r="F446" s="1">
        <f t="shared" si="66"/>
        <v>35100</v>
      </c>
      <c r="G446">
        <f>SUMIFS('Production Data'!T:T,'Production Data'!C:C,'Workout sheet'!D446,'Production Data'!A:A,'Workout sheet'!A446)</f>
        <v>18000</v>
      </c>
      <c r="H446">
        <f>COUNTIFS('Compac Raw Data'!$D:$D,'Workout sheet'!C446,'Compac Raw Data'!$Z:$Z,'Workout sheet'!A446)</f>
        <v>1</v>
      </c>
      <c r="I446" s="8">
        <f t="shared" si="69"/>
        <v>0.83333333333333337</v>
      </c>
      <c r="J446" s="8">
        <f t="shared" si="70"/>
        <v>12.465277777777779</v>
      </c>
      <c r="K446">
        <f>(SUMIFS('Compac Raw Data'!S:S,'Compac Raw Data'!Z:Z,'Workout sheet'!A446,'Compac Raw Data'!D:D,'Workout sheet'!C446))</f>
        <v>30</v>
      </c>
      <c r="L446" s="17">
        <f t="shared" si="67"/>
        <v>2.7777777777777779E-3</v>
      </c>
      <c r="M446" s="8">
        <f ca="1">IF(Table2[[#This Row],[MONTH]]+EOMONTH(MONTH(Table2[[#This Row],[MONTH]]),0)&lt;TODAY(),IF(H446=0,(F446-E446)/1440,((F446-E446)/H446)/1440),0)</f>
        <v>24.340277777777779</v>
      </c>
      <c r="N446" s="24">
        <f t="shared" si="68"/>
        <v>1.4245014245014246E-3</v>
      </c>
    </row>
    <row r="447" spans="1:14" x14ac:dyDescent="0.3">
      <c r="A447" s="6">
        <v>45352</v>
      </c>
      <c r="B447" t="s">
        <v>33</v>
      </c>
      <c r="C447" t="str">
        <f>_xlfn.XLOOKUP(D447,'Production Data'!C:C,'Production Data'!B:B)</f>
        <v>SICMAT SHAVING RASO400 I9005</v>
      </c>
      <c r="D447" s="1" t="s">
        <v>1</v>
      </c>
      <c r="E447" s="1">
        <f>SUMIFS('Production Data'!K:K,'Production Data'!C:C,'Workout sheet'!D447,'Production Data'!A:A,'Workout sheet'!A447)</f>
        <v>660</v>
      </c>
      <c r="F447" s="1">
        <f t="shared" si="66"/>
        <v>35100</v>
      </c>
      <c r="G447">
        <f>SUMIFS('Production Data'!T:T,'Production Data'!C:C,'Workout sheet'!D447,'Production Data'!A:A,'Workout sheet'!A447)</f>
        <v>36900</v>
      </c>
      <c r="H447">
        <f>COUNTIFS('Compac Raw Data'!$D:$D,'Workout sheet'!C447,'Compac Raw Data'!$Z:$Z,'Workout sheet'!A447)</f>
        <v>2</v>
      </c>
      <c r="I447" s="8">
        <f t="shared" si="69"/>
        <v>5.5</v>
      </c>
      <c r="J447" s="8">
        <f t="shared" si="70"/>
        <v>12.583333333333334</v>
      </c>
      <c r="K447">
        <f>(SUMIFS('Compac Raw Data'!S:S,'Compac Raw Data'!Z:Z,'Workout sheet'!A447,'Compac Raw Data'!D:D,'Workout sheet'!C447))</f>
        <v>570</v>
      </c>
      <c r="L447" s="17">
        <f t="shared" si="67"/>
        <v>1.7886178861788619E-2</v>
      </c>
      <c r="M447" s="8">
        <f ca="1">IF(Table2[[#This Row],[MONTH]]+EOMONTH(MONTH(Table2[[#This Row],[MONTH]]),0)&lt;TODAY(),IF(H447=0,(F447-E447)/1440,((F447-E447)/H447)/1440),0)</f>
        <v>11.958333333333334</v>
      </c>
      <c r="N447" s="24">
        <f t="shared" si="68"/>
        <v>1.8803418803418803E-2</v>
      </c>
    </row>
    <row r="448" spans="1:14" x14ac:dyDescent="0.3">
      <c r="A448" s="6">
        <v>45352</v>
      </c>
      <c r="B448" t="s">
        <v>33</v>
      </c>
      <c r="C448" t="str">
        <f>_xlfn.XLOOKUP(D448,'Production Data'!C:C,'Production Data'!B:B)</f>
        <v>GLEASON HOBBING GP400 I7013</v>
      </c>
      <c r="D448" s="1" t="s">
        <v>2</v>
      </c>
      <c r="E448" s="1">
        <f>SUMIFS('Production Data'!K:K,'Production Data'!C:C,'Workout sheet'!D448,'Production Data'!A:A,'Workout sheet'!A448)</f>
        <v>145</v>
      </c>
      <c r="F448" s="1">
        <f t="shared" si="66"/>
        <v>35100</v>
      </c>
      <c r="G448">
        <f>SUMIFS('Production Data'!T:T,'Production Data'!C:C,'Workout sheet'!D448,'Production Data'!A:A,'Workout sheet'!A448)</f>
        <v>37350</v>
      </c>
      <c r="H448">
        <f>COUNTIFS('Compac Raw Data'!$D:$D,'Workout sheet'!C448,'Compac Raw Data'!$Z:$Z,'Workout sheet'!A448)</f>
        <v>5</v>
      </c>
      <c r="I448" s="8">
        <f t="shared" si="69"/>
        <v>0.48333333333333334</v>
      </c>
      <c r="J448" s="8">
        <f t="shared" si="70"/>
        <v>5.1673611111111111</v>
      </c>
      <c r="K448">
        <f>(SUMIFS('Compac Raw Data'!S:S,'Compac Raw Data'!Z:Z,'Workout sheet'!A448,'Compac Raw Data'!D:D,'Workout sheet'!C448))</f>
        <v>170</v>
      </c>
      <c r="L448" s="17">
        <f t="shared" si="67"/>
        <v>3.8821954484605085E-3</v>
      </c>
      <c r="M448" s="8">
        <f ca="1">IF(Table2[[#This Row],[MONTH]]+EOMONTH(MONTH(Table2[[#This Row],[MONTH]]),0)&lt;TODAY(),IF(H448=0,(F448-E448)/1440,((F448-E448)/H448)/1440),0)</f>
        <v>4.8548611111111111</v>
      </c>
      <c r="N448" s="24">
        <f t="shared" si="68"/>
        <v>4.1310541310541314E-3</v>
      </c>
    </row>
    <row r="449" spans="1:14" x14ac:dyDescent="0.3">
      <c r="A449" s="6">
        <v>45352</v>
      </c>
      <c r="B449" t="s">
        <v>33</v>
      </c>
      <c r="C449" t="str">
        <f>_xlfn.XLOOKUP(D449,'Production Data'!C:C,'Production Data'!B:B)</f>
        <v>CLC SHAPING CLC 400-1 I18000</v>
      </c>
      <c r="D449" s="1" t="s">
        <v>3</v>
      </c>
      <c r="E449" s="1">
        <f>SUMIFS('Production Data'!K:K,'Production Data'!C:C,'Workout sheet'!D449,'Production Data'!A:A,'Workout sheet'!A449)</f>
        <v>450</v>
      </c>
      <c r="F449" s="1">
        <f t="shared" si="66"/>
        <v>35100</v>
      </c>
      <c r="G449">
        <f>SUMIFS('Production Data'!T:T,'Production Data'!C:C,'Workout sheet'!D449,'Production Data'!A:A,'Workout sheet'!A449)</f>
        <v>26100</v>
      </c>
      <c r="H449">
        <f>COUNTIFS('Compac Raw Data'!$D:$D,'Workout sheet'!C449,'Compac Raw Data'!$Z:$Z,'Workout sheet'!A449)</f>
        <v>3</v>
      </c>
      <c r="I449" s="8">
        <f t="shared" si="69"/>
        <v>2.5</v>
      </c>
      <c r="J449" s="8">
        <f t="shared" si="70"/>
        <v>5.9375</v>
      </c>
      <c r="K449">
        <f>(SUMIFS('Compac Raw Data'!S:S,'Compac Raw Data'!Z:Z,'Workout sheet'!A449,'Compac Raw Data'!D:D,'Workout sheet'!C449))</f>
        <v>95</v>
      </c>
      <c r="L449" s="17">
        <f t="shared" si="67"/>
        <v>1.7241379310344827E-2</v>
      </c>
      <c r="M449" s="8">
        <f ca="1">IF(Table2[[#This Row],[MONTH]]+EOMONTH(MONTH(Table2[[#This Row],[MONTH]]),0)&lt;TODAY(),IF(H449=0,(F449-E449)/1440,((F449-E449)/H449)/1440),0)</f>
        <v>8.0208333333333339</v>
      </c>
      <c r="N449" s="24">
        <f t="shared" si="68"/>
        <v>1.282051282051282E-2</v>
      </c>
    </row>
    <row r="450" spans="1:14" x14ac:dyDescent="0.3">
      <c r="A450" s="6">
        <v>45352</v>
      </c>
      <c r="B450" t="s">
        <v>33</v>
      </c>
      <c r="C450" t="str">
        <f>_xlfn.XLOOKUP(D450,'Production Data'!C:C,'Production Data'!B:B)</f>
        <v>SICMAT-2 SHAVING NRSU310 I9002</v>
      </c>
      <c r="D450" s="1" t="s">
        <v>4</v>
      </c>
      <c r="E450" s="1">
        <f>SUMIFS('Production Data'!K:K,'Production Data'!C:C,'Workout sheet'!D450,'Production Data'!A:A,'Workout sheet'!A450)</f>
        <v>2135</v>
      </c>
      <c r="F450" s="1">
        <f t="shared" si="66"/>
        <v>35100</v>
      </c>
      <c r="G450">
        <f>SUMIFS('Production Data'!T:T,'Production Data'!C:C,'Workout sheet'!D450,'Production Data'!A:A,'Workout sheet'!A450)</f>
        <v>28350</v>
      </c>
      <c r="H450">
        <f>COUNTIFS('Compac Raw Data'!$D:$D,'Workout sheet'!C450,'Compac Raw Data'!$Z:$Z,'Workout sheet'!A450)</f>
        <v>6</v>
      </c>
      <c r="I450" s="8">
        <f t="shared" si="69"/>
        <v>5.9305555555555554</v>
      </c>
      <c r="J450" s="8">
        <f t="shared" si="70"/>
        <v>3.0341435185185186</v>
      </c>
      <c r="K450">
        <f>(SUMIFS('Compac Raw Data'!S:S,'Compac Raw Data'!Z:Z,'Workout sheet'!A450,'Compac Raw Data'!D:D,'Workout sheet'!C450))</f>
        <v>330</v>
      </c>
      <c r="L450" s="17">
        <f t="shared" si="67"/>
        <v>7.5308641975308649E-2</v>
      </c>
      <c r="M450" s="8">
        <f ca="1">IF(Table2[[#This Row],[MONTH]]+EOMONTH(MONTH(Table2[[#This Row],[MONTH]]),0)&lt;TODAY(),IF(H450=0,(F450-E450)/1440,((F450-E450)/H450)/1440),0)</f>
        <v>3.8153935185185186</v>
      </c>
      <c r="N450" s="24">
        <f t="shared" si="68"/>
        <v>6.0826210826210828E-2</v>
      </c>
    </row>
    <row r="451" spans="1:14" x14ac:dyDescent="0.3">
      <c r="A451" s="6">
        <v>45352</v>
      </c>
      <c r="B451" t="s">
        <v>33</v>
      </c>
      <c r="C451" t="str">
        <f>_xlfn.XLOOKUP(D451,'Production Data'!C:C,'Production Data'!B:B)</f>
        <v>GLEASON SHAVING ZS300 I9004</v>
      </c>
      <c r="D451" s="1" t="s">
        <v>5</v>
      </c>
      <c r="E451" s="1">
        <f>SUMIFS('Production Data'!K:K,'Production Data'!C:C,'Workout sheet'!D451,'Production Data'!A:A,'Workout sheet'!A451)</f>
        <v>1170</v>
      </c>
      <c r="F451" s="1">
        <f t="shared" si="66"/>
        <v>35100</v>
      </c>
      <c r="G451">
        <f>SUMIFS('Production Data'!T:T,'Production Data'!C:C,'Workout sheet'!D451,'Production Data'!A:A,'Workout sheet'!A451)</f>
        <v>37800</v>
      </c>
      <c r="H451">
        <f>COUNTIFS('Compac Raw Data'!$D:$D,'Workout sheet'!C451,'Compac Raw Data'!$Z:$Z,'Workout sheet'!A451)</f>
        <v>1</v>
      </c>
      <c r="I451" s="8">
        <f t="shared" si="69"/>
        <v>19.5</v>
      </c>
      <c r="J451" s="8">
        <f t="shared" si="70"/>
        <v>25.4375</v>
      </c>
      <c r="K451">
        <f>(SUMIFS('Compac Raw Data'!S:S,'Compac Raw Data'!Z:Z,'Workout sheet'!A451,'Compac Raw Data'!D:D,'Workout sheet'!C451))</f>
        <v>1695</v>
      </c>
      <c r="L451" s="17">
        <f t="shared" si="67"/>
        <v>3.0952380952380953E-2</v>
      </c>
      <c r="M451" s="8">
        <f ca="1">IF(Table2[[#This Row],[MONTH]]+EOMONTH(MONTH(Table2[[#This Row],[MONTH]]),0)&lt;TODAY(),IF(H451=0,(F451-E451)/1440,((F451-E451)/H451)/1440),0)</f>
        <v>23.5625</v>
      </c>
      <c r="N451" s="24">
        <f t="shared" si="68"/>
        <v>3.3333333333333333E-2</v>
      </c>
    </row>
    <row r="452" spans="1:14" x14ac:dyDescent="0.3">
      <c r="A452" s="6">
        <v>45352</v>
      </c>
      <c r="B452" t="s">
        <v>33</v>
      </c>
      <c r="C452" t="str">
        <f>_xlfn.XLOOKUP(D452,'Production Data'!C:C,'Production Data'!B:B)</f>
        <v>PREMIER HOBBING PE250-2 I7009</v>
      </c>
      <c r="D452" s="1" t="s">
        <v>6</v>
      </c>
      <c r="E452" s="1">
        <f>SUMIFS('Production Data'!K:K,'Production Data'!C:C,'Workout sheet'!D452,'Production Data'!A:A,'Workout sheet'!A452)</f>
        <v>275</v>
      </c>
      <c r="F452" s="1">
        <f t="shared" si="66"/>
        <v>35100</v>
      </c>
      <c r="G452">
        <f>SUMIFS('Production Data'!T:T,'Production Data'!C:C,'Workout sheet'!D452,'Production Data'!A:A,'Workout sheet'!A452)</f>
        <v>36900</v>
      </c>
      <c r="H452">
        <f>COUNTIFS('Compac Raw Data'!$D:$D,'Workout sheet'!C452,'Compac Raw Data'!$Z:$Z,'Workout sheet'!A452)</f>
        <v>0</v>
      </c>
      <c r="I452" s="8">
        <f t="shared" si="69"/>
        <v>4.583333333333333</v>
      </c>
      <c r="J452" s="8">
        <f t="shared" si="70"/>
        <v>25.434027777777779</v>
      </c>
      <c r="K452">
        <f>(SUMIFS('Compac Raw Data'!S:S,'Compac Raw Data'!Z:Z,'Workout sheet'!A452,'Compac Raw Data'!D:D,'Workout sheet'!C452))</f>
        <v>0</v>
      </c>
      <c r="L452" s="17">
        <f t="shared" si="67"/>
        <v>7.4525745257452572E-3</v>
      </c>
      <c r="M452" s="8">
        <f ca="1">IF(Table2[[#This Row],[MONTH]]+EOMONTH(MONTH(Table2[[#This Row],[MONTH]]),0)&lt;TODAY(),IF(H452=0,(F452-E452)/1440,((F452-E452)/H452)/1440),0)</f>
        <v>24.184027777777779</v>
      </c>
      <c r="N452" s="24">
        <f t="shared" si="68"/>
        <v>7.8347578347578353E-3</v>
      </c>
    </row>
    <row r="453" spans="1:14" x14ac:dyDescent="0.3">
      <c r="A453" s="6">
        <v>45352</v>
      </c>
      <c r="B453" t="s">
        <v>33</v>
      </c>
      <c r="C453" t="str">
        <f>_xlfn.XLOOKUP(D453,'Production Data'!C:C,'Production Data'!B:B)</f>
        <v>GLEASON HOBBING GP300-2 I7012</v>
      </c>
      <c r="D453" s="1" t="s">
        <v>7</v>
      </c>
      <c r="E453" s="1">
        <f>SUMIFS('Production Data'!K:K,'Production Data'!C:C,'Workout sheet'!D453,'Production Data'!A:A,'Workout sheet'!A453)</f>
        <v>730</v>
      </c>
      <c r="F453" s="1">
        <f t="shared" si="66"/>
        <v>35100</v>
      </c>
      <c r="G453">
        <f>SUMIFS('Production Data'!T:T,'Production Data'!C:C,'Workout sheet'!D453,'Production Data'!A:A,'Workout sheet'!A453)</f>
        <v>36900</v>
      </c>
      <c r="H453">
        <f>COUNTIFS('Compac Raw Data'!$D:$D,'Workout sheet'!C453,'Compac Raw Data'!$Z:$Z,'Workout sheet'!A453)</f>
        <v>6</v>
      </c>
      <c r="I453" s="8">
        <f t="shared" si="69"/>
        <v>2.0277777777777777</v>
      </c>
      <c r="J453" s="8">
        <f t="shared" si="70"/>
        <v>4.1863425925925926</v>
      </c>
      <c r="K453">
        <f>(SUMIFS('Compac Raw Data'!S:S,'Compac Raw Data'!Z:Z,'Workout sheet'!A453,'Compac Raw Data'!D:D,'Workout sheet'!C453))</f>
        <v>498</v>
      </c>
      <c r="L453" s="17">
        <f t="shared" si="67"/>
        <v>1.9783197831978318E-2</v>
      </c>
      <c r="M453" s="8">
        <f ca="1">IF(Table2[[#This Row],[MONTH]]+EOMONTH(MONTH(Table2[[#This Row],[MONTH]]),0)&lt;TODAY(),IF(H453=0,(F453-E453)/1440,((F453-E453)/H453)/1440),0)</f>
        <v>3.9780092592592591</v>
      </c>
      <c r="N453" s="24">
        <f t="shared" si="68"/>
        <v>2.0797720797720798E-2</v>
      </c>
    </row>
    <row r="454" spans="1:14" x14ac:dyDescent="0.3">
      <c r="A454" s="6">
        <v>45352</v>
      </c>
      <c r="B454" t="s">
        <v>33</v>
      </c>
      <c r="C454" t="str">
        <f>_xlfn.XLOOKUP(D454,'Production Data'!C:C,'Production Data'!B:B)</f>
        <v>CLC SHAPING CLC 400-2 I18001</v>
      </c>
      <c r="D454" s="1" t="s">
        <v>8</v>
      </c>
      <c r="E454" s="1">
        <f>SUMIFS('Production Data'!K:K,'Production Data'!C:C,'Workout sheet'!D454,'Production Data'!A:A,'Workout sheet'!A454)</f>
        <v>355</v>
      </c>
      <c r="F454" s="1">
        <f t="shared" si="66"/>
        <v>35100</v>
      </c>
      <c r="G454">
        <f>SUMIFS('Production Data'!T:T,'Production Data'!C:C,'Workout sheet'!D454,'Production Data'!A:A,'Workout sheet'!A454)</f>
        <v>27450</v>
      </c>
      <c r="H454">
        <f>COUNTIFS('Compac Raw Data'!$D:$D,'Workout sheet'!C454,'Compac Raw Data'!$Z:$Z,'Workout sheet'!A454)</f>
        <v>6</v>
      </c>
      <c r="I454" s="8">
        <f t="shared" si="69"/>
        <v>0.98611111111111105</v>
      </c>
      <c r="J454" s="8">
        <f t="shared" si="70"/>
        <v>3.1359953703703702</v>
      </c>
      <c r="K454">
        <f>(SUMIFS('Compac Raw Data'!S:S,'Compac Raw Data'!Z:Z,'Workout sheet'!A454,'Compac Raw Data'!D:D,'Workout sheet'!C454))</f>
        <v>1020</v>
      </c>
      <c r="L454" s="17">
        <f t="shared" si="67"/>
        <v>1.2932604735883424E-2</v>
      </c>
      <c r="M454" s="8">
        <f ca="1">IF(Table2[[#This Row],[MONTH]]+EOMONTH(MONTH(Table2[[#This Row],[MONTH]]),0)&lt;TODAY(),IF(H454=0,(F454-E454)/1440,((F454-E454)/H454)/1440),0)</f>
        <v>4.0214120370370372</v>
      </c>
      <c r="N454" s="24">
        <f t="shared" si="68"/>
        <v>1.0113960113960114E-2</v>
      </c>
    </row>
    <row r="455" spans="1:14" x14ac:dyDescent="0.3">
      <c r="A455" s="6">
        <v>45352</v>
      </c>
      <c r="B455" t="s">
        <v>33</v>
      </c>
      <c r="C455" t="str">
        <f>_xlfn.XLOOKUP(D455,'Production Data'!C:C,'Production Data'!B:B)</f>
        <v>PAIDEMM SHAPPING DS500 I18002</v>
      </c>
      <c r="D455" s="1" t="s">
        <v>9</v>
      </c>
      <c r="E455" s="1">
        <f>SUMIFS('Production Data'!K:K,'Production Data'!C:C,'Workout sheet'!D455,'Production Data'!A:A,'Workout sheet'!A455)</f>
        <v>970</v>
      </c>
      <c r="F455" s="1">
        <f t="shared" si="66"/>
        <v>35100</v>
      </c>
      <c r="G455">
        <f>SUMIFS('Production Data'!T:T,'Production Data'!C:C,'Workout sheet'!D455,'Production Data'!A:A,'Workout sheet'!A455)</f>
        <v>36900</v>
      </c>
      <c r="H455">
        <f>COUNTIFS('Compac Raw Data'!$D:$D,'Workout sheet'!C455,'Compac Raw Data'!$Z:$Z,'Workout sheet'!A455)</f>
        <v>1</v>
      </c>
      <c r="I455" s="8">
        <f t="shared" si="69"/>
        <v>16.166666666666668</v>
      </c>
      <c r="J455" s="8">
        <f t="shared" si="70"/>
        <v>24.951388888888889</v>
      </c>
      <c r="K455">
        <f>(SUMIFS('Compac Raw Data'!S:S,'Compac Raw Data'!Z:Z,'Workout sheet'!A455,'Compac Raw Data'!D:D,'Workout sheet'!C455))</f>
        <v>0</v>
      </c>
      <c r="L455" s="17">
        <f t="shared" si="67"/>
        <v>2.6287262872628725E-2</v>
      </c>
      <c r="M455" s="8">
        <f ca="1">IF(Table2[[#This Row],[MONTH]]+EOMONTH(MONTH(Table2[[#This Row],[MONTH]]),0)&lt;TODAY(),IF(H455=0,(F455-E455)/1440,((F455-E455)/H455)/1440),0)</f>
        <v>23.701388888888889</v>
      </c>
      <c r="N455" s="24">
        <f t="shared" si="68"/>
        <v>2.7635327635327635E-2</v>
      </c>
    </row>
    <row r="456" spans="1:14" x14ac:dyDescent="0.3">
      <c r="A456" s="6">
        <v>45352</v>
      </c>
      <c r="B456" t="s">
        <v>33</v>
      </c>
      <c r="C456" t="str">
        <f>_xlfn.XLOOKUP(D456,'Production Data'!C:C,'Production Data'!B:B)</f>
        <v>SLOTTING MACHINE - SAGAR-6004</v>
      </c>
      <c r="D456" s="1" t="s">
        <v>10</v>
      </c>
      <c r="E456" s="1">
        <f>SUMIFS('Production Data'!K:K,'Production Data'!C:C,'Workout sheet'!D456,'Production Data'!A:A,'Workout sheet'!A456)</f>
        <v>25</v>
      </c>
      <c r="F456" s="1">
        <f t="shared" si="66"/>
        <v>35100</v>
      </c>
      <c r="G456">
        <f>SUMIFS('Production Data'!T:T,'Production Data'!C:C,'Workout sheet'!D456,'Production Data'!A:A,'Workout sheet'!A456)</f>
        <v>33750</v>
      </c>
      <c r="H456">
        <f>COUNTIFS('Compac Raw Data'!$D:$D,'Workout sheet'!C456,'Compac Raw Data'!$Z:$Z,'Workout sheet'!A456)</f>
        <v>0</v>
      </c>
      <c r="I456" s="8">
        <f t="shared" si="69"/>
        <v>0.41666666666666669</v>
      </c>
      <c r="J456" s="8">
        <f t="shared" si="70"/>
        <v>23.420138888888889</v>
      </c>
      <c r="K456">
        <f>(SUMIFS('Compac Raw Data'!S:S,'Compac Raw Data'!Z:Z,'Workout sheet'!A456,'Compac Raw Data'!D:D,'Workout sheet'!C456))</f>
        <v>0</v>
      </c>
      <c r="L456" s="17">
        <f t="shared" si="67"/>
        <v>7.407407407407407E-4</v>
      </c>
      <c r="M456" s="8">
        <f ca="1">IF(Table2[[#This Row],[MONTH]]+EOMONTH(MONTH(Table2[[#This Row],[MONTH]]),0)&lt;TODAY(),IF(H456=0,(F456-E456)/1440,((F456-E456)/H456)/1440),0)</f>
        <v>24.357638888888889</v>
      </c>
      <c r="N456" s="24">
        <f t="shared" si="68"/>
        <v>7.1225071225071229E-4</v>
      </c>
    </row>
    <row r="457" spans="1:14" x14ac:dyDescent="0.3">
      <c r="A457" s="6">
        <v>45352</v>
      </c>
      <c r="B457" t="s">
        <v>33</v>
      </c>
      <c r="C457" t="str">
        <f>_xlfn.XLOOKUP(D457,'Production Data'!C:C,'Production Data'!B:B)</f>
        <v>GLEASON HOBBING 130H I7008</v>
      </c>
      <c r="D457" s="1" t="s">
        <v>11</v>
      </c>
      <c r="E457" s="1">
        <f>SUMIFS('Production Data'!K:K,'Production Data'!C:C,'Workout sheet'!D457,'Production Data'!A:A,'Workout sheet'!A457)</f>
        <v>935</v>
      </c>
      <c r="F457" s="1">
        <f t="shared" si="66"/>
        <v>35100</v>
      </c>
      <c r="G457">
        <f>SUMIFS('Production Data'!T:T,'Production Data'!C:C,'Workout sheet'!D457,'Production Data'!A:A,'Workout sheet'!A457)</f>
        <v>37800</v>
      </c>
      <c r="H457">
        <f>COUNTIFS('Compac Raw Data'!$D:$D,'Workout sheet'!C457,'Compac Raw Data'!$Z:$Z,'Workout sheet'!A457)</f>
        <v>2</v>
      </c>
      <c r="I457" s="8">
        <f t="shared" si="69"/>
        <v>7.791666666666667</v>
      </c>
      <c r="J457" s="8">
        <f t="shared" si="70"/>
        <v>12.800347222222221</v>
      </c>
      <c r="K457">
        <f>(SUMIFS('Compac Raw Data'!S:S,'Compac Raw Data'!Z:Z,'Workout sheet'!A457,'Compac Raw Data'!D:D,'Workout sheet'!C457))</f>
        <v>80</v>
      </c>
      <c r="L457" s="17">
        <f t="shared" si="67"/>
        <v>2.4735449735449735E-2</v>
      </c>
      <c r="M457" s="8">
        <f ca="1">IF(Table2[[#This Row],[MONTH]]+EOMONTH(MONTH(Table2[[#This Row],[MONTH]]),0)&lt;TODAY(),IF(H457=0,(F457-E457)/1440,((F457-E457)/H457)/1440),0)</f>
        <v>11.862847222222221</v>
      </c>
      <c r="N457" s="24">
        <f t="shared" si="68"/>
        <v>2.663817663817664E-2</v>
      </c>
    </row>
    <row r="458" spans="1:14" x14ac:dyDescent="0.3">
      <c r="A458" s="6">
        <v>45352</v>
      </c>
      <c r="B458" t="s">
        <v>33</v>
      </c>
      <c r="C458" t="str">
        <f>_xlfn.XLOOKUP(D458,'Production Data'!C:C,'Production Data'!B:B)</f>
        <v>GLEASON HOBBING GP300-1 I7011</v>
      </c>
      <c r="D458" s="1" t="s">
        <v>12</v>
      </c>
      <c r="E458" s="1">
        <f>SUMIFS('Production Data'!K:K,'Production Data'!C:C,'Workout sheet'!D458,'Production Data'!A:A,'Workout sheet'!A458)</f>
        <v>940</v>
      </c>
      <c r="F458" s="1">
        <f t="shared" si="66"/>
        <v>35100</v>
      </c>
      <c r="G458">
        <f>SUMIFS('Production Data'!T:T,'Production Data'!C:C,'Workout sheet'!D458,'Production Data'!A:A,'Workout sheet'!A458)</f>
        <v>37350</v>
      </c>
      <c r="H458">
        <f>COUNTIFS('Compac Raw Data'!$D:$D,'Workout sheet'!C458,'Compac Raw Data'!$Z:$Z,'Workout sheet'!A458)</f>
        <v>3</v>
      </c>
      <c r="I458" s="8">
        <f t="shared" si="69"/>
        <v>5.2222222222222223</v>
      </c>
      <c r="J458" s="8">
        <f t="shared" si="70"/>
        <v>8.4282407407407405</v>
      </c>
      <c r="K458">
        <f>(SUMIFS('Compac Raw Data'!S:S,'Compac Raw Data'!Z:Z,'Workout sheet'!A458,'Compac Raw Data'!D:D,'Workout sheet'!C458))</f>
        <v>265</v>
      </c>
      <c r="L458" s="17">
        <f t="shared" si="67"/>
        <v>2.5167336010709505E-2</v>
      </c>
      <c r="M458" s="8">
        <f ca="1">IF(Table2[[#This Row],[MONTH]]+EOMONTH(MONTH(Table2[[#This Row],[MONTH]]),0)&lt;TODAY(),IF(H458=0,(F458-E458)/1440,((F458-E458)/H458)/1440),0)</f>
        <v>7.9074074074074066</v>
      </c>
      <c r="N458" s="24">
        <f t="shared" si="68"/>
        <v>2.678062678062678E-2</v>
      </c>
    </row>
    <row r="459" spans="1:14" x14ac:dyDescent="0.3">
      <c r="A459" s="6">
        <v>45352</v>
      </c>
      <c r="B459" t="s">
        <v>33</v>
      </c>
      <c r="C459" t="str">
        <f>_xlfn.XLOOKUP(D459,'Production Data'!C:C,'Production Data'!B:B)</f>
        <v>GLEASON SHAVING 130SV I9003</v>
      </c>
      <c r="D459" s="1" t="s">
        <v>13</v>
      </c>
      <c r="E459" s="1">
        <f>SUMIFS('Production Data'!K:K,'Production Data'!C:C,'Workout sheet'!D459,'Production Data'!A:A,'Workout sheet'!A459)</f>
        <v>2285</v>
      </c>
      <c r="F459" s="1">
        <f t="shared" si="66"/>
        <v>35100</v>
      </c>
      <c r="G459">
        <f>SUMIFS('Production Data'!T:T,'Production Data'!C:C,'Workout sheet'!D459,'Production Data'!A:A,'Workout sheet'!A459)</f>
        <v>38250</v>
      </c>
      <c r="H459">
        <f>COUNTIFS('Compac Raw Data'!$D:$D,'Workout sheet'!C459,'Compac Raw Data'!$Z:$Z,'Workout sheet'!A459)</f>
        <v>1</v>
      </c>
      <c r="I459" s="8">
        <f t="shared" si="69"/>
        <v>38.083333333333336</v>
      </c>
      <c r="J459" s="8">
        <f t="shared" si="70"/>
        <v>24.975694444444443</v>
      </c>
      <c r="K459">
        <f>(SUMIFS('Compac Raw Data'!S:S,'Compac Raw Data'!Z:Z,'Workout sheet'!A459,'Compac Raw Data'!D:D,'Workout sheet'!C459))</f>
        <v>380</v>
      </c>
      <c r="L459" s="17">
        <f t="shared" si="67"/>
        <v>5.9738562091503265E-2</v>
      </c>
      <c r="M459" s="8">
        <f ca="1">IF(Table2[[#This Row],[MONTH]]+EOMONTH(MONTH(Table2[[#This Row],[MONTH]]),0)&lt;TODAY(),IF(H459=0,(F459-E459)/1440,((F459-E459)/H459)/1440),0)</f>
        <v>22.788194444444443</v>
      </c>
      <c r="N459" s="24">
        <f t="shared" si="68"/>
        <v>6.50997150997151E-2</v>
      </c>
    </row>
    <row r="460" spans="1:14" x14ac:dyDescent="0.3">
      <c r="A460" s="6">
        <v>45352</v>
      </c>
      <c r="B460" t="s">
        <v>33</v>
      </c>
      <c r="C460" t="str">
        <f>_xlfn.XLOOKUP(D460,'Production Data'!C:C,'Production Data'!B:B)</f>
        <v>SICMAT-1 SHAVING NRSU310 I9001</v>
      </c>
      <c r="D460" s="1" t="s">
        <v>14</v>
      </c>
      <c r="E460" s="1">
        <f>SUMIFS('Production Data'!K:K,'Production Data'!C:C,'Workout sheet'!D460,'Production Data'!A:A,'Workout sheet'!A460)</f>
        <v>16765</v>
      </c>
      <c r="F460" s="1">
        <f t="shared" ref="F460:F523" si="71">NETWORKDAYS.INTL(A460,EOMONTH(A460,0),11,U:U)*22.5*60</f>
        <v>35100</v>
      </c>
      <c r="G460">
        <f>SUMIFS('Production Data'!T:T,'Production Data'!C:C,'Workout sheet'!D460,'Production Data'!A:A,'Workout sheet'!A460)</f>
        <v>21150</v>
      </c>
      <c r="H460">
        <f>COUNTIFS('Compac Raw Data'!$D:$D,'Workout sheet'!C460,'Compac Raw Data'!$Z:$Z,'Workout sheet'!A460)</f>
        <v>7</v>
      </c>
      <c r="I460" s="8">
        <f t="shared" si="69"/>
        <v>39.916666666666664</v>
      </c>
      <c r="J460" s="8">
        <f t="shared" si="70"/>
        <v>0.43501984126984128</v>
      </c>
      <c r="K460">
        <f>(SUMIFS('Compac Raw Data'!S:S,'Compac Raw Data'!Z:Z,'Workout sheet'!A460,'Compac Raw Data'!D:D,'Workout sheet'!C460))</f>
        <v>1165</v>
      </c>
      <c r="L460" s="17">
        <f t="shared" si="67"/>
        <v>0.79267139479905435</v>
      </c>
      <c r="M460" s="8">
        <f ca="1">IF(Table2[[#This Row],[MONTH]]+EOMONTH(MONTH(Table2[[#This Row],[MONTH]]),0)&lt;TODAY(),IF(H460=0,(F460-E460)/1440,((F460-E460)/H460)/1440),0)</f>
        <v>1.8189484126984126</v>
      </c>
      <c r="N460" s="24">
        <f t="shared" si="68"/>
        <v>0.47763532763532762</v>
      </c>
    </row>
    <row r="461" spans="1:14" x14ac:dyDescent="0.3">
      <c r="A461" s="6">
        <v>45352</v>
      </c>
      <c r="B461" t="s">
        <v>33</v>
      </c>
      <c r="C461" t="str">
        <f>_xlfn.XLOOKUP(D461,'Production Data'!C:C,'Production Data'!B:B)</f>
        <v>GLEASON SHAPPING P500S I18003</v>
      </c>
      <c r="D461" s="1" t="s">
        <v>15</v>
      </c>
      <c r="E461" s="1">
        <f>SUMIFS('Production Data'!K:K,'Production Data'!C:C,'Workout sheet'!D461,'Production Data'!A:A,'Workout sheet'!A461)</f>
        <v>520</v>
      </c>
      <c r="F461" s="1">
        <f t="shared" si="71"/>
        <v>35100</v>
      </c>
      <c r="G461">
        <f>SUMIFS('Production Data'!T:T,'Production Data'!C:C,'Workout sheet'!D461,'Production Data'!A:A,'Workout sheet'!A461)</f>
        <v>35100</v>
      </c>
      <c r="H461">
        <f>COUNTIFS('Compac Raw Data'!$D:$D,'Workout sheet'!C461,'Compac Raw Data'!$Z:$Z,'Workout sheet'!A461)</f>
        <v>2</v>
      </c>
      <c r="I461" s="8">
        <f t="shared" si="69"/>
        <v>4.333333333333333</v>
      </c>
      <c r="J461" s="8">
        <f t="shared" si="70"/>
        <v>12.006944444444445</v>
      </c>
      <c r="K461">
        <f>(SUMIFS('Compac Raw Data'!S:S,'Compac Raw Data'!Z:Z,'Workout sheet'!A461,'Compac Raw Data'!D:D,'Workout sheet'!C461))</f>
        <v>420</v>
      </c>
      <c r="L461" s="17">
        <f t="shared" si="67"/>
        <v>1.4814814814814815E-2</v>
      </c>
      <c r="M461" s="8">
        <f ca="1">IF(Table2[[#This Row],[MONTH]]+EOMONTH(MONTH(Table2[[#This Row],[MONTH]]),0)&lt;TODAY(),IF(H461=0,(F461-E461)/1440,((F461-E461)/H461)/1440),0)</f>
        <v>12.006944444444445</v>
      </c>
      <c r="N461" s="24">
        <f t="shared" si="68"/>
        <v>1.4814814814814815E-2</v>
      </c>
    </row>
    <row r="462" spans="1:14" x14ac:dyDescent="0.3">
      <c r="A462" s="6">
        <v>45352</v>
      </c>
      <c r="B462" t="s">
        <v>33</v>
      </c>
      <c r="C462" t="str">
        <f>_xlfn.XLOOKUP(D462,'Production Data'!C:C,'Production Data'!B:B)</f>
        <v>GLEASON SHAPPING GP200S I18004</v>
      </c>
      <c r="D462" s="1" t="s">
        <v>16</v>
      </c>
      <c r="E462" s="1">
        <f>SUMIFS('Production Data'!K:K,'Production Data'!C:C,'Workout sheet'!D462,'Production Data'!A:A,'Workout sheet'!A462)</f>
        <v>1085</v>
      </c>
      <c r="F462" s="1">
        <f t="shared" si="71"/>
        <v>35100</v>
      </c>
      <c r="G462">
        <f>SUMIFS('Production Data'!T:T,'Production Data'!C:C,'Workout sheet'!D462,'Production Data'!A:A,'Workout sheet'!A462)</f>
        <v>36000</v>
      </c>
      <c r="H462">
        <f>COUNTIFS('Compac Raw Data'!$D:$D,'Workout sheet'!C462,'Compac Raw Data'!$Z:$Z,'Workout sheet'!A462)</f>
        <v>5</v>
      </c>
      <c r="I462" s="8">
        <f t="shared" si="69"/>
        <v>3.6166666666666667</v>
      </c>
      <c r="J462" s="8">
        <f t="shared" si="70"/>
        <v>4.8493055555555555</v>
      </c>
      <c r="K462">
        <f>(SUMIFS('Compac Raw Data'!S:S,'Compac Raw Data'!Z:Z,'Workout sheet'!A462,'Compac Raw Data'!D:D,'Workout sheet'!C462))</f>
        <v>210</v>
      </c>
      <c r="L462" s="17">
        <f t="shared" si="67"/>
        <v>3.0138888888888889E-2</v>
      </c>
      <c r="M462" s="8">
        <f ca="1">IF(Table2[[#This Row],[MONTH]]+EOMONTH(MONTH(Table2[[#This Row],[MONTH]]),0)&lt;TODAY(),IF(H462=0,(F462-E462)/1440,((F462-E462)/H462)/1440),0)</f>
        <v>4.7243055555555555</v>
      </c>
      <c r="N462" s="24">
        <f t="shared" si="68"/>
        <v>3.0911680911680912E-2</v>
      </c>
    </row>
    <row r="463" spans="1:14" x14ac:dyDescent="0.3">
      <c r="A463" s="6">
        <v>45352</v>
      </c>
      <c r="B463" t="s">
        <v>33</v>
      </c>
      <c r="C463" t="str">
        <f>_xlfn.XLOOKUP(D463,'Production Data'!C:C,'Production Data'!B:B)</f>
        <v>BROACHING MACHINE  6T- 5002</v>
      </c>
      <c r="D463" s="1" t="s">
        <v>17</v>
      </c>
      <c r="E463" s="1">
        <f>SUMIFS('Production Data'!K:K,'Production Data'!C:C,'Workout sheet'!D463,'Production Data'!A:A,'Workout sheet'!A463)</f>
        <v>0</v>
      </c>
      <c r="F463" s="1">
        <f t="shared" si="71"/>
        <v>35100</v>
      </c>
      <c r="G463">
        <f>SUMIFS('Production Data'!T:T,'Production Data'!C:C,'Workout sheet'!D463,'Production Data'!A:A,'Workout sheet'!A463)</f>
        <v>450</v>
      </c>
      <c r="H463">
        <f>COUNTIFS('Compac Raw Data'!$D:$D,'Workout sheet'!C463,'Compac Raw Data'!$Z:$Z,'Workout sheet'!A463)</f>
        <v>0</v>
      </c>
      <c r="I463" s="8">
        <f t="shared" si="69"/>
        <v>0</v>
      </c>
      <c r="J463" s="8">
        <f t="shared" si="70"/>
        <v>0.3125</v>
      </c>
      <c r="K463">
        <f>(SUMIFS('Compac Raw Data'!S:S,'Compac Raw Data'!Z:Z,'Workout sheet'!A463,'Compac Raw Data'!D:D,'Workout sheet'!C463))</f>
        <v>0</v>
      </c>
      <c r="L463" s="17">
        <f t="shared" si="67"/>
        <v>0</v>
      </c>
      <c r="M463" s="8">
        <f ca="1">IF(Table2[[#This Row],[MONTH]]+EOMONTH(MONTH(Table2[[#This Row],[MONTH]]),0)&lt;TODAY(),IF(H463=0,(F463-E463)/1440,((F463-E463)/H463)/1440),0)</f>
        <v>24.375</v>
      </c>
      <c r="N463" s="24">
        <f t="shared" si="68"/>
        <v>0</v>
      </c>
    </row>
    <row r="464" spans="1:14" x14ac:dyDescent="0.3">
      <c r="A464" s="6">
        <v>45352</v>
      </c>
      <c r="B464" t="s">
        <v>33</v>
      </c>
      <c r="C464" t="str">
        <f>_xlfn.XLOOKUP(D464,'Production Data'!C:C,'Production Data'!B:B)</f>
        <v>MAG HOBBING 140H I7015</v>
      </c>
      <c r="D464" s="1" t="s">
        <v>18</v>
      </c>
      <c r="E464" s="1">
        <f>SUMIFS('Production Data'!K:K,'Production Data'!C:C,'Workout sheet'!D464,'Production Data'!A:A,'Workout sheet'!A464)</f>
        <v>2280</v>
      </c>
      <c r="F464" s="1">
        <f t="shared" si="71"/>
        <v>35100</v>
      </c>
      <c r="G464">
        <f>SUMIFS('Production Data'!T:T,'Production Data'!C:C,'Workout sheet'!D464,'Production Data'!A:A,'Workout sheet'!A464)</f>
        <v>34650</v>
      </c>
      <c r="H464">
        <f>COUNTIFS('Compac Raw Data'!$D:$D,'Workout sheet'!C464,'Compac Raw Data'!$Z:$Z,'Workout sheet'!A464)</f>
        <v>4</v>
      </c>
      <c r="I464" s="8">
        <f t="shared" si="69"/>
        <v>9.5</v>
      </c>
      <c r="J464" s="8">
        <f t="shared" si="70"/>
        <v>5.619791666666667</v>
      </c>
      <c r="K464">
        <f>(SUMIFS('Compac Raw Data'!S:S,'Compac Raw Data'!Z:Z,'Workout sheet'!A464,'Compac Raw Data'!D:D,'Workout sheet'!C464))</f>
        <v>870</v>
      </c>
      <c r="L464" s="17">
        <f t="shared" si="67"/>
        <v>6.5800865800865804E-2</v>
      </c>
      <c r="M464" s="8">
        <f ca="1">IF(Table2[[#This Row],[MONTH]]+EOMONTH(MONTH(Table2[[#This Row],[MONTH]]),0)&lt;TODAY(),IF(H464=0,(F464-E464)/1440,((F464-E464)/H464)/1440),0)</f>
        <v>5.697916666666667</v>
      </c>
      <c r="N464" s="24">
        <f t="shared" si="68"/>
        <v>6.4957264957264962E-2</v>
      </c>
    </row>
    <row r="465" spans="1:14" x14ac:dyDescent="0.3">
      <c r="A465" s="6">
        <v>45352</v>
      </c>
      <c r="B465" t="s">
        <v>33</v>
      </c>
      <c r="C465" t="str">
        <f>_xlfn.XLOOKUP(D465,'Production Data'!C:C,'Production Data'!B:B)</f>
        <v>GLEASON HOBBING 210H I7016</v>
      </c>
      <c r="D465" s="1" t="s">
        <v>19</v>
      </c>
      <c r="E465" s="1">
        <f>SUMIFS('Production Data'!K:K,'Production Data'!C:C,'Workout sheet'!D465,'Production Data'!A:A,'Workout sheet'!A465)</f>
        <v>1363</v>
      </c>
      <c r="F465" s="1">
        <f t="shared" si="71"/>
        <v>35100</v>
      </c>
      <c r="G465">
        <f>SUMIFS('Production Data'!T:T,'Production Data'!C:C,'Workout sheet'!D465,'Production Data'!A:A,'Workout sheet'!A465)</f>
        <v>36450</v>
      </c>
      <c r="H465">
        <f>COUNTIFS('Compac Raw Data'!$D:$D,'Workout sheet'!C465,'Compac Raw Data'!$Z:$Z,'Workout sheet'!A465)</f>
        <v>1</v>
      </c>
      <c r="I465" s="8">
        <f t="shared" si="69"/>
        <v>22.716666666666665</v>
      </c>
      <c r="J465" s="8">
        <f t="shared" si="70"/>
        <v>24.365972222222222</v>
      </c>
      <c r="K465">
        <f>(SUMIFS('Compac Raw Data'!S:S,'Compac Raw Data'!Z:Z,'Workout sheet'!A465,'Compac Raw Data'!D:D,'Workout sheet'!C465))</f>
        <v>45</v>
      </c>
      <c r="L465" s="17">
        <f t="shared" si="67"/>
        <v>3.7393689986282577E-2</v>
      </c>
      <c r="M465" s="8">
        <f ca="1">IF(Table2[[#This Row],[MONTH]]+EOMONTH(MONTH(Table2[[#This Row],[MONTH]]),0)&lt;TODAY(),IF(H465=0,(F465-E465)/1440,((F465-E465)/H465)/1440),0)</f>
        <v>23.428472222222222</v>
      </c>
      <c r="N465" s="24">
        <f t="shared" si="68"/>
        <v>3.8831908831908832E-2</v>
      </c>
    </row>
    <row r="466" spans="1:14" x14ac:dyDescent="0.3">
      <c r="A466" s="6">
        <v>45352</v>
      </c>
      <c r="B466" t="s">
        <v>33</v>
      </c>
      <c r="C466" t="str">
        <f>_xlfn.XLOOKUP(D466,'Production Data'!C:C,'Production Data'!B:B)</f>
        <v>GLEASON SHAVING 200SV I9006</v>
      </c>
      <c r="D466" s="1" t="s">
        <v>3932</v>
      </c>
      <c r="E466" s="1">
        <f>SUMIFS('Production Data'!K:K,'Production Data'!C:C,'Workout sheet'!D466,'Production Data'!A:A,'Workout sheet'!A466)</f>
        <v>4730</v>
      </c>
      <c r="F466" s="1">
        <f t="shared" si="71"/>
        <v>35100</v>
      </c>
      <c r="G466">
        <f>SUMIFS('Production Data'!T:T,'Production Data'!C:C,'Workout sheet'!D466,'Production Data'!A:A,'Workout sheet'!A466)</f>
        <v>30150</v>
      </c>
      <c r="H466">
        <f>COUNTIFS('Compac Raw Data'!$D:$D,'Workout sheet'!C466,'Compac Raw Data'!$Z:$Z,'Workout sheet'!A466)</f>
        <v>4</v>
      </c>
      <c r="I466" s="8">
        <f t="shared" si="69"/>
        <v>19.708333333333332</v>
      </c>
      <c r="J466" s="8">
        <f t="shared" si="70"/>
        <v>4.4131944444444446</v>
      </c>
      <c r="K466">
        <f>(SUMIFS('Compac Raw Data'!S:S,'Compac Raw Data'!Z:Z,'Workout sheet'!A466,'Compac Raw Data'!D:D,'Workout sheet'!C466))</f>
        <v>570</v>
      </c>
      <c r="L466" s="17">
        <f t="shared" si="67"/>
        <v>0.15688225538971809</v>
      </c>
      <c r="M466" s="8">
        <f ca="1">IF(Table2[[#This Row],[MONTH]]+EOMONTH(MONTH(Table2[[#This Row],[MONTH]]),0)&lt;TODAY(),IF(H466=0,(F466-E466)/1440,((F466-E466)/H466)/1440),0)</f>
        <v>5.2725694444444446</v>
      </c>
      <c r="N466" s="24">
        <f t="shared" si="68"/>
        <v>0.13475783475783476</v>
      </c>
    </row>
    <row r="467" spans="1:14" x14ac:dyDescent="0.3">
      <c r="A467" s="6">
        <v>45352</v>
      </c>
      <c r="B467" t="s">
        <v>34</v>
      </c>
      <c r="C467" t="str">
        <f>_xlfn.XLOOKUP(D467,'Production Data'!C:C,'Production Data'!B:B)</f>
        <v>STUDER EXT GRINDING S36-1 I13005</v>
      </c>
      <c r="D467" s="1" t="s">
        <v>22</v>
      </c>
      <c r="E467" s="1">
        <f>SUMIFS('Production Data'!K:K,'Production Data'!C:C,'Workout sheet'!D467,'Production Data'!A:A,'Workout sheet'!A467)</f>
        <v>2315</v>
      </c>
      <c r="F467" s="1">
        <f t="shared" si="71"/>
        <v>35100</v>
      </c>
      <c r="G467">
        <f>SUMIFS('Production Data'!T:T,'Production Data'!C:C,'Workout sheet'!D467,'Production Data'!A:A,'Workout sheet'!A467)</f>
        <v>40950</v>
      </c>
      <c r="H467">
        <f>COUNTIFS('Compac Raw Data'!$D:$D,'Workout sheet'!C467,'Compac Raw Data'!$Z:$Z,'Workout sheet'!A467)</f>
        <v>2</v>
      </c>
      <c r="I467" s="8">
        <f t="shared" si="69"/>
        <v>19.291666666666668</v>
      </c>
      <c r="J467" s="8">
        <f t="shared" si="70"/>
        <v>13.414930555555555</v>
      </c>
      <c r="K467">
        <f>(SUMIFS('Compac Raw Data'!S:S,'Compac Raw Data'!Z:Z,'Workout sheet'!A467,'Compac Raw Data'!D:D,'Workout sheet'!C467))</f>
        <v>60</v>
      </c>
      <c r="L467" s="17">
        <f t="shared" si="67"/>
        <v>5.6532356532356533E-2</v>
      </c>
      <c r="M467" s="8">
        <f ca="1">IF(Table2[[#This Row],[MONTH]]+EOMONTH(MONTH(Table2[[#This Row],[MONTH]]),0)&lt;TODAY(),IF(H467=0,(F467-E467)/1440,((F467-E467)/H467)/1440),0)</f>
        <v>11.383680555555555</v>
      </c>
      <c r="N467" s="24">
        <f t="shared" si="68"/>
        <v>6.5954415954415951E-2</v>
      </c>
    </row>
    <row r="468" spans="1:14" x14ac:dyDescent="0.3">
      <c r="A468" s="6">
        <v>45352</v>
      </c>
      <c r="B468" t="s">
        <v>34</v>
      </c>
      <c r="C468" t="str">
        <f>_xlfn.XLOOKUP(D468,'Production Data'!C:C,'Production Data'!B:B)</f>
        <v>STUDER EXT GRINDING S40 I13004</v>
      </c>
      <c r="D468" s="1" t="s">
        <v>23</v>
      </c>
      <c r="E468" s="1">
        <f>SUMIFS('Production Data'!K:K,'Production Data'!C:C,'Workout sheet'!D468,'Production Data'!A:A,'Workout sheet'!A468)</f>
        <v>0</v>
      </c>
      <c r="F468" s="1">
        <f t="shared" si="71"/>
        <v>35100</v>
      </c>
      <c r="G468">
        <f>SUMIFS('Production Data'!T:T,'Production Data'!C:C,'Workout sheet'!D468,'Production Data'!A:A,'Workout sheet'!A468)</f>
        <v>25200</v>
      </c>
      <c r="H468">
        <f>COUNTIFS('Compac Raw Data'!$D:$D,'Workout sheet'!C468,'Compac Raw Data'!$Z:$Z,'Workout sheet'!A468)</f>
        <v>24</v>
      </c>
      <c r="I468" s="8">
        <f t="shared" si="69"/>
        <v>0</v>
      </c>
      <c r="J468" s="8">
        <f t="shared" si="70"/>
        <v>0.72916666666666663</v>
      </c>
      <c r="K468">
        <f>(SUMIFS('Compac Raw Data'!S:S,'Compac Raw Data'!Z:Z,'Workout sheet'!A468,'Compac Raw Data'!D:D,'Workout sheet'!C468))</f>
        <v>4375</v>
      </c>
      <c r="L468" s="17">
        <f t="shared" si="67"/>
        <v>0</v>
      </c>
      <c r="M468" s="8">
        <f ca="1">IF(Table2[[#This Row],[MONTH]]+EOMONTH(MONTH(Table2[[#This Row],[MONTH]]),0)&lt;TODAY(),IF(H468=0,(F468-E468)/1440,((F468-E468)/H468)/1440),0)</f>
        <v>1.015625</v>
      </c>
      <c r="N468" s="24">
        <f t="shared" si="68"/>
        <v>0</v>
      </c>
    </row>
    <row r="469" spans="1:14" x14ac:dyDescent="0.3">
      <c r="A469" s="6">
        <v>45352</v>
      </c>
      <c r="B469" t="s">
        <v>34</v>
      </c>
      <c r="C469" t="str">
        <f>_xlfn.XLOOKUP(D469,'Production Data'!C:C,'Production Data'!B:B)</f>
        <v>MAZAK TURNING CENTER SQT250-1 I3002</v>
      </c>
      <c r="D469" s="1" t="s">
        <v>24</v>
      </c>
      <c r="E469" s="1">
        <f>SUMIFS('Production Data'!K:K,'Production Data'!C:C,'Workout sheet'!D469,'Production Data'!A:A,'Workout sheet'!A469)</f>
        <v>335</v>
      </c>
      <c r="F469" s="1">
        <f t="shared" si="71"/>
        <v>35100</v>
      </c>
      <c r="G469">
        <f>SUMIFS('Production Data'!T:T,'Production Data'!C:C,'Workout sheet'!D469,'Production Data'!A:A,'Workout sheet'!A469)</f>
        <v>37350</v>
      </c>
      <c r="H469">
        <f>COUNTIFS('Compac Raw Data'!$D:$D,'Workout sheet'!C469,'Compac Raw Data'!$Z:$Z,'Workout sheet'!A469)</f>
        <v>2</v>
      </c>
      <c r="I469" s="8">
        <f t="shared" si="69"/>
        <v>2.7916666666666665</v>
      </c>
      <c r="J469" s="8">
        <f t="shared" si="70"/>
        <v>12.852430555555555</v>
      </c>
      <c r="K469">
        <f>(SUMIFS('Compac Raw Data'!S:S,'Compac Raw Data'!Z:Z,'Workout sheet'!A469,'Compac Raw Data'!D:D,'Workout sheet'!C469))</f>
        <v>135</v>
      </c>
      <c r="L469" s="17">
        <f t="shared" si="67"/>
        <v>8.9692101740294506E-3</v>
      </c>
      <c r="M469" s="8">
        <f ca="1">IF(Table2[[#This Row],[MONTH]]+EOMONTH(MONTH(Table2[[#This Row],[MONTH]]),0)&lt;TODAY(),IF(H469=0,(F469-E469)/1440,((F469-E469)/H469)/1440),0)</f>
        <v>12.071180555555555</v>
      </c>
      <c r="N469" s="24">
        <f t="shared" si="68"/>
        <v>9.5441595441595438E-3</v>
      </c>
    </row>
    <row r="470" spans="1:14" x14ac:dyDescent="0.3">
      <c r="A470" s="6">
        <v>45352</v>
      </c>
      <c r="B470" t="s">
        <v>34</v>
      </c>
      <c r="C470" t="str">
        <f>_xlfn.XLOOKUP(D470,'Production Data'!C:C,'Production Data'!B:B)</f>
        <v>PMT INTERNAL GRINDING-1 FIG100XL I14004</v>
      </c>
      <c r="D470" s="1" t="s">
        <v>25</v>
      </c>
      <c r="E470" s="1">
        <f>SUMIFS('Production Data'!K:K,'Production Data'!C:C,'Workout sheet'!D470,'Production Data'!A:A,'Workout sheet'!A470)</f>
        <v>1110</v>
      </c>
      <c r="F470" s="1">
        <f t="shared" si="71"/>
        <v>35100</v>
      </c>
      <c r="G470">
        <f>SUMIFS('Production Data'!T:T,'Production Data'!C:C,'Workout sheet'!D470,'Production Data'!A:A,'Workout sheet'!A470)</f>
        <v>40500</v>
      </c>
      <c r="H470">
        <f>COUNTIFS('Compac Raw Data'!$D:$D,'Workout sheet'!C470,'Compac Raw Data'!$Z:$Z,'Workout sheet'!A470)</f>
        <v>4</v>
      </c>
      <c r="I470" s="8">
        <f t="shared" si="69"/>
        <v>4.625</v>
      </c>
      <c r="J470" s="8">
        <f t="shared" si="70"/>
        <v>6.838541666666667</v>
      </c>
      <c r="K470">
        <f>(SUMIFS('Compac Raw Data'!S:S,'Compac Raw Data'!Z:Z,'Workout sheet'!A470,'Compac Raw Data'!D:D,'Workout sheet'!C470))</f>
        <v>360</v>
      </c>
      <c r="L470" s="17">
        <f t="shared" si="67"/>
        <v>2.7407407407407408E-2</v>
      </c>
      <c r="M470" s="8">
        <f ca="1">IF(Table2[[#This Row],[MONTH]]+EOMONTH(MONTH(Table2[[#This Row],[MONTH]]),0)&lt;TODAY(),IF(H470=0,(F470-E470)/1440,((F470-E470)/H470)/1440),0)</f>
        <v>5.901041666666667</v>
      </c>
      <c r="N470" s="24">
        <f t="shared" si="68"/>
        <v>3.1623931623931623E-2</v>
      </c>
    </row>
    <row r="471" spans="1:14" x14ac:dyDescent="0.3">
      <c r="A471" s="6">
        <v>45352</v>
      </c>
      <c r="B471" t="s">
        <v>34</v>
      </c>
      <c r="C471" t="str">
        <f>_xlfn.XLOOKUP(D471,'Production Data'!C:C,'Production Data'!B:B)</f>
        <v>MORARA CNC ID GRINDING I14002</v>
      </c>
      <c r="D471" s="1" t="s">
        <v>26</v>
      </c>
      <c r="E471" s="1">
        <f>SUMIFS('Production Data'!K:K,'Production Data'!C:C,'Workout sheet'!D471,'Production Data'!A:A,'Workout sheet'!A471)</f>
        <v>4210</v>
      </c>
      <c r="F471" s="1">
        <f t="shared" si="71"/>
        <v>35100</v>
      </c>
      <c r="G471">
        <f>SUMIFS('Production Data'!T:T,'Production Data'!C:C,'Workout sheet'!D471,'Production Data'!A:A,'Workout sheet'!A471)</f>
        <v>68400</v>
      </c>
      <c r="H471">
        <f>COUNTIFS('Compac Raw Data'!$D:$D,'Workout sheet'!C471,'Compac Raw Data'!$Z:$Z,'Workout sheet'!A471)</f>
        <v>3</v>
      </c>
      <c r="I471" s="8">
        <f t="shared" si="69"/>
        <v>23.388888888888889</v>
      </c>
      <c r="J471" s="8">
        <f t="shared" si="70"/>
        <v>14.858796296296298</v>
      </c>
      <c r="K471">
        <f>(SUMIFS('Compac Raw Data'!S:S,'Compac Raw Data'!Z:Z,'Workout sheet'!A471,'Compac Raw Data'!D:D,'Workout sheet'!C471))</f>
        <v>163</v>
      </c>
      <c r="L471" s="17">
        <f t="shared" si="67"/>
        <v>6.1549707602339181E-2</v>
      </c>
      <c r="M471" s="8">
        <f ca="1">IF(Table2[[#This Row],[MONTH]]+EOMONTH(MONTH(Table2[[#This Row],[MONTH]]),0)&lt;TODAY(),IF(H471=0,(F471-E471)/1440,((F471-E471)/H471)/1440),0)</f>
        <v>7.1504629629629628</v>
      </c>
      <c r="N471" s="24">
        <f t="shared" si="68"/>
        <v>0.11994301994301994</v>
      </c>
    </row>
    <row r="472" spans="1:14" x14ac:dyDescent="0.3">
      <c r="A472" s="6">
        <v>45352</v>
      </c>
      <c r="B472" t="s">
        <v>34</v>
      </c>
      <c r="C472" t="str">
        <f>_xlfn.XLOOKUP(D472,'Production Data'!C:C,'Production Data'!B:B)</f>
        <v>VOUMARD ID GRINDING I14003</v>
      </c>
      <c r="D472" s="1" t="s">
        <v>27</v>
      </c>
      <c r="E472" s="1">
        <f>SUMIFS('Production Data'!K:K,'Production Data'!C:C,'Workout sheet'!D472,'Production Data'!A:A,'Workout sheet'!A472)</f>
        <v>350</v>
      </c>
      <c r="F472" s="1">
        <f t="shared" si="71"/>
        <v>35100</v>
      </c>
      <c r="G472">
        <f>SUMIFS('Production Data'!T:T,'Production Data'!C:C,'Workout sheet'!D472,'Production Data'!A:A,'Workout sheet'!A472)</f>
        <v>41850</v>
      </c>
      <c r="H472">
        <f>COUNTIFS('Compac Raw Data'!$D:$D,'Workout sheet'!C472,'Compac Raw Data'!$Z:$Z,'Workout sheet'!A472)</f>
        <v>3</v>
      </c>
      <c r="I472" s="8">
        <f t="shared" si="69"/>
        <v>1.9444444444444444</v>
      </c>
      <c r="J472" s="8">
        <f t="shared" si="70"/>
        <v>9.6064814814814827</v>
      </c>
      <c r="K472">
        <f>(SUMIFS('Compac Raw Data'!S:S,'Compac Raw Data'!Z:Z,'Workout sheet'!A472,'Compac Raw Data'!D:D,'Workout sheet'!C472))</f>
        <v>430</v>
      </c>
      <c r="L472" s="17">
        <f t="shared" si="67"/>
        <v>8.3632019115890081E-3</v>
      </c>
      <c r="M472" s="8">
        <f ca="1">IF(Table2[[#This Row],[MONTH]]+EOMONTH(MONTH(Table2[[#This Row],[MONTH]]),0)&lt;TODAY(),IF(H472=0,(F472-E472)/1440,((F472-E472)/H472)/1440),0)</f>
        <v>8.0439814814814827</v>
      </c>
      <c r="N472" s="24">
        <f t="shared" si="68"/>
        <v>9.9715099715099714E-3</v>
      </c>
    </row>
    <row r="473" spans="1:14" x14ac:dyDescent="0.3">
      <c r="A473" s="6">
        <v>45352</v>
      </c>
      <c r="B473" t="s">
        <v>34</v>
      </c>
      <c r="C473" t="str">
        <f>_xlfn.XLOOKUP(D473,'Production Data'!C:C,'Production Data'!B:B)</f>
        <v>BURRI GEAR GRINDING BZ331 I15007</v>
      </c>
      <c r="D473" s="1" t="s">
        <v>28</v>
      </c>
      <c r="E473" s="1">
        <f>SUMIFS('Production Data'!K:K,'Production Data'!C:C,'Workout sheet'!D473,'Production Data'!A:A,'Workout sheet'!A473)</f>
        <v>5175</v>
      </c>
      <c r="F473" s="1">
        <f t="shared" si="71"/>
        <v>35100</v>
      </c>
      <c r="G473">
        <f>SUMIFS('Production Data'!T:T,'Production Data'!C:C,'Workout sheet'!D473,'Production Data'!A:A,'Workout sheet'!A473)</f>
        <v>33300</v>
      </c>
      <c r="H473">
        <f>COUNTIFS('Compac Raw Data'!$D:$D,'Workout sheet'!C473,'Compac Raw Data'!$Z:$Z,'Workout sheet'!A473)</f>
        <v>4</v>
      </c>
      <c r="I473" s="8">
        <f t="shared" si="69"/>
        <v>21.5625</v>
      </c>
      <c r="J473" s="8">
        <f t="shared" si="70"/>
        <v>4.8828125</v>
      </c>
      <c r="K473">
        <f>(SUMIFS('Compac Raw Data'!S:S,'Compac Raw Data'!Z:Z,'Workout sheet'!A473,'Compac Raw Data'!D:D,'Workout sheet'!C473))</f>
        <v>620</v>
      </c>
      <c r="L473" s="17">
        <f t="shared" si="67"/>
        <v>0.1554054054054054</v>
      </c>
      <c r="M473" s="8">
        <f ca="1">IF(Table2[[#This Row],[MONTH]]+EOMONTH(MONTH(Table2[[#This Row],[MONTH]]),0)&lt;TODAY(),IF(H473=0,(F473-E473)/1440,((F473-E473)/H473)/1440),0)</f>
        <v>5.1953125</v>
      </c>
      <c r="N473" s="24">
        <f t="shared" si="68"/>
        <v>0.14743589743589744</v>
      </c>
    </row>
    <row r="474" spans="1:14" x14ac:dyDescent="0.3">
      <c r="A474" s="6">
        <v>45352</v>
      </c>
      <c r="B474" t="s">
        <v>34</v>
      </c>
      <c r="C474" t="str">
        <f>_xlfn.XLOOKUP(D474,'Production Data'!C:C,'Production Data'!B:B)</f>
        <v>PMT INTERNAL GRINDING-2 FIG50XL I14005</v>
      </c>
      <c r="D474" s="1" t="s">
        <v>29</v>
      </c>
      <c r="E474" s="1">
        <f>SUMIFS('Production Data'!K:K,'Production Data'!C:C,'Workout sheet'!D474,'Production Data'!A:A,'Workout sheet'!A474)</f>
        <v>0</v>
      </c>
      <c r="F474" s="1">
        <f t="shared" si="71"/>
        <v>35100</v>
      </c>
      <c r="G474">
        <f>SUMIFS('Production Data'!T:T,'Production Data'!C:C,'Workout sheet'!D474,'Production Data'!A:A,'Workout sheet'!A474)</f>
        <v>0</v>
      </c>
      <c r="H474">
        <f>COUNTIFS('Compac Raw Data'!$D:$D,'Workout sheet'!C474,'Compac Raw Data'!$Z:$Z,'Workout sheet'!A474)</f>
        <v>2</v>
      </c>
      <c r="I474" s="8">
        <f t="shared" si="69"/>
        <v>0</v>
      </c>
      <c r="J474" s="8">
        <f t="shared" si="70"/>
        <v>0</v>
      </c>
      <c r="K474">
        <f>(SUMIFS('Compac Raw Data'!S:S,'Compac Raw Data'!Z:Z,'Workout sheet'!A474,'Compac Raw Data'!D:D,'Workout sheet'!C474))</f>
        <v>330</v>
      </c>
      <c r="L474" s="17">
        <f t="shared" si="67"/>
        <v>0</v>
      </c>
      <c r="M474" s="8">
        <f ca="1">IF(Table2[[#This Row],[MONTH]]+EOMONTH(MONTH(Table2[[#This Row],[MONTH]]),0)&lt;TODAY(),IF(H474=0,(F474-E474)/1440,((F474-E474)/H474)/1440),0)</f>
        <v>12.1875</v>
      </c>
      <c r="N474" s="24">
        <f t="shared" si="68"/>
        <v>0</v>
      </c>
    </row>
    <row r="475" spans="1:14" x14ac:dyDescent="0.3">
      <c r="A475" s="6">
        <v>45352</v>
      </c>
      <c r="B475" t="s">
        <v>34</v>
      </c>
      <c r="C475" t="str">
        <f>_xlfn.XLOOKUP(D475,'Production Data'!C:C,'Production Data'!B:B)</f>
        <v>REISHAUER GEAR GRINDING RZ301AS I15003</v>
      </c>
      <c r="D475" s="1" t="s">
        <v>30</v>
      </c>
      <c r="E475" s="1">
        <f>SUMIFS('Production Data'!K:K,'Production Data'!C:C,'Workout sheet'!D475,'Production Data'!A:A,'Workout sheet'!A475)</f>
        <v>0</v>
      </c>
      <c r="F475" s="1">
        <f t="shared" si="71"/>
        <v>35100</v>
      </c>
      <c r="G475">
        <f>SUMIFS('Production Data'!T:T,'Production Data'!C:C,'Workout sheet'!D475,'Production Data'!A:A,'Workout sheet'!A475)</f>
        <v>0</v>
      </c>
      <c r="H475">
        <f>COUNTIFS('Compac Raw Data'!$D:$D,'Workout sheet'!C475,'Compac Raw Data'!$Z:$Z,'Workout sheet'!A475)</f>
        <v>0</v>
      </c>
      <c r="I475" s="8">
        <f t="shared" si="69"/>
        <v>0</v>
      </c>
      <c r="J475" s="8">
        <f t="shared" si="70"/>
        <v>0</v>
      </c>
      <c r="K475">
        <f>(SUMIFS('Compac Raw Data'!S:S,'Compac Raw Data'!Z:Z,'Workout sheet'!A475,'Compac Raw Data'!D:D,'Workout sheet'!C475))</f>
        <v>0</v>
      </c>
      <c r="L475" s="17">
        <f t="shared" si="67"/>
        <v>0</v>
      </c>
      <c r="M475" s="8">
        <f ca="1">IF(Table2[[#This Row],[MONTH]]+EOMONTH(MONTH(Table2[[#This Row],[MONTH]]),0)&lt;TODAY(),IF(H475=0,(F475-E475)/1440,((F475-E475)/H475)/1440),0)</f>
        <v>24.375</v>
      </c>
      <c r="N475" s="24">
        <f t="shared" si="68"/>
        <v>0</v>
      </c>
    </row>
    <row r="476" spans="1:14" x14ac:dyDescent="0.3">
      <c r="A476" s="6">
        <v>45352</v>
      </c>
      <c r="B476" t="s">
        <v>34</v>
      </c>
      <c r="C476" t="str">
        <f>_xlfn.XLOOKUP(D476,'Production Data'!C:C,'Production Data'!B:B)</f>
        <v>REISHAUER GEAR GRINDING RZ362A I15004</v>
      </c>
      <c r="D476" s="1" t="s">
        <v>31</v>
      </c>
      <c r="E476" s="1">
        <f>SUMIFS('Production Data'!K:K,'Production Data'!C:C,'Workout sheet'!D476,'Production Data'!A:A,'Workout sheet'!A476)</f>
        <v>5965</v>
      </c>
      <c r="F476" s="1">
        <f t="shared" si="71"/>
        <v>35100</v>
      </c>
      <c r="G476">
        <f>SUMIFS('Production Data'!T:T,'Production Data'!C:C,'Workout sheet'!D476,'Production Data'!A:A,'Workout sheet'!A476)</f>
        <v>29700</v>
      </c>
      <c r="H476">
        <f>COUNTIFS('Compac Raw Data'!$D:$D,'Workout sheet'!C476,'Compac Raw Data'!$Z:$Z,'Workout sheet'!A476)</f>
        <v>5</v>
      </c>
      <c r="I476" s="8">
        <f t="shared" si="69"/>
        <v>19.883333333333333</v>
      </c>
      <c r="J476" s="8">
        <f t="shared" si="70"/>
        <v>3.2965277777777779</v>
      </c>
      <c r="K476">
        <f>(SUMIFS('Compac Raw Data'!S:S,'Compac Raw Data'!Z:Z,'Workout sheet'!A476,'Compac Raw Data'!D:D,'Workout sheet'!C476))</f>
        <v>150</v>
      </c>
      <c r="L476" s="17">
        <f t="shared" si="67"/>
        <v>0.20084175084175085</v>
      </c>
      <c r="M476" s="8">
        <f ca="1">IF(Table2[[#This Row],[MONTH]]+EOMONTH(MONTH(Table2[[#This Row],[MONTH]]),0)&lt;TODAY(),IF(H476=0,(F476-E476)/1440,((F476-E476)/H476)/1440),0)</f>
        <v>4.0465277777777775</v>
      </c>
      <c r="N476" s="24">
        <f t="shared" si="68"/>
        <v>0.16994301994301994</v>
      </c>
    </row>
    <row r="477" spans="1:14" x14ac:dyDescent="0.3">
      <c r="A477" s="6">
        <v>45352</v>
      </c>
      <c r="B477" t="s">
        <v>35</v>
      </c>
      <c r="C477" t="str">
        <f>_xlfn.XLOOKUP(D477,'Production Data'!C:C,'Production Data'!B:B)</f>
        <v>MAZAK HMC HCN6000 I21005</v>
      </c>
      <c r="D477" s="1" t="s">
        <v>36</v>
      </c>
      <c r="E477" s="1">
        <f>SUMIFS('Production Data'!K:K,'Production Data'!C:C,'Workout sheet'!D477,'Production Data'!A:A,'Workout sheet'!A477)</f>
        <v>2990</v>
      </c>
      <c r="F477" s="1">
        <f t="shared" si="71"/>
        <v>35100</v>
      </c>
      <c r="G477">
        <f>SUMIFS('Production Data'!T:T,'Production Data'!C:C,'Workout sheet'!D477,'Production Data'!A:A,'Workout sheet'!A477)</f>
        <v>31500</v>
      </c>
      <c r="H477">
        <f>COUNTIFS('Compac Raw Data'!$D:$D,'Workout sheet'!C477,'Compac Raw Data'!$Z:$Z,'Workout sheet'!A477)</f>
        <v>10</v>
      </c>
      <c r="I477" s="8">
        <f t="shared" si="69"/>
        <v>4.9833333333333334</v>
      </c>
      <c r="J477" s="8">
        <f t="shared" si="70"/>
        <v>1.9798611111111111</v>
      </c>
      <c r="K477">
        <f>(SUMIFS('Compac Raw Data'!S:S,'Compac Raw Data'!Z:Z,'Workout sheet'!A477,'Compac Raw Data'!D:D,'Workout sheet'!C477))</f>
        <v>1355</v>
      </c>
      <c r="L477" s="17">
        <f t="shared" si="67"/>
        <v>9.4920634920634919E-2</v>
      </c>
      <c r="M477" s="8">
        <f ca="1">IF(Table2[[#This Row],[MONTH]]+EOMONTH(MONTH(Table2[[#This Row],[MONTH]]),0)&lt;TODAY(),IF(H477=0,(F477-E477)/1440,((F477-E477)/H477)/1440),0)</f>
        <v>2.2298611111111111</v>
      </c>
      <c r="N477" s="24">
        <f t="shared" si="68"/>
        <v>8.5185185185185183E-2</v>
      </c>
    </row>
    <row r="478" spans="1:14" x14ac:dyDescent="0.3">
      <c r="A478" s="6">
        <v>45352</v>
      </c>
      <c r="B478" t="s">
        <v>35</v>
      </c>
      <c r="C478" t="str">
        <f>_xlfn.XLOOKUP(D478,'Production Data'!C:C,'Production Data'!B:B)</f>
        <v>MAZAK HMC FH 4000- 21001</v>
      </c>
      <c r="D478" s="1" t="s">
        <v>37</v>
      </c>
      <c r="E478" s="1">
        <f>SUMIFS('Production Data'!K:K,'Production Data'!C:C,'Workout sheet'!D478,'Production Data'!A:A,'Workout sheet'!A478)</f>
        <v>952</v>
      </c>
      <c r="F478" s="1">
        <f t="shared" si="71"/>
        <v>35100</v>
      </c>
      <c r="G478">
        <f>SUMIFS('Production Data'!T:T,'Production Data'!C:C,'Workout sheet'!D478,'Production Data'!A:A,'Workout sheet'!A478)</f>
        <v>34650</v>
      </c>
      <c r="H478">
        <f>COUNTIFS('Compac Raw Data'!$D:$D,'Workout sheet'!C478,'Compac Raw Data'!$Z:$Z,'Workout sheet'!A478)</f>
        <v>5</v>
      </c>
      <c r="I478" s="8">
        <f t="shared" si="69"/>
        <v>3.1733333333333333</v>
      </c>
      <c r="J478" s="8">
        <f t="shared" si="70"/>
        <v>4.6802777777777784</v>
      </c>
      <c r="K478">
        <f>(SUMIFS('Compac Raw Data'!S:S,'Compac Raw Data'!Z:Z,'Workout sheet'!A478,'Compac Raw Data'!D:D,'Workout sheet'!C478))</f>
        <v>210</v>
      </c>
      <c r="L478" s="17">
        <f t="shared" si="67"/>
        <v>2.7474747474747475E-2</v>
      </c>
      <c r="M478" s="8">
        <f ca="1">IF(Table2[[#This Row],[MONTH]]+EOMONTH(MONTH(Table2[[#This Row],[MONTH]]),0)&lt;TODAY(),IF(H478=0,(F478-E478)/1440,((F478-E478)/H478)/1440),0)</f>
        <v>4.7427777777777784</v>
      </c>
      <c r="N478" s="24">
        <f t="shared" si="68"/>
        <v>2.7122507122507123E-2</v>
      </c>
    </row>
    <row r="479" spans="1:14" x14ac:dyDescent="0.3">
      <c r="A479" s="6">
        <v>45352</v>
      </c>
      <c r="B479" t="s">
        <v>35</v>
      </c>
      <c r="C479" t="str">
        <f>_xlfn.XLOOKUP(D479,'Production Data'!C:C,'Production Data'!B:B)</f>
        <v>DOOSAN VERTICAL TURNING LATHE VTL850 I3101</v>
      </c>
      <c r="D479" s="1" t="s">
        <v>38</v>
      </c>
      <c r="E479" s="1">
        <f>SUMIFS('Production Data'!K:K,'Production Data'!C:C,'Workout sheet'!D479,'Production Data'!A:A,'Workout sheet'!A479)</f>
        <v>415</v>
      </c>
      <c r="F479" s="1">
        <f t="shared" si="71"/>
        <v>35100</v>
      </c>
      <c r="G479">
        <f>SUMIFS('Production Data'!T:T,'Production Data'!C:C,'Workout sheet'!D479,'Production Data'!A:A,'Workout sheet'!A479)</f>
        <v>26100</v>
      </c>
      <c r="H479">
        <f>COUNTIFS('Compac Raw Data'!$D:$D,'Workout sheet'!C479,'Compac Raw Data'!$Z:$Z,'Workout sheet'!A479)</f>
        <v>1</v>
      </c>
      <c r="I479" s="8">
        <f t="shared" si="69"/>
        <v>6.916666666666667</v>
      </c>
      <c r="J479" s="8">
        <f t="shared" si="70"/>
        <v>17.836805555555557</v>
      </c>
      <c r="K479">
        <f>(SUMIFS('Compac Raw Data'!S:S,'Compac Raw Data'!Z:Z,'Workout sheet'!A479,'Compac Raw Data'!D:D,'Workout sheet'!C479))</f>
        <v>60</v>
      </c>
      <c r="L479" s="17">
        <f t="shared" si="67"/>
        <v>1.5900383141762453E-2</v>
      </c>
      <c r="M479" s="8">
        <f ca="1">IF(Table2[[#This Row],[MONTH]]+EOMONTH(MONTH(Table2[[#This Row],[MONTH]]),0)&lt;TODAY(),IF(H479=0,(F479-E479)/1440,((F479-E479)/H479)/1440),0)</f>
        <v>24.086805555555557</v>
      </c>
      <c r="N479" s="24">
        <f t="shared" si="68"/>
        <v>1.1823361823361824E-2</v>
      </c>
    </row>
    <row r="480" spans="1:14" x14ac:dyDescent="0.3">
      <c r="A480" s="6">
        <v>45352</v>
      </c>
      <c r="B480" t="s">
        <v>35</v>
      </c>
      <c r="C480" t="str">
        <f>_xlfn.XLOOKUP(D480,'Production Data'!C:C,'Production Data'!B:B)</f>
        <v>HWACHEON VERTICAL TURNING LATHE VT550R I3105</v>
      </c>
      <c r="D480" s="1" t="s">
        <v>39</v>
      </c>
      <c r="E480" s="1">
        <f>SUMIFS('Production Data'!K:K,'Production Data'!C:C,'Workout sheet'!D480,'Production Data'!A:A,'Workout sheet'!A480)</f>
        <v>1865</v>
      </c>
      <c r="F480" s="1">
        <f t="shared" si="71"/>
        <v>35100</v>
      </c>
      <c r="G480">
        <f>SUMIFS('Production Data'!T:T,'Production Data'!C:C,'Workout sheet'!D480,'Production Data'!A:A,'Workout sheet'!A480)</f>
        <v>33300</v>
      </c>
      <c r="H480">
        <f>COUNTIFS('Compac Raw Data'!$D:$D,'Workout sheet'!C480,'Compac Raw Data'!$Z:$Z,'Workout sheet'!A480)</f>
        <v>3</v>
      </c>
      <c r="I480" s="8">
        <f t="shared" si="69"/>
        <v>10.361111111111111</v>
      </c>
      <c r="J480" s="8">
        <f t="shared" si="70"/>
        <v>7.2766203703703711</v>
      </c>
      <c r="K480">
        <f>(SUMIFS('Compac Raw Data'!S:S,'Compac Raw Data'!Z:Z,'Workout sheet'!A480,'Compac Raw Data'!D:D,'Workout sheet'!C480))</f>
        <v>100</v>
      </c>
      <c r="L480" s="17">
        <f t="shared" si="67"/>
        <v>5.6006006006006005E-2</v>
      </c>
      <c r="M480" s="8">
        <f ca="1">IF(Table2[[#This Row],[MONTH]]+EOMONTH(MONTH(Table2[[#This Row],[MONTH]]),0)&lt;TODAY(),IF(H480=0,(F480-E480)/1440,((F480-E480)/H480)/1440),0)</f>
        <v>7.6932870370370372</v>
      </c>
      <c r="N480" s="24">
        <f t="shared" si="68"/>
        <v>5.3133903133903135E-2</v>
      </c>
    </row>
    <row r="481" spans="1:14" x14ac:dyDescent="0.3">
      <c r="A481" s="6">
        <v>45352</v>
      </c>
      <c r="B481" t="s">
        <v>35</v>
      </c>
      <c r="C481" t="str">
        <f>_xlfn.XLOOKUP(D481,'Production Data'!C:C,'Production Data'!B:B)</f>
        <v>HWACHEON VERTICAL TURNING LATHE VT650R I3107</v>
      </c>
      <c r="D481" s="1" t="s">
        <v>40</v>
      </c>
      <c r="E481" s="1">
        <f>SUMIFS('Production Data'!K:K,'Production Data'!C:C,'Workout sheet'!D481,'Production Data'!A:A,'Workout sheet'!A481)</f>
        <v>1451</v>
      </c>
      <c r="F481" s="1">
        <f t="shared" si="71"/>
        <v>35100</v>
      </c>
      <c r="G481">
        <f>SUMIFS('Production Data'!T:T,'Production Data'!C:C,'Workout sheet'!D481,'Production Data'!A:A,'Workout sheet'!A481)</f>
        <v>30600</v>
      </c>
      <c r="H481">
        <f>COUNTIFS('Compac Raw Data'!$D:$D,'Workout sheet'!C481,'Compac Raw Data'!$Z:$Z,'Workout sheet'!A481)</f>
        <v>5</v>
      </c>
      <c r="I481" s="8">
        <f t="shared" si="69"/>
        <v>4.8366666666666669</v>
      </c>
      <c r="J481" s="8">
        <f t="shared" si="70"/>
        <v>4.0484722222222222</v>
      </c>
      <c r="K481">
        <f>(SUMIFS('Compac Raw Data'!S:S,'Compac Raw Data'!Z:Z,'Workout sheet'!A481,'Compac Raw Data'!D:D,'Workout sheet'!C481))</f>
        <v>717</v>
      </c>
      <c r="L481" s="17">
        <f t="shared" si="67"/>
        <v>4.7418300653594772E-2</v>
      </c>
      <c r="M481" s="8">
        <f ca="1">IF(Table2[[#This Row],[MONTH]]+EOMONTH(MONTH(Table2[[#This Row],[MONTH]]),0)&lt;TODAY(),IF(H481=0,(F481-E481)/1440,((F481-E481)/H481)/1440),0)</f>
        <v>4.6734722222222222</v>
      </c>
      <c r="N481" s="24">
        <f t="shared" si="68"/>
        <v>4.1339031339031336E-2</v>
      </c>
    </row>
    <row r="482" spans="1:14" x14ac:dyDescent="0.3">
      <c r="A482" s="6">
        <v>45352</v>
      </c>
      <c r="B482" t="s">
        <v>35</v>
      </c>
      <c r="C482" t="str">
        <f>_xlfn.XLOOKUP(D482,'Production Data'!C:C,'Production Data'!B:B)</f>
        <v>MAZAK HMC FH6800 6PC I21004</v>
      </c>
      <c r="D482" s="1" t="s">
        <v>41</v>
      </c>
      <c r="E482" s="1">
        <f>SUMIFS('Production Data'!K:K,'Production Data'!C:C,'Workout sheet'!D482,'Production Data'!A:A,'Workout sheet'!A482)</f>
        <v>1349</v>
      </c>
      <c r="F482" s="1">
        <f t="shared" si="71"/>
        <v>35100</v>
      </c>
      <c r="G482">
        <f>SUMIFS('Production Data'!T:T,'Production Data'!C:C,'Workout sheet'!D482,'Production Data'!A:A,'Workout sheet'!A482)</f>
        <v>35100</v>
      </c>
      <c r="H482">
        <f>COUNTIFS('Compac Raw Data'!$D:$D,'Workout sheet'!C482,'Compac Raw Data'!$Z:$Z,'Workout sheet'!A482)</f>
        <v>3</v>
      </c>
      <c r="I482" s="8">
        <f t="shared" si="69"/>
        <v>7.4944444444444445</v>
      </c>
      <c r="J482" s="8">
        <f t="shared" si="70"/>
        <v>7.8127314814814817</v>
      </c>
      <c r="K482">
        <f>(SUMIFS('Compac Raw Data'!S:S,'Compac Raw Data'!Z:Z,'Workout sheet'!A482,'Compac Raw Data'!D:D,'Workout sheet'!C482))</f>
        <v>70</v>
      </c>
      <c r="L482" s="17">
        <f t="shared" si="67"/>
        <v>3.8433048433048435E-2</v>
      </c>
      <c r="M482" s="8">
        <f ca="1">IF(Table2[[#This Row],[MONTH]]+EOMONTH(MONTH(Table2[[#This Row],[MONTH]]),0)&lt;TODAY(),IF(H482=0,(F482-E482)/1440,((F482-E482)/H482)/1440),0)</f>
        <v>7.8127314814814817</v>
      </c>
      <c r="N482" s="24">
        <f t="shared" si="68"/>
        <v>3.8433048433048435E-2</v>
      </c>
    </row>
    <row r="483" spans="1:14" x14ac:dyDescent="0.3">
      <c r="A483" s="6">
        <v>45352</v>
      </c>
      <c r="B483" t="s">
        <v>35</v>
      </c>
      <c r="C483" t="str">
        <f>_xlfn.XLOOKUP(D483,'Production Data'!C:C,'Production Data'!B:B)</f>
        <v>MAZAK HMC FH6800 2PC-1 I21003</v>
      </c>
      <c r="D483" s="1" t="s">
        <v>42</v>
      </c>
      <c r="E483" s="1">
        <f>SUMIFS('Production Data'!K:K,'Production Data'!C:C,'Workout sheet'!D483,'Production Data'!A:A,'Workout sheet'!A483)</f>
        <v>1915</v>
      </c>
      <c r="F483" s="1">
        <f t="shared" si="71"/>
        <v>35100</v>
      </c>
      <c r="G483">
        <f>SUMIFS('Production Data'!T:T,'Production Data'!C:C,'Workout sheet'!D483,'Production Data'!A:A,'Workout sheet'!A483)</f>
        <v>34650</v>
      </c>
      <c r="H483">
        <f>COUNTIFS('Compac Raw Data'!$D:$D,'Workout sheet'!C483,'Compac Raw Data'!$Z:$Z,'Workout sheet'!A483)</f>
        <v>16</v>
      </c>
      <c r="I483" s="8">
        <f t="shared" si="69"/>
        <v>1.9947916666666667</v>
      </c>
      <c r="J483" s="8">
        <f t="shared" si="70"/>
        <v>1.4207899305555556</v>
      </c>
      <c r="K483">
        <f>(SUMIFS('Compac Raw Data'!S:S,'Compac Raw Data'!Z:Z,'Workout sheet'!A483,'Compac Raw Data'!D:D,'Workout sheet'!C483))</f>
        <v>1160</v>
      </c>
      <c r="L483" s="17">
        <f t="shared" si="67"/>
        <v>5.526695526695527E-2</v>
      </c>
      <c r="M483" s="8">
        <f ca="1">IF(Table2[[#This Row],[MONTH]]+EOMONTH(MONTH(Table2[[#This Row],[MONTH]]),0)&lt;TODAY(),IF(H483=0,(F483-E483)/1440,((F483-E483)/H483)/1440),0)</f>
        <v>1.4403211805555556</v>
      </c>
      <c r="N483" s="24">
        <f t="shared" si="68"/>
        <v>5.4558404558404557E-2</v>
      </c>
    </row>
    <row r="484" spans="1:14" x14ac:dyDescent="0.3">
      <c r="A484" s="6">
        <v>45352</v>
      </c>
      <c r="B484" t="s">
        <v>35</v>
      </c>
      <c r="C484" t="str">
        <f>_xlfn.XLOOKUP(D484,'Production Data'!C:C,'Production Data'!B:B)</f>
        <v>MAZAK HMC FH6800 2PC-2 I21006</v>
      </c>
      <c r="D484" s="1" t="s">
        <v>43</v>
      </c>
      <c r="E484" s="1">
        <f>SUMIFS('Production Data'!K:K,'Production Data'!C:C,'Workout sheet'!D484,'Production Data'!A:A,'Workout sheet'!A484)</f>
        <v>894</v>
      </c>
      <c r="F484" s="1">
        <f t="shared" si="71"/>
        <v>35100</v>
      </c>
      <c r="G484">
        <f>SUMIFS('Production Data'!T:T,'Production Data'!C:C,'Workout sheet'!D484,'Production Data'!A:A,'Workout sheet'!A484)</f>
        <v>34650</v>
      </c>
      <c r="H484">
        <f>COUNTIFS('Compac Raw Data'!$D:$D,'Workout sheet'!C484,'Compac Raw Data'!$Z:$Z,'Workout sheet'!A484)</f>
        <v>4</v>
      </c>
      <c r="I484" s="8">
        <f t="shared" si="69"/>
        <v>3.7250000000000001</v>
      </c>
      <c r="J484" s="8">
        <f t="shared" si="70"/>
        <v>5.8604166666666666</v>
      </c>
      <c r="K484">
        <f>(SUMIFS('Compac Raw Data'!S:S,'Compac Raw Data'!Z:Z,'Workout sheet'!A484,'Compac Raw Data'!D:D,'Workout sheet'!C484))</f>
        <v>160</v>
      </c>
      <c r="L484" s="17">
        <f t="shared" si="67"/>
        <v>2.58008658008658E-2</v>
      </c>
      <c r="M484" s="8">
        <f ca="1">IF(Table2[[#This Row],[MONTH]]+EOMONTH(MONTH(Table2[[#This Row],[MONTH]]),0)&lt;TODAY(),IF(H484=0,(F484-E484)/1440,((F484-E484)/H484)/1440),0)</f>
        <v>5.9385416666666666</v>
      </c>
      <c r="N484" s="24">
        <f t="shared" si="68"/>
        <v>2.547008547008547E-2</v>
      </c>
    </row>
    <row r="485" spans="1:14" x14ac:dyDescent="0.3">
      <c r="A485" s="6">
        <v>45352</v>
      </c>
      <c r="B485" t="s">
        <v>35</v>
      </c>
      <c r="C485" t="str">
        <f>_xlfn.XLOOKUP(D485,'Production Data'!C:C,'Production Data'!B:B)</f>
        <v>MAZAK TURNING CENTER QTN350M I3006</v>
      </c>
      <c r="D485" s="1" t="s">
        <v>44</v>
      </c>
      <c r="E485" s="1">
        <f>SUMIFS('Production Data'!K:K,'Production Data'!C:C,'Workout sheet'!D485,'Production Data'!A:A,'Workout sheet'!A485)</f>
        <v>10</v>
      </c>
      <c r="F485" s="1">
        <f t="shared" si="71"/>
        <v>35100</v>
      </c>
      <c r="G485">
        <f>SUMIFS('Production Data'!T:T,'Production Data'!C:C,'Workout sheet'!D485,'Production Data'!A:A,'Workout sheet'!A485)</f>
        <v>33300</v>
      </c>
      <c r="H485">
        <f>COUNTIFS('Compac Raw Data'!$D:$D,'Workout sheet'!C485,'Compac Raw Data'!$Z:$Z,'Workout sheet'!A485)</f>
        <v>0</v>
      </c>
      <c r="I485" s="8">
        <f t="shared" si="69"/>
        <v>0.16666666666666666</v>
      </c>
      <c r="J485" s="8">
        <f t="shared" si="70"/>
        <v>23.118055555555557</v>
      </c>
      <c r="K485">
        <f>(SUMIFS('Compac Raw Data'!S:S,'Compac Raw Data'!Z:Z,'Workout sheet'!A485,'Compac Raw Data'!D:D,'Workout sheet'!C485))</f>
        <v>0</v>
      </c>
      <c r="L485" s="17">
        <f t="shared" si="67"/>
        <v>3.0030030030030029E-4</v>
      </c>
      <c r="M485" s="8">
        <f ca="1">IF(Table2[[#This Row],[MONTH]]+EOMONTH(MONTH(Table2[[#This Row],[MONTH]]),0)&lt;TODAY(),IF(H485=0,(F485-E485)/1440,((F485-E485)/H485)/1440),0)</f>
        <v>24.368055555555557</v>
      </c>
      <c r="N485" s="24">
        <f t="shared" si="68"/>
        <v>2.8490028490028488E-4</v>
      </c>
    </row>
    <row r="486" spans="1:14" x14ac:dyDescent="0.3">
      <c r="A486" s="6">
        <v>45352</v>
      </c>
      <c r="B486" t="s">
        <v>35</v>
      </c>
      <c r="C486" t="str">
        <f>_xlfn.XLOOKUP(D486,'Production Data'!C:C,'Production Data'!B:B)</f>
        <v>MAZAK VMC VTC200B I22001</v>
      </c>
      <c r="D486" s="1" t="s">
        <v>45</v>
      </c>
      <c r="E486" s="1">
        <f>SUMIFS('Production Data'!K:K,'Production Data'!C:C,'Workout sheet'!D486,'Production Data'!A:A,'Workout sheet'!A486)</f>
        <v>0</v>
      </c>
      <c r="F486" s="1">
        <f t="shared" si="71"/>
        <v>35100</v>
      </c>
      <c r="G486">
        <f>SUMIFS('Production Data'!T:T,'Production Data'!C:C,'Workout sheet'!D486,'Production Data'!A:A,'Workout sheet'!A486)</f>
        <v>26100</v>
      </c>
      <c r="H486">
        <f>COUNTIFS('Compac Raw Data'!$D:$D,'Workout sheet'!C486,'Compac Raw Data'!$Z:$Z,'Workout sheet'!A486)</f>
        <v>0</v>
      </c>
      <c r="I486" s="8">
        <f t="shared" si="69"/>
        <v>0</v>
      </c>
      <c r="J486" s="8">
        <f t="shared" si="70"/>
        <v>18.125</v>
      </c>
      <c r="K486">
        <f>(SUMIFS('Compac Raw Data'!S:S,'Compac Raw Data'!Z:Z,'Workout sheet'!A486,'Compac Raw Data'!D:D,'Workout sheet'!C486))</f>
        <v>0</v>
      </c>
      <c r="L486" s="17">
        <f t="shared" si="67"/>
        <v>0</v>
      </c>
      <c r="M486" s="8">
        <f ca="1">IF(Table2[[#This Row],[MONTH]]+EOMONTH(MONTH(Table2[[#This Row],[MONTH]]),0)&lt;TODAY(),IF(H486=0,(F486-E486)/1440,((F486-E486)/H486)/1440),0)</f>
        <v>24.375</v>
      </c>
      <c r="N486" s="24">
        <f t="shared" si="68"/>
        <v>0</v>
      </c>
    </row>
    <row r="487" spans="1:14" x14ac:dyDescent="0.3">
      <c r="A487" s="6">
        <v>45352</v>
      </c>
      <c r="B487" t="s">
        <v>35</v>
      </c>
      <c r="C487" t="str">
        <f>_xlfn.XLOOKUP(D487,'Production Data'!C:C,'Production Data'!B:B)</f>
        <v>AMS VMC MCV400 XL I22002</v>
      </c>
      <c r="D487" s="1" t="s">
        <v>46</v>
      </c>
      <c r="E487" s="1">
        <f>SUMIFS('Production Data'!K:K,'Production Data'!C:C,'Workout sheet'!D487,'Production Data'!A:A,'Workout sheet'!A487)</f>
        <v>40</v>
      </c>
      <c r="F487" s="1">
        <f t="shared" si="71"/>
        <v>35100</v>
      </c>
      <c r="G487">
        <f>SUMIFS('Production Data'!T:T,'Production Data'!C:C,'Workout sheet'!D487,'Production Data'!A:A,'Workout sheet'!A487)</f>
        <v>21600</v>
      </c>
      <c r="H487">
        <f>COUNTIFS('Compac Raw Data'!$D:$D,'Workout sheet'!C487,'Compac Raw Data'!$Z:$Z,'Workout sheet'!A487)</f>
        <v>2</v>
      </c>
      <c r="I487" s="8">
        <f t="shared" si="69"/>
        <v>0.33333333333333331</v>
      </c>
      <c r="J487" s="8">
        <f t="shared" si="70"/>
        <v>7.4861111111111107</v>
      </c>
      <c r="K487">
        <f>(SUMIFS('Compac Raw Data'!S:S,'Compac Raw Data'!Z:Z,'Workout sheet'!A487,'Compac Raw Data'!D:D,'Workout sheet'!C487))</f>
        <v>60</v>
      </c>
      <c r="L487" s="17">
        <f t="shared" si="67"/>
        <v>1.8518518518518519E-3</v>
      </c>
      <c r="M487" s="8">
        <f ca="1">IF(Table2[[#This Row],[MONTH]]+EOMONTH(MONTH(Table2[[#This Row],[MONTH]]),0)&lt;TODAY(),IF(H487=0,(F487-E487)/1440,((F487-E487)/H487)/1440),0)</f>
        <v>12.173611111111111</v>
      </c>
      <c r="N487" s="24">
        <f t="shared" si="68"/>
        <v>1.1396011396011395E-3</v>
      </c>
    </row>
    <row r="488" spans="1:14" x14ac:dyDescent="0.3">
      <c r="A488" s="6">
        <v>45352</v>
      </c>
      <c r="B488" t="s">
        <v>35</v>
      </c>
      <c r="C488" t="str">
        <f>_xlfn.XLOOKUP(D488,'Production Data'!C:C,'Production Data'!B:B)</f>
        <v>TAL VERTICAL TURNING LATHE VTL800 I3106</v>
      </c>
      <c r="D488" s="1" t="s">
        <v>47</v>
      </c>
      <c r="E488" s="1">
        <f>SUMIFS('Production Data'!K:K,'Production Data'!C:C,'Workout sheet'!D488,'Production Data'!A:A,'Workout sheet'!A488)</f>
        <v>135</v>
      </c>
      <c r="F488" s="1">
        <f t="shared" si="71"/>
        <v>35100</v>
      </c>
      <c r="G488">
        <f>SUMIFS('Production Data'!T:T,'Production Data'!C:C,'Workout sheet'!D488,'Production Data'!A:A,'Workout sheet'!A488)</f>
        <v>22500</v>
      </c>
      <c r="H488">
        <f>COUNTIFS('Compac Raw Data'!$D:$D,'Workout sheet'!C488,'Compac Raw Data'!$Z:$Z,'Workout sheet'!A488)</f>
        <v>2</v>
      </c>
      <c r="I488" s="8">
        <f t="shared" si="69"/>
        <v>1.125</v>
      </c>
      <c r="J488" s="8">
        <f t="shared" si="70"/>
        <v>7.765625</v>
      </c>
      <c r="K488">
        <f>(SUMIFS('Compac Raw Data'!S:S,'Compac Raw Data'!Z:Z,'Workout sheet'!A488,'Compac Raw Data'!D:D,'Workout sheet'!C488))</f>
        <v>360</v>
      </c>
      <c r="L488" s="17">
        <f t="shared" si="67"/>
        <v>6.0000000000000001E-3</v>
      </c>
      <c r="M488" s="8">
        <f ca="1">IF(Table2[[#This Row],[MONTH]]+EOMONTH(MONTH(Table2[[#This Row],[MONTH]]),0)&lt;TODAY(),IF(H488=0,(F488-E488)/1440,((F488-E488)/H488)/1440),0)</f>
        <v>12.140625</v>
      </c>
      <c r="N488" s="24">
        <f t="shared" si="68"/>
        <v>3.8461538461538464E-3</v>
      </c>
    </row>
    <row r="489" spans="1:14" x14ac:dyDescent="0.3">
      <c r="A489" s="6">
        <v>45352</v>
      </c>
      <c r="B489" t="s">
        <v>35</v>
      </c>
      <c r="C489" t="str">
        <f>_xlfn.XLOOKUP(D489,'Production Data'!C:C,'Production Data'!B:B)</f>
        <v>MAZAK TURNING CENTER QTN250M I3005</v>
      </c>
      <c r="D489" s="1" t="s">
        <v>48</v>
      </c>
      <c r="E489" s="1">
        <f>SUMIFS('Production Data'!K:K,'Production Data'!C:C,'Workout sheet'!D489,'Production Data'!A:A,'Workout sheet'!A489)</f>
        <v>30</v>
      </c>
      <c r="F489" s="1">
        <f t="shared" si="71"/>
        <v>35100</v>
      </c>
      <c r="G489">
        <f>SUMIFS('Production Data'!T:T,'Production Data'!C:C,'Workout sheet'!D489,'Production Data'!A:A,'Workout sheet'!A489)</f>
        <v>33750</v>
      </c>
      <c r="H489">
        <f>COUNTIFS('Compac Raw Data'!$D:$D,'Workout sheet'!C489,'Compac Raw Data'!$Z:$Z,'Workout sheet'!A489)</f>
        <v>0</v>
      </c>
      <c r="I489" s="8">
        <f t="shared" si="69"/>
        <v>0.5</v>
      </c>
      <c r="J489" s="8">
        <f t="shared" si="70"/>
        <v>23.416666666666668</v>
      </c>
      <c r="K489">
        <f>(SUMIFS('Compac Raw Data'!S:S,'Compac Raw Data'!Z:Z,'Workout sheet'!A489,'Compac Raw Data'!D:D,'Workout sheet'!C489))</f>
        <v>0</v>
      </c>
      <c r="L489" s="17">
        <f t="shared" si="67"/>
        <v>8.8888888888888893E-4</v>
      </c>
      <c r="M489" s="8">
        <f ca="1">IF(Table2[[#This Row],[MONTH]]+EOMONTH(MONTH(Table2[[#This Row],[MONTH]]),0)&lt;TODAY(),IF(H489=0,(F489-E489)/1440,((F489-E489)/H489)/1440),0)</f>
        <v>24.354166666666668</v>
      </c>
      <c r="N489" s="24">
        <f t="shared" si="68"/>
        <v>8.547008547008547E-4</v>
      </c>
    </row>
    <row r="490" spans="1:14" x14ac:dyDescent="0.3">
      <c r="A490" s="6">
        <v>45352</v>
      </c>
      <c r="B490" t="s">
        <v>35</v>
      </c>
      <c r="C490" t="str">
        <f>_xlfn.XLOOKUP(D490,'Production Data'!C:C,'Production Data'!B:B)</f>
        <v>MAZAK TURNING CENTER SQT200 I3004</v>
      </c>
      <c r="D490" s="1" t="s">
        <v>49</v>
      </c>
      <c r="E490" s="1">
        <f>SUMIFS('Production Data'!K:K,'Production Data'!C:C,'Workout sheet'!D490,'Production Data'!A:A,'Workout sheet'!A490)</f>
        <v>0</v>
      </c>
      <c r="F490" s="1">
        <f t="shared" si="71"/>
        <v>35100</v>
      </c>
      <c r="G490">
        <f>SUMIFS('Production Data'!T:T,'Production Data'!C:C,'Workout sheet'!D490,'Production Data'!A:A,'Workout sheet'!A490)</f>
        <v>19800</v>
      </c>
      <c r="H490">
        <f>COUNTIFS('Compac Raw Data'!$D:$D,'Workout sheet'!C490,'Compac Raw Data'!$Z:$Z,'Workout sheet'!A490)</f>
        <v>0</v>
      </c>
      <c r="I490" s="8">
        <f t="shared" si="69"/>
        <v>0</v>
      </c>
      <c r="J490" s="8">
        <f t="shared" si="70"/>
        <v>13.75</v>
      </c>
      <c r="K490">
        <f>(SUMIFS('Compac Raw Data'!S:S,'Compac Raw Data'!Z:Z,'Workout sheet'!A490,'Compac Raw Data'!D:D,'Workout sheet'!C490))</f>
        <v>0</v>
      </c>
      <c r="L490" s="17">
        <f t="shared" si="67"/>
        <v>0</v>
      </c>
      <c r="M490" s="8">
        <f ca="1">IF(Table2[[#This Row],[MONTH]]+EOMONTH(MONTH(Table2[[#This Row],[MONTH]]),0)&lt;TODAY(),IF(H490=0,(F490-E490)/1440,((F490-E490)/H490)/1440),0)</f>
        <v>24.375</v>
      </c>
      <c r="N490" s="24">
        <f t="shared" si="68"/>
        <v>0</v>
      </c>
    </row>
    <row r="491" spans="1:14" x14ac:dyDescent="0.3">
      <c r="A491" s="6">
        <v>45352</v>
      </c>
      <c r="B491" t="s">
        <v>35</v>
      </c>
      <c r="C491" t="str">
        <f>_xlfn.XLOOKUP(D491,'Production Data'!C:C,'Production Data'!B:B)</f>
        <v>MAZAK TURNING CENTER SQT250-2 I3003</v>
      </c>
      <c r="D491" s="1" t="s">
        <v>50</v>
      </c>
      <c r="E491" s="1">
        <f>SUMIFS('Production Data'!K:K,'Production Data'!C:C,'Workout sheet'!D491,'Production Data'!A:A,'Workout sheet'!A491)</f>
        <v>95</v>
      </c>
      <c r="F491" s="1">
        <f t="shared" si="71"/>
        <v>35100</v>
      </c>
      <c r="G491">
        <f>SUMIFS('Production Data'!T:T,'Production Data'!C:C,'Workout sheet'!D491,'Production Data'!A:A,'Workout sheet'!A491)</f>
        <v>31950</v>
      </c>
      <c r="H491">
        <f>COUNTIFS('Compac Raw Data'!$D:$D,'Workout sheet'!C491,'Compac Raw Data'!$Z:$Z,'Workout sheet'!A491)</f>
        <v>1</v>
      </c>
      <c r="I491" s="8">
        <f t="shared" si="69"/>
        <v>1.5833333333333333</v>
      </c>
      <c r="J491" s="8">
        <f t="shared" si="70"/>
        <v>22.121527777777779</v>
      </c>
      <c r="K491">
        <f>(SUMIFS('Compac Raw Data'!S:S,'Compac Raw Data'!Z:Z,'Workout sheet'!A491,'Compac Raw Data'!D:D,'Workout sheet'!C491))</f>
        <v>30</v>
      </c>
      <c r="L491" s="17">
        <f t="shared" ref="L491:L554" si="72">IFERROR(E491/G491,0)</f>
        <v>2.9733959311424099E-3</v>
      </c>
      <c r="M491" s="8">
        <f ca="1">IF(Table2[[#This Row],[MONTH]]+EOMONTH(MONTH(Table2[[#This Row],[MONTH]]),0)&lt;TODAY(),IF(H491=0,(F491-E491)/1440,((F491-E491)/H491)/1440),0)</f>
        <v>24.309027777777779</v>
      </c>
      <c r="N491" s="24">
        <f t="shared" ref="N491:N554" si="73">E491/F491</f>
        <v>2.7065527065527066E-3</v>
      </c>
    </row>
    <row r="492" spans="1:14" x14ac:dyDescent="0.3">
      <c r="A492" s="6">
        <v>45352</v>
      </c>
      <c r="B492" t="s">
        <v>35</v>
      </c>
      <c r="C492" t="str">
        <f>_xlfn.XLOOKUP(D492,'Production Data'!C:C,'Production Data'!B:B)</f>
        <v>MAG FEELER VMC VMP45A I22003</v>
      </c>
      <c r="D492" s="1" t="s">
        <v>51</v>
      </c>
      <c r="E492" s="1">
        <f>SUMIFS('Production Data'!K:K,'Production Data'!C:C,'Workout sheet'!D492,'Production Data'!A:A,'Workout sheet'!A492)</f>
        <v>100</v>
      </c>
      <c r="F492" s="1">
        <f t="shared" si="71"/>
        <v>35100</v>
      </c>
      <c r="G492">
        <f>SUMIFS('Production Data'!T:T,'Production Data'!C:C,'Workout sheet'!D492,'Production Data'!A:A,'Workout sheet'!A492)</f>
        <v>27000</v>
      </c>
      <c r="H492">
        <f>COUNTIFS('Compac Raw Data'!$D:$D,'Workout sheet'!C492,'Compac Raw Data'!$Z:$Z,'Workout sheet'!A492)</f>
        <v>2</v>
      </c>
      <c r="I492" s="8">
        <f t="shared" si="69"/>
        <v>0.83333333333333337</v>
      </c>
      <c r="J492" s="8">
        <f t="shared" si="70"/>
        <v>9.3402777777777786</v>
      </c>
      <c r="K492">
        <f>(SUMIFS('Compac Raw Data'!S:S,'Compac Raw Data'!Z:Z,'Workout sheet'!A492,'Compac Raw Data'!D:D,'Workout sheet'!C492))</f>
        <v>465</v>
      </c>
      <c r="L492" s="17">
        <f t="shared" si="72"/>
        <v>3.7037037037037038E-3</v>
      </c>
      <c r="M492" s="8">
        <f ca="1">IF(Table2[[#This Row],[MONTH]]+EOMONTH(MONTH(Table2[[#This Row],[MONTH]]),0)&lt;TODAY(),IF(H492=0,(F492-E492)/1440,((F492-E492)/H492)/1440),0)</f>
        <v>12.152777777777779</v>
      </c>
      <c r="N492" s="24">
        <f t="shared" si="73"/>
        <v>2.8490028490028491E-3</v>
      </c>
    </row>
    <row r="493" spans="1:14" x14ac:dyDescent="0.3">
      <c r="A493" s="6">
        <v>45352</v>
      </c>
      <c r="B493" t="s">
        <v>35</v>
      </c>
      <c r="C493" t="str">
        <f>_xlfn.XLOOKUP(D493,'Production Data'!C:C,'Production Data'!B:B)</f>
        <v>MAZAK HMC HCN6800 2PC-3 I21007</v>
      </c>
      <c r="D493" s="1" t="s">
        <v>52</v>
      </c>
      <c r="E493" s="1">
        <f>SUMIFS('Production Data'!K:K,'Production Data'!C:C,'Workout sheet'!D493,'Production Data'!A:A,'Workout sheet'!A493)</f>
        <v>40</v>
      </c>
      <c r="F493" s="1">
        <f t="shared" si="71"/>
        <v>35100</v>
      </c>
      <c r="G493">
        <f>SUMIFS('Production Data'!T:T,'Production Data'!C:C,'Workout sheet'!D493,'Production Data'!A:A,'Workout sheet'!A493)</f>
        <v>33750</v>
      </c>
      <c r="H493">
        <f>COUNTIFS('Compac Raw Data'!$D:$D,'Workout sheet'!C493,'Compac Raw Data'!$Z:$Z,'Workout sheet'!A493)</f>
        <v>3</v>
      </c>
      <c r="I493" s="8">
        <f t="shared" si="69"/>
        <v>0.22222222222222224</v>
      </c>
      <c r="J493" s="8">
        <f t="shared" si="70"/>
        <v>7.8032407407407405</v>
      </c>
      <c r="K493">
        <f>(SUMIFS('Compac Raw Data'!S:S,'Compac Raw Data'!Z:Z,'Workout sheet'!A493,'Compac Raw Data'!D:D,'Workout sheet'!C493))</f>
        <v>170</v>
      </c>
      <c r="L493" s="17">
        <f t="shared" si="72"/>
        <v>1.1851851851851852E-3</v>
      </c>
      <c r="M493" s="8">
        <f ca="1">IF(Table2[[#This Row],[MONTH]]+EOMONTH(MONTH(Table2[[#This Row],[MONTH]]),0)&lt;TODAY(),IF(H493=0,(F493-E493)/1440,((F493-E493)/H493)/1440),0)</f>
        <v>8.1157407407407405</v>
      </c>
      <c r="N493" s="24">
        <f t="shared" si="73"/>
        <v>1.1396011396011395E-3</v>
      </c>
    </row>
    <row r="494" spans="1:14" x14ac:dyDescent="0.3">
      <c r="A494" s="6">
        <v>45352</v>
      </c>
      <c r="B494" t="s">
        <v>35</v>
      </c>
      <c r="C494" t="str">
        <f>_xlfn.XLOOKUP(D494,'Production Data'!C:C,'Production Data'!B:B)</f>
        <v>DOOSAN HMC HP6300 7PC I21008</v>
      </c>
      <c r="D494" s="1" t="s">
        <v>53</v>
      </c>
      <c r="E494" s="1">
        <f>SUMIFS('Production Data'!K:K,'Production Data'!C:C,'Workout sheet'!D494,'Production Data'!A:A,'Workout sheet'!A494)</f>
        <v>1445</v>
      </c>
      <c r="F494" s="1">
        <f t="shared" si="71"/>
        <v>35100</v>
      </c>
      <c r="G494">
        <f>SUMIFS('Production Data'!T:T,'Production Data'!C:C,'Workout sheet'!D494,'Production Data'!A:A,'Workout sheet'!A494)</f>
        <v>35100</v>
      </c>
      <c r="H494">
        <f>COUNTIFS('Compac Raw Data'!$D:$D,'Workout sheet'!C494,'Compac Raw Data'!$Z:$Z,'Workout sheet'!A494)</f>
        <v>8</v>
      </c>
      <c r="I494" s="8">
        <f t="shared" si="69"/>
        <v>3.0104166666666665</v>
      </c>
      <c r="J494" s="8">
        <f t="shared" si="70"/>
        <v>2.9214409722222223</v>
      </c>
      <c r="K494">
        <f>(SUMIFS('Compac Raw Data'!S:S,'Compac Raw Data'!Z:Z,'Workout sheet'!A494,'Compac Raw Data'!D:D,'Workout sheet'!C494))</f>
        <v>1060</v>
      </c>
      <c r="L494" s="17">
        <f t="shared" si="72"/>
        <v>4.116809116809117E-2</v>
      </c>
      <c r="M494" s="8">
        <f ca="1">IF(Table2[[#This Row],[MONTH]]+EOMONTH(MONTH(Table2[[#This Row],[MONTH]]),0)&lt;TODAY(),IF(H494=0,(F494-E494)/1440,((F494-E494)/H494)/1440),0)</f>
        <v>2.9214409722222223</v>
      </c>
      <c r="N494" s="24">
        <f t="shared" si="73"/>
        <v>4.116809116809117E-2</v>
      </c>
    </row>
    <row r="495" spans="1:14" x14ac:dyDescent="0.3">
      <c r="A495" s="6">
        <v>45352</v>
      </c>
      <c r="B495" t="s">
        <v>35</v>
      </c>
      <c r="C495" t="str">
        <f>_xlfn.XLOOKUP(D495,'Production Data'!C:C,'Production Data'!B:B)</f>
        <v>WIDMA VERTICAL TURNING LATHE VT600H I3108</v>
      </c>
      <c r="D495" s="1" t="s">
        <v>54</v>
      </c>
      <c r="E495" s="1">
        <f>SUMIFS('Production Data'!K:K,'Production Data'!C:C,'Workout sheet'!D495,'Production Data'!A:A,'Workout sheet'!A495)</f>
        <v>180</v>
      </c>
      <c r="F495" s="1">
        <f t="shared" si="71"/>
        <v>35100</v>
      </c>
      <c r="G495">
        <f>SUMIFS('Production Data'!T:T,'Production Data'!C:C,'Workout sheet'!D495,'Production Data'!A:A,'Workout sheet'!A495)</f>
        <v>23400</v>
      </c>
      <c r="H495">
        <f>COUNTIFS('Compac Raw Data'!$D:$D,'Workout sheet'!C495,'Compac Raw Data'!$Z:$Z,'Workout sheet'!A495)</f>
        <v>3</v>
      </c>
      <c r="I495" s="8">
        <f t="shared" si="69"/>
        <v>1</v>
      </c>
      <c r="J495" s="8">
        <f t="shared" si="70"/>
        <v>5.375</v>
      </c>
      <c r="K495">
        <f>(SUMIFS('Compac Raw Data'!S:S,'Compac Raw Data'!Z:Z,'Workout sheet'!A495,'Compac Raw Data'!D:D,'Workout sheet'!C495))</f>
        <v>105</v>
      </c>
      <c r="L495" s="17">
        <f t="shared" si="72"/>
        <v>7.6923076923076927E-3</v>
      </c>
      <c r="M495" s="8">
        <f ca="1">IF(Table2[[#This Row],[MONTH]]+EOMONTH(MONTH(Table2[[#This Row],[MONTH]]),0)&lt;TODAY(),IF(H495=0,(F495-E495)/1440,((F495-E495)/H495)/1440),0)</f>
        <v>8.0833333333333339</v>
      </c>
      <c r="N495" s="24">
        <f t="shared" si="73"/>
        <v>5.1282051282051282E-3</v>
      </c>
    </row>
    <row r="496" spans="1:14" x14ac:dyDescent="0.3">
      <c r="A496" s="6">
        <v>45352</v>
      </c>
      <c r="B496" t="s">
        <v>55</v>
      </c>
      <c r="C496" t="str">
        <f>_xlfn.XLOOKUP(D496,'Production Data'!C:C,'Production Data'!B:B)</f>
        <v>MAZAK INTEGRES E300-1 I3102</v>
      </c>
      <c r="D496" s="1" t="s">
        <v>56</v>
      </c>
      <c r="E496" s="1">
        <f>SUMIFS('Production Data'!K:K,'Production Data'!C:C,'Workout sheet'!D496,'Production Data'!A:A,'Workout sheet'!A496)</f>
        <v>815</v>
      </c>
      <c r="F496" s="1">
        <f t="shared" si="71"/>
        <v>35100</v>
      </c>
      <c r="G496">
        <f>SUMIFS('Production Data'!T:T,'Production Data'!C:C,'Workout sheet'!D496,'Production Data'!A:A,'Workout sheet'!A496)</f>
        <v>34200</v>
      </c>
      <c r="H496">
        <f>COUNTIFS('Compac Raw Data'!$D:$D,'Workout sheet'!C496,'Compac Raw Data'!$Z:$Z,'Workout sheet'!A496)</f>
        <v>4</v>
      </c>
      <c r="I496" s="8">
        <f t="shared" si="69"/>
        <v>3.3958333333333335</v>
      </c>
      <c r="J496" s="8">
        <f t="shared" si="70"/>
        <v>5.7960069444444446</v>
      </c>
      <c r="K496">
        <f>(SUMIFS('Compac Raw Data'!S:S,'Compac Raw Data'!Z:Z,'Workout sheet'!A496,'Compac Raw Data'!D:D,'Workout sheet'!C496))</f>
        <v>350</v>
      </c>
      <c r="L496" s="17">
        <f t="shared" si="72"/>
        <v>2.3830409356725146E-2</v>
      </c>
      <c r="M496" s="8">
        <f ca="1">IF(Table2[[#This Row],[MONTH]]+EOMONTH(MONTH(Table2[[#This Row],[MONTH]]),0)&lt;TODAY(),IF(H496=0,(F496-E496)/1440,((F496-E496)/H496)/1440),0)</f>
        <v>5.9522569444444446</v>
      </c>
      <c r="N496" s="24">
        <f t="shared" si="73"/>
        <v>2.3219373219373219E-2</v>
      </c>
    </row>
    <row r="497" spans="1:14" x14ac:dyDescent="0.3">
      <c r="A497" s="6">
        <v>45352</v>
      </c>
      <c r="B497" t="s">
        <v>55</v>
      </c>
      <c r="C497" t="str">
        <f>_xlfn.XLOOKUP(D497,'Production Data'!C:C,'Production Data'!B:B)</f>
        <v>MAZAK INTEGRES E300-2 I3103</v>
      </c>
      <c r="D497" s="1" t="s">
        <v>57</v>
      </c>
      <c r="E497" s="1">
        <f>SUMIFS('Production Data'!K:K,'Production Data'!C:C,'Workout sheet'!D497,'Production Data'!A:A,'Workout sheet'!A497)</f>
        <v>1804</v>
      </c>
      <c r="F497" s="1">
        <f t="shared" si="71"/>
        <v>35100</v>
      </c>
      <c r="G497">
        <f>SUMIFS('Production Data'!T:T,'Production Data'!C:C,'Workout sheet'!D497,'Production Data'!A:A,'Workout sheet'!A497)</f>
        <v>35100</v>
      </c>
      <c r="H497">
        <f>COUNTIFS('Compac Raw Data'!$D:$D,'Workout sheet'!C497,'Compac Raw Data'!$Z:$Z,'Workout sheet'!A497)</f>
        <v>13</v>
      </c>
      <c r="I497" s="8">
        <f t="shared" si="69"/>
        <v>2.312820512820513</v>
      </c>
      <c r="J497" s="8">
        <f t="shared" si="70"/>
        <v>1.7786324786324785</v>
      </c>
      <c r="K497">
        <f>(SUMIFS('Compac Raw Data'!S:S,'Compac Raw Data'!Z:Z,'Workout sheet'!A497,'Compac Raw Data'!D:D,'Workout sheet'!C497))</f>
        <v>1275</v>
      </c>
      <c r="L497" s="17">
        <f t="shared" si="72"/>
        <v>5.1396011396011396E-2</v>
      </c>
      <c r="M497" s="8">
        <f ca="1">IF(Table2[[#This Row],[MONTH]]+EOMONTH(MONTH(Table2[[#This Row],[MONTH]]),0)&lt;TODAY(),IF(H497=0,(F497-E497)/1440,((F497-E497)/H497)/1440),0)</f>
        <v>1.7786324786324785</v>
      </c>
      <c r="N497" s="24">
        <f t="shared" si="73"/>
        <v>5.1396011396011396E-2</v>
      </c>
    </row>
    <row r="498" spans="1:14" x14ac:dyDescent="0.3">
      <c r="A498" s="6">
        <v>45352</v>
      </c>
      <c r="B498" t="s">
        <v>55</v>
      </c>
      <c r="C498" t="str">
        <f>_xlfn.XLOOKUP(D498,'Production Data'!C:C,'Production Data'!B:B)</f>
        <v>MAZAK INTEGRES E300-3 I3104</v>
      </c>
      <c r="D498" s="1" t="s">
        <v>58</v>
      </c>
      <c r="E498" s="1">
        <f>SUMIFS('Production Data'!K:K,'Production Data'!C:C,'Workout sheet'!D498,'Production Data'!A:A,'Workout sheet'!A498)</f>
        <v>1841</v>
      </c>
      <c r="F498" s="1">
        <f t="shared" si="71"/>
        <v>35100</v>
      </c>
      <c r="G498">
        <f>SUMIFS('Production Data'!T:T,'Production Data'!C:C,'Workout sheet'!D498,'Production Data'!A:A,'Workout sheet'!A498)</f>
        <v>34200</v>
      </c>
      <c r="H498">
        <f>COUNTIFS('Compac Raw Data'!$D:$D,'Workout sheet'!C498,'Compac Raw Data'!$Z:$Z,'Workout sheet'!A498)</f>
        <v>9</v>
      </c>
      <c r="I498" s="8">
        <f t="shared" si="69"/>
        <v>3.409259259259259</v>
      </c>
      <c r="J498" s="8">
        <f t="shared" si="70"/>
        <v>2.4968364197530866</v>
      </c>
      <c r="K498">
        <f>(SUMIFS('Compac Raw Data'!S:S,'Compac Raw Data'!Z:Z,'Workout sheet'!A498,'Compac Raw Data'!D:D,'Workout sheet'!C498))</f>
        <v>1014</v>
      </c>
      <c r="L498" s="17">
        <f t="shared" si="72"/>
        <v>5.3830409356725145E-2</v>
      </c>
      <c r="M498" s="8">
        <f ca="1">IF(Table2[[#This Row],[MONTH]]+EOMONTH(MONTH(Table2[[#This Row],[MONTH]]),0)&lt;TODAY(),IF(H498=0,(F498-E498)/1440,((F498-E498)/H498)/1440),0)</f>
        <v>2.5662808641975308</v>
      </c>
      <c r="N498" s="24">
        <f t="shared" si="73"/>
        <v>5.2450142450142449E-2</v>
      </c>
    </row>
    <row r="499" spans="1:14" x14ac:dyDescent="0.3">
      <c r="A499" s="6">
        <v>45352</v>
      </c>
      <c r="B499" t="s">
        <v>55</v>
      </c>
      <c r="C499" t="str">
        <f>_xlfn.XLOOKUP(D499,'Production Data'!C:C,'Production Data'!B:B)</f>
        <v>MAZAK INTEGREX E500-1 I3201</v>
      </c>
      <c r="D499" s="1" t="s">
        <v>59</v>
      </c>
      <c r="E499" s="1">
        <f>SUMIFS('Production Data'!K:K,'Production Data'!C:C,'Workout sheet'!D499,'Production Data'!A:A,'Workout sheet'!A499)</f>
        <v>3867</v>
      </c>
      <c r="F499" s="1">
        <f t="shared" si="71"/>
        <v>35100</v>
      </c>
      <c r="G499">
        <f>SUMIFS('Production Data'!T:T,'Production Data'!C:C,'Workout sheet'!D499,'Production Data'!A:A,'Workout sheet'!A499)</f>
        <v>35100</v>
      </c>
      <c r="H499">
        <f>COUNTIFS('Compac Raw Data'!$D:$D,'Workout sheet'!C499,'Compac Raw Data'!$Z:$Z,'Workout sheet'!A499)</f>
        <v>13</v>
      </c>
      <c r="I499" s="8">
        <f t="shared" si="69"/>
        <v>4.9576923076923078</v>
      </c>
      <c r="J499" s="8">
        <f t="shared" si="70"/>
        <v>1.6684294871794871</v>
      </c>
      <c r="K499">
        <f>(SUMIFS('Compac Raw Data'!S:S,'Compac Raw Data'!Z:Z,'Workout sheet'!A499,'Compac Raw Data'!D:D,'Workout sheet'!C499))</f>
        <v>1245</v>
      </c>
      <c r="L499" s="17">
        <f t="shared" si="72"/>
        <v>0.11017094017094017</v>
      </c>
      <c r="M499" s="8">
        <f ca="1">IF(Table2[[#This Row],[MONTH]]+EOMONTH(MONTH(Table2[[#This Row],[MONTH]]),0)&lt;TODAY(),IF(H499=0,(F499-E499)/1440,((F499-E499)/H499)/1440),0)</f>
        <v>1.6684294871794871</v>
      </c>
      <c r="N499" s="24">
        <f t="shared" si="73"/>
        <v>0.11017094017094017</v>
      </c>
    </row>
    <row r="500" spans="1:14" x14ac:dyDescent="0.3">
      <c r="A500" s="6">
        <v>45352</v>
      </c>
      <c r="B500" t="s">
        <v>55</v>
      </c>
      <c r="C500" t="str">
        <f>_xlfn.XLOOKUP(D500,'Production Data'!C:C,'Production Data'!B:B)</f>
        <v>MAZAK INTEGREX E500-2 I3202</v>
      </c>
      <c r="D500" s="1" t="s">
        <v>60</v>
      </c>
      <c r="E500" s="1">
        <f>SUMIFS('Production Data'!K:K,'Production Data'!C:C,'Workout sheet'!D500,'Production Data'!A:A,'Workout sheet'!A500)</f>
        <v>1623</v>
      </c>
      <c r="F500" s="1">
        <f t="shared" si="71"/>
        <v>35100</v>
      </c>
      <c r="G500">
        <f>SUMIFS('Production Data'!T:T,'Production Data'!C:C,'Workout sheet'!D500,'Production Data'!A:A,'Workout sheet'!A500)</f>
        <v>31950</v>
      </c>
      <c r="H500">
        <f>COUNTIFS('Compac Raw Data'!$D:$D,'Workout sheet'!C500,'Compac Raw Data'!$Z:$Z,'Workout sheet'!A500)</f>
        <v>5</v>
      </c>
      <c r="I500" s="8">
        <f t="shared" ref="I500:I563" si="74">IF(H500=0,(E500/60),(E500/H500)/60)</f>
        <v>5.41</v>
      </c>
      <c r="J500" s="8">
        <f t="shared" ref="J500:J563" si="75">IF(H500=0,(G500-E500)/1440,((G500-E500)/H500)/1440)</f>
        <v>4.2120833333333332</v>
      </c>
      <c r="K500">
        <f>(SUMIFS('Compac Raw Data'!S:S,'Compac Raw Data'!Z:Z,'Workout sheet'!A500,'Compac Raw Data'!D:D,'Workout sheet'!C500))</f>
        <v>635</v>
      </c>
      <c r="L500" s="17">
        <f t="shared" si="72"/>
        <v>5.0798122065727702E-2</v>
      </c>
      <c r="M500" s="8">
        <f ca="1">IF(Table2[[#This Row],[MONTH]]+EOMONTH(MONTH(Table2[[#This Row],[MONTH]]),0)&lt;TODAY(),IF(H500=0,(F500-E500)/1440,((F500-E500)/H500)/1440),0)</f>
        <v>4.6495833333333332</v>
      </c>
      <c r="N500" s="24">
        <f t="shared" si="73"/>
        <v>4.6239316239316236E-2</v>
      </c>
    </row>
    <row r="501" spans="1:14" x14ac:dyDescent="0.3">
      <c r="A501" s="6">
        <v>45352</v>
      </c>
      <c r="B501" t="s">
        <v>55</v>
      </c>
      <c r="C501" t="str">
        <f>_xlfn.XLOOKUP(D501,'Production Data'!C:C,'Production Data'!B:B)</f>
        <v>MAZAK INTEGRES E800-1 I23001</v>
      </c>
      <c r="D501" s="1" t="s">
        <v>61</v>
      </c>
      <c r="E501" s="1">
        <f>SUMIFS('Production Data'!K:K,'Production Data'!C:C,'Workout sheet'!D501,'Production Data'!A:A,'Workout sheet'!A501)</f>
        <v>3178</v>
      </c>
      <c r="F501" s="1">
        <f t="shared" si="71"/>
        <v>35100</v>
      </c>
      <c r="G501">
        <f>SUMIFS('Production Data'!T:T,'Production Data'!C:C,'Workout sheet'!D501,'Production Data'!A:A,'Workout sheet'!A501)</f>
        <v>33750</v>
      </c>
      <c r="H501">
        <f>COUNTIFS('Compac Raw Data'!$D:$D,'Workout sheet'!C501,'Compac Raw Data'!$Z:$Z,'Workout sheet'!A501)</f>
        <v>9</v>
      </c>
      <c r="I501" s="8">
        <f t="shared" si="74"/>
        <v>5.8851851851851844</v>
      </c>
      <c r="J501" s="8">
        <f t="shared" si="75"/>
        <v>2.3589506172839503</v>
      </c>
      <c r="K501">
        <f>(SUMIFS('Compac Raw Data'!S:S,'Compac Raw Data'!Z:Z,'Workout sheet'!A501,'Compac Raw Data'!D:D,'Workout sheet'!C501))</f>
        <v>1240</v>
      </c>
      <c r="L501" s="17">
        <f t="shared" si="72"/>
        <v>9.4162962962962962E-2</v>
      </c>
      <c r="M501" s="8">
        <f ca="1">IF(Table2[[#This Row],[MONTH]]+EOMONTH(MONTH(Table2[[#This Row],[MONTH]]),0)&lt;TODAY(),IF(H501=0,(F501-E501)/1440,((F501-E501)/H501)/1440),0)</f>
        <v>2.4631172839506172</v>
      </c>
      <c r="N501" s="24">
        <f t="shared" si="73"/>
        <v>9.0541310541310538E-2</v>
      </c>
    </row>
    <row r="502" spans="1:14" x14ac:dyDescent="0.3">
      <c r="A502" s="6">
        <v>45352</v>
      </c>
      <c r="B502" t="s">
        <v>55</v>
      </c>
      <c r="C502" t="str">
        <f>_xlfn.XLOOKUP(D502,'Production Data'!C:C,'Production Data'!B:B)</f>
        <v>MAZAK INTEGRES E800-2 I23002</v>
      </c>
      <c r="D502" s="1" t="s">
        <v>62</v>
      </c>
      <c r="E502" s="1">
        <f>SUMIFS('Production Data'!K:K,'Production Data'!C:C,'Workout sheet'!D502,'Production Data'!A:A,'Workout sheet'!A502)</f>
        <v>4858</v>
      </c>
      <c r="F502" s="1">
        <f t="shared" si="71"/>
        <v>35100</v>
      </c>
      <c r="G502">
        <f>SUMIFS('Production Data'!T:T,'Production Data'!C:C,'Workout sheet'!D502,'Production Data'!A:A,'Workout sheet'!A502)</f>
        <v>35100</v>
      </c>
      <c r="H502">
        <f>COUNTIFS('Compac Raw Data'!$D:$D,'Workout sheet'!C502,'Compac Raw Data'!$Z:$Z,'Workout sheet'!A502)</f>
        <v>15</v>
      </c>
      <c r="I502" s="8">
        <f t="shared" si="74"/>
        <v>5.3977777777777778</v>
      </c>
      <c r="J502" s="8">
        <f t="shared" si="75"/>
        <v>1.4000925925925927</v>
      </c>
      <c r="K502">
        <f>(SUMIFS('Compac Raw Data'!S:S,'Compac Raw Data'!Z:Z,'Workout sheet'!A502,'Compac Raw Data'!D:D,'Workout sheet'!C502))</f>
        <v>1185</v>
      </c>
      <c r="L502" s="17">
        <f t="shared" si="72"/>
        <v>0.1384045584045584</v>
      </c>
      <c r="M502" s="8">
        <f ca="1">IF(Table2[[#This Row],[MONTH]]+EOMONTH(MONTH(Table2[[#This Row],[MONTH]]),0)&lt;TODAY(),IF(H502=0,(F502-E502)/1440,((F502-E502)/H502)/1440),0)</f>
        <v>1.4000925925925927</v>
      </c>
      <c r="N502" s="24">
        <f t="shared" si="73"/>
        <v>0.1384045584045584</v>
      </c>
    </row>
    <row r="503" spans="1:14" x14ac:dyDescent="0.3">
      <c r="A503" s="6">
        <v>45352</v>
      </c>
      <c r="B503" t="s">
        <v>55</v>
      </c>
      <c r="C503" t="str">
        <f>_xlfn.XLOOKUP(D503,'Production Data'!C:C,'Production Data'!B:B)</f>
        <v>ARTHUR KLINK BROACHING 120T I5004</v>
      </c>
      <c r="D503" s="1" t="s">
        <v>63</v>
      </c>
      <c r="E503" s="1">
        <f>SUMIFS('Production Data'!K:K,'Production Data'!C:C,'Workout sheet'!D503,'Production Data'!A:A,'Workout sheet'!A503)</f>
        <v>2599</v>
      </c>
      <c r="F503" s="1">
        <f t="shared" si="71"/>
        <v>35100</v>
      </c>
      <c r="G503">
        <f>SUMIFS('Production Data'!T:T,'Production Data'!C:C,'Workout sheet'!D503,'Production Data'!A:A,'Workout sheet'!A503)</f>
        <v>28518</v>
      </c>
      <c r="H503">
        <f>COUNTIFS('Compac Raw Data'!$D:$D,'Workout sheet'!C503,'Compac Raw Data'!$Z:$Z,'Workout sheet'!A503)</f>
        <v>16</v>
      </c>
      <c r="I503" s="8">
        <f t="shared" si="74"/>
        <v>2.7072916666666669</v>
      </c>
      <c r="J503" s="8">
        <f t="shared" si="75"/>
        <v>1.1249565972222222</v>
      </c>
      <c r="K503">
        <f>(SUMIFS('Compac Raw Data'!S:S,'Compac Raw Data'!Z:Z,'Workout sheet'!A503,'Compac Raw Data'!D:D,'Workout sheet'!C503))</f>
        <v>950</v>
      </c>
      <c r="L503" s="17">
        <f t="shared" si="72"/>
        <v>9.1135423241461538E-2</v>
      </c>
      <c r="M503" s="8">
        <f ca="1">IF(Table2[[#This Row],[MONTH]]+EOMONTH(MONTH(Table2[[#This Row],[MONTH]]),0)&lt;TODAY(),IF(H503=0,(F503-E503)/1440,((F503-E503)/H503)/1440),0)</f>
        <v>1.4106336805555555</v>
      </c>
      <c r="N503" s="24">
        <f t="shared" si="73"/>
        <v>7.4045584045584048E-2</v>
      </c>
    </row>
    <row r="504" spans="1:14" x14ac:dyDescent="0.3">
      <c r="A504" s="6">
        <v>45352</v>
      </c>
      <c r="B504" t="s">
        <v>55</v>
      </c>
      <c r="C504" t="str">
        <f>_xlfn.XLOOKUP(D504,'Production Data'!C:C,'Production Data'!B:B)</f>
        <v>BROACHING MACHINE  25 T-5003</v>
      </c>
      <c r="D504" s="1" t="s">
        <v>64</v>
      </c>
      <c r="E504" s="1">
        <f>SUMIFS('Production Data'!K:K,'Production Data'!C:C,'Workout sheet'!D504,'Production Data'!A:A,'Workout sheet'!A504)</f>
        <v>1715</v>
      </c>
      <c r="F504" s="1">
        <f t="shared" si="71"/>
        <v>35100</v>
      </c>
      <c r="G504">
        <f>SUMIFS('Production Data'!T:T,'Production Data'!C:C,'Workout sheet'!D504,'Production Data'!A:A,'Workout sheet'!A504)</f>
        <v>38250</v>
      </c>
      <c r="H504">
        <f>COUNTIFS('Compac Raw Data'!$D:$D,'Workout sheet'!C504,'Compac Raw Data'!$Z:$Z,'Workout sheet'!A504)</f>
        <v>16</v>
      </c>
      <c r="I504" s="8">
        <f t="shared" si="74"/>
        <v>1.7864583333333333</v>
      </c>
      <c r="J504" s="8">
        <f t="shared" si="75"/>
        <v>1.5857204861111112</v>
      </c>
      <c r="K504">
        <f>(SUMIFS('Compac Raw Data'!S:S,'Compac Raw Data'!Z:Z,'Workout sheet'!A504,'Compac Raw Data'!D:D,'Workout sheet'!C504))</f>
        <v>3850</v>
      </c>
      <c r="L504" s="17">
        <f t="shared" si="72"/>
        <v>4.4836601307189541E-2</v>
      </c>
      <c r="M504" s="8">
        <f ca="1">IF(Table2[[#This Row],[MONTH]]+EOMONTH(MONTH(Table2[[#This Row],[MONTH]]),0)&lt;TODAY(),IF(H504=0,(F504-E504)/1440,((F504-E504)/H504)/1440),0)</f>
        <v>1.4490017361111112</v>
      </c>
      <c r="N504" s="24">
        <f t="shared" si="73"/>
        <v>4.8860398860398863E-2</v>
      </c>
    </row>
    <row r="505" spans="1:14" x14ac:dyDescent="0.3">
      <c r="A505" s="6">
        <v>45352</v>
      </c>
      <c r="B505" t="s">
        <v>55</v>
      </c>
      <c r="C505" t="str">
        <f>_xlfn.XLOOKUP(D505,'Production Data'!C:C,'Production Data'!B:B)</f>
        <v>CRANEBEL BROACHING 50T I5005</v>
      </c>
      <c r="D505" s="1" t="s">
        <v>65</v>
      </c>
      <c r="E505" s="1">
        <f>SUMIFS('Production Data'!K:K,'Production Data'!C:C,'Workout sheet'!D505,'Production Data'!A:A,'Workout sheet'!A505)</f>
        <v>1275</v>
      </c>
      <c r="F505" s="1">
        <f t="shared" si="71"/>
        <v>35100</v>
      </c>
      <c r="G505">
        <f>SUMIFS('Production Data'!T:T,'Production Data'!C:C,'Workout sheet'!D505,'Production Data'!A:A,'Workout sheet'!A505)</f>
        <v>39600</v>
      </c>
      <c r="H505">
        <f>COUNTIFS('Compac Raw Data'!$D:$D,'Workout sheet'!C505,'Compac Raw Data'!$Z:$Z,'Workout sheet'!A505)</f>
        <v>9</v>
      </c>
      <c r="I505" s="8">
        <f t="shared" si="74"/>
        <v>2.3611111111111112</v>
      </c>
      <c r="J505" s="8">
        <f t="shared" si="75"/>
        <v>2.9571759259259256</v>
      </c>
      <c r="K505">
        <f>(SUMIFS('Compac Raw Data'!S:S,'Compac Raw Data'!Z:Z,'Workout sheet'!A505,'Compac Raw Data'!D:D,'Workout sheet'!C505))</f>
        <v>245</v>
      </c>
      <c r="L505" s="17">
        <f t="shared" si="72"/>
        <v>3.2196969696969696E-2</v>
      </c>
      <c r="M505" s="8">
        <f ca="1">IF(Table2[[#This Row],[MONTH]]+EOMONTH(MONTH(Table2[[#This Row],[MONTH]]),0)&lt;TODAY(),IF(H505=0,(F505-E505)/1440,((F505-E505)/H505)/1440),0)</f>
        <v>2.6099537037037037</v>
      </c>
      <c r="N505" s="24">
        <f t="shared" si="73"/>
        <v>3.6324786324786328E-2</v>
      </c>
    </row>
    <row r="506" spans="1:14" x14ac:dyDescent="0.3">
      <c r="A506" s="6">
        <v>45352</v>
      </c>
      <c r="B506" t="s">
        <v>55</v>
      </c>
      <c r="C506" t="str">
        <f>_xlfn.XLOOKUP(D506,'Production Data'!C:C,'Production Data'!B:B)</f>
        <v>TASA BROACHING 75T I5006</v>
      </c>
      <c r="D506" s="1" t="s">
        <v>66</v>
      </c>
      <c r="E506" s="1">
        <f>SUMIFS('Production Data'!K:K,'Production Data'!C:C,'Workout sheet'!D506,'Production Data'!A:A,'Workout sheet'!A506)</f>
        <v>2054</v>
      </c>
      <c r="F506" s="1">
        <f t="shared" si="71"/>
        <v>35100</v>
      </c>
      <c r="G506">
        <f>SUMIFS('Production Data'!T:T,'Production Data'!C:C,'Workout sheet'!D506,'Production Data'!A:A,'Workout sheet'!A506)</f>
        <v>41850</v>
      </c>
      <c r="H506">
        <f>COUNTIFS('Compac Raw Data'!$D:$D,'Workout sheet'!C506,'Compac Raw Data'!$Z:$Z,'Workout sheet'!A506)</f>
        <v>6</v>
      </c>
      <c r="I506" s="8">
        <f t="shared" si="74"/>
        <v>5.7055555555555548</v>
      </c>
      <c r="J506" s="8">
        <f t="shared" si="75"/>
        <v>4.6060185185185185</v>
      </c>
      <c r="K506">
        <f>(SUMIFS('Compac Raw Data'!S:S,'Compac Raw Data'!Z:Z,'Workout sheet'!A506,'Compac Raw Data'!D:D,'Workout sheet'!C506))</f>
        <v>265</v>
      </c>
      <c r="L506" s="17">
        <f t="shared" si="72"/>
        <v>4.908004778972521E-2</v>
      </c>
      <c r="M506" s="8">
        <f ca="1">IF(Table2[[#This Row],[MONTH]]+EOMONTH(MONTH(Table2[[#This Row],[MONTH]]),0)&lt;TODAY(),IF(H506=0,(F506-E506)/1440,((F506-E506)/H506)/1440),0)</f>
        <v>3.8247685185185185</v>
      </c>
      <c r="N506" s="24">
        <f t="shared" si="73"/>
        <v>5.8518518518518518E-2</v>
      </c>
    </row>
    <row r="507" spans="1:14" x14ac:dyDescent="0.3">
      <c r="A507" s="6">
        <v>45352</v>
      </c>
      <c r="B507" t="s">
        <v>80</v>
      </c>
      <c r="C507" t="str">
        <f>_xlfn.XLOOKUP(D507,'Production Data'!C:C,'Production Data'!B:B)</f>
        <v>PREMIER HOBBING PE250-1 I7006</v>
      </c>
      <c r="D507" s="1" t="s">
        <v>67</v>
      </c>
      <c r="E507" s="1">
        <f>SUMIFS('Production Data'!K:K,'Production Data'!C:C,'Workout sheet'!D507,'Production Data'!A:A,'Workout sheet'!A507)</f>
        <v>829</v>
      </c>
      <c r="F507" s="1">
        <f t="shared" si="71"/>
        <v>35100</v>
      </c>
      <c r="G507">
        <f>SUMIFS('Production Data'!T:T,'Production Data'!C:C,'Workout sheet'!D507,'Production Data'!A:A,'Workout sheet'!A507)</f>
        <v>37350</v>
      </c>
      <c r="H507">
        <f>COUNTIFS('Compac Raw Data'!$D:$D,'Workout sheet'!C507,'Compac Raw Data'!$Z:$Z,'Workout sheet'!A507)</f>
        <v>5</v>
      </c>
      <c r="I507" s="8">
        <f t="shared" si="74"/>
        <v>2.7633333333333336</v>
      </c>
      <c r="J507" s="8">
        <f t="shared" si="75"/>
        <v>5.0723611111111113</v>
      </c>
      <c r="K507">
        <f>(SUMIFS('Compac Raw Data'!S:S,'Compac Raw Data'!Z:Z,'Workout sheet'!A507,'Compac Raw Data'!D:D,'Workout sheet'!C507))</f>
        <v>320</v>
      </c>
      <c r="L507" s="17">
        <f t="shared" si="72"/>
        <v>2.21954484605087E-2</v>
      </c>
      <c r="M507" s="8">
        <f ca="1">IF(Table2[[#This Row],[MONTH]]+EOMONTH(MONTH(Table2[[#This Row],[MONTH]]),0)&lt;TODAY(),IF(H507=0,(F507-E507)/1440,((F507-E507)/H507)/1440),0)</f>
        <v>4.7598611111111113</v>
      </c>
      <c r="N507" s="24">
        <f t="shared" si="73"/>
        <v>2.3618233618233619E-2</v>
      </c>
    </row>
    <row r="508" spans="1:14" x14ac:dyDescent="0.3">
      <c r="A508" s="6">
        <v>45352</v>
      </c>
      <c r="B508" t="s">
        <v>80</v>
      </c>
      <c r="C508" t="str">
        <f>_xlfn.XLOOKUP(D508,'Production Data'!C:C,'Production Data'!B:B)</f>
        <v>STUDER EXT GRINDING S36-2 I13006</v>
      </c>
      <c r="D508" s="1" t="s">
        <v>68</v>
      </c>
      <c r="E508" s="1">
        <f>SUMIFS('Production Data'!K:K,'Production Data'!C:C,'Workout sheet'!D508,'Production Data'!A:A,'Workout sheet'!A508)</f>
        <v>4230</v>
      </c>
      <c r="F508" s="1">
        <f t="shared" si="71"/>
        <v>35100</v>
      </c>
      <c r="G508">
        <f>SUMIFS('Production Data'!T:T,'Production Data'!C:C,'Workout sheet'!D508,'Production Data'!A:A,'Workout sheet'!A508)</f>
        <v>40050</v>
      </c>
      <c r="H508">
        <f>COUNTIFS('Compac Raw Data'!$D:$D,'Workout sheet'!C508,'Compac Raw Data'!$Z:$Z,'Workout sheet'!A508)</f>
        <v>10</v>
      </c>
      <c r="I508" s="8">
        <f t="shared" si="74"/>
        <v>7.05</v>
      </c>
      <c r="J508" s="8">
        <f t="shared" si="75"/>
        <v>2.4874999999999998</v>
      </c>
      <c r="K508">
        <f>(SUMIFS('Compac Raw Data'!S:S,'Compac Raw Data'!Z:Z,'Workout sheet'!A508,'Compac Raw Data'!D:D,'Workout sheet'!C508))</f>
        <v>1320</v>
      </c>
      <c r="L508" s="17">
        <f t="shared" si="72"/>
        <v>0.10561797752808989</v>
      </c>
      <c r="M508" s="8">
        <f ca="1">IF(Table2[[#This Row],[MONTH]]+EOMONTH(MONTH(Table2[[#This Row],[MONTH]]),0)&lt;TODAY(),IF(H508=0,(F508-E508)/1440,((F508-E508)/H508)/1440),0)</f>
        <v>2.1437499999999998</v>
      </c>
      <c r="N508" s="24">
        <f t="shared" si="73"/>
        <v>0.12051282051282051</v>
      </c>
    </row>
    <row r="509" spans="1:14" x14ac:dyDescent="0.3">
      <c r="A509" s="6">
        <v>45352</v>
      </c>
      <c r="B509" t="s">
        <v>80</v>
      </c>
      <c r="C509" t="str">
        <f>_xlfn.XLOOKUP(D509,'Production Data'!C:C,'Production Data'!B:B)</f>
        <v>GLEASON GEAR GRINDING P600/800G-1 I15006</v>
      </c>
      <c r="D509" s="1" t="s">
        <v>69</v>
      </c>
      <c r="E509" s="1">
        <f>SUMIFS('Production Data'!K:K,'Production Data'!C:C,'Workout sheet'!D509,'Production Data'!A:A,'Workout sheet'!A509)</f>
        <v>0</v>
      </c>
      <c r="F509" s="1">
        <f t="shared" si="71"/>
        <v>35100</v>
      </c>
      <c r="G509">
        <f>SUMIFS('Production Data'!T:T,'Production Data'!C:C,'Workout sheet'!D509,'Production Data'!A:A,'Workout sheet'!A509)</f>
        <v>35550</v>
      </c>
      <c r="H509">
        <f>COUNTIFS('Compac Raw Data'!$D:$D,'Workout sheet'!C509,'Compac Raw Data'!$Z:$Z,'Workout sheet'!A509)</f>
        <v>8</v>
      </c>
      <c r="I509" s="8">
        <f t="shared" si="74"/>
        <v>0</v>
      </c>
      <c r="J509" s="8">
        <f t="shared" si="75"/>
        <v>3.0859375</v>
      </c>
      <c r="K509">
        <f>(SUMIFS('Compac Raw Data'!S:S,'Compac Raw Data'!Z:Z,'Workout sheet'!A509,'Compac Raw Data'!D:D,'Workout sheet'!C509))</f>
        <v>413</v>
      </c>
      <c r="L509" s="17">
        <f t="shared" si="72"/>
        <v>0</v>
      </c>
      <c r="M509" s="8">
        <f ca="1">IF(Table2[[#This Row],[MONTH]]+EOMONTH(MONTH(Table2[[#This Row],[MONTH]]),0)&lt;TODAY(),IF(H509=0,(F509-E509)/1440,((F509-E509)/H509)/1440),0)</f>
        <v>3.046875</v>
      </c>
      <c r="N509" s="24">
        <f t="shared" si="73"/>
        <v>0</v>
      </c>
    </row>
    <row r="510" spans="1:14" x14ac:dyDescent="0.3">
      <c r="A510" s="6">
        <v>45352</v>
      </c>
      <c r="B510" t="s">
        <v>80</v>
      </c>
      <c r="C510" t="str">
        <f>_xlfn.XLOOKUP(D510,'Production Data'!C:C,'Production Data'!B:B)</f>
        <v>GLEASON GEAR GRINDING P600/800G-2 I15008</v>
      </c>
      <c r="D510" s="1" t="s">
        <v>70</v>
      </c>
      <c r="E510" s="1">
        <f>SUMIFS('Production Data'!K:K,'Production Data'!C:C,'Workout sheet'!D510,'Production Data'!A:A,'Workout sheet'!A510)</f>
        <v>2830</v>
      </c>
      <c r="F510" s="1">
        <f t="shared" si="71"/>
        <v>35100</v>
      </c>
      <c r="G510">
        <f>SUMIFS('Production Data'!T:T,'Production Data'!C:C,'Workout sheet'!D510,'Production Data'!A:A,'Workout sheet'!A510)</f>
        <v>37350</v>
      </c>
      <c r="H510">
        <f>COUNTIFS('Compac Raw Data'!$D:$D,'Workout sheet'!C510,'Compac Raw Data'!$Z:$Z,'Workout sheet'!A510)</f>
        <v>13</v>
      </c>
      <c r="I510" s="8">
        <f t="shared" si="74"/>
        <v>3.6282051282051282</v>
      </c>
      <c r="J510" s="8">
        <f t="shared" si="75"/>
        <v>1.8440170940170939</v>
      </c>
      <c r="K510">
        <f>(SUMIFS('Compac Raw Data'!S:S,'Compac Raw Data'!Z:Z,'Workout sheet'!A510,'Compac Raw Data'!D:D,'Workout sheet'!C510))</f>
        <v>850</v>
      </c>
      <c r="L510" s="17">
        <f t="shared" si="72"/>
        <v>7.5769745649263726E-2</v>
      </c>
      <c r="M510" s="8">
        <f ca="1">IF(Table2[[#This Row],[MONTH]]+EOMONTH(MONTH(Table2[[#This Row],[MONTH]]),0)&lt;TODAY(),IF(H510=0,(F510-E510)/1440,((F510-E510)/H510)/1440),0)</f>
        <v>1.7238247863247864</v>
      </c>
      <c r="N510" s="24">
        <f t="shared" si="73"/>
        <v>8.0626780626780623E-2</v>
      </c>
    </row>
    <row r="511" spans="1:14" x14ac:dyDescent="0.3">
      <c r="A511" s="6">
        <v>45352</v>
      </c>
      <c r="B511" t="s">
        <v>80</v>
      </c>
      <c r="C511" t="str">
        <f>_xlfn.XLOOKUP(D511,'Production Data'!C:C,'Production Data'!B:B)</f>
        <v>MAZAK TURNING QTN350B I3008</v>
      </c>
      <c r="D511" s="1" t="s">
        <v>71</v>
      </c>
      <c r="E511" s="1">
        <f>SUMIFS('Production Data'!K:K,'Production Data'!C:C,'Workout sheet'!D511,'Production Data'!A:A,'Workout sheet'!A511)</f>
        <v>188</v>
      </c>
      <c r="F511" s="1">
        <f t="shared" si="71"/>
        <v>35100</v>
      </c>
      <c r="G511">
        <f>SUMIFS('Production Data'!T:T,'Production Data'!C:C,'Workout sheet'!D511,'Production Data'!A:A,'Workout sheet'!A511)</f>
        <v>24300</v>
      </c>
      <c r="H511">
        <f>COUNTIFS('Compac Raw Data'!$D:$D,'Workout sheet'!C511,'Compac Raw Data'!$Z:$Z,'Workout sheet'!A511)</f>
        <v>2</v>
      </c>
      <c r="I511" s="8">
        <f t="shared" si="74"/>
        <v>1.5666666666666667</v>
      </c>
      <c r="J511" s="8">
        <f t="shared" si="75"/>
        <v>8.3722222222222218</v>
      </c>
      <c r="K511">
        <f>(SUMIFS('Compac Raw Data'!S:S,'Compac Raw Data'!Z:Z,'Workout sheet'!A511,'Compac Raw Data'!D:D,'Workout sheet'!C511))</f>
        <v>75</v>
      </c>
      <c r="L511" s="17">
        <f t="shared" si="72"/>
        <v>7.7366255144032921E-3</v>
      </c>
      <c r="M511" s="8">
        <f ca="1">IF(Table2[[#This Row],[MONTH]]+EOMONTH(MONTH(Table2[[#This Row],[MONTH]]),0)&lt;TODAY(),IF(H511=0,(F511-E511)/1440,((F511-E511)/H511)/1440),0)</f>
        <v>12.122222222222222</v>
      </c>
      <c r="N511" s="24">
        <f t="shared" si="73"/>
        <v>5.3561253561253564E-3</v>
      </c>
    </row>
    <row r="512" spans="1:14" x14ac:dyDescent="0.3">
      <c r="A512" s="6">
        <v>45352</v>
      </c>
      <c r="B512" t="s">
        <v>80</v>
      </c>
      <c r="C512" t="str">
        <f>_xlfn.XLOOKUP(D512,'Production Data'!C:C,'Production Data'!B:B)</f>
        <v>GLEASON HOBBING PE800-1 I7007</v>
      </c>
      <c r="D512" s="1" t="s">
        <v>72</v>
      </c>
      <c r="E512" s="1">
        <f>SUMIFS('Production Data'!K:K,'Production Data'!C:C,'Workout sheet'!D512,'Production Data'!A:A,'Workout sheet'!A512)</f>
        <v>3026</v>
      </c>
      <c r="F512" s="1">
        <f t="shared" si="71"/>
        <v>35100</v>
      </c>
      <c r="G512">
        <f>SUMIFS('Production Data'!T:T,'Production Data'!C:C,'Workout sheet'!D512,'Production Data'!A:A,'Workout sheet'!A512)</f>
        <v>38700</v>
      </c>
      <c r="H512">
        <f>COUNTIFS('Compac Raw Data'!$D:$D,'Workout sheet'!C512,'Compac Raw Data'!$Z:$Z,'Workout sheet'!A512)</f>
        <v>15</v>
      </c>
      <c r="I512" s="8">
        <f t="shared" si="74"/>
        <v>3.362222222222222</v>
      </c>
      <c r="J512" s="8">
        <f t="shared" si="75"/>
        <v>1.6515740740740743</v>
      </c>
      <c r="K512">
        <f>(SUMIFS('Compac Raw Data'!S:S,'Compac Raw Data'!Z:Z,'Workout sheet'!A512,'Compac Raw Data'!D:D,'Workout sheet'!C512))</f>
        <v>1330</v>
      </c>
      <c r="L512" s="17">
        <f t="shared" si="72"/>
        <v>7.8191214470284237E-2</v>
      </c>
      <c r="M512" s="8">
        <f ca="1">IF(Table2[[#This Row],[MONTH]]+EOMONTH(MONTH(Table2[[#This Row],[MONTH]]),0)&lt;TODAY(),IF(H512=0,(F512-E512)/1440,((F512-E512)/H512)/1440),0)</f>
        <v>1.4849074074074076</v>
      </c>
      <c r="N512" s="24">
        <f t="shared" si="73"/>
        <v>8.6210826210826208E-2</v>
      </c>
    </row>
    <row r="513" spans="1:14" x14ac:dyDescent="0.3">
      <c r="A513" s="6">
        <v>45352</v>
      </c>
      <c r="B513" t="s">
        <v>80</v>
      </c>
      <c r="C513" t="str">
        <f>_xlfn.XLOOKUP(D513,'Production Data'!C:C,'Production Data'!B:B)</f>
        <v>GLEASON HOBBING PE800-2 I7014</v>
      </c>
      <c r="D513" s="1" t="s">
        <v>73</v>
      </c>
      <c r="E513" s="1">
        <f>SUMIFS('Production Data'!K:K,'Production Data'!C:C,'Workout sheet'!D513,'Production Data'!A:A,'Workout sheet'!A513)</f>
        <v>252</v>
      </c>
      <c r="F513" s="1">
        <f t="shared" si="71"/>
        <v>35100</v>
      </c>
      <c r="G513">
        <f>SUMIFS('Production Data'!T:T,'Production Data'!C:C,'Workout sheet'!D513,'Production Data'!A:A,'Workout sheet'!A513)</f>
        <v>40950</v>
      </c>
      <c r="H513">
        <f>COUNTIFS('Compac Raw Data'!$D:$D,'Workout sheet'!C513,'Compac Raw Data'!$Z:$Z,'Workout sheet'!A513)</f>
        <v>3</v>
      </c>
      <c r="I513" s="8">
        <f t="shared" si="74"/>
        <v>1.4</v>
      </c>
      <c r="J513" s="8">
        <f t="shared" si="75"/>
        <v>9.4208333333333325</v>
      </c>
      <c r="K513">
        <f>(SUMIFS('Compac Raw Data'!S:S,'Compac Raw Data'!Z:Z,'Workout sheet'!A513,'Compac Raw Data'!D:D,'Workout sheet'!C513))</f>
        <v>95</v>
      </c>
      <c r="L513" s="17">
        <f t="shared" si="72"/>
        <v>6.1538461538461538E-3</v>
      </c>
      <c r="M513" s="8">
        <f ca="1">IF(Table2[[#This Row],[MONTH]]+EOMONTH(MONTH(Table2[[#This Row],[MONTH]]),0)&lt;TODAY(),IF(H513=0,(F513-E513)/1440,((F513-E513)/H513)/1440),0)</f>
        <v>8.0666666666666664</v>
      </c>
      <c r="N513" s="24">
        <f t="shared" si="73"/>
        <v>7.1794871794871795E-3</v>
      </c>
    </row>
    <row r="514" spans="1:14" x14ac:dyDescent="0.3">
      <c r="A514" s="6">
        <v>45352</v>
      </c>
      <c r="B514" t="s">
        <v>80</v>
      </c>
      <c r="C514" t="str">
        <f>_xlfn.XLOOKUP(D514,'Production Data'!C:C,'Production Data'!B:B)</f>
        <v>GLEASON HOBBING P600H-1 I7010</v>
      </c>
      <c r="D514" s="1" t="s">
        <v>74</v>
      </c>
      <c r="E514" s="1">
        <f>SUMIFS('Production Data'!K:K,'Production Data'!C:C,'Workout sheet'!D514,'Production Data'!A:A,'Workout sheet'!A514)</f>
        <v>935</v>
      </c>
      <c r="F514" s="1">
        <f t="shared" si="71"/>
        <v>35100</v>
      </c>
      <c r="G514">
        <f>SUMIFS('Production Data'!T:T,'Production Data'!C:C,'Workout sheet'!D514,'Production Data'!A:A,'Workout sheet'!A514)</f>
        <v>34650</v>
      </c>
      <c r="H514">
        <f>COUNTIFS('Compac Raw Data'!$D:$D,'Workout sheet'!C514,'Compac Raw Data'!$Z:$Z,'Workout sheet'!A514)</f>
        <v>11</v>
      </c>
      <c r="I514" s="8">
        <f t="shared" si="74"/>
        <v>1.4166666666666667</v>
      </c>
      <c r="J514" s="8">
        <f t="shared" si="75"/>
        <v>2.1284722222222223</v>
      </c>
      <c r="K514">
        <f>(SUMIFS('Compac Raw Data'!S:S,'Compac Raw Data'!Z:Z,'Workout sheet'!A514,'Compac Raw Data'!D:D,'Workout sheet'!C514))</f>
        <v>1412</v>
      </c>
      <c r="L514" s="17">
        <f t="shared" si="72"/>
        <v>2.6984126984126985E-2</v>
      </c>
      <c r="M514" s="8">
        <f ca="1">IF(Table2[[#This Row],[MONTH]]+EOMONTH(MONTH(Table2[[#This Row],[MONTH]]),0)&lt;TODAY(),IF(H514=0,(F514-E514)/1440,((F514-E514)/H514)/1440),0)</f>
        <v>2.1568813131313131</v>
      </c>
      <c r="N514" s="24">
        <f t="shared" si="73"/>
        <v>2.663817663817664E-2</v>
      </c>
    </row>
    <row r="515" spans="1:14" x14ac:dyDescent="0.3">
      <c r="A515" s="6">
        <v>45352</v>
      </c>
      <c r="B515" t="s">
        <v>80</v>
      </c>
      <c r="C515" t="str">
        <f>_xlfn.XLOOKUP(D515,'Production Data'!C:C,'Production Data'!B:B)</f>
        <v>MAZAK HMC FH5800 I21002</v>
      </c>
      <c r="D515" s="1" t="s">
        <v>75</v>
      </c>
      <c r="E515" s="1">
        <f>SUMIFS('Production Data'!K:K,'Production Data'!C:C,'Workout sheet'!D515,'Production Data'!A:A,'Workout sheet'!A515)</f>
        <v>188</v>
      </c>
      <c r="F515" s="1">
        <f t="shared" si="71"/>
        <v>35100</v>
      </c>
      <c r="G515">
        <f>SUMIFS('Production Data'!T:T,'Production Data'!C:C,'Workout sheet'!D515,'Production Data'!A:A,'Workout sheet'!A515)</f>
        <v>24300</v>
      </c>
      <c r="H515">
        <f>COUNTIFS('Compac Raw Data'!$D:$D,'Workout sheet'!C515,'Compac Raw Data'!$Z:$Z,'Workout sheet'!A515)</f>
        <v>3</v>
      </c>
      <c r="I515" s="8">
        <f t="shared" si="74"/>
        <v>1.0444444444444445</v>
      </c>
      <c r="J515" s="8">
        <f t="shared" si="75"/>
        <v>5.5814814814814815</v>
      </c>
      <c r="K515">
        <f>(SUMIFS('Compac Raw Data'!S:S,'Compac Raw Data'!Z:Z,'Workout sheet'!A515,'Compac Raw Data'!D:D,'Workout sheet'!C515))</f>
        <v>165</v>
      </c>
      <c r="L515" s="17">
        <f t="shared" si="72"/>
        <v>7.7366255144032921E-3</v>
      </c>
      <c r="M515" s="8">
        <f ca="1">IF(Table2[[#This Row],[MONTH]]+EOMONTH(MONTH(Table2[[#This Row],[MONTH]]),0)&lt;TODAY(),IF(H515=0,(F515-E515)/1440,((F515-E515)/H515)/1440),0)</f>
        <v>8.0814814814814824</v>
      </c>
      <c r="N515" s="24">
        <f t="shared" si="73"/>
        <v>5.3561253561253564E-3</v>
      </c>
    </row>
    <row r="516" spans="1:14" x14ac:dyDescent="0.3">
      <c r="A516" s="6">
        <v>45352</v>
      </c>
      <c r="B516" t="s">
        <v>80</v>
      </c>
      <c r="C516" t="str">
        <f>_xlfn.XLOOKUP(D516,'Production Data'!C:C,'Production Data'!B:B)</f>
        <v>PMT EXT GRINDING AWH600 I13007</v>
      </c>
      <c r="D516" s="1" t="s">
        <v>76</v>
      </c>
      <c r="E516" s="1">
        <f>SUMIFS('Production Data'!K:K,'Production Data'!C:C,'Workout sheet'!D516,'Production Data'!A:A,'Workout sheet'!A516)</f>
        <v>550</v>
      </c>
      <c r="F516" s="1">
        <f t="shared" si="71"/>
        <v>35100</v>
      </c>
      <c r="G516">
        <f>SUMIFS('Production Data'!T:T,'Production Data'!C:C,'Workout sheet'!D516,'Production Data'!A:A,'Workout sheet'!A516)</f>
        <v>4950</v>
      </c>
      <c r="H516">
        <f>COUNTIFS('Compac Raw Data'!$D:$D,'Workout sheet'!C516,'Compac Raw Data'!$Z:$Z,'Workout sheet'!A516)</f>
        <v>6</v>
      </c>
      <c r="I516" s="8">
        <f t="shared" si="74"/>
        <v>1.5277777777777779</v>
      </c>
      <c r="J516" s="8">
        <f t="shared" si="75"/>
        <v>0.5092592592592593</v>
      </c>
      <c r="K516">
        <f>(SUMIFS('Compac Raw Data'!S:S,'Compac Raw Data'!Z:Z,'Workout sheet'!A516,'Compac Raw Data'!D:D,'Workout sheet'!C516))</f>
        <v>860</v>
      </c>
      <c r="L516" s="17">
        <f t="shared" si="72"/>
        <v>0.1111111111111111</v>
      </c>
      <c r="M516" s="8">
        <f ca="1">IF(Table2[[#This Row],[MONTH]]+EOMONTH(MONTH(Table2[[#This Row],[MONTH]]),0)&lt;TODAY(),IF(H516=0,(F516-E516)/1440,((F516-E516)/H516)/1440),0)</f>
        <v>3.9988425925925926</v>
      </c>
      <c r="N516" s="24">
        <f t="shared" si="73"/>
        <v>1.5669515669515671E-2</v>
      </c>
    </row>
    <row r="517" spans="1:14" x14ac:dyDescent="0.3">
      <c r="A517" s="6">
        <v>45352</v>
      </c>
      <c r="B517" t="s">
        <v>80</v>
      </c>
      <c r="C517" t="str">
        <f>_xlfn.XLOOKUP(D517,'Production Data'!C:C,'Production Data'!B:B)</f>
        <v>MAZAK TURNING QTN350A I3007</v>
      </c>
      <c r="D517" s="1" t="s">
        <v>77</v>
      </c>
      <c r="E517" s="1">
        <f>SUMIFS('Production Data'!K:K,'Production Data'!C:C,'Workout sheet'!D517,'Production Data'!A:A,'Workout sheet'!A517)</f>
        <v>0</v>
      </c>
      <c r="F517" s="1">
        <f t="shared" si="71"/>
        <v>35100</v>
      </c>
      <c r="G517">
        <f>SUMIFS('Production Data'!T:T,'Production Data'!C:C,'Workout sheet'!D517,'Production Data'!A:A,'Workout sheet'!A517)</f>
        <v>21600</v>
      </c>
      <c r="H517">
        <f>COUNTIFS('Compac Raw Data'!$D:$D,'Workout sheet'!C517,'Compac Raw Data'!$Z:$Z,'Workout sheet'!A517)</f>
        <v>0</v>
      </c>
      <c r="I517" s="8">
        <f t="shared" si="74"/>
        <v>0</v>
      </c>
      <c r="J517" s="8">
        <f t="shared" si="75"/>
        <v>15</v>
      </c>
      <c r="K517">
        <f>(SUMIFS('Compac Raw Data'!S:S,'Compac Raw Data'!Z:Z,'Workout sheet'!A517,'Compac Raw Data'!D:D,'Workout sheet'!C517))</f>
        <v>0</v>
      </c>
      <c r="L517" s="17">
        <f t="shared" si="72"/>
        <v>0</v>
      </c>
      <c r="M517" s="8">
        <f ca="1">IF(Table2[[#This Row],[MONTH]]+EOMONTH(MONTH(Table2[[#This Row],[MONTH]]),0)&lt;TODAY(),IF(H517=0,(F517-E517)/1440,((F517-E517)/H517)/1440),0)</f>
        <v>24.375</v>
      </c>
      <c r="N517" s="24">
        <f t="shared" si="73"/>
        <v>0</v>
      </c>
    </row>
    <row r="518" spans="1:14" x14ac:dyDescent="0.3">
      <c r="A518" s="6">
        <v>45352</v>
      </c>
      <c r="B518" t="s">
        <v>80</v>
      </c>
      <c r="C518" t="str">
        <f>_xlfn.XLOOKUP(D518,'Production Data'!C:C,'Production Data'!B:B)</f>
        <v>MICROMATIC EXT GRINDING SH63 I13008</v>
      </c>
      <c r="D518" s="1" t="s">
        <v>78</v>
      </c>
      <c r="E518" s="1">
        <f>SUMIFS('Production Data'!K:K,'Production Data'!C:C,'Workout sheet'!D518,'Production Data'!A:A,'Workout sheet'!A518)</f>
        <v>83</v>
      </c>
      <c r="F518" s="1">
        <f t="shared" si="71"/>
        <v>35100</v>
      </c>
      <c r="G518">
        <f>SUMIFS('Production Data'!T:T,'Production Data'!C:C,'Workout sheet'!D518,'Production Data'!A:A,'Workout sheet'!A518)</f>
        <v>32400</v>
      </c>
      <c r="H518">
        <f>COUNTIFS('Compac Raw Data'!$D:$D,'Workout sheet'!C518,'Compac Raw Data'!$Z:$Z,'Workout sheet'!A518)</f>
        <v>0</v>
      </c>
      <c r="I518" s="8">
        <f t="shared" si="74"/>
        <v>1.3833333333333333</v>
      </c>
      <c r="J518" s="8">
        <f t="shared" si="75"/>
        <v>22.442361111111111</v>
      </c>
      <c r="K518">
        <f>(SUMIFS('Compac Raw Data'!S:S,'Compac Raw Data'!Z:Z,'Workout sheet'!A518,'Compac Raw Data'!D:D,'Workout sheet'!C518))</f>
        <v>0</v>
      </c>
      <c r="L518" s="17">
        <f t="shared" si="72"/>
        <v>2.5617283950617282E-3</v>
      </c>
      <c r="M518" s="8">
        <f ca="1">IF(Table2[[#This Row],[MONTH]]+EOMONTH(MONTH(Table2[[#This Row],[MONTH]]),0)&lt;TODAY(),IF(H518=0,(F518-E518)/1440,((F518-E518)/H518)/1440),0)</f>
        <v>24.317361111111111</v>
      </c>
      <c r="N518" s="24">
        <f t="shared" si="73"/>
        <v>2.3646723646723647E-3</v>
      </c>
    </row>
    <row r="519" spans="1:14" x14ac:dyDescent="0.3">
      <c r="A519" s="6">
        <v>45352</v>
      </c>
      <c r="B519" t="s">
        <v>80</v>
      </c>
      <c r="C519" t="str">
        <f>_xlfn.XLOOKUP(D519,'Production Data'!C:C,'Production Data'!B:B)</f>
        <v>GLEASON HOBBING P600H-2 I7017</v>
      </c>
      <c r="D519" s="1" t="s">
        <v>79</v>
      </c>
      <c r="E519" s="1">
        <f>SUMIFS('Production Data'!K:K,'Production Data'!C:C,'Workout sheet'!D519,'Production Data'!A:A,'Workout sheet'!A519)</f>
        <v>1405</v>
      </c>
      <c r="F519" s="1">
        <f t="shared" si="71"/>
        <v>35100</v>
      </c>
      <c r="G519">
        <f>SUMIFS('Production Data'!T:T,'Production Data'!C:C,'Workout sheet'!D519,'Production Data'!A:A,'Workout sheet'!A519)</f>
        <v>33300</v>
      </c>
      <c r="H519">
        <f>COUNTIFS('Compac Raw Data'!$D:$D,'Workout sheet'!C519,'Compac Raw Data'!$Z:$Z,'Workout sheet'!A519)</f>
        <v>6</v>
      </c>
      <c r="I519" s="8">
        <f t="shared" si="74"/>
        <v>3.9027777777777777</v>
      </c>
      <c r="J519" s="8">
        <f t="shared" si="75"/>
        <v>3.6915509259259256</v>
      </c>
      <c r="K519">
        <f>(SUMIFS('Compac Raw Data'!S:S,'Compac Raw Data'!Z:Z,'Workout sheet'!A519,'Compac Raw Data'!D:D,'Workout sheet'!C519))</f>
        <v>195</v>
      </c>
      <c r="L519" s="17">
        <f t="shared" si="72"/>
        <v>4.2192192192192189E-2</v>
      </c>
      <c r="M519" s="8">
        <f ca="1">IF(Table2[[#This Row],[MONTH]]+EOMONTH(MONTH(Table2[[#This Row],[MONTH]]),0)&lt;TODAY(),IF(H519=0,(F519-E519)/1440,((F519-E519)/H519)/1440),0)</f>
        <v>3.8998842592592591</v>
      </c>
      <c r="N519" s="24">
        <f t="shared" si="73"/>
        <v>4.002849002849003E-2</v>
      </c>
    </row>
    <row r="520" spans="1:14" x14ac:dyDescent="0.3">
      <c r="A520" s="6">
        <v>45383</v>
      </c>
      <c r="B520" t="s">
        <v>33</v>
      </c>
      <c r="C520" t="str">
        <f>_xlfn.XLOOKUP(D520,'Production Data'!C:C,'Production Data'!B:B)</f>
        <v>BROACHING MACHINE 10T - 5001</v>
      </c>
      <c r="D520" s="1" t="s">
        <v>0</v>
      </c>
      <c r="E520" s="1">
        <f>SUMIFS('Production Data'!K:K,'Production Data'!C:C,'Workout sheet'!D520,'Production Data'!A:A,'Workout sheet'!A520)</f>
        <v>0</v>
      </c>
      <c r="F520" s="1">
        <f t="shared" si="71"/>
        <v>33750</v>
      </c>
      <c r="G520">
        <f>SUMIFS('Production Data'!T:T,'Production Data'!C:C,'Workout sheet'!D520,'Production Data'!A:A,'Workout sheet'!A520)</f>
        <v>0</v>
      </c>
      <c r="H520">
        <f>COUNTIFS('Compac Raw Data'!$D:$D,'Workout sheet'!C520,'Compac Raw Data'!$Z:$Z,'Workout sheet'!A520)</f>
        <v>0</v>
      </c>
      <c r="I520" s="8">
        <f t="shared" si="74"/>
        <v>0</v>
      </c>
      <c r="J520" s="8">
        <f t="shared" si="75"/>
        <v>0</v>
      </c>
      <c r="K520">
        <f>(SUMIFS('Compac Raw Data'!S:S,'Compac Raw Data'!Z:Z,'Workout sheet'!A520,'Compac Raw Data'!D:D,'Workout sheet'!C520))</f>
        <v>0</v>
      </c>
      <c r="L520" s="17">
        <f t="shared" si="72"/>
        <v>0</v>
      </c>
      <c r="M520" s="8">
        <f ca="1">IF(Table2[[#This Row],[MONTH]]+EOMONTH(MONTH(Table2[[#This Row],[MONTH]]),0)&lt;TODAY(),IF(H520=0,(F520-E520)/1440,((F520-E520)/H520)/1440),0)</f>
        <v>23.4375</v>
      </c>
      <c r="N520" s="24">
        <f t="shared" si="73"/>
        <v>0</v>
      </c>
    </row>
    <row r="521" spans="1:14" x14ac:dyDescent="0.3">
      <c r="A521" s="6">
        <v>45383</v>
      </c>
      <c r="B521" t="s">
        <v>33</v>
      </c>
      <c r="C521" t="str">
        <f>_xlfn.XLOOKUP(D521,'Production Data'!C:C,'Production Data'!B:B)</f>
        <v>SICMAT SHAVING RASO400 I9005</v>
      </c>
      <c r="D521" s="1" t="s">
        <v>1</v>
      </c>
      <c r="E521" s="1">
        <f>SUMIFS('Production Data'!K:K,'Production Data'!C:C,'Workout sheet'!D521,'Production Data'!A:A,'Workout sheet'!A521)</f>
        <v>0</v>
      </c>
      <c r="F521" s="1">
        <f t="shared" si="71"/>
        <v>33750</v>
      </c>
      <c r="G521">
        <f>SUMIFS('Production Data'!T:T,'Production Data'!C:C,'Workout sheet'!D521,'Production Data'!A:A,'Workout sheet'!A521)</f>
        <v>0</v>
      </c>
      <c r="H521">
        <f>COUNTIFS('Compac Raw Data'!$D:$D,'Workout sheet'!C521,'Compac Raw Data'!$Z:$Z,'Workout sheet'!A521)</f>
        <v>0</v>
      </c>
      <c r="I521" s="8">
        <f t="shared" si="74"/>
        <v>0</v>
      </c>
      <c r="J521" s="8">
        <f t="shared" si="75"/>
        <v>0</v>
      </c>
      <c r="K521">
        <f>(SUMIFS('Compac Raw Data'!S:S,'Compac Raw Data'!Z:Z,'Workout sheet'!A521,'Compac Raw Data'!D:D,'Workout sheet'!C521))</f>
        <v>0</v>
      </c>
      <c r="L521" s="17">
        <f t="shared" si="72"/>
        <v>0</v>
      </c>
      <c r="M521" s="8">
        <f ca="1">IF(Table2[[#This Row],[MONTH]]+EOMONTH(MONTH(Table2[[#This Row],[MONTH]]),0)&lt;TODAY(),IF(H521=0,(F521-E521)/1440,((F521-E521)/H521)/1440),0)</f>
        <v>23.4375</v>
      </c>
      <c r="N521" s="24">
        <f t="shared" si="73"/>
        <v>0</v>
      </c>
    </row>
    <row r="522" spans="1:14" x14ac:dyDescent="0.3">
      <c r="A522" s="6">
        <v>45383</v>
      </c>
      <c r="B522" t="s">
        <v>33</v>
      </c>
      <c r="C522" t="str">
        <f>_xlfn.XLOOKUP(D522,'Production Data'!C:C,'Production Data'!B:B)</f>
        <v>GLEASON HOBBING GP400 I7013</v>
      </c>
      <c r="D522" s="1" t="s">
        <v>2</v>
      </c>
      <c r="E522" s="1">
        <f>SUMIFS('Production Data'!K:K,'Production Data'!C:C,'Workout sheet'!D522,'Production Data'!A:A,'Workout sheet'!A522)</f>
        <v>0</v>
      </c>
      <c r="F522" s="1">
        <f t="shared" si="71"/>
        <v>33750</v>
      </c>
      <c r="G522">
        <f>SUMIFS('Production Data'!T:T,'Production Data'!C:C,'Workout sheet'!D522,'Production Data'!A:A,'Workout sheet'!A522)</f>
        <v>0</v>
      </c>
      <c r="H522">
        <f>COUNTIFS('Compac Raw Data'!$D:$D,'Workout sheet'!C522,'Compac Raw Data'!$Z:$Z,'Workout sheet'!A522)</f>
        <v>0</v>
      </c>
      <c r="I522" s="8">
        <f t="shared" si="74"/>
        <v>0</v>
      </c>
      <c r="J522" s="8">
        <f t="shared" si="75"/>
        <v>0</v>
      </c>
      <c r="K522">
        <f>(SUMIFS('Compac Raw Data'!S:S,'Compac Raw Data'!Z:Z,'Workout sheet'!A522,'Compac Raw Data'!D:D,'Workout sheet'!C522))</f>
        <v>0</v>
      </c>
      <c r="L522" s="17">
        <f t="shared" si="72"/>
        <v>0</v>
      </c>
      <c r="M522" s="8">
        <f ca="1">IF(Table2[[#This Row],[MONTH]]+EOMONTH(MONTH(Table2[[#This Row],[MONTH]]),0)&lt;TODAY(),IF(H522=0,(F522-E522)/1440,((F522-E522)/H522)/1440),0)</f>
        <v>23.4375</v>
      </c>
      <c r="N522" s="24">
        <f t="shared" si="73"/>
        <v>0</v>
      </c>
    </row>
    <row r="523" spans="1:14" x14ac:dyDescent="0.3">
      <c r="A523" s="6">
        <v>45383</v>
      </c>
      <c r="B523" t="s">
        <v>33</v>
      </c>
      <c r="C523" t="str">
        <f>_xlfn.XLOOKUP(D523,'Production Data'!C:C,'Production Data'!B:B)</f>
        <v>CLC SHAPING CLC 400-1 I18000</v>
      </c>
      <c r="D523" s="1" t="s">
        <v>3</v>
      </c>
      <c r="E523" s="1">
        <f>SUMIFS('Production Data'!K:K,'Production Data'!C:C,'Workout sheet'!D523,'Production Data'!A:A,'Workout sheet'!A523)</f>
        <v>0</v>
      </c>
      <c r="F523" s="1">
        <f t="shared" si="71"/>
        <v>33750</v>
      </c>
      <c r="G523">
        <f>SUMIFS('Production Data'!T:T,'Production Data'!C:C,'Workout sheet'!D523,'Production Data'!A:A,'Workout sheet'!A523)</f>
        <v>0</v>
      </c>
      <c r="H523">
        <f>COUNTIFS('Compac Raw Data'!$D:$D,'Workout sheet'!C523,'Compac Raw Data'!$Z:$Z,'Workout sheet'!A523)</f>
        <v>0</v>
      </c>
      <c r="I523" s="8">
        <f t="shared" si="74"/>
        <v>0</v>
      </c>
      <c r="J523" s="8">
        <f t="shared" si="75"/>
        <v>0</v>
      </c>
      <c r="K523">
        <f>(SUMIFS('Compac Raw Data'!S:S,'Compac Raw Data'!Z:Z,'Workout sheet'!A523,'Compac Raw Data'!D:D,'Workout sheet'!C523))</f>
        <v>0</v>
      </c>
      <c r="L523" s="17">
        <f t="shared" si="72"/>
        <v>0</v>
      </c>
      <c r="M523" s="8">
        <f ca="1">IF(Table2[[#This Row],[MONTH]]+EOMONTH(MONTH(Table2[[#This Row],[MONTH]]),0)&lt;TODAY(),IF(H523=0,(F523-E523)/1440,((F523-E523)/H523)/1440),0)</f>
        <v>23.4375</v>
      </c>
      <c r="N523" s="24">
        <f t="shared" si="73"/>
        <v>0</v>
      </c>
    </row>
    <row r="524" spans="1:14" x14ac:dyDescent="0.3">
      <c r="A524" s="6">
        <v>45383</v>
      </c>
      <c r="B524" t="s">
        <v>33</v>
      </c>
      <c r="C524" t="str">
        <f>_xlfn.XLOOKUP(D524,'Production Data'!C:C,'Production Data'!B:B)</f>
        <v>SICMAT-2 SHAVING NRSU310 I9002</v>
      </c>
      <c r="D524" s="1" t="s">
        <v>4</v>
      </c>
      <c r="E524" s="1">
        <f>SUMIFS('Production Data'!K:K,'Production Data'!C:C,'Workout sheet'!D524,'Production Data'!A:A,'Workout sheet'!A524)</f>
        <v>0</v>
      </c>
      <c r="F524" s="1">
        <f t="shared" ref="F524:F587" si="76">NETWORKDAYS.INTL(A524,EOMONTH(A524,0),11,U:U)*22.5*60</f>
        <v>33750</v>
      </c>
      <c r="G524">
        <f>SUMIFS('Production Data'!T:T,'Production Data'!C:C,'Workout sheet'!D524,'Production Data'!A:A,'Workout sheet'!A524)</f>
        <v>0</v>
      </c>
      <c r="H524">
        <f>COUNTIFS('Compac Raw Data'!$D:$D,'Workout sheet'!C524,'Compac Raw Data'!$Z:$Z,'Workout sheet'!A524)</f>
        <v>0</v>
      </c>
      <c r="I524" s="8">
        <f t="shared" si="74"/>
        <v>0</v>
      </c>
      <c r="J524" s="8">
        <f t="shared" si="75"/>
        <v>0</v>
      </c>
      <c r="K524">
        <f>(SUMIFS('Compac Raw Data'!S:S,'Compac Raw Data'!Z:Z,'Workout sheet'!A524,'Compac Raw Data'!D:D,'Workout sheet'!C524))</f>
        <v>0</v>
      </c>
      <c r="L524" s="17">
        <f t="shared" si="72"/>
        <v>0</v>
      </c>
      <c r="M524" s="8">
        <f ca="1">IF(Table2[[#This Row],[MONTH]]+EOMONTH(MONTH(Table2[[#This Row],[MONTH]]),0)&lt;TODAY(),IF(H524=0,(F524-E524)/1440,((F524-E524)/H524)/1440),0)</f>
        <v>23.4375</v>
      </c>
      <c r="N524" s="24">
        <f t="shared" si="73"/>
        <v>0</v>
      </c>
    </row>
    <row r="525" spans="1:14" x14ac:dyDescent="0.3">
      <c r="A525" s="6">
        <v>45383</v>
      </c>
      <c r="B525" t="s">
        <v>33</v>
      </c>
      <c r="C525" t="str">
        <f>_xlfn.XLOOKUP(D525,'Production Data'!C:C,'Production Data'!B:B)</f>
        <v>GLEASON SHAVING ZS300 I9004</v>
      </c>
      <c r="D525" s="1" t="s">
        <v>5</v>
      </c>
      <c r="E525" s="1">
        <f>SUMIFS('Production Data'!K:K,'Production Data'!C:C,'Workout sheet'!D525,'Production Data'!A:A,'Workout sheet'!A525)</f>
        <v>0</v>
      </c>
      <c r="F525" s="1">
        <f t="shared" si="76"/>
        <v>33750</v>
      </c>
      <c r="G525">
        <f>SUMIFS('Production Data'!T:T,'Production Data'!C:C,'Workout sheet'!D525,'Production Data'!A:A,'Workout sheet'!A525)</f>
        <v>0</v>
      </c>
      <c r="H525">
        <f>COUNTIFS('Compac Raw Data'!$D:$D,'Workout sheet'!C525,'Compac Raw Data'!$Z:$Z,'Workout sheet'!A525)</f>
        <v>0</v>
      </c>
      <c r="I525" s="8">
        <f t="shared" si="74"/>
        <v>0</v>
      </c>
      <c r="J525" s="8">
        <f t="shared" si="75"/>
        <v>0</v>
      </c>
      <c r="K525">
        <f>(SUMIFS('Compac Raw Data'!S:S,'Compac Raw Data'!Z:Z,'Workout sheet'!A525,'Compac Raw Data'!D:D,'Workout sheet'!C525))</f>
        <v>0</v>
      </c>
      <c r="L525" s="17">
        <f t="shared" si="72"/>
        <v>0</v>
      </c>
      <c r="M525" s="8">
        <f ca="1">IF(Table2[[#This Row],[MONTH]]+EOMONTH(MONTH(Table2[[#This Row],[MONTH]]),0)&lt;TODAY(),IF(H525=0,(F525-E525)/1440,((F525-E525)/H525)/1440),0)</f>
        <v>23.4375</v>
      </c>
      <c r="N525" s="24">
        <f t="shared" si="73"/>
        <v>0</v>
      </c>
    </row>
    <row r="526" spans="1:14" x14ac:dyDescent="0.3">
      <c r="A526" s="6">
        <v>45383</v>
      </c>
      <c r="B526" t="s">
        <v>33</v>
      </c>
      <c r="C526" t="str">
        <f>_xlfn.XLOOKUP(D526,'Production Data'!C:C,'Production Data'!B:B)</f>
        <v>PREMIER HOBBING PE250-2 I7009</v>
      </c>
      <c r="D526" s="1" t="s">
        <v>6</v>
      </c>
      <c r="E526" s="1">
        <f>SUMIFS('Production Data'!K:K,'Production Data'!C:C,'Workout sheet'!D526,'Production Data'!A:A,'Workout sheet'!A526)</f>
        <v>0</v>
      </c>
      <c r="F526" s="1">
        <f t="shared" si="76"/>
        <v>33750</v>
      </c>
      <c r="G526">
        <f>SUMIFS('Production Data'!T:T,'Production Data'!C:C,'Workout sheet'!D526,'Production Data'!A:A,'Workout sheet'!A526)</f>
        <v>0</v>
      </c>
      <c r="H526">
        <f>COUNTIFS('Compac Raw Data'!$D:$D,'Workout sheet'!C526,'Compac Raw Data'!$Z:$Z,'Workout sheet'!A526)</f>
        <v>0</v>
      </c>
      <c r="I526" s="8">
        <f t="shared" si="74"/>
        <v>0</v>
      </c>
      <c r="J526" s="8">
        <f t="shared" si="75"/>
        <v>0</v>
      </c>
      <c r="K526">
        <f>(SUMIFS('Compac Raw Data'!S:S,'Compac Raw Data'!Z:Z,'Workout sheet'!A526,'Compac Raw Data'!D:D,'Workout sheet'!C526))</f>
        <v>0</v>
      </c>
      <c r="L526" s="17">
        <f t="shared" si="72"/>
        <v>0</v>
      </c>
      <c r="M526" s="8">
        <f ca="1">IF(Table2[[#This Row],[MONTH]]+EOMONTH(MONTH(Table2[[#This Row],[MONTH]]),0)&lt;TODAY(),IF(H526=0,(F526-E526)/1440,((F526-E526)/H526)/1440),0)</f>
        <v>23.4375</v>
      </c>
      <c r="N526" s="24">
        <f t="shared" si="73"/>
        <v>0</v>
      </c>
    </row>
    <row r="527" spans="1:14" x14ac:dyDescent="0.3">
      <c r="A527" s="6">
        <v>45383</v>
      </c>
      <c r="B527" t="s">
        <v>33</v>
      </c>
      <c r="C527" t="str">
        <f>_xlfn.XLOOKUP(D527,'Production Data'!C:C,'Production Data'!B:B)</f>
        <v>GLEASON HOBBING GP300-2 I7012</v>
      </c>
      <c r="D527" s="1" t="s">
        <v>7</v>
      </c>
      <c r="E527" s="1">
        <f>SUMIFS('Production Data'!K:K,'Production Data'!C:C,'Workout sheet'!D527,'Production Data'!A:A,'Workout sheet'!A527)</f>
        <v>0</v>
      </c>
      <c r="F527" s="1">
        <f t="shared" si="76"/>
        <v>33750</v>
      </c>
      <c r="G527">
        <f>SUMIFS('Production Data'!T:T,'Production Data'!C:C,'Workout sheet'!D527,'Production Data'!A:A,'Workout sheet'!A527)</f>
        <v>0</v>
      </c>
      <c r="H527">
        <f>COUNTIFS('Compac Raw Data'!$D:$D,'Workout sheet'!C527,'Compac Raw Data'!$Z:$Z,'Workout sheet'!A527)</f>
        <v>0</v>
      </c>
      <c r="I527" s="8">
        <f t="shared" si="74"/>
        <v>0</v>
      </c>
      <c r="J527" s="8">
        <f t="shared" si="75"/>
        <v>0</v>
      </c>
      <c r="K527">
        <f>(SUMIFS('Compac Raw Data'!S:S,'Compac Raw Data'!Z:Z,'Workout sheet'!A527,'Compac Raw Data'!D:D,'Workout sheet'!C527))</f>
        <v>0</v>
      </c>
      <c r="L527" s="17">
        <f t="shared" si="72"/>
        <v>0</v>
      </c>
      <c r="M527" s="8">
        <f ca="1">IF(Table2[[#This Row],[MONTH]]+EOMONTH(MONTH(Table2[[#This Row],[MONTH]]),0)&lt;TODAY(),IF(H527=0,(F527-E527)/1440,((F527-E527)/H527)/1440),0)</f>
        <v>23.4375</v>
      </c>
      <c r="N527" s="24">
        <f t="shared" si="73"/>
        <v>0</v>
      </c>
    </row>
    <row r="528" spans="1:14" x14ac:dyDescent="0.3">
      <c r="A528" s="6">
        <v>45383</v>
      </c>
      <c r="B528" t="s">
        <v>33</v>
      </c>
      <c r="C528" t="str">
        <f>_xlfn.XLOOKUP(D528,'Production Data'!C:C,'Production Data'!B:B)</f>
        <v>CLC SHAPING CLC 400-2 I18001</v>
      </c>
      <c r="D528" s="1" t="s">
        <v>8</v>
      </c>
      <c r="E528" s="1">
        <f>SUMIFS('Production Data'!K:K,'Production Data'!C:C,'Workout sheet'!D528,'Production Data'!A:A,'Workout sheet'!A528)</f>
        <v>0</v>
      </c>
      <c r="F528" s="1">
        <f t="shared" si="76"/>
        <v>33750</v>
      </c>
      <c r="G528">
        <f>SUMIFS('Production Data'!T:T,'Production Data'!C:C,'Workout sheet'!D528,'Production Data'!A:A,'Workout sheet'!A528)</f>
        <v>0</v>
      </c>
      <c r="H528">
        <f>COUNTIFS('Compac Raw Data'!$D:$D,'Workout sheet'!C528,'Compac Raw Data'!$Z:$Z,'Workout sheet'!A528)</f>
        <v>0</v>
      </c>
      <c r="I528" s="8">
        <f t="shared" si="74"/>
        <v>0</v>
      </c>
      <c r="J528" s="8">
        <f t="shared" si="75"/>
        <v>0</v>
      </c>
      <c r="K528">
        <f>(SUMIFS('Compac Raw Data'!S:S,'Compac Raw Data'!Z:Z,'Workout sheet'!A528,'Compac Raw Data'!D:D,'Workout sheet'!C528))</f>
        <v>0</v>
      </c>
      <c r="L528" s="17">
        <f t="shared" si="72"/>
        <v>0</v>
      </c>
      <c r="M528" s="8">
        <f ca="1">IF(Table2[[#This Row],[MONTH]]+EOMONTH(MONTH(Table2[[#This Row],[MONTH]]),0)&lt;TODAY(),IF(H528=0,(F528-E528)/1440,((F528-E528)/H528)/1440),0)</f>
        <v>23.4375</v>
      </c>
      <c r="N528" s="24">
        <f t="shared" si="73"/>
        <v>0</v>
      </c>
    </row>
    <row r="529" spans="1:14" x14ac:dyDescent="0.3">
      <c r="A529" s="6">
        <v>45383</v>
      </c>
      <c r="B529" t="s">
        <v>33</v>
      </c>
      <c r="C529" t="str">
        <f>_xlfn.XLOOKUP(D529,'Production Data'!C:C,'Production Data'!B:B)</f>
        <v>PAIDEMM SHAPPING DS500 I18002</v>
      </c>
      <c r="D529" s="1" t="s">
        <v>9</v>
      </c>
      <c r="E529" s="1">
        <f>SUMIFS('Production Data'!K:K,'Production Data'!C:C,'Workout sheet'!D529,'Production Data'!A:A,'Workout sheet'!A529)</f>
        <v>0</v>
      </c>
      <c r="F529" s="1">
        <f t="shared" si="76"/>
        <v>33750</v>
      </c>
      <c r="G529">
        <f>SUMIFS('Production Data'!T:T,'Production Data'!C:C,'Workout sheet'!D529,'Production Data'!A:A,'Workout sheet'!A529)</f>
        <v>0</v>
      </c>
      <c r="H529">
        <f>COUNTIFS('Compac Raw Data'!$D:$D,'Workout sheet'!C529,'Compac Raw Data'!$Z:$Z,'Workout sheet'!A529)</f>
        <v>0</v>
      </c>
      <c r="I529" s="8">
        <f t="shared" si="74"/>
        <v>0</v>
      </c>
      <c r="J529" s="8">
        <f t="shared" si="75"/>
        <v>0</v>
      </c>
      <c r="K529">
        <f>(SUMIFS('Compac Raw Data'!S:S,'Compac Raw Data'!Z:Z,'Workout sheet'!A529,'Compac Raw Data'!D:D,'Workout sheet'!C529))</f>
        <v>0</v>
      </c>
      <c r="L529" s="17">
        <f t="shared" si="72"/>
        <v>0</v>
      </c>
      <c r="M529" s="8">
        <f ca="1">IF(Table2[[#This Row],[MONTH]]+EOMONTH(MONTH(Table2[[#This Row],[MONTH]]),0)&lt;TODAY(),IF(H529=0,(F529-E529)/1440,((F529-E529)/H529)/1440),0)</f>
        <v>23.4375</v>
      </c>
      <c r="N529" s="24">
        <f t="shared" si="73"/>
        <v>0</v>
      </c>
    </row>
    <row r="530" spans="1:14" x14ac:dyDescent="0.3">
      <c r="A530" s="6">
        <v>45383</v>
      </c>
      <c r="B530" t="s">
        <v>33</v>
      </c>
      <c r="C530" t="str">
        <f>_xlfn.XLOOKUP(D530,'Production Data'!C:C,'Production Data'!B:B)</f>
        <v>SLOTTING MACHINE - SAGAR-6004</v>
      </c>
      <c r="D530" s="1" t="s">
        <v>10</v>
      </c>
      <c r="E530" s="1">
        <f>SUMIFS('Production Data'!K:K,'Production Data'!C:C,'Workout sheet'!D530,'Production Data'!A:A,'Workout sheet'!A530)</f>
        <v>0</v>
      </c>
      <c r="F530" s="1">
        <f t="shared" si="76"/>
        <v>33750</v>
      </c>
      <c r="G530">
        <f>SUMIFS('Production Data'!T:T,'Production Data'!C:C,'Workout sheet'!D530,'Production Data'!A:A,'Workout sheet'!A530)</f>
        <v>0</v>
      </c>
      <c r="H530">
        <f>COUNTIFS('Compac Raw Data'!$D:$D,'Workout sheet'!C530,'Compac Raw Data'!$Z:$Z,'Workout sheet'!A530)</f>
        <v>0</v>
      </c>
      <c r="I530" s="8">
        <f t="shared" si="74"/>
        <v>0</v>
      </c>
      <c r="J530" s="8">
        <f t="shared" si="75"/>
        <v>0</v>
      </c>
      <c r="K530">
        <f>(SUMIFS('Compac Raw Data'!S:S,'Compac Raw Data'!Z:Z,'Workout sheet'!A530,'Compac Raw Data'!D:D,'Workout sheet'!C530))</f>
        <v>0</v>
      </c>
      <c r="L530" s="17">
        <f t="shared" si="72"/>
        <v>0</v>
      </c>
      <c r="M530" s="8">
        <f ca="1">IF(Table2[[#This Row],[MONTH]]+EOMONTH(MONTH(Table2[[#This Row],[MONTH]]),0)&lt;TODAY(),IF(H530=0,(F530-E530)/1440,((F530-E530)/H530)/1440),0)</f>
        <v>23.4375</v>
      </c>
      <c r="N530" s="24">
        <f t="shared" si="73"/>
        <v>0</v>
      </c>
    </row>
    <row r="531" spans="1:14" x14ac:dyDescent="0.3">
      <c r="A531" s="6">
        <v>45383</v>
      </c>
      <c r="B531" t="s">
        <v>33</v>
      </c>
      <c r="C531" t="str">
        <f>_xlfn.XLOOKUP(D531,'Production Data'!C:C,'Production Data'!B:B)</f>
        <v>GLEASON HOBBING 130H I7008</v>
      </c>
      <c r="D531" s="1" t="s">
        <v>11</v>
      </c>
      <c r="E531" s="1">
        <f>SUMIFS('Production Data'!K:K,'Production Data'!C:C,'Workout sheet'!D531,'Production Data'!A:A,'Workout sheet'!A531)</f>
        <v>0</v>
      </c>
      <c r="F531" s="1">
        <f t="shared" si="76"/>
        <v>33750</v>
      </c>
      <c r="G531">
        <f>SUMIFS('Production Data'!T:T,'Production Data'!C:C,'Workout sheet'!D531,'Production Data'!A:A,'Workout sheet'!A531)</f>
        <v>0</v>
      </c>
      <c r="H531">
        <f>COUNTIFS('Compac Raw Data'!$D:$D,'Workout sheet'!C531,'Compac Raw Data'!$Z:$Z,'Workout sheet'!A531)</f>
        <v>0</v>
      </c>
      <c r="I531" s="8">
        <f t="shared" si="74"/>
        <v>0</v>
      </c>
      <c r="J531" s="8">
        <f t="shared" si="75"/>
        <v>0</v>
      </c>
      <c r="K531">
        <f>(SUMIFS('Compac Raw Data'!S:S,'Compac Raw Data'!Z:Z,'Workout sheet'!A531,'Compac Raw Data'!D:D,'Workout sheet'!C531))</f>
        <v>0</v>
      </c>
      <c r="L531" s="17">
        <f t="shared" si="72"/>
        <v>0</v>
      </c>
      <c r="M531" s="8">
        <f ca="1">IF(Table2[[#This Row],[MONTH]]+EOMONTH(MONTH(Table2[[#This Row],[MONTH]]),0)&lt;TODAY(),IF(H531=0,(F531-E531)/1440,((F531-E531)/H531)/1440),0)</f>
        <v>23.4375</v>
      </c>
      <c r="N531" s="24">
        <f t="shared" si="73"/>
        <v>0</v>
      </c>
    </row>
    <row r="532" spans="1:14" x14ac:dyDescent="0.3">
      <c r="A532" s="6">
        <v>45383</v>
      </c>
      <c r="B532" t="s">
        <v>33</v>
      </c>
      <c r="C532" t="str">
        <f>_xlfn.XLOOKUP(D532,'Production Data'!C:C,'Production Data'!B:B)</f>
        <v>GLEASON HOBBING GP300-1 I7011</v>
      </c>
      <c r="D532" s="1" t="s">
        <v>12</v>
      </c>
      <c r="E532" s="1">
        <f>SUMIFS('Production Data'!K:K,'Production Data'!C:C,'Workout sheet'!D532,'Production Data'!A:A,'Workout sheet'!A532)</f>
        <v>0</v>
      </c>
      <c r="F532" s="1">
        <f t="shared" si="76"/>
        <v>33750</v>
      </c>
      <c r="G532">
        <f>SUMIFS('Production Data'!T:T,'Production Data'!C:C,'Workout sheet'!D532,'Production Data'!A:A,'Workout sheet'!A532)</f>
        <v>0</v>
      </c>
      <c r="H532">
        <f>COUNTIFS('Compac Raw Data'!$D:$D,'Workout sheet'!C532,'Compac Raw Data'!$Z:$Z,'Workout sheet'!A532)</f>
        <v>0</v>
      </c>
      <c r="I532" s="8">
        <f t="shared" si="74"/>
        <v>0</v>
      </c>
      <c r="J532" s="8">
        <f t="shared" si="75"/>
        <v>0</v>
      </c>
      <c r="K532">
        <f>(SUMIFS('Compac Raw Data'!S:S,'Compac Raw Data'!Z:Z,'Workout sheet'!A532,'Compac Raw Data'!D:D,'Workout sheet'!C532))</f>
        <v>0</v>
      </c>
      <c r="L532" s="17">
        <f t="shared" si="72"/>
        <v>0</v>
      </c>
      <c r="M532" s="8">
        <f ca="1">IF(Table2[[#This Row],[MONTH]]+EOMONTH(MONTH(Table2[[#This Row],[MONTH]]),0)&lt;TODAY(),IF(H532=0,(F532-E532)/1440,((F532-E532)/H532)/1440),0)</f>
        <v>23.4375</v>
      </c>
      <c r="N532" s="24">
        <f t="shared" si="73"/>
        <v>0</v>
      </c>
    </row>
    <row r="533" spans="1:14" x14ac:dyDescent="0.3">
      <c r="A533" s="6">
        <v>45383</v>
      </c>
      <c r="B533" t="s">
        <v>33</v>
      </c>
      <c r="C533" t="str">
        <f>_xlfn.XLOOKUP(D533,'Production Data'!C:C,'Production Data'!B:B)</f>
        <v>GLEASON SHAVING 130SV I9003</v>
      </c>
      <c r="D533" s="1" t="s">
        <v>13</v>
      </c>
      <c r="E533" s="1">
        <f>SUMIFS('Production Data'!K:K,'Production Data'!C:C,'Workout sheet'!D533,'Production Data'!A:A,'Workout sheet'!A533)</f>
        <v>0</v>
      </c>
      <c r="F533" s="1">
        <f t="shared" si="76"/>
        <v>33750</v>
      </c>
      <c r="G533">
        <f>SUMIFS('Production Data'!T:T,'Production Data'!C:C,'Workout sheet'!D533,'Production Data'!A:A,'Workout sheet'!A533)</f>
        <v>0</v>
      </c>
      <c r="H533">
        <f>COUNTIFS('Compac Raw Data'!$D:$D,'Workout sheet'!C533,'Compac Raw Data'!$Z:$Z,'Workout sheet'!A533)</f>
        <v>0</v>
      </c>
      <c r="I533" s="8">
        <f t="shared" si="74"/>
        <v>0</v>
      </c>
      <c r="J533" s="8">
        <f t="shared" si="75"/>
        <v>0</v>
      </c>
      <c r="K533">
        <f>(SUMIFS('Compac Raw Data'!S:S,'Compac Raw Data'!Z:Z,'Workout sheet'!A533,'Compac Raw Data'!D:D,'Workout sheet'!C533))</f>
        <v>0</v>
      </c>
      <c r="L533" s="17">
        <f t="shared" si="72"/>
        <v>0</v>
      </c>
      <c r="M533" s="8">
        <f ca="1">IF(Table2[[#This Row],[MONTH]]+EOMONTH(MONTH(Table2[[#This Row],[MONTH]]),0)&lt;TODAY(),IF(H533=0,(F533-E533)/1440,((F533-E533)/H533)/1440),0)</f>
        <v>23.4375</v>
      </c>
      <c r="N533" s="24">
        <f t="shared" si="73"/>
        <v>0</v>
      </c>
    </row>
    <row r="534" spans="1:14" x14ac:dyDescent="0.3">
      <c r="A534" s="6">
        <v>45383</v>
      </c>
      <c r="B534" t="s">
        <v>33</v>
      </c>
      <c r="C534" t="str">
        <f>_xlfn.XLOOKUP(D534,'Production Data'!C:C,'Production Data'!B:B)</f>
        <v>SICMAT-1 SHAVING NRSU310 I9001</v>
      </c>
      <c r="D534" s="1" t="s">
        <v>14</v>
      </c>
      <c r="E534" s="1">
        <f>SUMIFS('Production Data'!K:K,'Production Data'!C:C,'Workout sheet'!D534,'Production Data'!A:A,'Workout sheet'!A534)</f>
        <v>0</v>
      </c>
      <c r="F534" s="1">
        <f t="shared" si="76"/>
        <v>33750</v>
      </c>
      <c r="G534">
        <f>SUMIFS('Production Data'!T:T,'Production Data'!C:C,'Workout sheet'!D534,'Production Data'!A:A,'Workout sheet'!A534)</f>
        <v>0</v>
      </c>
      <c r="H534">
        <f>COUNTIFS('Compac Raw Data'!$D:$D,'Workout sheet'!C534,'Compac Raw Data'!$Z:$Z,'Workout sheet'!A534)</f>
        <v>0</v>
      </c>
      <c r="I534" s="8">
        <f t="shared" si="74"/>
        <v>0</v>
      </c>
      <c r="J534" s="8">
        <f t="shared" si="75"/>
        <v>0</v>
      </c>
      <c r="K534">
        <f>(SUMIFS('Compac Raw Data'!S:S,'Compac Raw Data'!Z:Z,'Workout sheet'!A534,'Compac Raw Data'!D:D,'Workout sheet'!C534))</f>
        <v>0</v>
      </c>
      <c r="L534" s="17">
        <f t="shared" si="72"/>
        <v>0</v>
      </c>
      <c r="M534" s="8">
        <f ca="1">IF(Table2[[#This Row],[MONTH]]+EOMONTH(MONTH(Table2[[#This Row],[MONTH]]),0)&lt;TODAY(),IF(H534=0,(F534-E534)/1440,((F534-E534)/H534)/1440),0)</f>
        <v>23.4375</v>
      </c>
      <c r="N534" s="24">
        <f t="shared" si="73"/>
        <v>0</v>
      </c>
    </row>
    <row r="535" spans="1:14" x14ac:dyDescent="0.3">
      <c r="A535" s="6">
        <v>45383</v>
      </c>
      <c r="B535" t="s">
        <v>33</v>
      </c>
      <c r="C535" t="str">
        <f>_xlfn.XLOOKUP(D535,'Production Data'!C:C,'Production Data'!B:B)</f>
        <v>GLEASON SHAPPING P500S I18003</v>
      </c>
      <c r="D535" s="1" t="s">
        <v>15</v>
      </c>
      <c r="E535" s="1">
        <f>SUMIFS('Production Data'!K:K,'Production Data'!C:C,'Workout sheet'!D535,'Production Data'!A:A,'Workout sheet'!A535)</f>
        <v>0</v>
      </c>
      <c r="F535" s="1">
        <f t="shared" si="76"/>
        <v>33750</v>
      </c>
      <c r="G535">
        <f>SUMIFS('Production Data'!T:T,'Production Data'!C:C,'Workout sheet'!D535,'Production Data'!A:A,'Workout sheet'!A535)</f>
        <v>0</v>
      </c>
      <c r="H535">
        <f>COUNTIFS('Compac Raw Data'!$D:$D,'Workout sheet'!C535,'Compac Raw Data'!$Z:$Z,'Workout sheet'!A535)</f>
        <v>0</v>
      </c>
      <c r="I535" s="8">
        <f t="shared" si="74"/>
        <v>0</v>
      </c>
      <c r="J535" s="8">
        <f t="shared" si="75"/>
        <v>0</v>
      </c>
      <c r="K535">
        <f>(SUMIFS('Compac Raw Data'!S:S,'Compac Raw Data'!Z:Z,'Workout sheet'!A535,'Compac Raw Data'!D:D,'Workout sheet'!C535))</f>
        <v>0</v>
      </c>
      <c r="L535" s="17">
        <f t="shared" si="72"/>
        <v>0</v>
      </c>
      <c r="M535" s="8">
        <f ca="1">IF(Table2[[#This Row],[MONTH]]+EOMONTH(MONTH(Table2[[#This Row],[MONTH]]),0)&lt;TODAY(),IF(H535=0,(F535-E535)/1440,((F535-E535)/H535)/1440),0)</f>
        <v>23.4375</v>
      </c>
      <c r="N535" s="24">
        <f t="shared" si="73"/>
        <v>0</v>
      </c>
    </row>
    <row r="536" spans="1:14" x14ac:dyDescent="0.3">
      <c r="A536" s="6">
        <v>45383</v>
      </c>
      <c r="B536" t="s">
        <v>33</v>
      </c>
      <c r="C536" t="str">
        <f>_xlfn.XLOOKUP(D536,'Production Data'!C:C,'Production Data'!B:B)</f>
        <v>GLEASON SHAPPING GP200S I18004</v>
      </c>
      <c r="D536" s="1" t="s">
        <v>16</v>
      </c>
      <c r="E536" s="1">
        <f>SUMIFS('Production Data'!K:K,'Production Data'!C:C,'Workout sheet'!D536,'Production Data'!A:A,'Workout sheet'!A536)</f>
        <v>0</v>
      </c>
      <c r="F536" s="1">
        <f t="shared" si="76"/>
        <v>33750</v>
      </c>
      <c r="G536">
        <f>SUMIFS('Production Data'!T:T,'Production Data'!C:C,'Workout sheet'!D536,'Production Data'!A:A,'Workout sheet'!A536)</f>
        <v>0</v>
      </c>
      <c r="H536">
        <f>COUNTIFS('Compac Raw Data'!$D:$D,'Workout sheet'!C536,'Compac Raw Data'!$Z:$Z,'Workout sheet'!A536)</f>
        <v>0</v>
      </c>
      <c r="I536" s="8">
        <f t="shared" si="74"/>
        <v>0</v>
      </c>
      <c r="J536" s="8">
        <f t="shared" si="75"/>
        <v>0</v>
      </c>
      <c r="K536">
        <f>(SUMIFS('Compac Raw Data'!S:S,'Compac Raw Data'!Z:Z,'Workout sheet'!A536,'Compac Raw Data'!D:D,'Workout sheet'!C536))</f>
        <v>0</v>
      </c>
      <c r="L536" s="17">
        <f t="shared" si="72"/>
        <v>0</v>
      </c>
      <c r="M536" s="8">
        <f ca="1">IF(Table2[[#This Row],[MONTH]]+EOMONTH(MONTH(Table2[[#This Row],[MONTH]]),0)&lt;TODAY(),IF(H536=0,(F536-E536)/1440,((F536-E536)/H536)/1440),0)</f>
        <v>23.4375</v>
      </c>
      <c r="N536" s="24">
        <f t="shared" si="73"/>
        <v>0</v>
      </c>
    </row>
    <row r="537" spans="1:14" x14ac:dyDescent="0.3">
      <c r="A537" s="6">
        <v>45383</v>
      </c>
      <c r="B537" t="s">
        <v>33</v>
      </c>
      <c r="C537" t="str">
        <f>_xlfn.XLOOKUP(D537,'Production Data'!C:C,'Production Data'!B:B)</f>
        <v>BROACHING MACHINE  6T- 5002</v>
      </c>
      <c r="D537" s="1" t="s">
        <v>17</v>
      </c>
      <c r="E537" s="1">
        <f>SUMIFS('Production Data'!K:K,'Production Data'!C:C,'Workout sheet'!D537,'Production Data'!A:A,'Workout sheet'!A537)</f>
        <v>0</v>
      </c>
      <c r="F537" s="1">
        <f t="shared" si="76"/>
        <v>33750</v>
      </c>
      <c r="G537">
        <f>SUMIFS('Production Data'!T:T,'Production Data'!C:C,'Workout sheet'!D537,'Production Data'!A:A,'Workout sheet'!A537)</f>
        <v>0</v>
      </c>
      <c r="H537">
        <f>COUNTIFS('Compac Raw Data'!$D:$D,'Workout sheet'!C537,'Compac Raw Data'!$Z:$Z,'Workout sheet'!A537)</f>
        <v>0</v>
      </c>
      <c r="I537" s="8">
        <f t="shared" si="74"/>
        <v>0</v>
      </c>
      <c r="J537" s="8">
        <f t="shared" si="75"/>
        <v>0</v>
      </c>
      <c r="K537">
        <f>(SUMIFS('Compac Raw Data'!S:S,'Compac Raw Data'!Z:Z,'Workout sheet'!A537,'Compac Raw Data'!D:D,'Workout sheet'!C537))</f>
        <v>0</v>
      </c>
      <c r="L537" s="17">
        <f t="shared" si="72"/>
        <v>0</v>
      </c>
      <c r="M537" s="8">
        <f ca="1">IF(Table2[[#This Row],[MONTH]]+EOMONTH(MONTH(Table2[[#This Row],[MONTH]]),0)&lt;TODAY(),IF(H537=0,(F537-E537)/1440,((F537-E537)/H537)/1440),0)</f>
        <v>23.4375</v>
      </c>
      <c r="N537" s="24">
        <f t="shared" si="73"/>
        <v>0</v>
      </c>
    </row>
    <row r="538" spans="1:14" x14ac:dyDescent="0.3">
      <c r="A538" s="6">
        <v>45383</v>
      </c>
      <c r="B538" t="s">
        <v>33</v>
      </c>
      <c r="C538" t="str">
        <f>_xlfn.XLOOKUP(D538,'Production Data'!C:C,'Production Data'!B:B)</f>
        <v>MAG HOBBING 140H I7015</v>
      </c>
      <c r="D538" s="1" t="s">
        <v>18</v>
      </c>
      <c r="E538" s="1">
        <f>SUMIFS('Production Data'!K:K,'Production Data'!C:C,'Workout sheet'!D538,'Production Data'!A:A,'Workout sheet'!A538)</f>
        <v>0</v>
      </c>
      <c r="F538" s="1">
        <f t="shared" si="76"/>
        <v>33750</v>
      </c>
      <c r="G538">
        <f>SUMIFS('Production Data'!T:T,'Production Data'!C:C,'Workout sheet'!D538,'Production Data'!A:A,'Workout sheet'!A538)</f>
        <v>0</v>
      </c>
      <c r="H538">
        <f>COUNTIFS('Compac Raw Data'!$D:$D,'Workout sheet'!C538,'Compac Raw Data'!$Z:$Z,'Workout sheet'!A538)</f>
        <v>0</v>
      </c>
      <c r="I538" s="8">
        <f t="shared" si="74"/>
        <v>0</v>
      </c>
      <c r="J538" s="8">
        <f t="shared" si="75"/>
        <v>0</v>
      </c>
      <c r="K538">
        <f>(SUMIFS('Compac Raw Data'!S:S,'Compac Raw Data'!Z:Z,'Workout sheet'!A538,'Compac Raw Data'!D:D,'Workout sheet'!C538))</f>
        <v>0</v>
      </c>
      <c r="L538" s="17">
        <f t="shared" si="72"/>
        <v>0</v>
      </c>
      <c r="M538" s="8">
        <f ca="1">IF(Table2[[#This Row],[MONTH]]+EOMONTH(MONTH(Table2[[#This Row],[MONTH]]),0)&lt;TODAY(),IF(H538=0,(F538-E538)/1440,((F538-E538)/H538)/1440),0)</f>
        <v>23.4375</v>
      </c>
      <c r="N538" s="24">
        <f t="shared" si="73"/>
        <v>0</v>
      </c>
    </row>
    <row r="539" spans="1:14" x14ac:dyDescent="0.3">
      <c r="A539" s="6">
        <v>45383</v>
      </c>
      <c r="B539" t="s">
        <v>33</v>
      </c>
      <c r="C539" t="str">
        <f>_xlfn.XLOOKUP(D539,'Production Data'!C:C,'Production Data'!B:B)</f>
        <v>GLEASON HOBBING 210H I7016</v>
      </c>
      <c r="D539" s="1" t="s">
        <v>19</v>
      </c>
      <c r="E539" s="1">
        <f>SUMIFS('Production Data'!K:K,'Production Data'!C:C,'Workout sheet'!D539,'Production Data'!A:A,'Workout sheet'!A539)</f>
        <v>0</v>
      </c>
      <c r="F539" s="1">
        <f t="shared" si="76"/>
        <v>33750</v>
      </c>
      <c r="G539">
        <f>SUMIFS('Production Data'!T:T,'Production Data'!C:C,'Workout sheet'!D539,'Production Data'!A:A,'Workout sheet'!A539)</f>
        <v>0</v>
      </c>
      <c r="H539">
        <f>COUNTIFS('Compac Raw Data'!$D:$D,'Workout sheet'!C539,'Compac Raw Data'!$Z:$Z,'Workout sheet'!A539)</f>
        <v>0</v>
      </c>
      <c r="I539" s="8">
        <f t="shared" si="74"/>
        <v>0</v>
      </c>
      <c r="J539" s="8">
        <f t="shared" si="75"/>
        <v>0</v>
      </c>
      <c r="K539">
        <f>(SUMIFS('Compac Raw Data'!S:S,'Compac Raw Data'!Z:Z,'Workout sheet'!A539,'Compac Raw Data'!D:D,'Workout sheet'!C539))</f>
        <v>0</v>
      </c>
      <c r="L539" s="17">
        <f t="shared" si="72"/>
        <v>0</v>
      </c>
      <c r="M539" s="8">
        <f ca="1">IF(Table2[[#This Row],[MONTH]]+EOMONTH(MONTH(Table2[[#This Row],[MONTH]]),0)&lt;TODAY(),IF(H539=0,(F539-E539)/1440,((F539-E539)/H539)/1440),0)</f>
        <v>23.4375</v>
      </c>
      <c r="N539" s="24">
        <f t="shared" si="73"/>
        <v>0</v>
      </c>
    </row>
    <row r="540" spans="1:14" x14ac:dyDescent="0.3">
      <c r="A540" s="6">
        <v>45383</v>
      </c>
      <c r="B540" t="s">
        <v>33</v>
      </c>
      <c r="C540" t="str">
        <f>_xlfn.XLOOKUP(D540,'Production Data'!C:C,'Production Data'!B:B)</f>
        <v>GLEASON SHAVING 200SV I9006</v>
      </c>
      <c r="D540" s="1" t="s">
        <v>3932</v>
      </c>
      <c r="E540" s="1">
        <f>SUMIFS('Production Data'!K:K,'Production Data'!C:C,'Workout sheet'!D540,'Production Data'!A:A,'Workout sheet'!A540)</f>
        <v>0</v>
      </c>
      <c r="F540" s="1">
        <f t="shared" si="76"/>
        <v>33750</v>
      </c>
      <c r="G540">
        <f>SUMIFS('Production Data'!T:T,'Production Data'!C:C,'Workout sheet'!D540,'Production Data'!A:A,'Workout sheet'!A540)</f>
        <v>0</v>
      </c>
      <c r="H540">
        <f>COUNTIFS('Compac Raw Data'!$D:$D,'Workout sheet'!C540,'Compac Raw Data'!$Z:$Z,'Workout sheet'!A540)</f>
        <v>0</v>
      </c>
      <c r="I540" s="8">
        <f t="shared" si="74"/>
        <v>0</v>
      </c>
      <c r="J540" s="8">
        <f t="shared" si="75"/>
        <v>0</v>
      </c>
      <c r="K540">
        <f>(SUMIFS('Compac Raw Data'!S:S,'Compac Raw Data'!Z:Z,'Workout sheet'!A540,'Compac Raw Data'!D:D,'Workout sheet'!C540))</f>
        <v>0</v>
      </c>
      <c r="L540" s="17">
        <f t="shared" si="72"/>
        <v>0</v>
      </c>
      <c r="M540" s="8">
        <f ca="1">IF(Table2[[#This Row],[MONTH]]+EOMONTH(MONTH(Table2[[#This Row],[MONTH]]),0)&lt;TODAY(),IF(H540=0,(F540-E540)/1440,((F540-E540)/H540)/1440),0)</f>
        <v>23.4375</v>
      </c>
      <c r="N540" s="24">
        <f t="shared" si="73"/>
        <v>0</v>
      </c>
    </row>
    <row r="541" spans="1:14" x14ac:dyDescent="0.3">
      <c r="A541" s="6">
        <v>45383</v>
      </c>
      <c r="B541" t="s">
        <v>34</v>
      </c>
      <c r="C541" t="str">
        <f>_xlfn.XLOOKUP(D541,'Production Data'!C:C,'Production Data'!B:B)</f>
        <v>STUDER EXT GRINDING S36-1 I13005</v>
      </c>
      <c r="D541" s="1" t="s">
        <v>22</v>
      </c>
      <c r="E541" s="1">
        <f>SUMIFS('Production Data'!K:K,'Production Data'!C:C,'Workout sheet'!D541,'Production Data'!A:A,'Workout sheet'!A541)</f>
        <v>0</v>
      </c>
      <c r="F541" s="1">
        <f t="shared" si="76"/>
        <v>33750</v>
      </c>
      <c r="G541">
        <f>SUMIFS('Production Data'!T:T,'Production Data'!C:C,'Workout sheet'!D541,'Production Data'!A:A,'Workout sheet'!A541)</f>
        <v>0</v>
      </c>
      <c r="H541">
        <f>COUNTIFS('Compac Raw Data'!$D:$D,'Workout sheet'!C541,'Compac Raw Data'!$Z:$Z,'Workout sheet'!A541)</f>
        <v>0</v>
      </c>
      <c r="I541" s="8">
        <f t="shared" si="74"/>
        <v>0</v>
      </c>
      <c r="J541" s="8">
        <f t="shared" si="75"/>
        <v>0</v>
      </c>
      <c r="K541">
        <f>(SUMIFS('Compac Raw Data'!S:S,'Compac Raw Data'!Z:Z,'Workout sheet'!A541,'Compac Raw Data'!D:D,'Workout sheet'!C541))</f>
        <v>0</v>
      </c>
      <c r="L541" s="17">
        <f t="shared" si="72"/>
        <v>0</v>
      </c>
      <c r="M541" s="8">
        <f ca="1">IF(Table2[[#This Row],[MONTH]]+EOMONTH(MONTH(Table2[[#This Row],[MONTH]]),0)&lt;TODAY(),IF(H541=0,(F541-E541)/1440,((F541-E541)/H541)/1440),0)</f>
        <v>23.4375</v>
      </c>
      <c r="N541" s="24">
        <f t="shared" si="73"/>
        <v>0</v>
      </c>
    </row>
    <row r="542" spans="1:14" x14ac:dyDescent="0.3">
      <c r="A542" s="6">
        <v>45383</v>
      </c>
      <c r="B542" t="s">
        <v>34</v>
      </c>
      <c r="C542" t="str">
        <f>_xlfn.XLOOKUP(D542,'Production Data'!C:C,'Production Data'!B:B)</f>
        <v>STUDER EXT GRINDING S40 I13004</v>
      </c>
      <c r="D542" s="1" t="s">
        <v>23</v>
      </c>
      <c r="E542" s="1">
        <f>SUMIFS('Production Data'!K:K,'Production Data'!C:C,'Workout sheet'!D542,'Production Data'!A:A,'Workout sheet'!A542)</f>
        <v>0</v>
      </c>
      <c r="F542" s="1">
        <f t="shared" si="76"/>
        <v>33750</v>
      </c>
      <c r="G542">
        <f>SUMIFS('Production Data'!T:T,'Production Data'!C:C,'Workout sheet'!D542,'Production Data'!A:A,'Workout sheet'!A542)</f>
        <v>0</v>
      </c>
      <c r="H542">
        <f>COUNTIFS('Compac Raw Data'!$D:$D,'Workout sheet'!C542,'Compac Raw Data'!$Z:$Z,'Workout sheet'!A542)</f>
        <v>0</v>
      </c>
      <c r="I542" s="8">
        <f t="shared" si="74"/>
        <v>0</v>
      </c>
      <c r="J542" s="8">
        <f t="shared" si="75"/>
        <v>0</v>
      </c>
      <c r="K542">
        <f>(SUMIFS('Compac Raw Data'!S:S,'Compac Raw Data'!Z:Z,'Workout sheet'!A542,'Compac Raw Data'!D:D,'Workout sheet'!C542))</f>
        <v>0</v>
      </c>
      <c r="L542" s="17">
        <f t="shared" si="72"/>
        <v>0</v>
      </c>
      <c r="M542" s="8">
        <f ca="1">IF(Table2[[#This Row],[MONTH]]+EOMONTH(MONTH(Table2[[#This Row],[MONTH]]),0)&lt;TODAY(),IF(H542=0,(F542-E542)/1440,((F542-E542)/H542)/1440),0)</f>
        <v>23.4375</v>
      </c>
      <c r="N542" s="24">
        <f t="shared" si="73"/>
        <v>0</v>
      </c>
    </row>
    <row r="543" spans="1:14" x14ac:dyDescent="0.3">
      <c r="A543" s="6">
        <v>45383</v>
      </c>
      <c r="B543" t="s">
        <v>34</v>
      </c>
      <c r="C543" t="str">
        <f>_xlfn.XLOOKUP(D543,'Production Data'!C:C,'Production Data'!B:B)</f>
        <v>MAZAK TURNING CENTER SQT250-1 I3002</v>
      </c>
      <c r="D543" s="1" t="s">
        <v>24</v>
      </c>
      <c r="E543" s="1">
        <f>SUMIFS('Production Data'!K:K,'Production Data'!C:C,'Workout sheet'!D543,'Production Data'!A:A,'Workout sheet'!A543)</f>
        <v>0</v>
      </c>
      <c r="F543" s="1">
        <f t="shared" si="76"/>
        <v>33750</v>
      </c>
      <c r="G543">
        <f>SUMIFS('Production Data'!T:T,'Production Data'!C:C,'Workout sheet'!D543,'Production Data'!A:A,'Workout sheet'!A543)</f>
        <v>0</v>
      </c>
      <c r="H543">
        <f>COUNTIFS('Compac Raw Data'!$D:$D,'Workout sheet'!C543,'Compac Raw Data'!$Z:$Z,'Workout sheet'!A543)</f>
        <v>0</v>
      </c>
      <c r="I543" s="8">
        <f t="shared" si="74"/>
        <v>0</v>
      </c>
      <c r="J543" s="8">
        <f t="shared" si="75"/>
        <v>0</v>
      </c>
      <c r="K543">
        <f>(SUMIFS('Compac Raw Data'!S:S,'Compac Raw Data'!Z:Z,'Workout sheet'!A543,'Compac Raw Data'!D:D,'Workout sheet'!C543))</f>
        <v>0</v>
      </c>
      <c r="L543" s="17">
        <f t="shared" si="72"/>
        <v>0</v>
      </c>
      <c r="M543" s="8">
        <f ca="1">IF(Table2[[#This Row],[MONTH]]+EOMONTH(MONTH(Table2[[#This Row],[MONTH]]),0)&lt;TODAY(),IF(H543=0,(F543-E543)/1440,((F543-E543)/H543)/1440),0)</f>
        <v>23.4375</v>
      </c>
      <c r="N543" s="24">
        <f t="shared" si="73"/>
        <v>0</v>
      </c>
    </row>
    <row r="544" spans="1:14" x14ac:dyDescent="0.3">
      <c r="A544" s="6">
        <v>45383</v>
      </c>
      <c r="B544" t="s">
        <v>34</v>
      </c>
      <c r="C544" t="str">
        <f>_xlfn.XLOOKUP(D544,'Production Data'!C:C,'Production Data'!B:B)</f>
        <v>PMT INTERNAL GRINDING-1 FIG100XL I14004</v>
      </c>
      <c r="D544" s="1" t="s">
        <v>25</v>
      </c>
      <c r="E544" s="1">
        <f>SUMIFS('Production Data'!K:K,'Production Data'!C:C,'Workout sheet'!D544,'Production Data'!A:A,'Workout sheet'!A544)</f>
        <v>0</v>
      </c>
      <c r="F544" s="1">
        <f t="shared" si="76"/>
        <v>33750</v>
      </c>
      <c r="G544">
        <f>SUMIFS('Production Data'!T:T,'Production Data'!C:C,'Workout sheet'!D544,'Production Data'!A:A,'Workout sheet'!A544)</f>
        <v>0</v>
      </c>
      <c r="H544">
        <f>COUNTIFS('Compac Raw Data'!$D:$D,'Workout sheet'!C544,'Compac Raw Data'!$Z:$Z,'Workout sheet'!A544)</f>
        <v>0</v>
      </c>
      <c r="I544" s="8">
        <f t="shared" si="74"/>
        <v>0</v>
      </c>
      <c r="J544" s="8">
        <f t="shared" si="75"/>
        <v>0</v>
      </c>
      <c r="K544">
        <f>(SUMIFS('Compac Raw Data'!S:S,'Compac Raw Data'!Z:Z,'Workout sheet'!A544,'Compac Raw Data'!D:D,'Workout sheet'!C544))</f>
        <v>0</v>
      </c>
      <c r="L544" s="17">
        <f t="shared" si="72"/>
        <v>0</v>
      </c>
      <c r="M544" s="8">
        <f ca="1">IF(Table2[[#This Row],[MONTH]]+EOMONTH(MONTH(Table2[[#This Row],[MONTH]]),0)&lt;TODAY(),IF(H544=0,(F544-E544)/1440,((F544-E544)/H544)/1440),0)</f>
        <v>23.4375</v>
      </c>
      <c r="N544" s="24">
        <f t="shared" si="73"/>
        <v>0</v>
      </c>
    </row>
    <row r="545" spans="1:14" x14ac:dyDescent="0.3">
      <c r="A545" s="6">
        <v>45383</v>
      </c>
      <c r="B545" t="s">
        <v>34</v>
      </c>
      <c r="C545" t="str">
        <f>_xlfn.XLOOKUP(D545,'Production Data'!C:C,'Production Data'!B:B)</f>
        <v>MORARA CNC ID GRINDING I14002</v>
      </c>
      <c r="D545" s="1" t="s">
        <v>26</v>
      </c>
      <c r="E545" s="1">
        <f>SUMIFS('Production Data'!K:K,'Production Data'!C:C,'Workout sheet'!D545,'Production Data'!A:A,'Workout sheet'!A545)</f>
        <v>0</v>
      </c>
      <c r="F545" s="1">
        <f t="shared" si="76"/>
        <v>33750</v>
      </c>
      <c r="G545">
        <f>SUMIFS('Production Data'!T:T,'Production Data'!C:C,'Workout sheet'!D545,'Production Data'!A:A,'Workout sheet'!A545)</f>
        <v>0</v>
      </c>
      <c r="H545">
        <f>COUNTIFS('Compac Raw Data'!$D:$D,'Workout sheet'!C545,'Compac Raw Data'!$Z:$Z,'Workout sheet'!A545)</f>
        <v>0</v>
      </c>
      <c r="I545" s="8">
        <f t="shared" si="74"/>
        <v>0</v>
      </c>
      <c r="J545" s="8">
        <f t="shared" si="75"/>
        <v>0</v>
      </c>
      <c r="K545">
        <f>(SUMIFS('Compac Raw Data'!S:S,'Compac Raw Data'!Z:Z,'Workout sheet'!A545,'Compac Raw Data'!D:D,'Workout sheet'!C545))</f>
        <v>0</v>
      </c>
      <c r="L545" s="17">
        <f t="shared" si="72"/>
        <v>0</v>
      </c>
      <c r="M545" s="8">
        <f ca="1">IF(Table2[[#This Row],[MONTH]]+EOMONTH(MONTH(Table2[[#This Row],[MONTH]]),0)&lt;TODAY(),IF(H545=0,(F545-E545)/1440,((F545-E545)/H545)/1440),0)</f>
        <v>23.4375</v>
      </c>
      <c r="N545" s="24">
        <f t="shared" si="73"/>
        <v>0</v>
      </c>
    </row>
    <row r="546" spans="1:14" x14ac:dyDescent="0.3">
      <c r="A546" s="6">
        <v>45383</v>
      </c>
      <c r="B546" t="s">
        <v>34</v>
      </c>
      <c r="C546" t="str">
        <f>_xlfn.XLOOKUP(D546,'Production Data'!C:C,'Production Data'!B:B)</f>
        <v>VOUMARD ID GRINDING I14003</v>
      </c>
      <c r="D546" s="1" t="s">
        <v>27</v>
      </c>
      <c r="E546" s="1">
        <f>SUMIFS('Production Data'!K:K,'Production Data'!C:C,'Workout sheet'!D546,'Production Data'!A:A,'Workout sheet'!A546)</f>
        <v>0</v>
      </c>
      <c r="F546" s="1">
        <f t="shared" si="76"/>
        <v>33750</v>
      </c>
      <c r="G546">
        <f>SUMIFS('Production Data'!T:T,'Production Data'!C:C,'Workout sheet'!D546,'Production Data'!A:A,'Workout sheet'!A546)</f>
        <v>0</v>
      </c>
      <c r="H546">
        <f>COUNTIFS('Compac Raw Data'!$D:$D,'Workout sheet'!C546,'Compac Raw Data'!$Z:$Z,'Workout sheet'!A546)</f>
        <v>0</v>
      </c>
      <c r="I546" s="8">
        <f t="shared" si="74"/>
        <v>0</v>
      </c>
      <c r="J546" s="8">
        <f t="shared" si="75"/>
        <v>0</v>
      </c>
      <c r="K546">
        <f>(SUMIFS('Compac Raw Data'!S:S,'Compac Raw Data'!Z:Z,'Workout sheet'!A546,'Compac Raw Data'!D:D,'Workout sheet'!C546))</f>
        <v>0</v>
      </c>
      <c r="L546" s="17">
        <f t="shared" si="72"/>
        <v>0</v>
      </c>
      <c r="M546" s="8">
        <f ca="1">IF(Table2[[#This Row],[MONTH]]+EOMONTH(MONTH(Table2[[#This Row],[MONTH]]),0)&lt;TODAY(),IF(H546=0,(F546-E546)/1440,((F546-E546)/H546)/1440),0)</f>
        <v>23.4375</v>
      </c>
      <c r="N546" s="24">
        <f t="shared" si="73"/>
        <v>0</v>
      </c>
    </row>
    <row r="547" spans="1:14" x14ac:dyDescent="0.3">
      <c r="A547" s="6">
        <v>45383</v>
      </c>
      <c r="B547" t="s">
        <v>34</v>
      </c>
      <c r="C547" t="str">
        <f>_xlfn.XLOOKUP(D547,'Production Data'!C:C,'Production Data'!B:B)</f>
        <v>BURRI GEAR GRINDING BZ331 I15007</v>
      </c>
      <c r="D547" s="1" t="s">
        <v>28</v>
      </c>
      <c r="E547" s="1">
        <f>SUMIFS('Production Data'!K:K,'Production Data'!C:C,'Workout sheet'!D547,'Production Data'!A:A,'Workout sheet'!A547)</f>
        <v>0</v>
      </c>
      <c r="F547" s="1">
        <f t="shared" si="76"/>
        <v>33750</v>
      </c>
      <c r="G547">
        <f>SUMIFS('Production Data'!T:T,'Production Data'!C:C,'Workout sheet'!D547,'Production Data'!A:A,'Workout sheet'!A547)</f>
        <v>0</v>
      </c>
      <c r="H547">
        <f>COUNTIFS('Compac Raw Data'!$D:$D,'Workout sheet'!C547,'Compac Raw Data'!$Z:$Z,'Workout sheet'!A547)</f>
        <v>0</v>
      </c>
      <c r="I547" s="8">
        <f t="shared" si="74"/>
        <v>0</v>
      </c>
      <c r="J547" s="8">
        <f t="shared" si="75"/>
        <v>0</v>
      </c>
      <c r="K547">
        <f>(SUMIFS('Compac Raw Data'!S:S,'Compac Raw Data'!Z:Z,'Workout sheet'!A547,'Compac Raw Data'!D:D,'Workout sheet'!C547))</f>
        <v>0</v>
      </c>
      <c r="L547" s="17">
        <f t="shared" si="72"/>
        <v>0</v>
      </c>
      <c r="M547" s="8">
        <f ca="1">IF(Table2[[#This Row],[MONTH]]+EOMONTH(MONTH(Table2[[#This Row],[MONTH]]),0)&lt;TODAY(),IF(H547=0,(F547-E547)/1440,((F547-E547)/H547)/1440),0)</f>
        <v>23.4375</v>
      </c>
      <c r="N547" s="24">
        <f t="shared" si="73"/>
        <v>0</v>
      </c>
    </row>
    <row r="548" spans="1:14" x14ac:dyDescent="0.3">
      <c r="A548" s="6">
        <v>45383</v>
      </c>
      <c r="B548" t="s">
        <v>34</v>
      </c>
      <c r="C548" t="str">
        <f>_xlfn.XLOOKUP(D548,'Production Data'!C:C,'Production Data'!B:B)</f>
        <v>PMT INTERNAL GRINDING-2 FIG50XL I14005</v>
      </c>
      <c r="D548" s="1" t="s">
        <v>29</v>
      </c>
      <c r="E548" s="1">
        <f>SUMIFS('Production Data'!K:K,'Production Data'!C:C,'Workout sheet'!D548,'Production Data'!A:A,'Workout sheet'!A548)</f>
        <v>0</v>
      </c>
      <c r="F548" s="1">
        <f t="shared" si="76"/>
        <v>33750</v>
      </c>
      <c r="G548">
        <f>SUMIFS('Production Data'!T:T,'Production Data'!C:C,'Workout sheet'!D548,'Production Data'!A:A,'Workout sheet'!A548)</f>
        <v>0</v>
      </c>
      <c r="H548">
        <f>COUNTIFS('Compac Raw Data'!$D:$D,'Workout sheet'!C548,'Compac Raw Data'!$Z:$Z,'Workout sheet'!A548)</f>
        <v>0</v>
      </c>
      <c r="I548" s="8">
        <f t="shared" si="74"/>
        <v>0</v>
      </c>
      <c r="J548" s="8">
        <f t="shared" si="75"/>
        <v>0</v>
      </c>
      <c r="K548">
        <f>(SUMIFS('Compac Raw Data'!S:S,'Compac Raw Data'!Z:Z,'Workout sheet'!A548,'Compac Raw Data'!D:D,'Workout sheet'!C548))</f>
        <v>0</v>
      </c>
      <c r="L548" s="17">
        <f t="shared" si="72"/>
        <v>0</v>
      </c>
      <c r="M548" s="8">
        <f ca="1">IF(Table2[[#This Row],[MONTH]]+EOMONTH(MONTH(Table2[[#This Row],[MONTH]]),0)&lt;TODAY(),IF(H548=0,(F548-E548)/1440,((F548-E548)/H548)/1440),0)</f>
        <v>23.4375</v>
      </c>
      <c r="N548" s="24">
        <f t="shared" si="73"/>
        <v>0</v>
      </c>
    </row>
    <row r="549" spans="1:14" x14ac:dyDescent="0.3">
      <c r="A549" s="6">
        <v>45383</v>
      </c>
      <c r="B549" t="s">
        <v>34</v>
      </c>
      <c r="C549" t="str">
        <f>_xlfn.XLOOKUP(D549,'Production Data'!C:C,'Production Data'!B:B)</f>
        <v>REISHAUER GEAR GRINDING RZ301AS I15003</v>
      </c>
      <c r="D549" s="1" t="s">
        <v>30</v>
      </c>
      <c r="E549" s="1">
        <f>SUMIFS('Production Data'!K:K,'Production Data'!C:C,'Workout sheet'!D549,'Production Data'!A:A,'Workout sheet'!A549)</f>
        <v>0</v>
      </c>
      <c r="F549" s="1">
        <f t="shared" si="76"/>
        <v>33750</v>
      </c>
      <c r="G549">
        <f>SUMIFS('Production Data'!T:T,'Production Data'!C:C,'Workout sheet'!D549,'Production Data'!A:A,'Workout sheet'!A549)</f>
        <v>0</v>
      </c>
      <c r="H549">
        <f>COUNTIFS('Compac Raw Data'!$D:$D,'Workout sheet'!C549,'Compac Raw Data'!$Z:$Z,'Workout sheet'!A549)</f>
        <v>0</v>
      </c>
      <c r="I549" s="8">
        <f t="shared" si="74"/>
        <v>0</v>
      </c>
      <c r="J549" s="8">
        <f t="shared" si="75"/>
        <v>0</v>
      </c>
      <c r="K549">
        <f>(SUMIFS('Compac Raw Data'!S:S,'Compac Raw Data'!Z:Z,'Workout sheet'!A549,'Compac Raw Data'!D:D,'Workout sheet'!C549))</f>
        <v>0</v>
      </c>
      <c r="L549" s="17">
        <f t="shared" si="72"/>
        <v>0</v>
      </c>
      <c r="M549" s="8">
        <f ca="1">IF(Table2[[#This Row],[MONTH]]+EOMONTH(MONTH(Table2[[#This Row],[MONTH]]),0)&lt;TODAY(),IF(H549=0,(F549-E549)/1440,((F549-E549)/H549)/1440),0)</f>
        <v>23.4375</v>
      </c>
      <c r="N549" s="24">
        <f t="shared" si="73"/>
        <v>0</v>
      </c>
    </row>
    <row r="550" spans="1:14" x14ac:dyDescent="0.3">
      <c r="A550" s="6">
        <v>45383</v>
      </c>
      <c r="B550" t="s">
        <v>34</v>
      </c>
      <c r="C550" t="str">
        <f>_xlfn.XLOOKUP(D550,'Production Data'!C:C,'Production Data'!B:B)</f>
        <v>REISHAUER GEAR GRINDING RZ362A I15004</v>
      </c>
      <c r="D550" s="1" t="s">
        <v>31</v>
      </c>
      <c r="E550" s="1">
        <f>SUMIFS('Production Data'!K:K,'Production Data'!C:C,'Workout sheet'!D550,'Production Data'!A:A,'Workout sheet'!A550)</f>
        <v>0</v>
      </c>
      <c r="F550" s="1">
        <f t="shared" si="76"/>
        <v>33750</v>
      </c>
      <c r="G550">
        <f>SUMIFS('Production Data'!T:T,'Production Data'!C:C,'Workout sheet'!D550,'Production Data'!A:A,'Workout sheet'!A550)</f>
        <v>0</v>
      </c>
      <c r="H550">
        <f>COUNTIFS('Compac Raw Data'!$D:$D,'Workout sheet'!C550,'Compac Raw Data'!$Z:$Z,'Workout sheet'!A550)</f>
        <v>0</v>
      </c>
      <c r="I550" s="8">
        <f t="shared" si="74"/>
        <v>0</v>
      </c>
      <c r="J550" s="8">
        <f t="shared" si="75"/>
        <v>0</v>
      </c>
      <c r="K550">
        <f>(SUMIFS('Compac Raw Data'!S:S,'Compac Raw Data'!Z:Z,'Workout sheet'!A550,'Compac Raw Data'!D:D,'Workout sheet'!C550))</f>
        <v>0</v>
      </c>
      <c r="L550" s="17">
        <f t="shared" si="72"/>
        <v>0</v>
      </c>
      <c r="M550" s="8">
        <f ca="1">IF(Table2[[#This Row],[MONTH]]+EOMONTH(MONTH(Table2[[#This Row],[MONTH]]),0)&lt;TODAY(),IF(H550=0,(F550-E550)/1440,((F550-E550)/H550)/1440),0)</f>
        <v>23.4375</v>
      </c>
      <c r="N550" s="24">
        <f t="shared" si="73"/>
        <v>0</v>
      </c>
    </row>
    <row r="551" spans="1:14" x14ac:dyDescent="0.3">
      <c r="A551" s="6">
        <v>45383</v>
      </c>
      <c r="B551" t="s">
        <v>35</v>
      </c>
      <c r="C551" t="str">
        <f>_xlfn.XLOOKUP(D551,'Production Data'!C:C,'Production Data'!B:B)</f>
        <v>MAZAK HMC HCN6000 I21005</v>
      </c>
      <c r="D551" s="1" t="s">
        <v>36</v>
      </c>
      <c r="E551" s="1">
        <f>SUMIFS('Production Data'!K:K,'Production Data'!C:C,'Workout sheet'!D551,'Production Data'!A:A,'Workout sheet'!A551)</f>
        <v>0</v>
      </c>
      <c r="F551" s="1">
        <f t="shared" si="76"/>
        <v>33750</v>
      </c>
      <c r="G551">
        <f>SUMIFS('Production Data'!T:T,'Production Data'!C:C,'Workout sheet'!D551,'Production Data'!A:A,'Workout sheet'!A551)</f>
        <v>0</v>
      </c>
      <c r="H551">
        <f>COUNTIFS('Compac Raw Data'!$D:$D,'Workout sheet'!C551,'Compac Raw Data'!$Z:$Z,'Workout sheet'!A551)</f>
        <v>0</v>
      </c>
      <c r="I551" s="8">
        <f t="shared" si="74"/>
        <v>0</v>
      </c>
      <c r="J551" s="8">
        <f t="shared" si="75"/>
        <v>0</v>
      </c>
      <c r="K551">
        <f>(SUMIFS('Compac Raw Data'!S:S,'Compac Raw Data'!Z:Z,'Workout sheet'!A551,'Compac Raw Data'!D:D,'Workout sheet'!C551))</f>
        <v>0</v>
      </c>
      <c r="L551" s="17">
        <f t="shared" si="72"/>
        <v>0</v>
      </c>
      <c r="M551" s="8">
        <f ca="1">IF(Table2[[#This Row],[MONTH]]+EOMONTH(MONTH(Table2[[#This Row],[MONTH]]),0)&lt;TODAY(),IF(H551=0,(F551-E551)/1440,((F551-E551)/H551)/1440),0)</f>
        <v>23.4375</v>
      </c>
      <c r="N551" s="24">
        <f t="shared" si="73"/>
        <v>0</v>
      </c>
    </row>
    <row r="552" spans="1:14" x14ac:dyDescent="0.3">
      <c r="A552" s="6">
        <v>45383</v>
      </c>
      <c r="B552" t="s">
        <v>35</v>
      </c>
      <c r="C552" t="str">
        <f>_xlfn.XLOOKUP(D552,'Production Data'!C:C,'Production Data'!B:B)</f>
        <v>MAZAK HMC FH 4000- 21001</v>
      </c>
      <c r="D552" s="1" t="s">
        <v>37</v>
      </c>
      <c r="E552" s="1">
        <f>SUMIFS('Production Data'!K:K,'Production Data'!C:C,'Workout sheet'!D552,'Production Data'!A:A,'Workout sheet'!A552)</f>
        <v>0</v>
      </c>
      <c r="F552" s="1">
        <f t="shared" si="76"/>
        <v>33750</v>
      </c>
      <c r="G552">
        <f>SUMIFS('Production Data'!T:T,'Production Data'!C:C,'Workout sheet'!D552,'Production Data'!A:A,'Workout sheet'!A552)</f>
        <v>0</v>
      </c>
      <c r="H552">
        <f>COUNTIFS('Compac Raw Data'!$D:$D,'Workout sheet'!C552,'Compac Raw Data'!$Z:$Z,'Workout sheet'!A552)</f>
        <v>0</v>
      </c>
      <c r="I552" s="8">
        <f t="shared" si="74"/>
        <v>0</v>
      </c>
      <c r="J552" s="8">
        <f t="shared" si="75"/>
        <v>0</v>
      </c>
      <c r="K552">
        <f>(SUMIFS('Compac Raw Data'!S:S,'Compac Raw Data'!Z:Z,'Workout sheet'!A552,'Compac Raw Data'!D:D,'Workout sheet'!C552))</f>
        <v>0</v>
      </c>
      <c r="L552" s="17">
        <f t="shared" si="72"/>
        <v>0</v>
      </c>
      <c r="M552" s="8">
        <f ca="1">IF(Table2[[#This Row],[MONTH]]+EOMONTH(MONTH(Table2[[#This Row],[MONTH]]),0)&lt;TODAY(),IF(H552=0,(F552-E552)/1440,((F552-E552)/H552)/1440),0)</f>
        <v>23.4375</v>
      </c>
      <c r="N552" s="24">
        <f t="shared" si="73"/>
        <v>0</v>
      </c>
    </row>
    <row r="553" spans="1:14" x14ac:dyDescent="0.3">
      <c r="A553" s="6">
        <v>45383</v>
      </c>
      <c r="B553" t="s">
        <v>35</v>
      </c>
      <c r="C553" t="str">
        <f>_xlfn.XLOOKUP(D553,'Production Data'!C:C,'Production Data'!B:B)</f>
        <v>DOOSAN VERTICAL TURNING LATHE VTL850 I3101</v>
      </c>
      <c r="D553" s="1" t="s">
        <v>38</v>
      </c>
      <c r="E553" s="1">
        <f>SUMIFS('Production Data'!K:K,'Production Data'!C:C,'Workout sheet'!D553,'Production Data'!A:A,'Workout sheet'!A553)</f>
        <v>0</v>
      </c>
      <c r="F553" s="1">
        <f t="shared" si="76"/>
        <v>33750</v>
      </c>
      <c r="G553">
        <f>SUMIFS('Production Data'!T:T,'Production Data'!C:C,'Workout sheet'!D553,'Production Data'!A:A,'Workout sheet'!A553)</f>
        <v>0</v>
      </c>
      <c r="H553">
        <f>COUNTIFS('Compac Raw Data'!$D:$D,'Workout sheet'!C553,'Compac Raw Data'!$Z:$Z,'Workout sheet'!A553)</f>
        <v>0</v>
      </c>
      <c r="I553" s="8">
        <f t="shared" si="74"/>
        <v>0</v>
      </c>
      <c r="J553" s="8">
        <f t="shared" si="75"/>
        <v>0</v>
      </c>
      <c r="K553">
        <f>(SUMIFS('Compac Raw Data'!S:S,'Compac Raw Data'!Z:Z,'Workout sheet'!A553,'Compac Raw Data'!D:D,'Workout sheet'!C553))</f>
        <v>0</v>
      </c>
      <c r="L553" s="17">
        <f t="shared" si="72"/>
        <v>0</v>
      </c>
      <c r="M553" s="8">
        <f ca="1">IF(Table2[[#This Row],[MONTH]]+EOMONTH(MONTH(Table2[[#This Row],[MONTH]]),0)&lt;TODAY(),IF(H553=0,(F553-E553)/1440,((F553-E553)/H553)/1440),0)</f>
        <v>23.4375</v>
      </c>
      <c r="N553" s="24">
        <f t="shared" si="73"/>
        <v>0</v>
      </c>
    </row>
    <row r="554" spans="1:14" x14ac:dyDescent="0.3">
      <c r="A554" s="6">
        <v>45383</v>
      </c>
      <c r="B554" t="s">
        <v>35</v>
      </c>
      <c r="C554" t="str">
        <f>_xlfn.XLOOKUP(D554,'Production Data'!C:C,'Production Data'!B:B)</f>
        <v>HWACHEON VERTICAL TURNING LATHE VT550R I3105</v>
      </c>
      <c r="D554" s="1" t="s">
        <v>39</v>
      </c>
      <c r="E554" s="1">
        <f>SUMIFS('Production Data'!K:K,'Production Data'!C:C,'Workout sheet'!D554,'Production Data'!A:A,'Workout sheet'!A554)</f>
        <v>0</v>
      </c>
      <c r="F554" s="1">
        <f t="shared" si="76"/>
        <v>33750</v>
      </c>
      <c r="G554">
        <f>SUMIFS('Production Data'!T:T,'Production Data'!C:C,'Workout sheet'!D554,'Production Data'!A:A,'Workout sheet'!A554)</f>
        <v>0</v>
      </c>
      <c r="H554">
        <f>COUNTIFS('Compac Raw Data'!$D:$D,'Workout sheet'!C554,'Compac Raw Data'!$Z:$Z,'Workout sheet'!A554)</f>
        <v>0</v>
      </c>
      <c r="I554" s="8">
        <f t="shared" si="74"/>
        <v>0</v>
      </c>
      <c r="J554" s="8">
        <f t="shared" si="75"/>
        <v>0</v>
      </c>
      <c r="K554">
        <f>(SUMIFS('Compac Raw Data'!S:S,'Compac Raw Data'!Z:Z,'Workout sheet'!A554,'Compac Raw Data'!D:D,'Workout sheet'!C554))</f>
        <v>0</v>
      </c>
      <c r="L554" s="17">
        <f t="shared" si="72"/>
        <v>0</v>
      </c>
      <c r="M554" s="8">
        <f ca="1">IF(Table2[[#This Row],[MONTH]]+EOMONTH(MONTH(Table2[[#This Row],[MONTH]]),0)&lt;TODAY(),IF(H554=0,(F554-E554)/1440,((F554-E554)/H554)/1440),0)</f>
        <v>23.4375</v>
      </c>
      <c r="N554" s="24">
        <f t="shared" si="73"/>
        <v>0</v>
      </c>
    </row>
    <row r="555" spans="1:14" x14ac:dyDescent="0.3">
      <c r="A555" s="6">
        <v>45383</v>
      </c>
      <c r="B555" t="s">
        <v>35</v>
      </c>
      <c r="C555" t="str">
        <f>_xlfn.XLOOKUP(D555,'Production Data'!C:C,'Production Data'!B:B)</f>
        <v>HWACHEON VERTICAL TURNING LATHE VT650R I3107</v>
      </c>
      <c r="D555" s="1" t="s">
        <v>40</v>
      </c>
      <c r="E555" s="1">
        <f>SUMIFS('Production Data'!K:K,'Production Data'!C:C,'Workout sheet'!D555,'Production Data'!A:A,'Workout sheet'!A555)</f>
        <v>0</v>
      </c>
      <c r="F555" s="1">
        <f t="shared" si="76"/>
        <v>33750</v>
      </c>
      <c r="G555">
        <f>SUMIFS('Production Data'!T:T,'Production Data'!C:C,'Workout sheet'!D555,'Production Data'!A:A,'Workout sheet'!A555)</f>
        <v>0</v>
      </c>
      <c r="H555">
        <f>COUNTIFS('Compac Raw Data'!$D:$D,'Workout sheet'!C555,'Compac Raw Data'!$Z:$Z,'Workout sheet'!A555)</f>
        <v>0</v>
      </c>
      <c r="I555" s="8">
        <f t="shared" si="74"/>
        <v>0</v>
      </c>
      <c r="J555" s="8">
        <f t="shared" si="75"/>
        <v>0</v>
      </c>
      <c r="K555">
        <f>(SUMIFS('Compac Raw Data'!S:S,'Compac Raw Data'!Z:Z,'Workout sheet'!A555,'Compac Raw Data'!D:D,'Workout sheet'!C555))</f>
        <v>0</v>
      </c>
      <c r="L555" s="17">
        <f t="shared" ref="L555:L618" si="77">IFERROR(E555/G555,0)</f>
        <v>0</v>
      </c>
      <c r="M555" s="8">
        <f ca="1">IF(Table2[[#This Row],[MONTH]]+EOMONTH(MONTH(Table2[[#This Row],[MONTH]]),0)&lt;TODAY(),IF(H555=0,(F555-E555)/1440,((F555-E555)/H555)/1440),0)</f>
        <v>23.4375</v>
      </c>
      <c r="N555" s="24">
        <f t="shared" ref="N555:N618" si="78">E555/F555</f>
        <v>0</v>
      </c>
    </row>
    <row r="556" spans="1:14" x14ac:dyDescent="0.3">
      <c r="A556" s="6">
        <v>45383</v>
      </c>
      <c r="B556" t="s">
        <v>35</v>
      </c>
      <c r="C556" t="str">
        <f>_xlfn.XLOOKUP(D556,'Production Data'!C:C,'Production Data'!B:B)</f>
        <v>MAZAK HMC FH6800 6PC I21004</v>
      </c>
      <c r="D556" s="1" t="s">
        <v>41</v>
      </c>
      <c r="E556" s="1">
        <f>SUMIFS('Production Data'!K:K,'Production Data'!C:C,'Workout sheet'!D556,'Production Data'!A:A,'Workout sheet'!A556)</f>
        <v>0</v>
      </c>
      <c r="F556" s="1">
        <f t="shared" si="76"/>
        <v>33750</v>
      </c>
      <c r="G556">
        <f>SUMIFS('Production Data'!T:T,'Production Data'!C:C,'Workout sheet'!D556,'Production Data'!A:A,'Workout sheet'!A556)</f>
        <v>0</v>
      </c>
      <c r="H556">
        <f>COUNTIFS('Compac Raw Data'!$D:$D,'Workout sheet'!C556,'Compac Raw Data'!$Z:$Z,'Workout sheet'!A556)</f>
        <v>0</v>
      </c>
      <c r="I556" s="8">
        <f t="shared" si="74"/>
        <v>0</v>
      </c>
      <c r="J556" s="8">
        <f t="shared" si="75"/>
        <v>0</v>
      </c>
      <c r="K556">
        <f>(SUMIFS('Compac Raw Data'!S:S,'Compac Raw Data'!Z:Z,'Workout sheet'!A556,'Compac Raw Data'!D:D,'Workout sheet'!C556))</f>
        <v>0</v>
      </c>
      <c r="L556" s="17">
        <f t="shared" si="77"/>
        <v>0</v>
      </c>
      <c r="M556" s="8">
        <f ca="1">IF(Table2[[#This Row],[MONTH]]+EOMONTH(MONTH(Table2[[#This Row],[MONTH]]),0)&lt;TODAY(),IF(H556=0,(F556-E556)/1440,((F556-E556)/H556)/1440),0)</f>
        <v>23.4375</v>
      </c>
      <c r="N556" s="24">
        <f t="shared" si="78"/>
        <v>0</v>
      </c>
    </row>
    <row r="557" spans="1:14" x14ac:dyDescent="0.3">
      <c r="A557" s="6">
        <v>45383</v>
      </c>
      <c r="B557" t="s">
        <v>35</v>
      </c>
      <c r="C557" t="str">
        <f>_xlfn.XLOOKUP(D557,'Production Data'!C:C,'Production Data'!B:B)</f>
        <v>MAZAK HMC FH6800 2PC-1 I21003</v>
      </c>
      <c r="D557" s="1" t="s">
        <v>42</v>
      </c>
      <c r="E557" s="1">
        <f>SUMIFS('Production Data'!K:K,'Production Data'!C:C,'Workout sheet'!D557,'Production Data'!A:A,'Workout sheet'!A557)</f>
        <v>0</v>
      </c>
      <c r="F557" s="1">
        <f t="shared" si="76"/>
        <v>33750</v>
      </c>
      <c r="G557">
        <f>SUMIFS('Production Data'!T:T,'Production Data'!C:C,'Workout sheet'!D557,'Production Data'!A:A,'Workout sheet'!A557)</f>
        <v>0</v>
      </c>
      <c r="H557">
        <f>COUNTIFS('Compac Raw Data'!$D:$D,'Workout sheet'!C557,'Compac Raw Data'!$Z:$Z,'Workout sheet'!A557)</f>
        <v>0</v>
      </c>
      <c r="I557" s="8">
        <f t="shared" si="74"/>
        <v>0</v>
      </c>
      <c r="J557" s="8">
        <f t="shared" si="75"/>
        <v>0</v>
      </c>
      <c r="K557">
        <f>(SUMIFS('Compac Raw Data'!S:S,'Compac Raw Data'!Z:Z,'Workout sheet'!A557,'Compac Raw Data'!D:D,'Workout sheet'!C557))</f>
        <v>0</v>
      </c>
      <c r="L557" s="17">
        <f t="shared" si="77"/>
        <v>0</v>
      </c>
      <c r="M557" s="8">
        <f ca="1">IF(Table2[[#This Row],[MONTH]]+EOMONTH(MONTH(Table2[[#This Row],[MONTH]]),0)&lt;TODAY(),IF(H557=0,(F557-E557)/1440,((F557-E557)/H557)/1440),0)</f>
        <v>23.4375</v>
      </c>
      <c r="N557" s="24">
        <f t="shared" si="78"/>
        <v>0</v>
      </c>
    </row>
    <row r="558" spans="1:14" x14ac:dyDescent="0.3">
      <c r="A558" s="6">
        <v>45383</v>
      </c>
      <c r="B558" t="s">
        <v>35</v>
      </c>
      <c r="C558" t="str">
        <f>_xlfn.XLOOKUP(D558,'Production Data'!C:C,'Production Data'!B:B)</f>
        <v>MAZAK HMC FH6800 2PC-2 I21006</v>
      </c>
      <c r="D558" s="1" t="s">
        <v>43</v>
      </c>
      <c r="E558" s="1">
        <f>SUMIFS('Production Data'!K:K,'Production Data'!C:C,'Workout sheet'!D558,'Production Data'!A:A,'Workout sheet'!A558)</f>
        <v>0</v>
      </c>
      <c r="F558" s="1">
        <f t="shared" si="76"/>
        <v>33750</v>
      </c>
      <c r="G558">
        <f>SUMIFS('Production Data'!T:T,'Production Data'!C:C,'Workout sheet'!D558,'Production Data'!A:A,'Workout sheet'!A558)</f>
        <v>0</v>
      </c>
      <c r="H558">
        <f>COUNTIFS('Compac Raw Data'!$D:$D,'Workout sheet'!C558,'Compac Raw Data'!$Z:$Z,'Workout sheet'!A558)</f>
        <v>0</v>
      </c>
      <c r="I558" s="8">
        <f t="shared" si="74"/>
        <v>0</v>
      </c>
      <c r="J558" s="8">
        <f t="shared" si="75"/>
        <v>0</v>
      </c>
      <c r="K558">
        <f>(SUMIFS('Compac Raw Data'!S:S,'Compac Raw Data'!Z:Z,'Workout sheet'!A558,'Compac Raw Data'!D:D,'Workout sheet'!C558))</f>
        <v>0</v>
      </c>
      <c r="L558" s="17">
        <f t="shared" si="77"/>
        <v>0</v>
      </c>
      <c r="M558" s="8">
        <f ca="1">IF(Table2[[#This Row],[MONTH]]+EOMONTH(MONTH(Table2[[#This Row],[MONTH]]),0)&lt;TODAY(),IF(H558=0,(F558-E558)/1440,((F558-E558)/H558)/1440),0)</f>
        <v>23.4375</v>
      </c>
      <c r="N558" s="24">
        <f t="shared" si="78"/>
        <v>0</v>
      </c>
    </row>
    <row r="559" spans="1:14" x14ac:dyDescent="0.3">
      <c r="A559" s="6">
        <v>45383</v>
      </c>
      <c r="B559" t="s">
        <v>35</v>
      </c>
      <c r="C559" t="str">
        <f>_xlfn.XLOOKUP(D559,'Production Data'!C:C,'Production Data'!B:B)</f>
        <v>MAZAK TURNING CENTER QTN350M I3006</v>
      </c>
      <c r="D559" s="1" t="s">
        <v>44</v>
      </c>
      <c r="E559" s="1">
        <f>SUMIFS('Production Data'!K:K,'Production Data'!C:C,'Workout sheet'!D559,'Production Data'!A:A,'Workout sheet'!A559)</f>
        <v>0</v>
      </c>
      <c r="F559" s="1">
        <f t="shared" si="76"/>
        <v>33750</v>
      </c>
      <c r="G559">
        <f>SUMIFS('Production Data'!T:T,'Production Data'!C:C,'Workout sheet'!D559,'Production Data'!A:A,'Workout sheet'!A559)</f>
        <v>0</v>
      </c>
      <c r="H559">
        <f>COUNTIFS('Compac Raw Data'!$D:$D,'Workout sheet'!C559,'Compac Raw Data'!$Z:$Z,'Workout sheet'!A559)</f>
        <v>0</v>
      </c>
      <c r="I559" s="8">
        <f t="shared" si="74"/>
        <v>0</v>
      </c>
      <c r="J559" s="8">
        <f t="shared" si="75"/>
        <v>0</v>
      </c>
      <c r="K559">
        <f>(SUMIFS('Compac Raw Data'!S:S,'Compac Raw Data'!Z:Z,'Workout sheet'!A559,'Compac Raw Data'!D:D,'Workout sheet'!C559))</f>
        <v>0</v>
      </c>
      <c r="L559" s="17">
        <f t="shared" si="77"/>
        <v>0</v>
      </c>
      <c r="M559" s="8">
        <f ca="1">IF(Table2[[#This Row],[MONTH]]+EOMONTH(MONTH(Table2[[#This Row],[MONTH]]),0)&lt;TODAY(),IF(H559=0,(F559-E559)/1440,((F559-E559)/H559)/1440),0)</f>
        <v>23.4375</v>
      </c>
      <c r="N559" s="24">
        <f t="shared" si="78"/>
        <v>0</v>
      </c>
    </row>
    <row r="560" spans="1:14" x14ac:dyDescent="0.3">
      <c r="A560" s="6">
        <v>45383</v>
      </c>
      <c r="B560" t="s">
        <v>35</v>
      </c>
      <c r="C560" t="str">
        <f>_xlfn.XLOOKUP(D560,'Production Data'!C:C,'Production Data'!B:B)</f>
        <v>MAZAK VMC VTC200B I22001</v>
      </c>
      <c r="D560" s="1" t="s">
        <v>45</v>
      </c>
      <c r="E560" s="1">
        <f>SUMIFS('Production Data'!K:K,'Production Data'!C:C,'Workout sheet'!D560,'Production Data'!A:A,'Workout sheet'!A560)</f>
        <v>0</v>
      </c>
      <c r="F560" s="1">
        <f t="shared" si="76"/>
        <v>33750</v>
      </c>
      <c r="G560">
        <f>SUMIFS('Production Data'!T:T,'Production Data'!C:C,'Workout sheet'!D560,'Production Data'!A:A,'Workout sheet'!A560)</f>
        <v>0</v>
      </c>
      <c r="H560">
        <f>COUNTIFS('Compac Raw Data'!$D:$D,'Workout sheet'!C560,'Compac Raw Data'!$Z:$Z,'Workout sheet'!A560)</f>
        <v>0</v>
      </c>
      <c r="I560" s="8">
        <f t="shared" si="74"/>
        <v>0</v>
      </c>
      <c r="J560" s="8">
        <f t="shared" si="75"/>
        <v>0</v>
      </c>
      <c r="K560">
        <f>(SUMIFS('Compac Raw Data'!S:S,'Compac Raw Data'!Z:Z,'Workout sheet'!A560,'Compac Raw Data'!D:D,'Workout sheet'!C560))</f>
        <v>0</v>
      </c>
      <c r="L560" s="17">
        <f t="shared" si="77"/>
        <v>0</v>
      </c>
      <c r="M560" s="8">
        <f ca="1">IF(Table2[[#This Row],[MONTH]]+EOMONTH(MONTH(Table2[[#This Row],[MONTH]]),0)&lt;TODAY(),IF(H560=0,(F560-E560)/1440,((F560-E560)/H560)/1440),0)</f>
        <v>23.4375</v>
      </c>
      <c r="N560" s="24">
        <f t="shared" si="78"/>
        <v>0</v>
      </c>
    </row>
    <row r="561" spans="1:14" x14ac:dyDescent="0.3">
      <c r="A561" s="6">
        <v>45383</v>
      </c>
      <c r="B561" t="s">
        <v>35</v>
      </c>
      <c r="C561" t="str">
        <f>_xlfn.XLOOKUP(D561,'Production Data'!C:C,'Production Data'!B:B)</f>
        <v>AMS VMC MCV400 XL I22002</v>
      </c>
      <c r="D561" s="1" t="s">
        <v>46</v>
      </c>
      <c r="E561" s="1">
        <f>SUMIFS('Production Data'!K:K,'Production Data'!C:C,'Workout sheet'!D561,'Production Data'!A:A,'Workout sheet'!A561)</f>
        <v>0</v>
      </c>
      <c r="F561" s="1">
        <f t="shared" si="76"/>
        <v>33750</v>
      </c>
      <c r="G561">
        <f>SUMIFS('Production Data'!T:T,'Production Data'!C:C,'Workout sheet'!D561,'Production Data'!A:A,'Workout sheet'!A561)</f>
        <v>0</v>
      </c>
      <c r="H561">
        <f>COUNTIFS('Compac Raw Data'!$D:$D,'Workout sheet'!C561,'Compac Raw Data'!$Z:$Z,'Workout sheet'!A561)</f>
        <v>0</v>
      </c>
      <c r="I561" s="8">
        <f t="shared" si="74"/>
        <v>0</v>
      </c>
      <c r="J561" s="8">
        <f t="shared" si="75"/>
        <v>0</v>
      </c>
      <c r="K561">
        <f>(SUMIFS('Compac Raw Data'!S:S,'Compac Raw Data'!Z:Z,'Workout sheet'!A561,'Compac Raw Data'!D:D,'Workout sheet'!C561))</f>
        <v>0</v>
      </c>
      <c r="L561" s="17">
        <f t="shared" si="77"/>
        <v>0</v>
      </c>
      <c r="M561" s="8">
        <f ca="1">IF(Table2[[#This Row],[MONTH]]+EOMONTH(MONTH(Table2[[#This Row],[MONTH]]),0)&lt;TODAY(),IF(H561=0,(F561-E561)/1440,((F561-E561)/H561)/1440),0)</f>
        <v>23.4375</v>
      </c>
      <c r="N561" s="24">
        <f t="shared" si="78"/>
        <v>0</v>
      </c>
    </row>
    <row r="562" spans="1:14" x14ac:dyDescent="0.3">
      <c r="A562" s="6">
        <v>45383</v>
      </c>
      <c r="B562" t="s">
        <v>35</v>
      </c>
      <c r="C562" t="str">
        <f>_xlfn.XLOOKUP(D562,'Production Data'!C:C,'Production Data'!B:B)</f>
        <v>TAL VERTICAL TURNING LATHE VTL800 I3106</v>
      </c>
      <c r="D562" s="1" t="s">
        <v>47</v>
      </c>
      <c r="E562" s="1">
        <f>SUMIFS('Production Data'!K:K,'Production Data'!C:C,'Workout sheet'!D562,'Production Data'!A:A,'Workout sheet'!A562)</f>
        <v>0</v>
      </c>
      <c r="F562" s="1">
        <f t="shared" si="76"/>
        <v>33750</v>
      </c>
      <c r="G562">
        <f>SUMIFS('Production Data'!T:T,'Production Data'!C:C,'Workout sheet'!D562,'Production Data'!A:A,'Workout sheet'!A562)</f>
        <v>0</v>
      </c>
      <c r="H562">
        <f>COUNTIFS('Compac Raw Data'!$D:$D,'Workout sheet'!C562,'Compac Raw Data'!$Z:$Z,'Workout sheet'!A562)</f>
        <v>0</v>
      </c>
      <c r="I562" s="8">
        <f t="shared" si="74"/>
        <v>0</v>
      </c>
      <c r="J562" s="8">
        <f t="shared" si="75"/>
        <v>0</v>
      </c>
      <c r="K562">
        <f>(SUMIFS('Compac Raw Data'!S:S,'Compac Raw Data'!Z:Z,'Workout sheet'!A562,'Compac Raw Data'!D:D,'Workout sheet'!C562))</f>
        <v>0</v>
      </c>
      <c r="L562" s="17">
        <f t="shared" si="77"/>
        <v>0</v>
      </c>
      <c r="M562" s="8">
        <f ca="1">IF(Table2[[#This Row],[MONTH]]+EOMONTH(MONTH(Table2[[#This Row],[MONTH]]),0)&lt;TODAY(),IF(H562=0,(F562-E562)/1440,((F562-E562)/H562)/1440),0)</f>
        <v>23.4375</v>
      </c>
      <c r="N562" s="24">
        <f t="shared" si="78"/>
        <v>0</v>
      </c>
    </row>
    <row r="563" spans="1:14" x14ac:dyDescent="0.3">
      <c r="A563" s="6">
        <v>45383</v>
      </c>
      <c r="B563" t="s">
        <v>35</v>
      </c>
      <c r="C563" t="str">
        <f>_xlfn.XLOOKUP(D563,'Production Data'!C:C,'Production Data'!B:B)</f>
        <v>MAZAK TURNING CENTER QTN250M I3005</v>
      </c>
      <c r="D563" s="1" t="s">
        <v>48</v>
      </c>
      <c r="E563" s="1">
        <f>SUMIFS('Production Data'!K:K,'Production Data'!C:C,'Workout sheet'!D563,'Production Data'!A:A,'Workout sheet'!A563)</f>
        <v>0</v>
      </c>
      <c r="F563" s="1">
        <f t="shared" si="76"/>
        <v>33750</v>
      </c>
      <c r="G563">
        <f>SUMIFS('Production Data'!T:T,'Production Data'!C:C,'Workout sheet'!D563,'Production Data'!A:A,'Workout sheet'!A563)</f>
        <v>0</v>
      </c>
      <c r="H563">
        <f>COUNTIFS('Compac Raw Data'!$D:$D,'Workout sheet'!C563,'Compac Raw Data'!$Z:$Z,'Workout sheet'!A563)</f>
        <v>0</v>
      </c>
      <c r="I563" s="8">
        <f t="shared" si="74"/>
        <v>0</v>
      </c>
      <c r="J563" s="8">
        <f t="shared" si="75"/>
        <v>0</v>
      </c>
      <c r="K563">
        <f>(SUMIFS('Compac Raw Data'!S:S,'Compac Raw Data'!Z:Z,'Workout sheet'!A563,'Compac Raw Data'!D:D,'Workout sheet'!C563))</f>
        <v>0</v>
      </c>
      <c r="L563" s="17">
        <f t="shared" si="77"/>
        <v>0</v>
      </c>
      <c r="M563" s="8">
        <f ca="1">IF(Table2[[#This Row],[MONTH]]+EOMONTH(MONTH(Table2[[#This Row],[MONTH]]),0)&lt;TODAY(),IF(H563=0,(F563-E563)/1440,((F563-E563)/H563)/1440),0)</f>
        <v>23.4375</v>
      </c>
      <c r="N563" s="24">
        <f t="shared" si="78"/>
        <v>0</v>
      </c>
    </row>
    <row r="564" spans="1:14" x14ac:dyDescent="0.3">
      <c r="A564" s="6">
        <v>45383</v>
      </c>
      <c r="B564" t="s">
        <v>35</v>
      </c>
      <c r="C564" t="str">
        <f>_xlfn.XLOOKUP(D564,'Production Data'!C:C,'Production Data'!B:B)</f>
        <v>MAZAK TURNING CENTER SQT200 I3004</v>
      </c>
      <c r="D564" s="1" t="s">
        <v>49</v>
      </c>
      <c r="E564" s="1">
        <f>SUMIFS('Production Data'!K:K,'Production Data'!C:C,'Workout sheet'!D564,'Production Data'!A:A,'Workout sheet'!A564)</f>
        <v>0</v>
      </c>
      <c r="F564" s="1">
        <f t="shared" si="76"/>
        <v>33750</v>
      </c>
      <c r="G564">
        <f>SUMIFS('Production Data'!T:T,'Production Data'!C:C,'Workout sheet'!D564,'Production Data'!A:A,'Workout sheet'!A564)</f>
        <v>0</v>
      </c>
      <c r="H564">
        <f>COUNTIFS('Compac Raw Data'!$D:$D,'Workout sheet'!C564,'Compac Raw Data'!$Z:$Z,'Workout sheet'!A564)</f>
        <v>0</v>
      </c>
      <c r="I564" s="8">
        <f t="shared" ref="I564:I627" si="79">IF(H564=0,(E564/60),(E564/H564)/60)</f>
        <v>0</v>
      </c>
      <c r="J564" s="8">
        <f t="shared" ref="J564:J627" si="80">IF(H564=0,(G564-E564)/1440,((G564-E564)/H564)/1440)</f>
        <v>0</v>
      </c>
      <c r="K564">
        <f>(SUMIFS('Compac Raw Data'!S:S,'Compac Raw Data'!Z:Z,'Workout sheet'!A564,'Compac Raw Data'!D:D,'Workout sheet'!C564))</f>
        <v>0</v>
      </c>
      <c r="L564" s="17">
        <f t="shared" si="77"/>
        <v>0</v>
      </c>
      <c r="M564" s="8">
        <f ca="1">IF(Table2[[#This Row],[MONTH]]+EOMONTH(MONTH(Table2[[#This Row],[MONTH]]),0)&lt;TODAY(),IF(H564=0,(F564-E564)/1440,((F564-E564)/H564)/1440),0)</f>
        <v>23.4375</v>
      </c>
      <c r="N564" s="24">
        <f t="shared" si="78"/>
        <v>0</v>
      </c>
    </row>
    <row r="565" spans="1:14" x14ac:dyDescent="0.3">
      <c r="A565" s="6">
        <v>45383</v>
      </c>
      <c r="B565" t="s">
        <v>35</v>
      </c>
      <c r="C565" t="str">
        <f>_xlfn.XLOOKUP(D565,'Production Data'!C:C,'Production Data'!B:B)</f>
        <v>MAZAK TURNING CENTER SQT250-2 I3003</v>
      </c>
      <c r="D565" s="1" t="s">
        <v>50</v>
      </c>
      <c r="E565" s="1">
        <f>SUMIFS('Production Data'!K:K,'Production Data'!C:C,'Workout sheet'!D565,'Production Data'!A:A,'Workout sheet'!A565)</f>
        <v>0</v>
      </c>
      <c r="F565" s="1">
        <f t="shared" si="76"/>
        <v>33750</v>
      </c>
      <c r="G565">
        <f>SUMIFS('Production Data'!T:T,'Production Data'!C:C,'Workout sheet'!D565,'Production Data'!A:A,'Workout sheet'!A565)</f>
        <v>0</v>
      </c>
      <c r="H565">
        <f>COUNTIFS('Compac Raw Data'!$D:$D,'Workout sheet'!C565,'Compac Raw Data'!$Z:$Z,'Workout sheet'!A565)</f>
        <v>0</v>
      </c>
      <c r="I565" s="8">
        <f t="shared" si="79"/>
        <v>0</v>
      </c>
      <c r="J565" s="8">
        <f t="shared" si="80"/>
        <v>0</v>
      </c>
      <c r="K565">
        <f>(SUMIFS('Compac Raw Data'!S:S,'Compac Raw Data'!Z:Z,'Workout sheet'!A565,'Compac Raw Data'!D:D,'Workout sheet'!C565))</f>
        <v>0</v>
      </c>
      <c r="L565" s="17">
        <f t="shared" si="77"/>
        <v>0</v>
      </c>
      <c r="M565" s="8">
        <f ca="1">IF(Table2[[#This Row],[MONTH]]+EOMONTH(MONTH(Table2[[#This Row],[MONTH]]),0)&lt;TODAY(),IF(H565=0,(F565-E565)/1440,((F565-E565)/H565)/1440),0)</f>
        <v>23.4375</v>
      </c>
      <c r="N565" s="24">
        <f t="shared" si="78"/>
        <v>0</v>
      </c>
    </row>
    <row r="566" spans="1:14" x14ac:dyDescent="0.3">
      <c r="A566" s="6">
        <v>45383</v>
      </c>
      <c r="B566" t="s">
        <v>35</v>
      </c>
      <c r="C566" t="str">
        <f>_xlfn.XLOOKUP(D566,'Production Data'!C:C,'Production Data'!B:B)</f>
        <v>MAG FEELER VMC VMP45A I22003</v>
      </c>
      <c r="D566" s="1" t="s">
        <v>51</v>
      </c>
      <c r="E566" s="1">
        <f>SUMIFS('Production Data'!K:K,'Production Data'!C:C,'Workout sheet'!D566,'Production Data'!A:A,'Workout sheet'!A566)</f>
        <v>0</v>
      </c>
      <c r="F566" s="1">
        <f t="shared" si="76"/>
        <v>33750</v>
      </c>
      <c r="G566">
        <f>SUMIFS('Production Data'!T:T,'Production Data'!C:C,'Workout sheet'!D566,'Production Data'!A:A,'Workout sheet'!A566)</f>
        <v>0</v>
      </c>
      <c r="H566">
        <f>COUNTIFS('Compac Raw Data'!$D:$D,'Workout sheet'!C566,'Compac Raw Data'!$Z:$Z,'Workout sheet'!A566)</f>
        <v>0</v>
      </c>
      <c r="I566" s="8">
        <f t="shared" si="79"/>
        <v>0</v>
      </c>
      <c r="J566" s="8">
        <f t="shared" si="80"/>
        <v>0</v>
      </c>
      <c r="K566">
        <f>(SUMIFS('Compac Raw Data'!S:S,'Compac Raw Data'!Z:Z,'Workout sheet'!A566,'Compac Raw Data'!D:D,'Workout sheet'!C566))</f>
        <v>0</v>
      </c>
      <c r="L566" s="17">
        <f t="shared" si="77"/>
        <v>0</v>
      </c>
      <c r="M566" s="8">
        <f ca="1">IF(Table2[[#This Row],[MONTH]]+EOMONTH(MONTH(Table2[[#This Row],[MONTH]]),0)&lt;TODAY(),IF(H566=0,(F566-E566)/1440,((F566-E566)/H566)/1440),0)</f>
        <v>23.4375</v>
      </c>
      <c r="N566" s="24">
        <f t="shared" si="78"/>
        <v>0</v>
      </c>
    </row>
    <row r="567" spans="1:14" x14ac:dyDescent="0.3">
      <c r="A567" s="6">
        <v>45383</v>
      </c>
      <c r="B567" t="s">
        <v>35</v>
      </c>
      <c r="C567" t="str">
        <f>_xlfn.XLOOKUP(D567,'Production Data'!C:C,'Production Data'!B:B)</f>
        <v>MAZAK HMC HCN6800 2PC-3 I21007</v>
      </c>
      <c r="D567" s="1" t="s">
        <v>52</v>
      </c>
      <c r="E567" s="1">
        <f>SUMIFS('Production Data'!K:K,'Production Data'!C:C,'Workout sheet'!D567,'Production Data'!A:A,'Workout sheet'!A567)</f>
        <v>0</v>
      </c>
      <c r="F567" s="1">
        <f t="shared" si="76"/>
        <v>33750</v>
      </c>
      <c r="G567">
        <f>SUMIFS('Production Data'!T:T,'Production Data'!C:C,'Workout sheet'!D567,'Production Data'!A:A,'Workout sheet'!A567)</f>
        <v>0</v>
      </c>
      <c r="H567">
        <f>COUNTIFS('Compac Raw Data'!$D:$D,'Workout sheet'!C567,'Compac Raw Data'!$Z:$Z,'Workout sheet'!A567)</f>
        <v>0</v>
      </c>
      <c r="I567" s="8">
        <f t="shared" si="79"/>
        <v>0</v>
      </c>
      <c r="J567" s="8">
        <f t="shared" si="80"/>
        <v>0</v>
      </c>
      <c r="K567">
        <f>(SUMIFS('Compac Raw Data'!S:S,'Compac Raw Data'!Z:Z,'Workout sheet'!A567,'Compac Raw Data'!D:D,'Workout sheet'!C567))</f>
        <v>0</v>
      </c>
      <c r="L567" s="17">
        <f t="shared" si="77"/>
        <v>0</v>
      </c>
      <c r="M567" s="8">
        <f ca="1">IF(Table2[[#This Row],[MONTH]]+EOMONTH(MONTH(Table2[[#This Row],[MONTH]]),0)&lt;TODAY(),IF(H567=0,(F567-E567)/1440,((F567-E567)/H567)/1440),0)</f>
        <v>23.4375</v>
      </c>
      <c r="N567" s="24">
        <f t="shared" si="78"/>
        <v>0</v>
      </c>
    </row>
    <row r="568" spans="1:14" x14ac:dyDescent="0.3">
      <c r="A568" s="6">
        <v>45383</v>
      </c>
      <c r="B568" t="s">
        <v>35</v>
      </c>
      <c r="C568" t="str">
        <f>_xlfn.XLOOKUP(D568,'Production Data'!C:C,'Production Data'!B:B)</f>
        <v>DOOSAN HMC HP6300 7PC I21008</v>
      </c>
      <c r="D568" s="1" t="s">
        <v>53</v>
      </c>
      <c r="E568" s="1">
        <f>SUMIFS('Production Data'!K:K,'Production Data'!C:C,'Workout sheet'!D568,'Production Data'!A:A,'Workout sheet'!A568)</f>
        <v>0</v>
      </c>
      <c r="F568" s="1">
        <f t="shared" si="76"/>
        <v>33750</v>
      </c>
      <c r="G568">
        <f>SUMIFS('Production Data'!T:T,'Production Data'!C:C,'Workout sheet'!D568,'Production Data'!A:A,'Workout sheet'!A568)</f>
        <v>0</v>
      </c>
      <c r="H568">
        <f>COUNTIFS('Compac Raw Data'!$D:$D,'Workout sheet'!C568,'Compac Raw Data'!$Z:$Z,'Workout sheet'!A568)</f>
        <v>0</v>
      </c>
      <c r="I568" s="8">
        <f t="shared" si="79"/>
        <v>0</v>
      </c>
      <c r="J568" s="8">
        <f t="shared" si="80"/>
        <v>0</v>
      </c>
      <c r="K568">
        <f>(SUMIFS('Compac Raw Data'!S:S,'Compac Raw Data'!Z:Z,'Workout sheet'!A568,'Compac Raw Data'!D:D,'Workout sheet'!C568))</f>
        <v>0</v>
      </c>
      <c r="L568" s="17">
        <f t="shared" si="77"/>
        <v>0</v>
      </c>
      <c r="M568" s="8">
        <f ca="1">IF(Table2[[#This Row],[MONTH]]+EOMONTH(MONTH(Table2[[#This Row],[MONTH]]),0)&lt;TODAY(),IF(H568=0,(F568-E568)/1440,((F568-E568)/H568)/1440),0)</f>
        <v>23.4375</v>
      </c>
      <c r="N568" s="24">
        <f t="shared" si="78"/>
        <v>0</v>
      </c>
    </row>
    <row r="569" spans="1:14" x14ac:dyDescent="0.3">
      <c r="A569" s="6">
        <v>45383</v>
      </c>
      <c r="B569" t="s">
        <v>35</v>
      </c>
      <c r="C569" t="str">
        <f>_xlfn.XLOOKUP(D569,'Production Data'!C:C,'Production Data'!B:B)</f>
        <v>WIDMA VERTICAL TURNING LATHE VT600H I3108</v>
      </c>
      <c r="D569" s="1" t="s">
        <v>54</v>
      </c>
      <c r="E569" s="1">
        <f>SUMIFS('Production Data'!K:K,'Production Data'!C:C,'Workout sheet'!D569,'Production Data'!A:A,'Workout sheet'!A569)</f>
        <v>0</v>
      </c>
      <c r="F569" s="1">
        <f t="shared" si="76"/>
        <v>33750</v>
      </c>
      <c r="G569">
        <f>SUMIFS('Production Data'!T:T,'Production Data'!C:C,'Workout sheet'!D569,'Production Data'!A:A,'Workout sheet'!A569)</f>
        <v>0</v>
      </c>
      <c r="H569">
        <f>COUNTIFS('Compac Raw Data'!$D:$D,'Workout sheet'!C569,'Compac Raw Data'!$Z:$Z,'Workout sheet'!A569)</f>
        <v>0</v>
      </c>
      <c r="I569" s="8">
        <f t="shared" si="79"/>
        <v>0</v>
      </c>
      <c r="J569" s="8">
        <f t="shared" si="80"/>
        <v>0</v>
      </c>
      <c r="K569">
        <f>(SUMIFS('Compac Raw Data'!S:S,'Compac Raw Data'!Z:Z,'Workout sheet'!A569,'Compac Raw Data'!D:D,'Workout sheet'!C569))</f>
        <v>0</v>
      </c>
      <c r="L569" s="17">
        <f t="shared" si="77"/>
        <v>0</v>
      </c>
      <c r="M569" s="8">
        <f ca="1">IF(Table2[[#This Row],[MONTH]]+EOMONTH(MONTH(Table2[[#This Row],[MONTH]]),0)&lt;TODAY(),IF(H569=0,(F569-E569)/1440,((F569-E569)/H569)/1440),0)</f>
        <v>23.4375</v>
      </c>
      <c r="N569" s="24">
        <f t="shared" si="78"/>
        <v>0</v>
      </c>
    </row>
    <row r="570" spans="1:14" x14ac:dyDescent="0.3">
      <c r="A570" s="6">
        <v>45383</v>
      </c>
      <c r="B570" t="s">
        <v>55</v>
      </c>
      <c r="C570" t="str">
        <f>_xlfn.XLOOKUP(D570,'Production Data'!C:C,'Production Data'!B:B)</f>
        <v>MAZAK INTEGRES E300-1 I3102</v>
      </c>
      <c r="D570" s="1" t="s">
        <v>56</v>
      </c>
      <c r="E570" s="1">
        <f>SUMIFS('Production Data'!K:K,'Production Data'!C:C,'Workout sheet'!D570,'Production Data'!A:A,'Workout sheet'!A570)</f>
        <v>0</v>
      </c>
      <c r="F570" s="1">
        <f t="shared" si="76"/>
        <v>33750</v>
      </c>
      <c r="G570">
        <f>SUMIFS('Production Data'!T:T,'Production Data'!C:C,'Workout sheet'!D570,'Production Data'!A:A,'Workout sheet'!A570)</f>
        <v>0</v>
      </c>
      <c r="H570">
        <f>COUNTIFS('Compac Raw Data'!$D:$D,'Workout sheet'!C570,'Compac Raw Data'!$Z:$Z,'Workout sheet'!A570)</f>
        <v>0</v>
      </c>
      <c r="I570" s="8">
        <f t="shared" si="79"/>
        <v>0</v>
      </c>
      <c r="J570" s="8">
        <f t="shared" si="80"/>
        <v>0</v>
      </c>
      <c r="K570">
        <f>(SUMIFS('Compac Raw Data'!S:S,'Compac Raw Data'!Z:Z,'Workout sheet'!A570,'Compac Raw Data'!D:D,'Workout sheet'!C570))</f>
        <v>0</v>
      </c>
      <c r="L570" s="17">
        <f t="shared" si="77"/>
        <v>0</v>
      </c>
      <c r="M570" s="8">
        <f ca="1">IF(Table2[[#This Row],[MONTH]]+EOMONTH(MONTH(Table2[[#This Row],[MONTH]]),0)&lt;TODAY(),IF(H570=0,(F570-E570)/1440,((F570-E570)/H570)/1440),0)</f>
        <v>23.4375</v>
      </c>
      <c r="N570" s="24">
        <f t="shared" si="78"/>
        <v>0</v>
      </c>
    </row>
    <row r="571" spans="1:14" x14ac:dyDescent="0.3">
      <c r="A571" s="6">
        <v>45383</v>
      </c>
      <c r="B571" t="s">
        <v>55</v>
      </c>
      <c r="C571" t="str">
        <f>_xlfn.XLOOKUP(D571,'Production Data'!C:C,'Production Data'!B:B)</f>
        <v>MAZAK INTEGRES E300-2 I3103</v>
      </c>
      <c r="D571" s="1" t="s">
        <v>57</v>
      </c>
      <c r="E571" s="1">
        <f>SUMIFS('Production Data'!K:K,'Production Data'!C:C,'Workout sheet'!D571,'Production Data'!A:A,'Workout sheet'!A571)</f>
        <v>0</v>
      </c>
      <c r="F571" s="1">
        <f t="shared" si="76"/>
        <v>33750</v>
      </c>
      <c r="G571">
        <f>SUMIFS('Production Data'!T:T,'Production Data'!C:C,'Workout sheet'!D571,'Production Data'!A:A,'Workout sheet'!A571)</f>
        <v>0</v>
      </c>
      <c r="H571">
        <f>COUNTIFS('Compac Raw Data'!$D:$D,'Workout sheet'!C571,'Compac Raw Data'!$Z:$Z,'Workout sheet'!A571)</f>
        <v>0</v>
      </c>
      <c r="I571" s="8">
        <f t="shared" si="79"/>
        <v>0</v>
      </c>
      <c r="J571" s="8">
        <f t="shared" si="80"/>
        <v>0</v>
      </c>
      <c r="K571">
        <f>(SUMIFS('Compac Raw Data'!S:S,'Compac Raw Data'!Z:Z,'Workout sheet'!A571,'Compac Raw Data'!D:D,'Workout sheet'!C571))</f>
        <v>0</v>
      </c>
      <c r="L571" s="17">
        <f t="shared" si="77"/>
        <v>0</v>
      </c>
      <c r="M571" s="8">
        <f ca="1">IF(Table2[[#This Row],[MONTH]]+EOMONTH(MONTH(Table2[[#This Row],[MONTH]]),0)&lt;TODAY(),IF(H571=0,(F571-E571)/1440,((F571-E571)/H571)/1440),0)</f>
        <v>23.4375</v>
      </c>
      <c r="N571" s="24">
        <f t="shared" si="78"/>
        <v>0</v>
      </c>
    </row>
    <row r="572" spans="1:14" x14ac:dyDescent="0.3">
      <c r="A572" s="6">
        <v>45383</v>
      </c>
      <c r="B572" t="s">
        <v>55</v>
      </c>
      <c r="C572" t="str">
        <f>_xlfn.XLOOKUP(D572,'Production Data'!C:C,'Production Data'!B:B)</f>
        <v>MAZAK INTEGRES E300-3 I3104</v>
      </c>
      <c r="D572" s="1" t="s">
        <v>58</v>
      </c>
      <c r="E572" s="1">
        <f>SUMIFS('Production Data'!K:K,'Production Data'!C:C,'Workout sheet'!D572,'Production Data'!A:A,'Workout sheet'!A572)</f>
        <v>0</v>
      </c>
      <c r="F572" s="1">
        <f t="shared" si="76"/>
        <v>33750</v>
      </c>
      <c r="G572">
        <f>SUMIFS('Production Data'!T:T,'Production Data'!C:C,'Workout sheet'!D572,'Production Data'!A:A,'Workout sheet'!A572)</f>
        <v>0</v>
      </c>
      <c r="H572">
        <f>COUNTIFS('Compac Raw Data'!$D:$D,'Workout sheet'!C572,'Compac Raw Data'!$Z:$Z,'Workout sheet'!A572)</f>
        <v>0</v>
      </c>
      <c r="I572" s="8">
        <f t="shared" si="79"/>
        <v>0</v>
      </c>
      <c r="J572" s="8">
        <f t="shared" si="80"/>
        <v>0</v>
      </c>
      <c r="K572">
        <f>(SUMIFS('Compac Raw Data'!S:S,'Compac Raw Data'!Z:Z,'Workout sheet'!A572,'Compac Raw Data'!D:D,'Workout sheet'!C572))</f>
        <v>0</v>
      </c>
      <c r="L572" s="17">
        <f t="shared" si="77"/>
        <v>0</v>
      </c>
      <c r="M572" s="8">
        <f ca="1">IF(Table2[[#This Row],[MONTH]]+EOMONTH(MONTH(Table2[[#This Row],[MONTH]]),0)&lt;TODAY(),IF(H572=0,(F572-E572)/1440,((F572-E572)/H572)/1440),0)</f>
        <v>23.4375</v>
      </c>
      <c r="N572" s="24">
        <f t="shared" si="78"/>
        <v>0</v>
      </c>
    </row>
    <row r="573" spans="1:14" x14ac:dyDescent="0.3">
      <c r="A573" s="6">
        <v>45383</v>
      </c>
      <c r="B573" t="s">
        <v>55</v>
      </c>
      <c r="C573" t="str">
        <f>_xlfn.XLOOKUP(D573,'Production Data'!C:C,'Production Data'!B:B)</f>
        <v>MAZAK INTEGREX E500-1 I3201</v>
      </c>
      <c r="D573" s="1" t="s">
        <v>59</v>
      </c>
      <c r="E573" s="1">
        <f>SUMIFS('Production Data'!K:K,'Production Data'!C:C,'Workout sheet'!D573,'Production Data'!A:A,'Workout sheet'!A573)</f>
        <v>0</v>
      </c>
      <c r="F573" s="1">
        <f t="shared" si="76"/>
        <v>33750</v>
      </c>
      <c r="G573">
        <f>SUMIFS('Production Data'!T:T,'Production Data'!C:C,'Workout sheet'!D573,'Production Data'!A:A,'Workout sheet'!A573)</f>
        <v>0</v>
      </c>
      <c r="H573">
        <f>COUNTIFS('Compac Raw Data'!$D:$D,'Workout sheet'!C573,'Compac Raw Data'!$Z:$Z,'Workout sheet'!A573)</f>
        <v>0</v>
      </c>
      <c r="I573" s="8">
        <f t="shared" si="79"/>
        <v>0</v>
      </c>
      <c r="J573" s="8">
        <f t="shared" si="80"/>
        <v>0</v>
      </c>
      <c r="K573">
        <f>(SUMIFS('Compac Raw Data'!S:S,'Compac Raw Data'!Z:Z,'Workout sheet'!A573,'Compac Raw Data'!D:D,'Workout sheet'!C573))</f>
        <v>0</v>
      </c>
      <c r="L573" s="17">
        <f t="shared" si="77"/>
        <v>0</v>
      </c>
      <c r="M573" s="8">
        <f ca="1">IF(Table2[[#This Row],[MONTH]]+EOMONTH(MONTH(Table2[[#This Row],[MONTH]]),0)&lt;TODAY(),IF(H573=0,(F573-E573)/1440,((F573-E573)/H573)/1440),0)</f>
        <v>23.4375</v>
      </c>
      <c r="N573" s="24">
        <f t="shared" si="78"/>
        <v>0</v>
      </c>
    </row>
    <row r="574" spans="1:14" x14ac:dyDescent="0.3">
      <c r="A574" s="6">
        <v>45383</v>
      </c>
      <c r="B574" t="s">
        <v>55</v>
      </c>
      <c r="C574" t="str">
        <f>_xlfn.XLOOKUP(D574,'Production Data'!C:C,'Production Data'!B:B)</f>
        <v>MAZAK INTEGREX E500-2 I3202</v>
      </c>
      <c r="D574" s="1" t="s">
        <v>60</v>
      </c>
      <c r="E574" s="1">
        <f>SUMIFS('Production Data'!K:K,'Production Data'!C:C,'Workout sheet'!D574,'Production Data'!A:A,'Workout sheet'!A574)</f>
        <v>0</v>
      </c>
      <c r="F574" s="1">
        <f t="shared" si="76"/>
        <v>33750</v>
      </c>
      <c r="G574">
        <f>SUMIFS('Production Data'!T:T,'Production Data'!C:C,'Workout sheet'!D574,'Production Data'!A:A,'Workout sheet'!A574)</f>
        <v>0</v>
      </c>
      <c r="H574">
        <f>COUNTIFS('Compac Raw Data'!$D:$D,'Workout sheet'!C574,'Compac Raw Data'!$Z:$Z,'Workout sheet'!A574)</f>
        <v>0</v>
      </c>
      <c r="I574" s="8">
        <f t="shared" si="79"/>
        <v>0</v>
      </c>
      <c r="J574" s="8">
        <f t="shared" si="80"/>
        <v>0</v>
      </c>
      <c r="K574">
        <f>(SUMIFS('Compac Raw Data'!S:S,'Compac Raw Data'!Z:Z,'Workout sheet'!A574,'Compac Raw Data'!D:D,'Workout sheet'!C574))</f>
        <v>0</v>
      </c>
      <c r="L574" s="17">
        <f t="shared" si="77"/>
        <v>0</v>
      </c>
      <c r="M574" s="8">
        <f ca="1">IF(Table2[[#This Row],[MONTH]]+EOMONTH(MONTH(Table2[[#This Row],[MONTH]]),0)&lt;TODAY(),IF(H574=0,(F574-E574)/1440,((F574-E574)/H574)/1440),0)</f>
        <v>23.4375</v>
      </c>
      <c r="N574" s="24">
        <f t="shared" si="78"/>
        <v>0</v>
      </c>
    </row>
    <row r="575" spans="1:14" x14ac:dyDescent="0.3">
      <c r="A575" s="6">
        <v>45383</v>
      </c>
      <c r="B575" t="s">
        <v>55</v>
      </c>
      <c r="C575" t="str">
        <f>_xlfn.XLOOKUP(D575,'Production Data'!C:C,'Production Data'!B:B)</f>
        <v>MAZAK INTEGRES E800-1 I23001</v>
      </c>
      <c r="D575" s="1" t="s">
        <v>61</v>
      </c>
      <c r="E575" s="1">
        <f>SUMIFS('Production Data'!K:K,'Production Data'!C:C,'Workout sheet'!D575,'Production Data'!A:A,'Workout sheet'!A575)</f>
        <v>0</v>
      </c>
      <c r="F575" s="1">
        <f t="shared" si="76"/>
        <v>33750</v>
      </c>
      <c r="G575">
        <f>SUMIFS('Production Data'!T:T,'Production Data'!C:C,'Workout sheet'!D575,'Production Data'!A:A,'Workout sheet'!A575)</f>
        <v>0</v>
      </c>
      <c r="H575">
        <f>COUNTIFS('Compac Raw Data'!$D:$D,'Workout sheet'!C575,'Compac Raw Data'!$Z:$Z,'Workout sheet'!A575)</f>
        <v>0</v>
      </c>
      <c r="I575" s="8">
        <f t="shared" si="79"/>
        <v>0</v>
      </c>
      <c r="J575" s="8">
        <f t="shared" si="80"/>
        <v>0</v>
      </c>
      <c r="K575">
        <f>(SUMIFS('Compac Raw Data'!S:S,'Compac Raw Data'!Z:Z,'Workout sheet'!A575,'Compac Raw Data'!D:D,'Workout sheet'!C575))</f>
        <v>0</v>
      </c>
      <c r="L575" s="17">
        <f t="shared" si="77"/>
        <v>0</v>
      </c>
      <c r="M575" s="8">
        <f ca="1">IF(Table2[[#This Row],[MONTH]]+EOMONTH(MONTH(Table2[[#This Row],[MONTH]]),0)&lt;TODAY(),IF(H575=0,(F575-E575)/1440,((F575-E575)/H575)/1440),0)</f>
        <v>23.4375</v>
      </c>
      <c r="N575" s="24">
        <f t="shared" si="78"/>
        <v>0</v>
      </c>
    </row>
    <row r="576" spans="1:14" x14ac:dyDescent="0.3">
      <c r="A576" s="6">
        <v>45383</v>
      </c>
      <c r="B576" t="s">
        <v>55</v>
      </c>
      <c r="C576" t="str">
        <f>_xlfn.XLOOKUP(D576,'Production Data'!C:C,'Production Data'!B:B)</f>
        <v>MAZAK INTEGRES E800-2 I23002</v>
      </c>
      <c r="D576" s="1" t="s">
        <v>62</v>
      </c>
      <c r="E576" s="1">
        <f>SUMIFS('Production Data'!K:K,'Production Data'!C:C,'Workout sheet'!D576,'Production Data'!A:A,'Workout sheet'!A576)</f>
        <v>0</v>
      </c>
      <c r="F576" s="1">
        <f t="shared" si="76"/>
        <v>33750</v>
      </c>
      <c r="G576">
        <f>SUMIFS('Production Data'!T:T,'Production Data'!C:C,'Workout sheet'!D576,'Production Data'!A:A,'Workout sheet'!A576)</f>
        <v>0</v>
      </c>
      <c r="H576">
        <f>COUNTIFS('Compac Raw Data'!$D:$D,'Workout sheet'!C576,'Compac Raw Data'!$Z:$Z,'Workout sheet'!A576)</f>
        <v>0</v>
      </c>
      <c r="I576" s="8">
        <f t="shared" si="79"/>
        <v>0</v>
      </c>
      <c r="J576" s="8">
        <f t="shared" si="80"/>
        <v>0</v>
      </c>
      <c r="K576">
        <f>(SUMIFS('Compac Raw Data'!S:S,'Compac Raw Data'!Z:Z,'Workout sheet'!A576,'Compac Raw Data'!D:D,'Workout sheet'!C576))</f>
        <v>0</v>
      </c>
      <c r="L576" s="17">
        <f t="shared" si="77"/>
        <v>0</v>
      </c>
      <c r="M576" s="8">
        <f ca="1">IF(Table2[[#This Row],[MONTH]]+EOMONTH(MONTH(Table2[[#This Row],[MONTH]]),0)&lt;TODAY(),IF(H576=0,(F576-E576)/1440,((F576-E576)/H576)/1440),0)</f>
        <v>23.4375</v>
      </c>
      <c r="N576" s="24">
        <f t="shared" si="78"/>
        <v>0</v>
      </c>
    </row>
    <row r="577" spans="1:14" x14ac:dyDescent="0.3">
      <c r="A577" s="6">
        <v>45383</v>
      </c>
      <c r="B577" t="s">
        <v>55</v>
      </c>
      <c r="C577" t="str">
        <f>_xlfn.XLOOKUP(D577,'Production Data'!C:C,'Production Data'!B:B)</f>
        <v>ARTHUR KLINK BROACHING 120T I5004</v>
      </c>
      <c r="D577" s="1" t="s">
        <v>63</v>
      </c>
      <c r="E577" s="1">
        <f>SUMIFS('Production Data'!K:K,'Production Data'!C:C,'Workout sheet'!D577,'Production Data'!A:A,'Workout sheet'!A577)</f>
        <v>0</v>
      </c>
      <c r="F577" s="1">
        <f t="shared" si="76"/>
        <v>33750</v>
      </c>
      <c r="G577">
        <f>SUMIFS('Production Data'!T:T,'Production Data'!C:C,'Workout sheet'!D577,'Production Data'!A:A,'Workout sheet'!A577)</f>
        <v>0</v>
      </c>
      <c r="H577">
        <f>COUNTIFS('Compac Raw Data'!$D:$D,'Workout sheet'!C577,'Compac Raw Data'!$Z:$Z,'Workout sheet'!A577)</f>
        <v>0</v>
      </c>
      <c r="I577" s="8">
        <f t="shared" si="79"/>
        <v>0</v>
      </c>
      <c r="J577" s="8">
        <f t="shared" si="80"/>
        <v>0</v>
      </c>
      <c r="K577">
        <f>(SUMIFS('Compac Raw Data'!S:S,'Compac Raw Data'!Z:Z,'Workout sheet'!A577,'Compac Raw Data'!D:D,'Workout sheet'!C577))</f>
        <v>0</v>
      </c>
      <c r="L577" s="17">
        <f t="shared" si="77"/>
        <v>0</v>
      </c>
      <c r="M577" s="8">
        <f ca="1">IF(Table2[[#This Row],[MONTH]]+EOMONTH(MONTH(Table2[[#This Row],[MONTH]]),0)&lt;TODAY(),IF(H577=0,(F577-E577)/1440,((F577-E577)/H577)/1440),0)</f>
        <v>23.4375</v>
      </c>
      <c r="N577" s="24">
        <f t="shared" si="78"/>
        <v>0</v>
      </c>
    </row>
    <row r="578" spans="1:14" x14ac:dyDescent="0.3">
      <c r="A578" s="6">
        <v>45383</v>
      </c>
      <c r="B578" t="s">
        <v>55</v>
      </c>
      <c r="C578" t="str">
        <f>_xlfn.XLOOKUP(D578,'Production Data'!C:C,'Production Data'!B:B)</f>
        <v>BROACHING MACHINE  25 T-5003</v>
      </c>
      <c r="D578" s="1" t="s">
        <v>64</v>
      </c>
      <c r="E578" s="1">
        <f>SUMIFS('Production Data'!K:K,'Production Data'!C:C,'Workout sheet'!D578,'Production Data'!A:A,'Workout sheet'!A578)</f>
        <v>0</v>
      </c>
      <c r="F578" s="1">
        <f t="shared" si="76"/>
        <v>33750</v>
      </c>
      <c r="G578">
        <f>SUMIFS('Production Data'!T:T,'Production Data'!C:C,'Workout sheet'!D578,'Production Data'!A:A,'Workout sheet'!A578)</f>
        <v>0</v>
      </c>
      <c r="H578">
        <f>COUNTIFS('Compac Raw Data'!$D:$D,'Workout sheet'!C578,'Compac Raw Data'!$Z:$Z,'Workout sheet'!A578)</f>
        <v>0</v>
      </c>
      <c r="I578" s="8">
        <f t="shared" si="79"/>
        <v>0</v>
      </c>
      <c r="J578" s="8">
        <f t="shared" si="80"/>
        <v>0</v>
      </c>
      <c r="K578">
        <f>(SUMIFS('Compac Raw Data'!S:S,'Compac Raw Data'!Z:Z,'Workout sheet'!A578,'Compac Raw Data'!D:D,'Workout sheet'!C578))</f>
        <v>0</v>
      </c>
      <c r="L578" s="17">
        <f t="shared" si="77"/>
        <v>0</v>
      </c>
      <c r="M578" s="8">
        <f ca="1">IF(Table2[[#This Row],[MONTH]]+EOMONTH(MONTH(Table2[[#This Row],[MONTH]]),0)&lt;TODAY(),IF(H578=0,(F578-E578)/1440,((F578-E578)/H578)/1440),0)</f>
        <v>23.4375</v>
      </c>
      <c r="N578" s="24">
        <f t="shared" si="78"/>
        <v>0</v>
      </c>
    </row>
    <row r="579" spans="1:14" x14ac:dyDescent="0.3">
      <c r="A579" s="6">
        <v>45383</v>
      </c>
      <c r="B579" t="s">
        <v>55</v>
      </c>
      <c r="C579" t="str">
        <f>_xlfn.XLOOKUP(D579,'Production Data'!C:C,'Production Data'!B:B)</f>
        <v>CRANEBEL BROACHING 50T I5005</v>
      </c>
      <c r="D579" s="1" t="s">
        <v>65</v>
      </c>
      <c r="E579" s="1">
        <f>SUMIFS('Production Data'!K:K,'Production Data'!C:C,'Workout sheet'!D579,'Production Data'!A:A,'Workout sheet'!A579)</f>
        <v>0</v>
      </c>
      <c r="F579" s="1">
        <f t="shared" si="76"/>
        <v>33750</v>
      </c>
      <c r="G579">
        <f>SUMIFS('Production Data'!T:T,'Production Data'!C:C,'Workout sheet'!D579,'Production Data'!A:A,'Workout sheet'!A579)</f>
        <v>0</v>
      </c>
      <c r="H579">
        <f>COUNTIFS('Compac Raw Data'!$D:$D,'Workout sheet'!C579,'Compac Raw Data'!$Z:$Z,'Workout sheet'!A579)</f>
        <v>0</v>
      </c>
      <c r="I579" s="8">
        <f t="shared" si="79"/>
        <v>0</v>
      </c>
      <c r="J579" s="8">
        <f t="shared" si="80"/>
        <v>0</v>
      </c>
      <c r="K579">
        <f>(SUMIFS('Compac Raw Data'!S:S,'Compac Raw Data'!Z:Z,'Workout sheet'!A579,'Compac Raw Data'!D:D,'Workout sheet'!C579))</f>
        <v>0</v>
      </c>
      <c r="L579" s="17">
        <f t="shared" si="77"/>
        <v>0</v>
      </c>
      <c r="M579" s="8">
        <f ca="1">IF(Table2[[#This Row],[MONTH]]+EOMONTH(MONTH(Table2[[#This Row],[MONTH]]),0)&lt;TODAY(),IF(H579=0,(F579-E579)/1440,((F579-E579)/H579)/1440),0)</f>
        <v>23.4375</v>
      </c>
      <c r="N579" s="24">
        <f t="shared" si="78"/>
        <v>0</v>
      </c>
    </row>
    <row r="580" spans="1:14" x14ac:dyDescent="0.3">
      <c r="A580" s="6">
        <v>45383</v>
      </c>
      <c r="B580" t="s">
        <v>55</v>
      </c>
      <c r="C580" t="str">
        <f>_xlfn.XLOOKUP(D580,'Production Data'!C:C,'Production Data'!B:B)</f>
        <v>TASA BROACHING 75T I5006</v>
      </c>
      <c r="D580" s="1" t="s">
        <v>66</v>
      </c>
      <c r="E580" s="1">
        <f>SUMIFS('Production Data'!K:K,'Production Data'!C:C,'Workout sheet'!D580,'Production Data'!A:A,'Workout sheet'!A580)</f>
        <v>0</v>
      </c>
      <c r="F580" s="1">
        <f t="shared" si="76"/>
        <v>33750</v>
      </c>
      <c r="G580">
        <f>SUMIFS('Production Data'!T:T,'Production Data'!C:C,'Workout sheet'!D580,'Production Data'!A:A,'Workout sheet'!A580)</f>
        <v>0</v>
      </c>
      <c r="H580">
        <f>COUNTIFS('Compac Raw Data'!$D:$D,'Workout sheet'!C580,'Compac Raw Data'!$Z:$Z,'Workout sheet'!A580)</f>
        <v>0</v>
      </c>
      <c r="I580" s="8">
        <f t="shared" si="79"/>
        <v>0</v>
      </c>
      <c r="J580" s="8">
        <f t="shared" si="80"/>
        <v>0</v>
      </c>
      <c r="K580">
        <f>(SUMIFS('Compac Raw Data'!S:S,'Compac Raw Data'!Z:Z,'Workout sheet'!A580,'Compac Raw Data'!D:D,'Workout sheet'!C580))</f>
        <v>0</v>
      </c>
      <c r="L580" s="17">
        <f t="shared" si="77"/>
        <v>0</v>
      </c>
      <c r="M580" s="8">
        <f ca="1">IF(Table2[[#This Row],[MONTH]]+EOMONTH(MONTH(Table2[[#This Row],[MONTH]]),0)&lt;TODAY(),IF(H580=0,(F580-E580)/1440,((F580-E580)/H580)/1440),0)</f>
        <v>23.4375</v>
      </c>
      <c r="N580" s="24">
        <f t="shared" si="78"/>
        <v>0</v>
      </c>
    </row>
    <row r="581" spans="1:14" x14ac:dyDescent="0.3">
      <c r="A581" s="6">
        <v>45383</v>
      </c>
      <c r="B581" t="s">
        <v>80</v>
      </c>
      <c r="C581" t="str">
        <f>_xlfn.XLOOKUP(D581,'Production Data'!C:C,'Production Data'!B:B)</f>
        <v>PREMIER HOBBING PE250-1 I7006</v>
      </c>
      <c r="D581" s="1" t="s">
        <v>67</v>
      </c>
      <c r="E581" s="1">
        <f>SUMIFS('Production Data'!K:K,'Production Data'!C:C,'Workout sheet'!D581,'Production Data'!A:A,'Workout sheet'!A581)</f>
        <v>0</v>
      </c>
      <c r="F581" s="1">
        <f t="shared" si="76"/>
        <v>33750</v>
      </c>
      <c r="G581">
        <f>SUMIFS('Production Data'!T:T,'Production Data'!C:C,'Workout sheet'!D581,'Production Data'!A:A,'Workout sheet'!A581)</f>
        <v>0</v>
      </c>
      <c r="H581">
        <f>COUNTIFS('Compac Raw Data'!$D:$D,'Workout sheet'!C581,'Compac Raw Data'!$Z:$Z,'Workout sheet'!A581)</f>
        <v>0</v>
      </c>
      <c r="I581" s="8">
        <f t="shared" si="79"/>
        <v>0</v>
      </c>
      <c r="J581" s="8">
        <f t="shared" si="80"/>
        <v>0</v>
      </c>
      <c r="K581">
        <f>(SUMIFS('Compac Raw Data'!S:S,'Compac Raw Data'!Z:Z,'Workout sheet'!A581,'Compac Raw Data'!D:D,'Workout sheet'!C581))</f>
        <v>0</v>
      </c>
      <c r="L581" s="17">
        <f t="shared" si="77"/>
        <v>0</v>
      </c>
      <c r="M581" s="8">
        <f ca="1">IF(Table2[[#This Row],[MONTH]]+EOMONTH(MONTH(Table2[[#This Row],[MONTH]]),0)&lt;TODAY(),IF(H581=0,(F581-E581)/1440,((F581-E581)/H581)/1440),0)</f>
        <v>23.4375</v>
      </c>
      <c r="N581" s="24">
        <f t="shared" si="78"/>
        <v>0</v>
      </c>
    </row>
    <row r="582" spans="1:14" x14ac:dyDescent="0.3">
      <c r="A582" s="6">
        <v>45383</v>
      </c>
      <c r="B582" t="s">
        <v>80</v>
      </c>
      <c r="C582" t="str">
        <f>_xlfn.XLOOKUP(D582,'Production Data'!C:C,'Production Data'!B:B)</f>
        <v>STUDER EXT GRINDING S36-2 I13006</v>
      </c>
      <c r="D582" s="1" t="s">
        <v>68</v>
      </c>
      <c r="E582" s="1">
        <f>SUMIFS('Production Data'!K:K,'Production Data'!C:C,'Workout sheet'!D582,'Production Data'!A:A,'Workout sheet'!A582)</f>
        <v>0</v>
      </c>
      <c r="F582" s="1">
        <f t="shared" si="76"/>
        <v>33750</v>
      </c>
      <c r="G582">
        <f>SUMIFS('Production Data'!T:T,'Production Data'!C:C,'Workout sheet'!D582,'Production Data'!A:A,'Workout sheet'!A582)</f>
        <v>0</v>
      </c>
      <c r="H582">
        <f>COUNTIFS('Compac Raw Data'!$D:$D,'Workout sheet'!C582,'Compac Raw Data'!$Z:$Z,'Workout sheet'!A582)</f>
        <v>0</v>
      </c>
      <c r="I582" s="8">
        <f t="shared" si="79"/>
        <v>0</v>
      </c>
      <c r="J582" s="8">
        <f t="shared" si="80"/>
        <v>0</v>
      </c>
      <c r="K582">
        <f>(SUMIFS('Compac Raw Data'!S:S,'Compac Raw Data'!Z:Z,'Workout sheet'!A582,'Compac Raw Data'!D:D,'Workout sheet'!C582))</f>
        <v>0</v>
      </c>
      <c r="L582" s="17">
        <f t="shared" si="77"/>
        <v>0</v>
      </c>
      <c r="M582" s="8">
        <f ca="1">IF(Table2[[#This Row],[MONTH]]+EOMONTH(MONTH(Table2[[#This Row],[MONTH]]),0)&lt;TODAY(),IF(H582=0,(F582-E582)/1440,((F582-E582)/H582)/1440),0)</f>
        <v>23.4375</v>
      </c>
      <c r="N582" s="24">
        <f t="shared" si="78"/>
        <v>0</v>
      </c>
    </row>
    <row r="583" spans="1:14" x14ac:dyDescent="0.3">
      <c r="A583" s="6">
        <v>45383</v>
      </c>
      <c r="B583" t="s">
        <v>80</v>
      </c>
      <c r="C583" t="str">
        <f>_xlfn.XLOOKUP(D583,'Production Data'!C:C,'Production Data'!B:B)</f>
        <v>GLEASON GEAR GRINDING P600/800G-1 I15006</v>
      </c>
      <c r="D583" s="1" t="s">
        <v>69</v>
      </c>
      <c r="E583" s="1">
        <f>SUMIFS('Production Data'!K:K,'Production Data'!C:C,'Workout sheet'!D583,'Production Data'!A:A,'Workout sheet'!A583)</f>
        <v>0</v>
      </c>
      <c r="F583" s="1">
        <f t="shared" si="76"/>
        <v>33750</v>
      </c>
      <c r="G583">
        <f>SUMIFS('Production Data'!T:T,'Production Data'!C:C,'Workout sheet'!D583,'Production Data'!A:A,'Workout sheet'!A583)</f>
        <v>0</v>
      </c>
      <c r="H583">
        <f>COUNTIFS('Compac Raw Data'!$D:$D,'Workout sheet'!C583,'Compac Raw Data'!$Z:$Z,'Workout sheet'!A583)</f>
        <v>0</v>
      </c>
      <c r="I583" s="8">
        <f t="shared" si="79"/>
        <v>0</v>
      </c>
      <c r="J583" s="8">
        <f t="shared" si="80"/>
        <v>0</v>
      </c>
      <c r="K583">
        <f>(SUMIFS('Compac Raw Data'!S:S,'Compac Raw Data'!Z:Z,'Workout sheet'!A583,'Compac Raw Data'!D:D,'Workout sheet'!C583))</f>
        <v>0</v>
      </c>
      <c r="L583" s="17">
        <f t="shared" si="77"/>
        <v>0</v>
      </c>
      <c r="M583" s="8">
        <f ca="1">IF(Table2[[#This Row],[MONTH]]+EOMONTH(MONTH(Table2[[#This Row],[MONTH]]),0)&lt;TODAY(),IF(H583=0,(F583-E583)/1440,((F583-E583)/H583)/1440),0)</f>
        <v>23.4375</v>
      </c>
      <c r="N583" s="24">
        <f t="shared" si="78"/>
        <v>0</v>
      </c>
    </row>
    <row r="584" spans="1:14" x14ac:dyDescent="0.3">
      <c r="A584" s="6">
        <v>45383</v>
      </c>
      <c r="B584" t="s">
        <v>80</v>
      </c>
      <c r="C584" t="str">
        <f>_xlfn.XLOOKUP(D584,'Production Data'!C:C,'Production Data'!B:B)</f>
        <v>GLEASON GEAR GRINDING P600/800G-2 I15008</v>
      </c>
      <c r="D584" s="1" t="s">
        <v>70</v>
      </c>
      <c r="E584" s="1">
        <f>SUMIFS('Production Data'!K:K,'Production Data'!C:C,'Workout sheet'!D584,'Production Data'!A:A,'Workout sheet'!A584)</f>
        <v>0</v>
      </c>
      <c r="F584" s="1">
        <f t="shared" si="76"/>
        <v>33750</v>
      </c>
      <c r="G584">
        <f>SUMIFS('Production Data'!T:T,'Production Data'!C:C,'Workout sheet'!D584,'Production Data'!A:A,'Workout sheet'!A584)</f>
        <v>0</v>
      </c>
      <c r="H584">
        <f>COUNTIFS('Compac Raw Data'!$D:$D,'Workout sheet'!C584,'Compac Raw Data'!$Z:$Z,'Workout sheet'!A584)</f>
        <v>0</v>
      </c>
      <c r="I584" s="8">
        <f t="shared" si="79"/>
        <v>0</v>
      </c>
      <c r="J584" s="8">
        <f t="shared" si="80"/>
        <v>0</v>
      </c>
      <c r="K584">
        <f>(SUMIFS('Compac Raw Data'!S:S,'Compac Raw Data'!Z:Z,'Workout sheet'!A584,'Compac Raw Data'!D:D,'Workout sheet'!C584))</f>
        <v>0</v>
      </c>
      <c r="L584" s="17">
        <f t="shared" si="77"/>
        <v>0</v>
      </c>
      <c r="M584" s="8">
        <f ca="1">IF(Table2[[#This Row],[MONTH]]+EOMONTH(MONTH(Table2[[#This Row],[MONTH]]),0)&lt;TODAY(),IF(H584=0,(F584-E584)/1440,((F584-E584)/H584)/1440),0)</f>
        <v>23.4375</v>
      </c>
      <c r="N584" s="24">
        <f t="shared" si="78"/>
        <v>0</v>
      </c>
    </row>
    <row r="585" spans="1:14" x14ac:dyDescent="0.3">
      <c r="A585" s="6">
        <v>45383</v>
      </c>
      <c r="B585" t="s">
        <v>80</v>
      </c>
      <c r="C585" t="str">
        <f>_xlfn.XLOOKUP(D585,'Production Data'!C:C,'Production Data'!B:B)</f>
        <v>MAZAK TURNING QTN350B I3008</v>
      </c>
      <c r="D585" s="1" t="s">
        <v>71</v>
      </c>
      <c r="E585" s="1">
        <f>SUMIFS('Production Data'!K:K,'Production Data'!C:C,'Workout sheet'!D585,'Production Data'!A:A,'Workout sheet'!A585)</f>
        <v>0</v>
      </c>
      <c r="F585" s="1">
        <f t="shared" si="76"/>
        <v>33750</v>
      </c>
      <c r="G585">
        <f>SUMIFS('Production Data'!T:T,'Production Data'!C:C,'Workout sheet'!D585,'Production Data'!A:A,'Workout sheet'!A585)</f>
        <v>0</v>
      </c>
      <c r="H585">
        <f>COUNTIFS('Compac Raw Data'!$D:$D,'Workout sheet'!C585,'Compac Raw Data'!$Z:$Z,'Workout sheet'!A585)</f>
        <v>0</v>
      </c>
      <c r="I585" s="8">
        <f t="shared" si="79"/>
        <v>0</v>
      </c>
      <c r="J585" s="8">
        <f t="shared" si="80"/>
        <v>0</v>
      </c>
      <c r="K585">
        <f>(SUMIFS('Compac Raw Data'!S:S,'Compac Raw Data'!Z:Z,'Workout sheet'!A585,'Compac Raw Data'!D:D,'Workout sheet'!C585))</f>
        <v>0</v>
      </c>
      <c r="L585" s="17">
        <f t="shared" si="77"/>
        <v>0</v>
      </c>
      <c r="M585" s="8">
        <f ca="1">IF(Table2[[#This Row],[MONTH]]+EOMONTH(MONTH(Table2[[#This Row],[MONTH]]),0)&lt;TODAY(),IF(H585=0,(F585-E585)/1440,((F585-E585)/H585)/1440),0)</f>
        <v>23.4375</v>
      </c>
      <c r="N585" s="24">
        <f t="shared" si="78"/>
        <v>0</v>
      </c>
    </row>
    <row r="586" spans="1:14" x14ac:dyDescent="0.3">
      <c r="A586" s="6">
        <v>45383</v>
      </c>
      <c r="B586" t="s">
        <v>80</v>
      </c>
      <c r="C586" t="str">
        <f>_xlfn.XLOOKUP(D586,'Production Data'!C:C,'Production Data'!B:B)</f>
        <v>GLEASON HOBBING PE800-1 I7007</v>
      </c>
      <c r="D586" s="1" t="s">
        <v>72</v>
      </c>
      <c r="E586" s="1">
        <f>SUMIFS('Production Data'!K:K,'Production Data'!C:C,'Workout sheet'!D586,'Production Data'!A:A,'Workout sheet'!A586)</f>
        <v>0</v>
      </c>
      <c r="F586" s="1">
        <f t="shared" si="76"/>
        <v>33750</v>
      </c>
      <c r="G586">
        <f>SUMIFS('Production Data'!T:T,'Production Data'!C:C,'Workout sheet'!D586,'Production Data'!A:A,'Workout sheet'!A586)</f>
        <v>0</v>
      </c>
      <c r="H586">
        <f>COUNTIFS('Compac Raw Data'!$D:$D,'Workout sheet'!C586,'Compac Raw Data'!$Z:$Z,'Workout sheet'!A586)</f>
        <v>0</v>
      </c>
      <c r="I586" s="8">
        <f t="shared" si="79"/>
        <v>0</v>
      </c>
      <c r="J586" s="8">
        <f t="shared" si="80"/>
        <v>0</v>
      </c>
      <c r="K586">
        <f>(SUMIFS('Compac Raw Data'!S:S,'Compac Raw Data'!Z:Z,'Workout sheet'!A586,'Compac Raw Data'!D:D,'Workout sheet'!C586))</f>
        <v>0</v>
      </c>
      <c r="L586" s="17">
        <f t="shared" si="77"/>
        <v>0</v>
      </c>
      <c r="M586" s="8">
        <f ca="1">IF(Table2[[#This Row],[MONTH]]+EOMONTH(MONTH(Table2[[#This Row],[MONTH]]),0)&lt;TODAY(),IF(H586=0,(F586-E586)/1440,((F586-E586)/H586)/1440),0)</f>
        <v>23.4375</v>
      </c>
      <c r="N586" s="24">
        <f t="shared" si="78"/>
        <v>0</v>
      </c>
    </row>
    <row r="587" spans="1:14" x14ac:dyDescent="0.3">
      <c r="A587" s="6">
        <v>45383</v>
      </c>
      <c r="B587" t="s">
        <v>80</v>
      </c>
      <c r="C587" t="str">
        <f>_xlfn.XLOOKUP(D587,'Production Data'!C:C,'Production Data'!B:B)</f>
        <v>GLEASON HOBBING PE800-2 I7014</v>
      </c>
      <c r="D587" s="1" t="s">
        <v>73</v>
      </c>
      <c r="E587" s="1">
        <f>SUMIFS('Production Data'!K:K,'Production Data'!C:C,'Workout sheet'!D587,'Production Data'!A:A,'Workout sheet'!A587)</f>
        <v>0</v>
      </c>
      <c r="F587" s="1">
        <f t="shared" si="76"/>
        <v>33750</v>
      </c>
      <c r="G587">
        <f>SUMIFS('Production Data'!T:T,'Production Data'!C:C,'Workout sheet'!D587,'Production Data'!A:A,'Workout sheet'!A587)</f>
        <v>0</v>
      </c>
      <c r="H587">
        <f>COUNTIFS('Compac Raw Data'!$D:$D,'Workout sheet'!C587,'Compac Raw Data'!$Z:$Z,'Workout sheet'!A587)</f>
        <v>0</v>
      </c>
      <c r="I587" s="8">
        <f t="shared" si="79"/>
        <v>0</v>
      </c>
      <c r="J587" s="8">
        <f t="shared" si="80"/>
        <v>0</v>
      </c>
      <c r="K587">
        <f>(SUMIFS('Compac Raw Data'!S:S,'Compac Raw Data'!Z:Z,'Workout sheet'!A587,'Compac Raw Data'!D:D,'Workout sheet'!C587))</f>
        <v>0</v>
      </c>
      <c r="L587" s="17">
        <f t="shared" si="77"/>
        <v>0</v>
      </c>
      <c r="M587" s="8">
        <f ca="1">IF(Table2[[#This Row],[MONTH]]+EOMONTH(MONTH(Table2[[#This Row],[MONTH]]),0)&lt;TODAY(),IF(H587=0,(F587-E587)/1440,((F587-E587)/H587)/1440),0)</f>
        <v>23.4375</v>
      </c>
      <c r="N587" s="24">
        <f t="shared" si="78"/>
        <v>0</v>
      </c>
    </row>
    <row r="588" spans="1:14" x14ac:dyDescent="0.3">
      <c r="A588" s="6">
        <v>45383</v>
      </c>
      <c r="B588" t="s">
        <v>80</v>
      </c>
      <c r="C588" t="str">
        <f>_xlfn.XLOOKUP(D588,'Production Data'!C:C,'Production Data'!B:B)</f>
        <v>GLEASON HOBBING P600H-1 I7010</v>
      </c>
      <c r="D588" s="1" t="s">
        <v>74</v>
      </c>
      <c r="E588" s="1">
        <f>SUMIFS('Production Data'!K:K,'Production Data'!C:C,'Workout sheet'!D588,'Production Data'!A:A,'Workout sheet'!A588)</f>
        <v>0</v>
      </c>
      <c r="F588" s="1">
        <f t="shared" ref="F588:F651" si="81">NETWORKDAYS.INTL(A588,EOMONTH(A588,0),11,U:U)*22.5*60</f>
        <v>33750</v>
      </c>
      <c r="G588">
        <f>SUMIFS('Production Data'!T:T,'Production Data'!C:C,'Workout sheet'!D588,'Production Data'!A:A,'Workout sheet'!A588)</f>
        <v>0</v>
      </c>
      <c r="H588">
        <f>COUNTIFS('Compac Raw Data'!$D:$D,'Workout sheet'!C588,'Compac Raw Data'!$Z:$Z,'Workout sheet'!A588)</f>
        <v>0</v>
      </c>
      <c r="I588" s="8">
        <f t="shared" si="79"/>
        <v>0</v>
      </c>
      <c r="J588" s="8">
        <f t="shared" si="80"/>
        <v>0</v>
      </c>
      <c r="K588">
        <f>(SUMIFS('Compac Raw Data'!S:S,'Compac Raw Data'!Z:Z,'Workout sheet'!A588,'Compac Raw Data'!D:D,'Workout sheet'!C588))</f>
        <v>0</v>
      </c>
      <c r="L588" s="17">
        <f t="shared" si="77"/>
        <v>0</v>
      </c>
      <c r="M588" s="8">
        <f ca="1">IF(Table2[[#This Row],[MONTH]]+EOMONTH(MONTH(Table2[[#This Row],[MONTH]]),0)&lt;TODAY(),IF(H588=0,(F588-E588)/1440,((F588-E588)/H588)/1440),0)</f>
        <v>23.4375</v>
      </c>
      <c r="N588" s="24">
        <f t="shared" si="78"/>
        <v>0</v>
      </c>
    </row>
    <row r="589" spans="1:14" x14ac:dyDescent="0.3">
      <c r="A589" s="6">
        <v>45383</v>
      </c>
      <c r="B589" t="s">
        <v>80</v>
      </c>
      <c r="C589" t="str">
        <f>_xlfn.XLOOKUP(D589,'Production Data'!C:C,'Production Data'!B:B)</f>
        <v>MAZAK HMC FH5800 I21002</v>
      </c>
      <c r="D589" s="1" t="s">
        <v>75</v>
      </c>
      <c r="E589" s="1">
        <f>SUMIFS('Production Data'!K:K,'Production Data'!C:C,'Workout sheet'!D589,'Production Data'!A:A,'Workout sheet'!A589)</f>
        <v>0</v>
      </c>
      <c r="F589" s="1">
        <f t="shared" si="81"/>
        <v>33750</v>
      </c>
      <c r="G589">
        <f>SUMIFS('Production Data'!T:T,'Production Data'!C:C,'Workout sheet'!D589,'Production Data'!A:A,'Workout sheet'!A589)</f>
        <v>0</v>
      </c>
      <c r="H589">
        <f>COUNTIFS('Compac Raw Data'!$D:$D,'Workout sheet'!C589,'Compac Raw Data'!$Z:$Z,'Workout sheet'!A589)</f>
        <v>0</v>
      </c>
      <c r="I589" s="8">
        <f t="shared" si="79"/>
        <v>0</v>
      </c>
      <c r="J589" s="8">
        <f t="shared" si="80"/>
        <v>0</v>
      </c>
      <c r="K589">
        <f>(SUMIFS('Compac Raw Data'!S:S,'Compac Raw Data'!Z:Z,'Workout sheet'!A589,'Compac Raw Data'!D:D,'Workout sheet'!C589))</f>
        <v>0</v>
      </c>
      <c r="L589" s="17">
        <f t="shared" si="77"/>
        <v>0</v>
      </c>
      <c r="M589" s="8">
        <f ca="1">IF(Table2[[#This Row],[MONTH]]+EOMONTH(MONTH(Table2[[#This Row],[MONTH]]),0)&lt;TODAY(),IF(H589=0,(F589-E589)/1440,((F589-E589)/H589)/1440),0)</f>
        <v>23.4375</v>
      </c>
      <c r="N589" s="24">
        <f t="shared" si="78"/>
        <v>0</v>
      </c>
    </row>
    <row r="590" spans="1:14" x14ac:dyDescent="0.3">
      <c r="A590" s="6">
        <v>45383</v>
      </c>
      <c r="B590" t="s">
        <v>80</v>
      </c>
      <c r="C590" t="str">
        <f>_xlfn.XLOOKUP(D590,'Production Data'!C:C,'Production Data'!B:B)</f>
        <v>PMT EXT GRINDING AWH600 I13007</v>
      </c>
      <c r="D590" s="1" t="s">
        <v>76</v>
      </c>
      <c r="E590" s="1">
        <f>SUMIFS('Production Data'!K:K,'Production Data'!C:C,'Workout sheet'!D590,'Production Data'!A:A,'Workout sheet'!A590)</f>
        <v>0</v>
      </c>
      <c r="F590" s="1">
        <f t="shared" si="81"/>
        <v>33750</v>
      </c>
      <c r="G590">
        <f>SUMIFS('Production Data'!T:T,'Production Data'!C:C,'Workout sheet'!D590,'Production Data'!A:A,'Workout sheet'!A590)</f>
        <v>0</v>
      </c>
      <c r="H590">
        <f>COUNTIFS('Compac Raw Data'!$D:$D,'Workout sheet'!C590,'Compac Raw Data'!$Z:$Z,'Workout sheet'!A590)</f>
        <v>0</v>
      </c>
      <c r="I590" s="8">
        <f t="shared" si="79"/>
        <v>0</v>
      </c>
      <c r="J590" s="8">
        <f t="shared" si="80"/>
        <v>0</v>
      </c>
      <c r="K590">
        <f>(SUMIFS('Compac Raw Data'!S:S,'Compac Raw Data'!Z:Z,'Workout sheet'!A590,'Compac Raw Data'!D:D,'Workout sheet'!C590))</f>
        <v>0</v>
      </c>
      <c r="L590" s="17">
        <f t="shared" si="77"/>
        <v>0</v>
      </c>
      <c r="M590" s="8">
        <f ca="1">IF(Table2[[#This Row],[MONTH]]+EOMONTH(MONTH(Table2[[#This Row],[MONTH]]),0)&lt;TODAY(),IF(H590=0,(F590-E590)/1440,((F590-E590)/H590)/1440),0)</f>
        <v>23.4375</v>
      </c>
      <c r="N590" s="24">
        <f t="shared" si="78"/>
        <v>0</v>
      </c>
    </row>
    <row r="591" spans="1:14" x14ac:dyDescent="0.3">
      <c r="A591" s="6">
        <v>45383</v>
      </c>
      <c r="B591" t="s">
        <v>80</v>
      </c>
      <c r="C591" t="str">
        <f>_xlfn.XLOOKUP(D591,'Production Data'!C:C,'Production Data'!B:B)</f>
        <v>MAZAK TURNING QTN350A I3007</v>
      </c>
      <c r="D591" s="1" t="s">
        <v>77</v>
      </c>
      <c r="E591" s="1">
        <f>SUMIFS('Production Data'!K:K,'Production Data'!C:C,'Workout sheet'!D591,'Production Data'!A:A,'Workout sheet'!A591)</f>
        <v>0</v>
      </c>
      <c r="F591" s="1">
        <f t="shared" si="81"/>
        <v>33750</v>
      </c>
      <c r="G591">
        <f>SUMIFS('Production Data'!T:T,'Production Data'!C:C,'Workout sheet'!D591,'Production Data'!A:A,'Workout sheet'!A591)</f>
        <v>0</v>
      </c>
      <c r="H591">
        <f>COUNTIFS('Compac Raw Data'!$D:$D,'Workout sheet'!C591,'Compac Raw Data'!$Z:$Z,'Workout sheet'!A591)</f>
        <v>0</v>
      </c>
      <c r="I591" s="8">
        <f t="shared" si="79"/>
        <v>0</v>
      </c>
      <c r="J591" s="8">
        <f t="shared" si="80"/>
        <v>0</v>
      </c>
      <c r="K591">
        <f>(SUMIFS('Compac Raw Data'!S:S,'Compac Raw Data'!Z:Z,'Workout sheet'!A591,'Compac Raw Data'!D:D,'Workout sheet'!C591))</f>
        <v>0</v>
      </c>
      <c r="L591" s="17">
        <f t="shared" si="77"/>
        <v>0</v>
      </c>
      <c r="M591" s="8">
        <f ca="1">IF(Table2[[#This Row],[MONTH]]+EOMONTH(MONTH(Table2[[#This Row],[MONTH]]),0)&lt;TODAY(),IF(H591=0,(F591-E591)/1440,((F591-E591)/H591)/1440),0)</f>
        <v>23.4375</v>
      </c>
      <c r="N591" s="24">
        <f t="shared" si="78"/>
        <v>0</v>
      </c>
    </row>
    <row r="592" spans="1:14" x14ac:dyDescent="0.3">
      <c r="A592" s="6">
        <v>45383</v>
      </c>
      <c r="B592" t="s">
        <v>80</v>
      </c>
      <c r="C592" t="str">
        <f>_xlfn.XLOOKUP(D592,'Production Data'!C:C,'Production Data'!B:B)</f>
        <v>MICROMATIC EXT GRINDING SH63 I13008</v>
      </c>
      <c r="D592" s="1" t="s">
        <v>78</v>
      </c>
      <c r="E592" s="1">
        <f>SUMIFS('Production Data'!K:K,'Production Data'!C:C,'Workout sheet'!D592,'Production Data'!A:A,'Workout sheet'!A592)</f>
        <v>0</v>
      </c>
      <c r="F592" s="1">
        <f t="shared" si="81"/>
        <v>33750</v>
      </c>
      <c r="G592">
        <f>SUMIFS('Production Data'!T:T,'Production Data'!C:C,'Workout sheet'!D592,'Production Data'!A:A,'Workout sheet'!A592)</f>
        <v>0</v>
      </c>
      <c r="H592">
        <f>COUNTIFS('Compac Raw Data'!$D:$D,'Workout sheet'!C592,'Compac Raw Data'!$Z:$Z,'Workout sheet'!A592)</f>
        <v>0</v>
      </c>
      <c r="I592" s="8">
        <f t="shared" si="79"/>
        <v>0</v>
      </c>
      <c r="J592" s="8">
        <f t="shared" si="80"/>
        <v>0</v>
      </c>
      <c r="K592">
        <f>(SUMIFS('Compac Raw Data'!S:S,'Compac Raw Data'!Z:Z,'Workout sheet'!A592,'Compac Raw Data'!D:D,'Workout sheet'!C592))</f>
        <v>0</v>
      </c>
      <c r="L592" s="17">
        <f t="shared" si="77"/>
        <v>0</v>
      </c>
      <c r="M592" s="8">
        <f ca="1">IF(Table2[[#This Row],[MONTH]]+EOMONTH(MONTH(Table2[[#This Row],[MONTH]]),0)&lt;TODAY(),IF(H592=0,(F592-E592)/1440,((F592-E592)/H592)/1440),0)</f>
        <v>23.4375</v>
      </c>
      <c r="N592" s="24">
        <f t="shared" si="78"/>
        <v>0</v>
      </c>
    </row>
    <row r="593" spans="1:14" x14ac:dyDescent="0.3">
      <c r="A593" s="6">
        <v>45383</v>
      </c>
      <c r="B593" t="s">
        <v>80</v>
      </c>
      <c r="C593" t="str">
        <f>_xlfn.XLOOKUP(D593,'Production Data'!C:C,'Production Data'!B:B)</f>
        <v>GLEASON HOBBING P600H-2 I7017</v>
      </c>
      <c r="D593" s="1" t="s">
        <v>79</v>
      </c>
      <c r="E593" s="1">
        <f>SUMIFS('Production Data'!K:K,'Production Data'!C:C,'Workout sheet'!D593,'Production Data'!A:A,'Workout sheet'!A593)</f>
        <v>0</v>
      </c>
      <c r="F593" s="1">
        <f t="shared" si="81"/>
        <v>33750</v>
      </c>
      <c r="G593">
        <f>SUMIFS('Production Data'!T:T,'Production Data'!C:C,'Workout sheet'!D593,'Production Data'!A:A,'Workout sheet'!A593)</f>
        <v>0</v>
      </c>
      <c r="H593">
        <f>COUNTIFS('Compac Raw Data'!$D:$D,'Workout sheet'!C593,'Compac Raw Data'!$Z:$Z,'Workout sheet'!A593)</f>
        <v>0</v>
      </c>
      <c r="I593" s="8">
        <f t="shared" si="79"/>
        <v>0</v>
      </c>
      <c r="J593" s="8">
        <f t="shared" si="80"/>
        <v>0</v>
      </c>
      <c r="K593">
        <f>(SUMIFS('Compac Raw Data'!S:S,'Compac Raw Data'!Z:Z,'Workout sheet'!A593,'Compac Raw Data'!D:D,'Workout sheet'!C593))</f>
        <v>0</v>
      </c>
      <c r="L593" s="17">
        <f t="shared" si="77"/>
        <v>0</v>
      </c>
      <c r="M593" s="8">
        <f ca="1">IF(Table2[[#This Row],[MONTH]]+EOMONTH(MONTH(Table2[[#This Row],[MONTH]]),0)&lt;TODAY(),IF(H593=0,(F593-E593)/1440,((F593-E593)/H593)/1440),0)</f>
        <v>23.4375</v>
      </c>
      <c r="N593" s="24">
        <f t="shared" si="78"/>
        <v>0</v>
      </c>
    </row>
    <row r="594" spans="1:14" x14ac:dyDescent="0.3">
      <c r="A594" s="6">
        <v>45413</v>
      </c>
      <c r="B594" t="s">
        <v>33</v>
      </c>
      <c r="C594" t="str">
        <f>_xlfn.XLOOKUP(D594,'Production Data'!C:C,'Production Data'!B:B)</f>
        <v>BROACHING MACHINE 10T - 5001</v>
      </c>
      <c r="D594" s="1" t="s">
        <v>0</v>
      </c>
      <c r="E594" s="1">
        <f>SUMIFS('Production Data'!K:K,'Production Data'!C:C,'Workout sheet'!D594,'Production Data'!A:A,'Workout sheet'!A594)</f>
        <v>0</v>
      </c>
      <c r="F594" s="1">
        <f t="shared" si="81"/>
        <v>35100</v>
      </c>
      <c r="G594">
        <f>SUMIFS('Production Data'!T:T,'Production Data'!C:C,'Workout sheet'!D594,'Production Data'!A:A,'Workout sheet'!A594)</f>
        <v>0</v>
      </c>
      <c r="H594">
        <f>COUNTIFS('Compac Raw Data'!$D:$D,'Workout sheet'!C594,'Compac Raw Data'!$Z:$Z,'Workout sheet'!A594)</f>
        <v>0</v>
      </c>
      <c r="I594" s="8">
        <f t="shared" si="79"/>
        <v>0</v>
      </c>
      <c r="J594" s="8">
        <f t="shared" si="80"/>
        <v>0</v>
      </c>
      <c r="K594">
        <f>(SUMIFS('Compac Raw Data'!S:S,'Compac Raw Data'!Z:Z,'Workout sheet'!A594,'Compac Raw Data'!D:D,'Workout sheet'!C594))</f>
        <v>0</v>
      </c>
      <c r="L594" s="17">
        <f t="shared" si="77"/>
        <v>0</v>
      </c>
      <c r="M594" s="8">
        <f ca="1">IF(Table2[[#This Row],[MONTH]]+EOMONTH(MONTH(Table2[[#This Row],[MONTH]]),0)&lt;TODAY(),IF(H594=0,(F594-E594)/1440,((F594-E594)/H594)/1440),0)</f>
        <v>24.375</v>
      </c>
      <c r="N594" s="24">
        <f t="shared" si="78"/>
        <v>0</v>
      </c>
    </row>
    <row r="595" spans="1:14" x14ac:dyDescent="0.3">
      <c r="A595" s="6">
        <v>45413</v>
      </c>
      <c r="B595" t="s">
        <v>33</v>
      </c>
      <c r="C595" t="str">
        <f>_xlfn.XLOOKUP(D595,'Production Data'!C:C,'Production Data'!B:B)</f>
        <v>SICMAT SHAVING RASO400 I9005</v>
      </c>
      <c r="D595" s="1" t="s">
        <v>1</v>
      </c>
      <c r="E595" s="1">
        <f>SUMIFS('Production Data'!K:K,'Production Data'!C:C,'Workout sheet'!D595,'Production Data'!A:A,'Workout sheet'!A595)</f>
        <v>0</v>
      </c>
      <c r="F595" s="1">
        <f t="shared" si="81"/>
        <v>35100</v>
      </c>
      <c r="G595">
        <f>SUMIFS('Production Data'!T:T,'Production Data'!C:C,'Workout sheet'!D595,'Production Data'!A:A,'Workout sheet'!A595)</f>
        <v>0</v>
      </c>
      <c r="H595">
        <f>COUNTIFS('Compac Raw Data'!$D:$D,'Workout sheet'!C595,'Compac Raw Data'!$Z:$Z,'Workout sheet'!A595)</f>
        <v>0</v>
      </c>
      <c r="I595" s="8">
        <f t="shared" si="79"/>
        <v>0</v>
      </c>
      <c r="J595" s="8">
        <f t="shared" si="80"/>
        <v>0</v>
      </c>
      <c r="K595">
        <f>(SUMIFS('Compac Raw Data'!S:S,'Compac Raw Data'!Z:Z,'Workout sheet'!A595,'Compac Raw Data'!D:D,'Workout sheet'!C595))</f>
        <v>0</v>
      </c>
      <c r="L595" s="17">
        <f t="shared" si="77"/>
        <v>0</v>
      </c>
      <c r="M595" s="8">
        <f ca="1">IF(Table2[[#This Row],[MONTH]]+EOMONTH(MONTH(Table2[[#This Row],[MONTH]]),0)&lt;TODAY(),IF(H595=0,(F595-E595)/1440,((F595-E595)/H595)/1440),0)</f>
        <v>24.375</v>
      </c>
      <c r="N595" s="24">
        <f t="shared" si="78"/>
        <v>0</v>
      </c>
    </row>
    <row r="596" spans="1:14" x14ac:dyDescent="0.3">
      <c r="A596" s="6">
        <v>45413</v>
      </c>
      <c r="B596" t="s">
        <v>33</v>
      </c>
      <c r="C596" t="str">
        <f>_xlfn.XLOOKUP(D596,'Production Data'!C:C,'Production Data'!B:B)</f>
        <v>GLEASON HOBBING GP400 I7013</v>
      </c>
      <c r="D596" s="1" t="s">
        <v>2</v>
      </c>
      <c r="E596" s="1">
        <f>SUMIFS('Production Data'!K:K,'Production Data'!C:C,'Workout sheet'!D596,'Production Data'!A:A,'Workout sheet'!A596)</f>
        <v>0</v>
      </c>
      <c r="F596" s="1">
        <f t="shared" si="81"/>
        <v>35100</v>
      </c>
      <c r="G596">
        <f>SUMIFS('Production Data'!T:T,'Production Data'!C:C,'Workout sheet'!D596,'Production Data'!A:A,'Workout sheet'!A596)</f>
        <v>0</v>
      </c>
      <c r="H596">
        <f>COUNTIFS('Compac Raw Data'!$D:$D,'Workout sheet'!C596,'Compac Raw Data'!$Z:$Z,'Workout sheet'!A596)</f>
        <v>0</v>
      </c>
      <c r="I596" s="8">
        <f t="shared" si="79"/>
        <v>0</v>
      </c>
      <c r="J596" s="8">
        <f t="shared" si="80"/>
        <v>0</v>
      </c>
      <c r="K596">
        <f>(SUMIFS('Compac Raw Data'!S:S,'Compac Raw Data'!Z:Z,'Workout sheet'!A596,'Compac Raw Data'!D:D,'Workout sheet'!C596))</f>
        <v>0</v>
      </c>
      <c r="L596" s="17">
        <f t="shared" si="77"/>
        <v>0</v>
      </c>
      <c r="M596" s="8">
        <f ca="1">IF(Table2[[#This Row],[MONTH]]+EOMONTH(MONTH(Table2[[#This Row],[MONTH]]),0)&lt;TODAY(),IF(H596=0,(F596-E596)/1440,((F596-E596)/H596)/1440),0)</f>
        <v>24.375</v>
      </c>
      <c r="N596" s="24">
        <f t="shared" si="78"/>
        <v>0</v>
      </c>
    </row>
    <row r="597" spans="1:14" x14ac:dyDescent="0.3">
      <c r="A597" s="6">
        <v>45413</v>
      </c>
      <c r="B597" t="s">
        <v>33</v>
      </c>
      <c r="C597" t="str">
        <f>_xlfn.XLOOKUP(D597,'Production Data'!C:C,'Production Data'!B:B)</f>
        <v>CLC SHAPING CLC 400-1 I18000</v>
      </c>
      <c r="D597" s="1" t="s">
        <v>3</v>
      </c>
      <c r="E597" s="1">
        <f>SUMIFS('Production Data'!K:K,'Production Data'!C:C,'Workout sheet'!D597,'Production Data'!A:A,'Workout sheet'!A597)</f>
        <v>0</v>
      </c>
      <c r="F597" s="1">
        <f t="shared" si="81"/>
        <v>35100</v>
      </c>
      <c r="G597">
        <f>SUMIFS('Production Data'!T:T,'Production Data'!C:C,'Workout sheet'!D597,'Production Data'!A:A,'Workout sheet'!A597)</f>
        <v>0</v>
      </c>
      <c r="H597">
        <f>COUNTIFS('Compac Raw Data'!$D:$D,'Workout sheet'!C597,'Compac Raw Data'!$Z:$Z,'Workout sheet'!A597)</f>
        <v>0</v>
      </c>
      <c r="I597" s="8">
        <f t="shared" si="79"/>
        <v>0</v>
      </c>
      <c r="J597" s="8">
        <f t="shared" si="80"/>
        <v>0</v>
      </c>
      <c r="K597">
        <f>(SUMIFS('Compac Raw Data'!S:S,'Compac Raw Data'!Z:Z,'Workout sheet'!A597,'Compac Raw Data'!D:D,'Workout sheet'!C597))</f>
        <v>0</v>
      </c>
      <c r="L597" s="17">
        <f t="shared" si="77"/>
        <v>0</v>
      </c>
      <c r="M597" s="8">
        <f ca="1">IF(Table2[[#This Row],[MONTH]]+EOMONTH(MONTH(Table2[[#This Row],[MONTH]]),0)&lt;TODAY(),IF(H597=0,(F597-E597)/1440,((F597-E597)/H597)/1440),0)</f>
        <v>24.375</v>
      </c>
      <c r="N597" s="24">
        <f t="shared" si="78"/>
        <v>0</v>
      </c>
    </row>
    <row r="598" spans="1:14" x14ac:dyDescent="0.3">
      <c r="A598" s="6">
        <v>45413</v>
      </c>
      <c r="B598" t="s">
        <v>33</v>
      </c>
      <c r="C598" t="str">
        <f>_xlfn.XLOOKUP(D598,'Production Data'!C:C,'Production Data'!B:B)</f>
        <v>SICMAT-2 SHAVING NRSU310 I9002</v>
      </c>
      <c r="D598" s="1" t="s">
        <v>4</v>
      </c>
      <c r="E598" s="1">
        <f>SUMIFS('Production Data'!K:K,'Production Data'!C:C,'Workout sheet'!D598,'Production Data'!A:A,'Workout sheet'!A598)</f>
        <v>0</v>
      </c>
      <c r="F598" s="1">
        <f t="shared" si="81"/>
        <v>35100</v>
      </c>
      <c r="G598">
        <f>SUMIFS('Production Data'!T:T,'Production Data'!C:C,'Workout sheet'!D598,'Production Data'!A:A,'Workout sheet'!A598)</f>
        <v>0</v>
      </c>
      <c r="H598">
        <f>COUNTIFS('Compac Raw Data'!$D:$D,'Workout sheet'!C598,'Compac Raw Data'!$Z:$Z,'Workout sheet'!A598)</f>
        <v>0</v>
      </c>
      <c r="I598" s="8">
        <f t="shared" si="79"/>
        <v>0</v>
      </c>
      <c r="J598" s="8">
        <f t="shared" si="80"/>
        <v>0</v>
      </c>
      <c r="K598">
        <f>(SUMIFS('Compac Raw Data'!S:S,'Compac Raw Data'!Z:Z,'Workout sheet'!A598,'Compac Raw Data'!D:D,'Workout sheet'!C598))</f>
        <v>0</v>
      </c>
      <c r="L598" s="17">
        <f t="shared" si="77"/>
        <v>0</v>
      </c>
      <c r="M598" s="8">
        <f ca="1">IF(Table2[[#This Row],[MONTH]]+EOMONTH(MONTH(Table2[[#This Row],[MONTH]]),0)&lt;TODAY(),IF(H598=0,(F598-E598)/1440,((F598-E598)/H598)/1440),0)</f>
        <v>24.375</v>
      </c>
      <c r="N598" s="24">
        <f t="shared" si="78"/>
        <v>0</v>
      </c>
    </row>
    <row r="599" spans="1:14" x14ac:dyDescent="0.3">
      <c r="A599" s="6">
        <v>45413</v>
      </c>
      <c r="B599" t="s">
        <v>33</v>
      </c>
      <c r="C599" t="str">
        <f>_xlfn.XLOOKUP(D599,'Production Data'!C:C,'Production Data'!B:B)</f>
        <v>GLEASON SHAVING ZS300 I9004</v>
      </c>
      <c r="D599" s="1" t="s">
        <v>5</v>
      </c>
      <c r="E599" s="1">
        <f>SUMIFS('Production Data'!K:K,'Production Data'!C:C,'Workout sheet'!D599,'Production Data'!A:A,'Workout sheet'!A599)</f>
        <v>0</v>
      </c>
      <c r="F599" s="1">
        <f t="shared" si="81"/>
        <v>35100</v>
      </c>
      <c r="G599">
        <f>SUMIFS('Production Data'!T:T,'Production Data'!C:C,'Workout sheet'!D599,'Production Data'!A:A,'Workout sheet'!A599)</f>
        <v>0</v>
      </c>
      <c r="H599">
        <f>COUNTIFS('Compac Raw Data'!$D:$D,'Workout sheet'!C599,'Compac Raw Data'!$Z:$Z,'Workout sheet'!A599)</f>
        <v>0</v>
      </c>
      <c r="I599" s="8">
        <f t="shared" si="79"/>
        <v>0</v>
      </c>
      <c r="J599" s="8">
        <f t="shared" si="80"/>
        <v>0</v>
      </c>
      <c r="K599">
        <f>(SUMIFS('Compac Raw Data'!S:S,'Compac Raw Data'!Z:Z,'Workout sheet'!A599,'Compac Raw Data'!D:D,'Workout sheet'!C599))</f>
        <v>0</v>
      </c>
      <c r="L599" s="17">
        <f t="shared" si="77"/>
        <v>0</v>
      </c>
      <c r="M599" s="8">
        <f ca="1">IF(Table2[[#This Row],[MONTH]]+EOMONTH(MONTH(Table2[[#This Row],[MONTH]]),0)&lt;TODAY(),IF(H599=0,(F599-E599)/1440,((F599-E599)/H599)/1440),0)</f>
        <v>24.375</v>
      </c>
      <c r="N599" s="24">
        <f t="shared" si="78"/>
        <v>0</v>
      </c>
    </row>
    <row r="600" spans="1:14" x14ac:dyDescent="0.3">
      <c r="A600" s="6">
        <v>45413</v>
      </c>
      <c r="B600" t="s">
        <v>33</v>
      </c>
      <c r="C600" t="str">
        <f>_xlfn.XLOOKUP(D600,'Production Data'!C:C,'Production Data'!B:B)</f>
        <v>PREMIER HOBBING PE250-2 I7009</v>
      </c>
      <c r="D600" s="1" t="s">
        <v>6</v>
      </c>
      <c r="E600" s="1">
        <f>SUMIFS('Production Data'!K:K,'Production Data'!C:C,'Workout sheet'!D600,'Production Data'!A:A,'Workout sheet'!A600)</f>
        <v>0</v>
      </c>
      <c r="F600" s="1">
        <f t="shared" si="81"/>
        <v>35100</v>
      </c>
      <c r="G600">
        <f>SUMIFS('Production Data'!T:T,'Production Data'!C:C,'Workout sheet'!D600,'Production Data'!A:A,'Workout sheet'!A600)</f>
        <v>0</v>
      </c>
      <c r="H600">
        <f>COUNTIFS('Compac Raw Data'!$D:$D,'Workout sheet'!C600,'Compac Raw Data'!$Z:$Z,'Workout sheet'!A600)</f>
        <v>0</v>
      </c>
      <c r="I600" s="8">
        <f t="shared" si="79"/>
        <v>0</v>
      </c>
      <c r="J600" s="8">
        <f t="shared" si="80"/>
        <v>0</v>
      </c>
      <c r="K600">
        <f>(SUMIFS('Compac Raw Data'!S:S,'Compac Raw Data'!Z:Z,'Workout sheet'!A600,'Compac Raw Data'!D:D,'Workout sheet'!C600))</f>
        <v>0</v>
      </c>
      <c r="L600" s="17">
        <f t="shared" si="77"/>
        <v>0</v>
      </c>
      <c r="M600" s="8">
        <f ca="1">IF(Table2[[#This Row],[MONTH]]+EOMONTH(MONTH(Table2[[#This Row],[MONTH]]),0)&lt;TODAY(),IF(H600=0,(F600-E600)/1440,((F600-E600)/H600)/1440),0)</f>
        <v>24.375</v>
      </c>
      <c r="N600" s="24">
        <f t="shared" si="78"/>
        <v>0</v>
      </c>
    </row>
    <row r="601" spans="1:14" x14ac:dyDescent="0.3">
      <c r="A601" s="6">
        <v>45413</v>
      </c>
      <c r="B601" t="s">
        <v>33</v>
      </c>
      <c r="C601" t="str">
        <f>_xlfn.XLOOKUP(D601,'Production Data'!C:C,'Production Data'!B:B)</f>
        <v>GLEASON HOBBING GP300-2 I7012</v>
      </c>
      <c r="D601" s="1" t="s">
        <v>7</v>
      </c>
      <c r="E601" s="1">
        <f>SUMIFS('Production Data'!K:K,'Production Data'!C:C,'Workout sheet'!D601,'Production Data'!A:A,'Workout sheet'!A601)</f>
        <v>0</v>
      </c>
      <c r="F601" s="1">
        <f t="shared" si="81"/>
        <v>35100</v>
      </c>
      <c r="G601">
        <f>SUMIFS('Production Data'!T:T,'Production Data'!C:C,'Workout sheet'!D601,'Production Data'!A:A,'Workout sheet'!A601)</f>
        <v>0</v>
      </c>
      <c r="H601">
        <f>COUNTIFS('Compac Raw Data'!$D:$D,'Workout sheet'!C601,'Compac Raw Data'!$Z:$Z,'Workout sheet'!A601)</f>
        <v>0</v>
      </c>
      <c r="I601" s="8">
        <f t="shared" si="79"/>
        <v>0</v>
      </c>
      <c r="J601" s="8">
        <f t="shared" si="80"/>
        <v>0</v>
      </c>
      <c r="K601">
        <f>(SUMIFS('Compac Raw Data'!S:S,'Compac Raw Data'!Z:Z,'Workout sheet'!A601,'Compac Raw Data'!D:D,'Workout sheet'!C601))</f>
        <v>0</v>
      </c>
      <c r="L601" s="17">
        <f t="shared" si="77"/>
        <v>0</v>
      </c>
      <c r="M601" s="8">
        <f ca="1">IF(Table2[[#This Row],[MONTH]]+EOMONTH(MONTH(Table2[[#This Row],[MONTH]]),0)&lt;TODAY(),IF(H601=0,(F601-E601)/1440,((F601-E601)/H601)/1440),0)</f>
        <v>24.375</v>
      </c>
      <c r="N601" s="24">
        <f t="shared" si="78"/>
        <v>0</v>
      </c>
    </row>
    <row r="602" spans="1:14" x14ac:dyDescent="0.3">
      <c r="A602" s="6">
        <v>45413</v>
      </c>
      <c r="B602" t="s">
        <v>33</v>
      </c>
      <c r="C602" t="str">
        <f>_xlfn.XLOOKUP(D602,'Production Data'!C:C,'Production Data'!B:B)</f>
        <v>CLC SHAPING CLC 400-2 I18001</v>
      </c>
      <c r="D602" s="1" t="s">
        <v>8</v>
      </c>
      <c r="E602" s="1">
        <f>SUMIFS('Production Data'!K:K,'Production Data'!C:C,'Workout sheet'!D602,'Production Data'!A:A,'Workout sheet'!A602)</f>
        <v>0</v>
      </c>
      <c r="F602" s="1">
        <f t="shared" si="81"/>
        <v>35100</v>
      </c>
      <c r="G602">
        <f>SUMIFS('Production Data'!T:T,'Production Data'!C:C,'Workout sheet'!D602,'Production Data'!A:A,'Workout sheet'!A602)</f>
        <v>0</v>
      </c>
      <c r="H602">
        <f>COUNTIFS('Compac Raw Data'!$D:$D,'Workout sheet'!C602,'Compac Raw Data'!$Z:$Z,'Workout sheet'!A602)</f>
        <v>0</v>
      </c>
      <c r="I602" s="8">
        <f t="shared" si="79"/>
        <v>0</v>
      </c>
      <c r="J602" s="8">
        <f t="shared" si="80"/>
        <v>0</v>
      </c>
      <c r="K602">
        <f>(SUMIFS('Compac Raw Data'!S:S,'Compac Raw Data'!Z:Z,'Workout sheet'!A602,'Compac Raw Data'!D:D,'Workout sheet'!C602))</f>
        <v>0</v>
      </c>
      <c r="L602" s="17">
        <f t="shared" si="77"/>
        <v>0</v>
      </c>
      <c r="M602" s="8">
        <f ca="1">IF(Table2[[#This Row],[MONTH]]+EOMONTH(MONTH(Table2[[#This Row],[MONTH]]),0)&lt;TODAY(),IF(H602=0,(F602-E602)/1440,((F602-E602)/H602)/1440),0)</f>
        <v>24.375</v>
      </c>
      <c r="N602" s="24">
        <f t="shared" si="78"/>
        <v>0</v>
      </c>
    </row>
    <row r="603" spans="1:14" x14ac:dyDescent="0.3">
      <c r="A603" s="6">
        <v>45413</v>
      </c>
      <c r="B603" t="s">
        <v>33</v>
      </c>
      <c r="C603" t="str">
        <f>_xlfn.XLOOKUP(D603,'Production Data'!C:C,'Production Data'!B:B)</f>
        <v>PAIDEMM SHAPPING DS500 I18002</v>
      </c>
      <c r="D603" s="1" t="s">
        <v>9</v>
      </c>
      <c r="E603" s="1">
        <f>SUMIFS('Production Data'!K:K,'Production Data'!C:C,'Workout sheet'!D603,'Production Data'!A:A,'Workout sheet'!A603)</f>
        <v>0</v>
      </c>
      <c r="F603" s="1">
        <f t="shared" si="81"/>
        <v>35100</v>
      </c>
      <c r="G603">
        <f>SUMIFS('Production Data'!T:T,'Production Data'!C:C,'Workout sheet'!D603,'Production Data'!A:A,'Workout sheet'!A603)</f>
        <v>0</v>
      </c>
      <c r="H603">
        <f>COUNTIFS('Compac Raw Data'!$D:$D,'Workout sheet'!C603,'Compac Raw Data'!$Z:$Z,'Workout sheet'!A603)</f>
        <v>0</v>
      </c>
      <c r="I603" s="8">
        <f t="shared" si="79"/>
        <v>0</v>
      </c>
      <c r="J603" s="8">
        <f t="shared" si="80"/>
        <v>0</v>
      </c>
      <c r="K603">
        <f>(SUMIFS('Compac Raw Data'!S:S,'Compac Raw Data'!Z:Z,'Workout sheet'!A603,'Compac Raw Data'!D:D,'Workout sheet'!C603))</f>
        <v>0</v>
      </c>
      <c r="L603" s="17">
        <f t="shared" si="77"/>
        <v>0</v>
      </c>
      <c r="M603" s="8">
        <f ca="1">IF(Table2[[#This Row],[MONTH]]+EOMONTH(MONTH(Table2[[#This Row],[MONTH]]),0)&lt;TODAY(),IF(H603=0,(F603-E603)/1440,((F603-E603)/H603)/1440),0)</f>
        <v>24.375</v>
      </c>
      <c r="N603" s="24">
        <f t="shared" si="78"/>
        <v>0</v>
      </c>
    </row>
    <row r="604" spans="1:14" x14ac:dyDescent="0.3">
      <c r="A604" s="6">
        <v>45413</v>
      </c>
      <c r="B604" t="s">
        <v>33</v>
      </c>
      <c r="C604" t="str">
        <f>_xlfn.XLOOKUP(D604,'Production Data'!C:C,'Production Data'!B:B)</f>
        <v>SLOTTING MACHINE - SAGAR-6004</v>
      </c>
      <c r="D604" s="1" t="s">
        <v>10</v>
      </c>
      <c r="E604" s="1">
        <f>SUMIFS('Production Data'!K:K,'Production Data'!C:C,'Workout sheet'!D604,'Production Data'!A:A,'Workout sheet'!A604)</f>
        <v>0</v>
      </c>
      <c r="F604" s="1">
        <f t="shared" si="81"/>
        <v>35100</v>
      </c>
      <c r="G604">
        <f>SUMIFS('Production Data'!T:T,'Production Data'!C:C,'Workout sheet'!D604,'Production Data'!A:A,'Workout sheet'!A604)</f>
        <v>0</v>
      </c>
      <c r="H604">
        <f>COUNTIFS('Compac Raw Data'!$D:$D,'Workout sheet'!C604,'Compac Raw Data'!$Z:$Z,'Workout sheet'!A604)</f>
        <v>0</v>
      </c>
      <c r="I604" s="8">
        <f t="shared" si="79"/>
        <v>0</v>
      </c>
      <c r="J604" s="8">
        <f t="shared" si="80"/>
        <v>0</v>
      </c>
      <c r="K604">
        <f>(SUMIFS('Compac Raw Data'!S:S,'Compac Raw Data'!Z:Z,'Workout sheet'!A604,'Compac Raw Data'!D:D,'Workout sheet'!C604))</f>
        <v>0</v>
      </c>
      <c r="L604" s="17">
        <f t="shared" si="77"/>
        <v>0</v>
      </c>
      <c r="M604" s="8">
        <f ca="1">IF(Table2[[#This Row],[MONTH]]+EOMONTH(MONTH(Table2[[#This Row],[MONTH]]),0)&lt;TODAY(),IF(H604=0,(F604-E604)/1440,((F604-E604)/H604)/1440),0)</f>
        <v>24.375</v>
      </c>
      <c r="N604" s="24">
        <f t="shared" si="78"/>
        <v>0</v>
      </c>
    </row>
    <row r="605" spans="1:14" x14ac:dyDescent="0.3">
      <c r="A605" s="6">
        <v>45413</v>
      </c>
      <c r="B605" t="s">
        <v>33</v>
      </c>
      <c r="C605" t="str">
        <f>_xlfn.XLOOKUP(D605,'Production Data'!C:C,'Production Data'!B:B)</f>
        <v>GLEASON HOBBING 130H I7008</v>
      </c>
      <c r="D605" s="1" t="s">
        <v>11</v>
      </c>
      <c r="E605" s="1">
        <f>SUMIFS('Production Data'!K:K,'Production Data'!C:C,'Workout sheet'!D605,'Production Data'!A:A,'Workout sheet'!A605)</f>
        <v>0</v>
      </c>
      <c r="F605" s="1">
        <f t="shared" si="81"/>
        <v>35100</v>
      </c>
      <c r="G605">
        <f>SUMIFS('Production Data'!T:T,'Production Data'!C:C,'Workout sheet'!D605,'Production Data'!A:A,'Workout sheet'!A605)</f>
        <v>0</v>
      </c>
      <c r="H605">
        <f>COUNTIFS('Compac Raw Data'!$D:$D,'Workout sheet'!C605,'Compac Raw Data'!$Z:$Z,'Workout sheet'!A605)</f>
        <v>0</v>
      </c>
      <c r="I605" s="8">
        <f t="shared" si="79"/>
        <v>0</v>
      </c>
      <c r="J605" s="8">
        <f t="shared" si="80"/>
        <v>0</v>
      </c>
      <c r="K605">
        <f>(SUMIFS('Compac Raw Data'!S:S,'Compac Raw Data'!Z:Z,'Workout sheet'!A605,'Compac Raw Data'!D:D,'Workout sheet'!C605))</f>
        <v>0</v>
      </c>
      <c r="L605" s="17">
        <f t="shared" si="77"/>
        <v>0</v>
      </c>
      <c r="M605" s="8">
        <f ca="1">IF(Table2[[#This Row],[MONTH]]+EOMONTH(MONTH(Table2[[#This Row],[MONTH]]),0)&lt;TODAY(),IF(H605=0,(F605-E605)/1440,((F605-E605)/H605)/1440),0)</f>
        <v>24.375</v>
      </c>
      <c r="N605" s="24">
        <f t="shared" si="78"/>
        <v>0</v>
      </c>
    </row>
    <row r="606" spans="1:14" x14ac:dyDescent="0.3">
      <c r="A606" s="6">
        <v>45413</v>
      </c>
      <c r="B606" t="s">
        <v>33</v>
      </c>
      <c r="C606" t="str">
        <f>_xlfn.XLOOKUP(D606,'Production Data'!C:C,'Production Data'!B:B)</f>
        <v>GLEASON HOBBING GP300-1 I7011</v>
      </c>
      <c r="D606" s="1" t="s">
        <v>12</v>
      </c>
      <c r="E606" s="1">
        <f>SUMIFS('Production Data'!K:K,'Production Data'!C:C,'Workout sheet'!D606,'Production Data'!A:A,'Workout sheet'!A606)</f>
        <v>0</v>
      </c>
      <c r="F606" s="1">
        <f t="shared" si="81"/>
        <v>35100</v>
      </c>
      <c r="G606">
        <f>SUMIFS('Production Data'!T:T,'Production Data'!C:C,'Workout sheet'!D606,'Production Data'!A:A,'Workout sheet'!A606)</f>
        <v>0</v>
      </c>
      <c r="H606">
        <f>COUNTIFS('Compac Raw Data'!$D:$D,'Workout sheet'!C606,'Compac Raw Data'!$Z:$Z,'Workout sheet'!A606)</f>
        <v>0</v>
      </c>
      <c r="I606" s="8">
        <f t="shared" si="79"/>
        <v>0</v>
      </c>
      <c r="J606" s="8">
        <f t="shared" si="80"/>
        <v>0</v>
      </c>
      <c r="K606">
        <f>(SUMIFS('Compac Raw Data'!S:S,'Compac Raw Data'!Z:Z,'Workout sheet'!A606,'Compac Raw Data'!D:D,'Workout sheet'!C606))</f>
        <v>0</v>
      </c>
      <c r="L606" s="17">
        <f t="shared" si="77"/>
        <v>0</v>
      </c>
      <c r="M606" s="8">
        <f ca="1">IF(Table2[[#This Row],[MONTH]]+EOMONTH(MONTH(Table2[[#This Row],[MONTH]]),0)&lt;TODAY(),IF(H606=0,(F606-E606)/1440,((F606-E606)/H606)/1440),0)</f>
        <v>24.375</v>
      </c>
      <c r="N606" s="24">
        <f t="shared" si="78"/>
        <v>0</v>
      </c>
    </row>
    <row r="607" spans="1:14" x14ac:dyDescent="0.3">
      <c r="A607" s="6">
        <v>45413</v>
      </c>
      <c r="B607" t="s">
        <v>33</v>
      </c>
      <c r="C607" t="str">
        <f>_xlfn.XLOOKUP(D607,'Production Data'!C:C,'Production Data'!B:B)</f>
        <v>GLEASON SHAVING 130SV I9003</v>
      </c>
      <c r="D607" s="1" t="s">
        <v>13</v>
      </c>
      <c r="E607" s="1">
        <f>SUMIFS('Production Data'!K:K,'Production Data'!C:C,'Workout sheet'!D607,'Production Data'!A:A,'Workout sheet'!A607)</f>
        <v>0</v>
      </c>
      <c r="F607" s="1">
        <f t="shared" si="81"/>
        <v>35100</v>
      </c>
      <c r="G607">
        <f>SUMIFS('Production Data'!T:T,'Production Data'!C:C,'Workout sheet'!D607,'Production Data'!A:A,'Workout sheet'!A607)</f>
        <v>0</v>
      </c>
      <c r="H607">
        <f>COUNTIFS('Compac Raw Data'!$D:$D,'Workout sheet'!C607,'Compac Raw Data'!$Z:$Z,'Workout sheet'!A607)</f>
        <v>0</v>
      </c>
      <c r="I607" s="8">
        <f t="shared" si="79"/>
        <v>0</v>
      </c>
      <c r="J607" s="8">
        <f t="shared" si="80"/>
        <v>0</v>
      </c>
      <c r="K607">
        <f>(SUMIFS('Compac Raw Data'!S:S,'Compac Raw Data'!Z:Z,'Workout sheet'!A607,'Compac Raw Data'!D:D,'Workout sheet'!C607))</f>
        <v>0</v>
      </c>
      <c r="L607" s="17">
        <f t="shared" si="77"/>
        <v>0</v>
      </c>
      <c r="M607" s="8">
        <f ca="1">IF(Table2[[#This Row],[MONTH]]+EOMONTH(MONTH(Table2[[#This Row],[MONTH]]),0)&lt;TODAY(),IF(H607=0,(F607-E607)/1440,((F607-E607)/H607)/1440),0)</f>
        <v>24.375</v>
      </c>
      <c r="N607" s="24">
        <f t="shared" si="78"/>
        <v>0</v>
      </c>
    </row>
    <row r="608" spans="1:14" x14ac:dyDescent="0.3">
      <c r="A608" s="6">
        <v>45413</v>
      </c>
      <c r="B608" t="s">
        <v>33</v>
      </c>
      <c r="C608" t="str">
        <f>_xlfn.XLOOKUP(D608,'Production Data'!C:C,'Production Data'!B:B)</f>
        <v>SICMAT-1 SHAVING NRSU310 I9001</v>
      </c>
      <c r="D608" s="1" t="s">
        <v>14</v>
      </c>
      <c r="E608" s="1">
        <f>SUMIFS('Production Data'!K:K,'Production Data'!C:C,'Workout sheet'!D608,'Production Data'!A:A,'Workout sheet'!A608)</f>
        <v>0</v>
      </c>
      <c r="F608" s="1">
        <f t="shared" si="81"/>
        <v>35100</v>
      </c>
      <c r="G608">
        <f>SUMIFS('Production Data'!T:T,'Production Data'!C:C,'Workout sheet'!D608,'Production Data'!A:A,'Workout sheet'!A608)</f>
        <v>0</v>
      </c>
      <c r="H608">
        <f>COUNTIFS('Compac Raw Data'!$D:$D,'Workout sheet'!C608,'Compac Raw Data'!$Z:$Z,'Workout sheet'!A608)</f>
        <v>0</v>
      </c>
      <c r="I608" s="8">
        <f t="shared" si="79"/>
        <v>0</v>
      </c>
      <c r="J608" s="8">
        <f t="shared" si="80"/>
        <v>0</v>
      </c>
      <c r="K608">
        <f>(SUMIFS('Compac Raw Data'!S:S,'Compac Raw Data'!Z:Z,'Workout sheet'!A608,'Compac Raw Data'!D:D,'Workout sheet'!C608))</f>
        <v>0</v>
      </c>
      <c r="L608" s="17">
        <f t="shared" si="77"/>
        <v>0</v>
      </c>
      <c r="M608" s="8">
        <f ca="1">IF(Table2[[#This Row],[MONTH]]+EOMONTH(MONTH(Table2[[#This Row],[MONTH]]),0)&lt;TODAY(),IF(H608=0,(F608-E608)/1440,((F608-E608)/H608)/1440),0)</f>
        <v>24.375</v>
      </c>
      <c r="N608" s="24">
        <f t="shared" si="78"/>
        <v>0</v>
      </c>
    </row>
    <row r="609" spans="1:14" x14ac:dyDescent="0.3">
      <c r="A609" s="6">
        <v>45413</v>
      </c>
      <c r="B609" t="s">
        <v>33</v>
      </c>
      <c r="C609" t="str">
        <f>_xlfn.XLOOKUP(D609,'Production Data'!C:C,'Production Data'!B:B)</f>
        <v>GLEASON SHAPPING P500S I18003</v>
      </c>
      <c r="D609" s="1" t="s">
        <v>15</v>
      </c>
      <c r="E609" s="1">
        <f>SUMIFS('Production Data'!K:K,'Production Data'!C:C,'Workout sheet'!D609,'Production Data'!A:A,'Workout sheet'!A609)</f>
        <v>0</v>
      </c>
      <c r="F609" s="1">
        <f t="shared" si="81"/>
        <v>35100</v>
      </c>
      <c r="G609">
        <f>SUMIFS('Production Data'!T:T,'Production Data'!C:C,'Workout sheet'!D609,'Production Data'!A:A,'Workout sheet'!A609)</f>
        <v>0</v>
      </c>
      <c r="H609">
        <f>COUNTIFS('Compac Raw Data'!$D:$D,'Workout sheet'!C609,'Compac Raw Data'!$Z:$Z,'Workout sheet'!A609)</f>
        <v>0</v>
      </c>
      <c r="I609" s="8">
        <f t="shared" si="79"/>
        <v>0</v>
      </c>
      <c r="J609" s="8">
        <f t="shared" si="80"/>
        <v>0</v>
      </c>
      <c r="K609">
        <f>(SUMIFS('Compac Raw Data'!S:S,'Compac Raw Data'!Z:Z,'Workout sheet'!A609,'Compac Raw Data'!D:D,'Workout sheet'!C609))</f>
        <v>0</v>
      </c>
      <c r="L609" s="17">
        <f t="shared" si="77"/>
        <v>0</v>
      </c>
      <c r="M609" s="8">
        <f ca="1">IF(Table2[[#This Row],[MONTH]]+EOMONTH(MONTH(Table2[[#This Row],[MONTH]]),0)&lt;TODAY(),IF(H609=0,(F609-E609)/1440,((F609-E609)/H609)/1440),0)</f>
        <v>24.375</v>
      </c>
      <c r="N609" s="24">
        <f t="shared" si="78"/>
        <v>0</v>
      </c>
    </row>
    <row r="610" spans="1:14" x14ac:dyDescent="0.3">
      <c r="A610" s="6">
        <v>45413</v>
      </c>
      <c r="B610" t="s">
        <v>33</v>
      </c>
      <c r="C610" t="str">
        <f>_xlfn.XLOOKUP(D610,'Production Data'!C:C,'Production Data'!B:B)</f>
        <v>GLEASON SHAPPING GP200S I18004</v>
      </c>
      <c r="D610" s="1" t="s">
        <v>16</v>
      </c>
      <c r="E610" s="1">
        <f>SUMIFS('Production Data'!K:K,'Production Data'!C:C,'Workout sheet'!D610,'Production Data'!A:A,'Workout sheet'!A610)</f>
        <v>0</v>
      </c>
      <c r="F610" s="1">
        <f t="shared" si="81"/>
        <v>35100</v>
      </c>
      <c r="G610">
        <f>SUMIFS('Production Data'!T:T,'Production Data'!C:C,'Workout sheet'!D610,'Production Data'!A:A,'Workout sheet'!A610)</f>
        <v>0</v>
      </c>
      <c r="H610">
        <f>COUNTIFS('Compac Raw Data'!$D:$D,'Workout sheet'!C610,'Compac Raw Data'!$Z:$Z,'Workout sheet'!A610)</f>
        <v>0</v>
      </c>
      <c r="I610" s="8">
        <f t="shared" si="79"/>
        <v>0</v>
      </c>
      <c r="J610" s="8">
        <f t="shared" si="80"/>
        <v>0</v>
      </c>
      <c r="K610">
        <f>(SUMIFS('Compac Raw Data'!S:S,'Compac Raw Data'!Z:Z,'Workout sheet'!A610,'Compac Raw Data'!D:D,'Workout sheet'!C610))</f>
        <v>0</v>
      </c>
      <c r="L610" s="17">
        <f t="shared" si="77"/>
        <v>0</v>
      </c>
      <c r="M610" s="8">
        <f ca="1">IF(Table2[[#This Row],[MONTH]]+EOMONTH(MONTH(Table2[[#This Row],[MONTH]]),0)&lt;TODAY(),IF(H610=0,(F610-E610)/1440,((F610-E610)/H610)/1440),0)</f>
        <v>24.375</v>
      </c>
      <c r="N610" s="24">
        <f t="shared" si="78"/>
        <v>0</v>
      </c>
    </row>
    <row r="611" spans="1:14" x14ac:dyDescent="0.3">
      <c r="A611" s="6">
        <v>45413</v>
      </c>
      <c r="B611" t="s">
        <v>33</v>
      </c>
      <c r="C611" t="str">
        <f>_xlfn.XLOOKUP(D611,'Production Data'!C:C,'Production Data'!B:B)</f>
        <v>BROACHING MACHINE  6T- 5002</v>
      </c>
      <c r="D611" s="1" t="s">
        <v>17</v>
      </c>
      <c r="E611" s="1">
        <f>SUMIFS('Production Data'!K:K,'Production Data'!C:C,'Workout sheet'!D611,'Production Data'!A:A,'Workout sheet'!A611)</f>
        <v>0</v>
      </c>
      <c r="F611" s="1">
        <f t="shared" si="81"/>
        <v>35100</v>
      </c>
      <c r="G611">
        <f>SUMIFS('Production Data'!T:T,'Production Data'!C:C,'Workout sheet'!D611,'Production Data'!A:A,'Workout sheet'!A611)</f>
        <v>0</v>
      </c>
      <c r="H611">
        <f>COUNTIFS('Compac Raw Data'!$D:$D,'Workout sheet'!C611,'Compac Raw Data'!$Z:$Z,'Workout sheet'!A611)</f>
        <v>0</v>
      </c>
      <c r="I611" s="8">
        <f t="shared" si="79"/>
        <v>0</v>
      </c>
      <c r="J611" s="8">
        <f t="shared" si="80"/>
        <v>0</v>
      </c>
      <c r="K611">
        <f>(SUMIFS('Compac Raw Data'!S:S,'Compac Raw Data'!Z:Z,'Workout sheet'!A611,'Compac Raw Data'!D:D,'Workout sheet'!C611))</f>
        <v>0</v>
      </c>
      <c r="L611" s="17">
        <f t="shared" si="77"/>
        <v>0</v>
      </c>
      <c r="M611" s="8">
        <f ca="1">IF(Table2[[#This Row],[MONTH]]+EOMONTH(MONTH(Table2[[#This Row],[MONTH]]),0)&lt;TODAY(),IF(H611=0,(F611-E611)/1440,((F611-E611)/H611)/1440),0)</f>
        <v>24.375</v>
      </c>
      <c r="N611" s="24">
        <f t="shared" si="78"/>
        <v>0</v>
      </c>
    </row>
    <row r="612" spans="1:14" x14ac:dyDescent="0.3">
      <c r="A612" s="6">
        <v>45413</v>
      </c>
      <c r="B612" t="s">
        <v>33</v>
      </c>
      <c r="C612" t="str">
        <f>_xlfn.XLOOKUP(D612,'Production Data'!C:C,'Production Data'!B:B)</f>
        <v>MAG HOBBING 140H I7015</v>
      </c>
      <c r="D612" s="1" t="s">
        <v>18</v>
      </c>
      <c r="E612" s="1">
        <f>SUMIFS('Production Data'!K:K,'Production Data'!C:C,'Workout sheet'!D612,'Production Data'!A:A,'Workout sheet'!A612)</f>
        <v>0</v>
      </c>
      <c r="F612" s="1">
        <f t="shared" si="81"/>
        <v>35100</v>
      </c>
      <c r="G612">
        <f>SUMIFS('Production Data'!T:T,'Production Data'!C:C,'Workout sheet'!D612,'Production Data'!A:A,'Workout sheet'!A612)</f>
        <v>0</v>
      </c>
      <c r="H612">
        <f>COUNTIFS('Compac Raw Data'!$D:$D,'Workout sheet'!C612,'Compac Raw Data'!$Z:$Z,'Workout sheet'!A612)</f>
        <v>0</v>
      </c>
      <c r="I612" s="8">
        <f t="shared" si="79"/>
        <v>0</v>
      </c>
      <c r="J612" s="8">
        <f t="shared" si="80"/>
        <v>0</v>
      </c>
      <c r="K612">
        <f>(SUMIFS('Compac Raw Data'!S:S,'Compac Raw Data'!Z:Z,'Workout sheet'!A612,'Compac Raw Data'!D:D,'Workout sheet'!C612))</f>
        <v>0</v>
      </c>
      <c r="L612" s="17">
        <f t="shared" si="77"/>
        <v>0</v>
      </c>
      <c r="M612" s="8">
        <f ca="1">IF(Table2[[#This Row],[MONTH]]+EOMONTH(MONTH(Table2[[#This Row],[MONTH]]),0)&lt;TODAY(),IF(H612=0,(F612-E612)/1440,((F612-E612)/H612)/1440),0)</f>
        <v>24.375</v>
      </c>
      <c r="N612" s="24">
        <f t="shared" si="78"/>
        <v>0</v>
      </c>
    </row>
    <row r="613" spans="1:14" x14ac:dyDescent="0.3">
      <c r="A613" s="6">
        <v>45413</v>
      </c>
      <c r="B613" t="s">
        <v>33</v>
      </c>
      <c r="C613" t="str">
        <f>_xlfn.XLOOKUP(D613,'Production Data'!C:C,'Production Data'!B:B)</f>
        <v>GLEASON HOBBING 210H I7016</v>
      </c>
      <c r="D613" s="1" t="s">
        <v>19</v>
      </c>
      <c r="E613" s="1">
        <f>SUMIFS('Production Data'!K:K,'Production Data'!C:C,'Workout sheet'!D613,'Production Data'!A:A,'Workout sheet'!A613)</f>
        <v>0</v>
      </c>
      <c r="F613" s="1">
        <f t="shared" si="81"/>
        <v>35100</v>
      </c>
      <c r="G613">
        <f>SUMIFS('Production Data'!T:T,'Production Data'!C:C,'Workout sheet'!D613,'Production Data'!A:A,'Workout sheet'!A613)</f>
        <v>0</v>
      </c>
      <c r="H613">
        <f>COUNTIFS('Compac Raw Data'!$D:$D,'Workout sheet'!C613,'Compac Raw Data'!$Z:$Z,'Workout sheet'!A613)</f>
        <v>0</v>
      </c>
      <c r="I613" s="8">
        <f t="shared" si="79"/>
        <v>0</v>
      </c>
      <c r="J613" s="8">
        <f t="shared" si="80"/>
        <v>0</v>
      </c>
      <c r="K613">
        <f>(SUMIFS('Compac Raw Data'!S:S,'Compac Raw Data'!Z:Z,'Workout sheet'!A613,'Compac Raw Data'!D:D,'Workout sheet'!C613))</f>
        <v>0</v>
      </c>
      <c r="L613" s="17">
        <f t="shared" si="77"/>
        <v>0</v>
      </c>
      <c r="M613" s="8">
        <f ca="1">IF(Table2[[#This Row],[MONTH]]+EOMONTH(MONTH(Table2[[#This Row],[MONTH]]),0)&lt;TODAY(),IF(H613=0,(F613-E613)/1440,((F613-E613)/H613)/1440),0)</f>
        <v>24.375</v>
      </c>
      <c r="N613" s="24">
        <f t="shared" si="78"/>
        <v>0</v>
      </c>
    </row>
    <row r="614" spans="1:14" x14ac:dyDescent="0.3">
      <c r="A614" s="6">
        <v>45413</v>
      </c>
      <c r="B614" t="s">
        <v>33</v>
      </c>
      <c r="C614" t="str">
        <f>_xlfn.XLOOKUP(D614,'Production Data'!C:C,'Production Data'!B:B)</f>
        <v>GLEASON SHAVING 200SV I9006</v>
      </c>
      <c r="D614" s="1" t="s">
        <v>3932</v>
      </c>
      <c r="E614" s="1">
        <f>SUMIFS('Production Data'!K:K,'Production Data'!C:C,'Workout sheet'!D614,'Production Data'!A:A,'Workout sheet'!A614)</f>
        <v>0</v>
      </c>
      <c r="F614" s="1">
        <f t="shared" si="81"/>
        <v>35100</v>
      </c>
      <c r="G614">
        <f>SUMIFS('Production Data'!T:T,'Production Data'!C:C,'Workout sheet'!D614,'Production Data'!A:A,'Workout sheet'!A614)</f>
        <v>0</v>
      </c>
      <c r="H614">
        <f>COUNTIFS('Compac Raw Data'!$D:$D,'Workout sheet'!C614,'Compac Raw Data'!$Z:$Z,'Workout sheet'!A614)</f>
        <v>0</v>
      </c>
      <c r="I614" s="8">
        <f t="shared" si="79"/>
        <v>0</v>
      </c>
      <c r="J614" s="8">
        <f t="shared" si="80"/>
        <v>0</v>
      </c>
      <c r="K614">
        <f>(SUMIFS('Compac Raw Data'!S:S,'Compac Raw Data'!Z:Z,'Workout sheet'!A614,'Compac Raw Data'!D:D,'Workout sheet'!C614))</f>
        <v>0</v>
      </c>
      <c r="L614" s="17">
        <f t="shared" si="77"/>
        <v>0</v>
      </c>
      <c r="M614" s="8">
        <f ca="1">IF(Table2[[#This Row],[MONTH]]+EOMONTH(MONTH(Table2[[#This Row],[MONTH]]),0)&lt;TODAY(),IF(H614=0,(F614-E614)/1440,((F614-E614)/H614)/1440),0)</f>
        <v>24.375</v>
      </c>
      <c r="N614" s="24">
        <f t="shared" si="78"/>
        <v>0</v>
      </c>
    </row>
    <row r="615" spans="1:14" x14ac:dyDescent="0.3">
      <c r="A615" s="6">
        <v>45413</v>
      </c>
      <c r="B615" t="s">
        <v>34</v>
      </c>
      <c r="C615" t="str">
        <f>_xlfn.XLOOKUP(D615,'Production Data'!C:C,'Production Data'!B:B)</f>
        <v>STUDER EXT GRINDING S36-1 I13005</v>
      </c>
      <c r="D615" s="1" t="s">
        <v>22</v>
      </c>
      <c r="E615" s="1">
        <f>SUMIFS('Production Data'!K:K,'Production Data'!C:C,'Workout sheet'!D615,'Production Data'!A:A,'Workout sheet'!A615)</f>
        <v>0</v>
      </c>
      <c r="F615" s="1">
        <f t="shared" si="81"/>
        <v>35100</v>
      </c>
      <c r="G615">
        <f>SUMIFS('Production Data'!T:T,'Production Data'!C:C,'Workout sheet'!D615,'Production Data'!A:A,'Workout sheet'!A615)</f>
        <v>0</v>
      </c>
      <c r="H615">
        <f>COUNTIFS('Compac Raw Data'!$D:$D,'Workout sheet'!C615,'Compac Raw Data'!$Z:$Z,'Workout sheet'!A615)</f>
        <v>0</v>
      </c>
      <c r="I615" s="8">
        <f t="shared" si="79"/>
        <v>0</v>
      </c>
      <c r="J615" s="8">
        <f t="shared" si="80"/>
        <v>0</v>
      </c>
      <c r="K615">
        <f>(SUMIFS('Compac Raw Data'!S:S,'Compac Raw Data'!Z:Z,'Workout sheet'!A615,'Compac Raw Data'!D:D,'Workout sheet'!C615))</f>
        <v>0</v>
      </c>
      <c r="L615" s="17">
        <f t="shared" si="77"/>
        <v>0</v>
      </c>
      <c r="M615" s="8">
        <f ca="1">IF(Table2[[#This Row],[MONTH]]+EOMONTH(MONTH(Table2[[#This Row],[MONTH]]),0)&lt;TODAY(),IF(H615=0,(F615-E615)/1440,((F615-E615)/H615)/1440),0)</f>
        <v>24.375</v>
      </c>
      <c r="N615" s="24">
        <f t="shared" si="78"/>
        <v>0</v>
      </c>
    </row>
    <row r="616" spans="1:14" x14ac:dyDescent="0.3">
      <c r="A616" s="6">
        <v>45413</v>
      </c>
      <c r="B616" t="s">
        <v>34</v>
      </c>
      <c r="C616" t="str">
        <f>_xlfn.XLOOKUP(D616,'Production Data'!C:C,'Production Data'!B:B)</f>
        <v>STUDER EXT GRINDING S40 I13004</v>
      </c>
      <c r="D616" s="1" t="s">
        <v>23</v>
      </c>
      <c r="E616" s="1">
        <f>SUMIFS('Production Data'!K:K,'Production Data'!C:C,'Workout sheet'!D616,'Production Data'!A:A,'Workout sheet'!A616)</f>
        <v>0</v>
      </c>
      <c r="F616" s="1">
        <f t="shared" si="81"/>
        <v>35100</v>
      </c>
      <c r="G616">
        <f>SUMIFS('Production Data'!T:T,'Production Data'!C:C,'Workout sheet'!D616,'Production Data'!A:A,'Workout sheet'!A616)</f>
        <v>0</v>
      </c>
      <c r="H616">
        <f>COUNTIFS('Compac Raw Data'!$D:$D,'Workout sheet'!C616,'Compac Raw Data'!$Z:$Z,'Workout sheet'!A616)</f>
        <v>0</v>
      </c>
      <c r="I616" s="8">
        <f t="shared" si="79"/>
        <v>0</v>
      </c>
      <c r="J616" s="8">
        <f t="shared" si="80"/>
        <v>0</v>
      </c>
      <c r="K616">
        <f>(SUMIFS('Compac Raw Data'!S:S,'Compac Raw Data'!Z:Z,'Workout sheet'!A616,'Compac Raw Data'!D:D,'Workout sheet'!C616))</f>
        <v>0</v>
      </c>
      <c r="L616" s="17">
        <f t="shared" si="77"/>
        <v>0</v>
      </c>
      <c r="M616" s="8">
        <f ca="1">IF(Table2[[#This Row],[MONTH]]+EOMONTH(MONTH(Table2[[#This Row],[MONTH]]),0)&lt;TODAY(),IF(H616=0,(F616-E616)/1440,((F616-E616)/H616)/1440),0)</f>
        <v>24.375</v>
      </c>
      <c r="N616" s="24">
        <f t="shared" si="78"/>
        <v>0</v>
      </c>
    </row>
    <row r="617" spans="1:14" x14ac:dyDescent="0.3">
      <c r="A617" s="6">
        <v>45413</v>
      </c>
      <c r="B617" t="s">
        <v>34</v>
      </c>
      <c r="C617" t="str">
        <f>_xlfn.XLOOKUP(D617,'Production Data'!C:C,'Production Data'!B:B)</f>
        <v>MAZAK TURNING CENTER SQT250-1 I3002</v>
      </c>
      <c r="D617" s="1" t="s">
        <v>24</v>
      </c>
      <c r="E617" s="1">
        <f>SUMIFS('Production Data'!K:K,'Production Data'!C:C,'Workout sheet'!D617,'Production Data'!A:A,'Workout sheet'!A617)</f>
        <v>0</v>
      </c>
      <c r="F617" s="1">
        <f t="shared" si="81"/>
        <v>35100</v>
      </c>
      <c r="G617">
        <f>SUMIFS('Production Data'!T:T,'Production Data'!C:C,'Workout sheet'!D617,'Production Data'!A:A,'Workout sheet'!A617)</f>
        <v>0</v>
      </c>
      <c r="H617">
        <f>COUNTIFS('Compac Raw Data'!$D:$D,'Workout sheet'!C617,'Compac Raw Data'!$Z:$Z,'Workout sheet'!A617)</f>
        <v>0</v>
      </c>
      <c r="I617" s="8">
        <f t="shared" si="79"/>
        <v>0</v>
      </c>
      <c r="J617" s="8">
        <f t="shared" si="80"/>
        <v>0</v>
      </c>
      <c r="K617">
        <f>(SUMIFS('Compac Raw Data'!S:S,'Compac Raw Data'!Z:Z,'Workout sheet'!A617,'Compac Raw Data'!D:D,'Workout sheet'!C617))</f>
        <v>0</v>
      </c>
      <c r="L617" s="17">
        <f t="shared" si="77"/>
        <v>0</v>
      </c>
      <c r="M617" s="8">
        <f ca="1">IF(Table2[[#This Row],[MONTH]]+EOMONTH(MONTH(Table2[[#This Row],[MONTH]]),0)&lt;TODAY(),IF(H617=0,(F617-E617)/1440,((F617-E617)/H617)/1440),0)</f>
        <v>24.375</v>
      </c>
      <c r="N617" s="24">
        <f t="shared" si="78"/>
        <v>0</v>
      </c>
    </row>
    <row r="618" spans="1:14" x14ac:dyDescent="0.3">
      <c r="A618" s="6">
        <v>45413</v>
      </c>
      <c r="B618" t="s">
        <v>34</v>
      </c>
      <c r="C618" t="str">
        <f>_xlfn.XLOOKUP(D618,'Production Data'!C:C,'Production Data'!B:B)</f>
        <v>PMT INTERNAL GRINDING-1 FIG100XL I14004</v>
      </c>
      <c r="D618" s="1" t="s">
        <v>25</v>
      </c>
      <c r="E618" s="1">
        <f>SUMIFS('Production Data'!K:K,'Production Data'!C:C,'Workout sheet'!D618,'Production Data'!A:A,'Workout sheet'!A618)</f>
        <v>0</v>
      </c>
      <c r="F618" s="1">
        <f t="shared" si="81"/>
        <v>35100</v>
      </c>
      <c r="G618">
        <f>SUMIFS('Production Data'!T:T,'Production Data'!C:C,'Workout sheet'!D618,'Production Data'!A:A,'Workout sheet'!A618)</f>
        <v>0</v>
      </c>
      <c r="H618">
        <f>COUNTIFS('Compac Raw Data'!$D:$D,'Workout sheet'!C618,'Compac Raw Data'!$Z:$Z,'Workout sheet'!A618)</f>
        <v>0</v>
      </c>
      <c r="I618" s="8">
        <f t="shared" si="79"/>
        <v>0</v>
      </c>
      <c r="J618" s="8">
        <f t="shared" si="80"/>
        <v>0</v>
      </c>
      <c r="K618">
        <f>(SUMIFS('Compac Raw Data'!S:S,'Compac Raw Data'!Z:Z,'Workout sheet'!A618,'Compac Raw Data'!D:D,'Workout sheet'!C618))</f>
        <v>0</v>
      </c>
      <c r="L618" s="17">
        <f t="shared" si="77"/>
        <v>0</v>
      </c>
      <c r="M618" s="8">
        <f ca="1">IF(Table2[[#This Row],[MONTH]]+EOMONTH(MONTH(Table2[[#This Row],[MONTH]]),0)&lt;TODAY(),IF(H618=0,(F618-E618)/1440,((F618-E618)/H618)/1440),0)</f>
        <v>24.375</v>
      </c>
      <c r="N618" s="24">
        <f t="shared" si="78"/>
        <v>0</v>
      </c>
    </row>
    <row r="619" spans="1:14" x14ac:dyDescent="0.3">
      <c r="A619" s="6">
        <v>45413</v>
      </c>
      <c r="B619" t="s">
        <v>34</v>
      </c>
      <c r="C619" t="str">
        <f>_xlfn.XLOOKUP(D619,'Production Data'!C:C,'Production Data'!B:B)</f>
        <v>MORARA CNC ID GRINDING I14002</v>
      </c>
      <c r="D619" s="1" t="s">
        <v>26</v>
      </c>
      <c r="E619" s="1">
        <f>SUMIFS('Production Data'!K:K,'Production Data'!C:C,'Workout sheet'!D619,'Production Data'!A:A,'Workout sheet'!A619)</f>
        <v>0</v>
      </c>
      <c r="F619" s="1">
        <f t="shared" si="81"/>
        <v>35100</v>
      </c>
      <c r="G619">
        <f>SUMIFS('Production Data'!T:T,'Production Data'!C:C,'Workout sheet'!D619,'Production Data'!A:A,'Workout sheet'!A619)</f>
        <v>0</v>
      </c>
      <c r="H619">
        <f>COUNTIFS('Compac Raw Data'!$D:$D,'Workout sheet'!C619,'Compac Raw Data'!$Z:$Z,'Workout sheet'!A619)</f>
        <v>0</v>
      </c>
      <c r="I619" s="8">
        <f t="shared" si="79"/>
        <v>0</v>
      </c>
      <c r="J619" s="8">
        <f t="shared" si="80"/>
        <v>0</v>
      </c>
      <c r="K619">
        <f>(SUMIFS('Compac Raw Data'!S:S,'Compac Raw Data'!Z:Z,'Workout sheet'!A619,'Compac Raw Data'!D:D,'Workout sheet'!C619))</f>
        <v>0</v>
      </c>
      <c r="L619" s="17">
        <f t="shared" ref="L619:L682" si="82">IFERROR(E619/G619,0)</f>
        <v>0</v>
      </c>
      <c r="M619" s="8">
        <f ca="1">IF(Table2[[#This Row],[MONTH]]+EOMONTH(MONTH(Table2[[#This Row],[MONTH]]),0)&lt;TODAY(),IF(H619=0,(F619-E619)/1440,((F619-E619)/H619)/1440),0)</f>
        <v>24.375</v>
      </c>
      <c r="N619" s="24">
        <f t="shared" ref="N619:N682" si="83">E619/F619</f>
        <v>0</v>
      </c>
    </row>
    <row r="620" spans="1:14" x14ac:dyDescent="0.3">
      <c r="A620" s="6">
        <v>45413</v>
      </c>
      <c r="B620" t="s">
        <v>34</v>
      </c>
      <c r="C620" t="str">
        <f>_xlfn.XLOOKUP(D620,'Production Data'!C:C,'Production Data'!B:B)</f>
        <v>VOUMARD ID GRINDING I14003</v>
      </c>
      <c r="D620" s="1" t="s">
        <v>27</v>
      </c>
      <c r="E620" s="1">
        <f>SUMIFS('Production Data'!K:K,'Production Data'!C:C,'Workout sheet'!D620,'Production Data'!A:A,'Workout sheet'!A620)</f>
        <v>0</v>
      </c>
      <c r="F620" s="1">
        <f t="shared" si="81"/>
        <v>35100</v>
      </c>
      <c r="G620">
        <f>SUMIFS('Production Data'!T:T,'Production Data'!C:C,'Workout sheet'!D620,'Production Data'!A:A,'Workout sheet'!A620)</f>
        <v>0</v>
      </c>
      <c r="H620">
        <f>COUNTIFS('Compac Raw Data'!$D:$D,'Workout sheet'!C620,'Compac Raw Data'!$Z:$Z,'Workout sheet'!A620)</f>
        <v>0</v>
      </c>
      <c r="I620" s="8">
        <f t="shared" si="79"/>
        <v>0</v>
      </c>
      <c r="J620" s="8">
        <f t="shared" si="80"/>
        <v>0</v>
      </c>
      <c r="K620">
        <f>(SUMIFS('Compac Raw Data'!S:S,'Compac Raw Data'!Z:Z,'Workout sheet'!A620,'Compac Raw Data'!D:D,'Workout sheet'!C620))</f>
        <v>0</v>
      </c>
      <c r="L620" s="17">
        <f t="shared" si="82"/>
        <v>0</v>
      </c>
      <c r="M620" s="8">
        <f ca="1">IF(Table2[[#This Row],[MONTH]]+EOMONTH(MONTH(Table2[[#This Row],[MONTH]]),0)&lt;TODAY(),IF(H620=0,(F620-E620)/1440,((F620-E620)/H620)/1440),0)</f>
        <v>24.375</v>
      </c>
      <c r="N620" s="24">
        <f t="shared" si="83"/>
        <v>0</v>
      </c>
    </row>
    <row r="621" spans="1:14" x14ac:dyDescent="0.3">
      <c r="A621" s="6">
        <v>45413</v>
      </c>
      <c r="B621" t="s">
        <v>34</v>
      </c>
      <c r="C621" t="str">
        <f>_xlfn.XLOOKUP(D621,'Production Data'!C:C,'Production Data'!B:B)</f>
        <v>BURRI GEAR GRINDING BZ331 I15007</v>
      </c>
      <c r="D621" s="1" t="s">
        <v>28</v>
      </c>
      <c r="E621" s="1">
        <f>SUMIFS('Production Data'!K:K,'Production Data'!C:C,'Workout sheet'!D621,'Production Data'!A:A,'Workout sheet'!A621)</f>
        <v>0</v>
      </c>
      <c r="F621" s="1">
        <f t="shared" si="81"/>
        <v>35100</v>
      </c>
      <c r="G621">
        <f>SUMIFS('Production Data'!T:T,'Production Data'!C:C,'Workout sheet'!D621,'Production Data'!A:A,'Workout sheet'!A621)</f>
        <v>0</v>
      </c>
      <c r="H621">
        <f>COUNTIFS('Compac Raw Data'!$D:$D,'Workout sheet'!C621,'Compac Raw Data'!$Z:$Z,'Workout sheet'!A621)</f>
        <v>0</v>
      </c>
      <c r="I621" s="8">
        <f t="shared" si="79"/>
        <v>0</v>
      </c>
      <c r="J621" s="8">
        <f t="shared" si="80"/>
        <v>0</v>
      </c>
      <c r="K621">
        <f>(SUMIFS('Compac Raw Data'!S:S,'Compac Raw Data'!Z:Z,'Workout sheet'!A621,'Compac Raw Data'!D:D,'Workout sheet'!C621))</f>
        <v>0</v>
      </c>
      <c r="L621" s="17">
        <f t="shared" si="82"/>
        <v>0</v>
      </c>
      <c r="M621" s="8">
        <f ca="1">IF(Table2[[#This Row],[MONTH]]+EOMONTH(MONTH(Table2[[#This Row],[MONTH]]),0)&lt;TODAY(),IF(H621=0,(F621-E621)/1440,((F621-E621)/H621)/1440),0)</f>
        <v>24.375</v>
      </c>
      <c r="N621" s="24">
        <f t="shared" si="83"/>
        <v>0</v>
      </c>
    </row>
    <row r="622" spans="1:14" x14ac:dyDescent="0.3">
      <c r="A622" s="6">
        <v>45413</v>
      </c>
      <c r="B622" t="s">
        <v>34</v>
      </c>
      <c r="C622" t="str">
        <f>_xlfn.XLOOKUP(D622,'Production Data'!C:C,'Production Data'!B:B)</f>
        <v>PMT INTERNAL GRINDING-2 FIG50XL I14005</v>
      </c>
      <c r="D622" s="1" t="s">
        <v>29</v>
      </c>
      <c r="E622" s="1">
        <f>SUMIFS('Production Data'!K:K,'Production Data'!C:C,'Workout sheet'!D622,'Production Data'!A:A,'Workout sheet'!A622)</f>
        <v>0</v>
      </c>
      <c r="F622" s="1">
        <f t="shared" si="81"/>
        <v>35100</v>
      </c>
      <c r="G622">
        <f>SUMIFS('Production Data'!T:T,'Production Data'!C:C,'Workout sheet'!D622,'Production Data'!A:A,'Workout sheet'!A622)</f>
        <v>0</v>
      </c>
      <c r="H622">
        <f>COUNTIFS('Compac Raw Data'!$D:$D,'Workout sheet'!C622,'Compac Raw Data'!$Z:$Z,'Workout sheet'!A622)</f>
        <v>0</v>
      </c>
      <c r="I622" s="8">
        <f t="shared" si="79"/>
        <v>0</v>
      </c>
      <c r="J622" s="8">
        <f t="shared" si="80"/>
        <v>0</v>
      </c>
      <c r="K622">
        <f>(SUMIFS('Compac Raw Data'!S:S,'Compac Raw Data'!Z:Z,'Workout sheet'!A622,'Compac Raw Data'!D:D,'Workout sheet'!C622))</f>
        <v>0</v>
      </c>
      <c r="L622" s="17">
        <f t="shared" si="82"/>
        <v>0</v>
      </c>
      <c r="M622" s="8">
        <f ca="1">IF(Table2[[#This Row],[MONTH]]+EOMONTH(MONTH(Table2[[#This Row],[MONTH]]),0)&lt;TODAY(),IF(H622=0,(F622-E622)/1440,((F622-E622)/H622)/1440),0)</f>
        <v>24.375</v>
      </c>
      <c r="N622" s="24">
        <f t="shared" si="83"/>
        <v>0</v>
      </c>
    </row>
    <row r="623" spans="1:14" x14ac:dyDescent="0.3">
      <c r="A623" s="6">
        <v>45413</v>
      </c>
      <c r="B623" t="s">
        <v>34</v>
      </c>
      <c r="C623" t="str">
        <f>_xlfn.XLOOKUP(D623,'Production Data'!C:C,'Production Data'!B:B)</f>
        <v>REISHAUER GEAR GRINDING RZ301AS I15003</v>
      </c>
      <c r="D623" s="1" t="s">
        <v>30</v>
      </c>
      <c r="E623" s="1">
        <f>SUMIFS('Production Data'!K:K,'Production Data'!C:C,'Workout sheet'!D623,'Production Data'!A:A,'Workout sheet'!A623)</f>
        <v>0</v>
      </c>
      <c r="F623" s="1">
        <f t="shared" si="81"/>
        <v>35100</v>
      </c>
      <c r="G623">
        <f>SUMIFS('Production Data'!T:T,'Production Data'!C:C,'Workout sheet'!D623,'Production Data'!A:A,'Workout sheet'!A623)</f>
        <v>0</v>
      </c>
      <c r="H623">
        <f>COUNTIFS('Compac Raw Data'!$D:$D,'Workout sheet'!C623,'Compac Raw Data'!$Z:$Z,'Workout sheet'!A623)</f>
        <v>0</v>
      </c>
      <c r="I623" s="8">
        <f t="shared" si="79"/>
        <v>0</v>
      </c>
      <c r="J623" s="8">
        <f t="shared" si="80"/>
        <v>0</v>
      </c>
      <c r="K623">
        <f>(SUMIFS('Compac Raw Data'!S:S,'Compac Raw Data'!Z:Z,'Workout sheet'!A623,'Compac Raw Data'!D:D,'Workout sheet'!C623))</f>
        <v>0</v>
      </c>
      <c r="L623" s="17">
        <f t="shared" si="82"/>
        <v>0</v>
      </c>
      <c r="M623" s="8">
        <f ca="1">IF(Table2[[#This Row],[MONTH]]+EOMONTH(MONTH(Table2[[#This Row],[MONTH]]),0)&lt;TODAY(),IF(H623=0,(F623-E623)/1440,((F623-E623)/H623)/1440),0)</f>
        <v>24.375</v>
      </c>
      <c r="N623" s="24">
        <f t="shared" si="83"/>
        <v>0</v>
      </c>
    </row>
    <row r="624" spans="1:14" x14ac:dyDescent="0.3">
      <c r="A624" s="6">
        <v>45413</v>
      </c>
      <c r="B624" t="s">
        <v>34</v>
      </c>
      <c r="C624" t="str">
        <f>_xlfn.XLOOKUP(D624,'Production Data'!C:C,'Production Data'!B:B)</f>
        <v>REISHAUER GEAR GRINDING RZ362A I15004</v>
      </c>
      <c r="D624" s="1" t="s">
        <v>31</v>
      </c>
      <c r="E624" s="1">
        <f>SUMIFS('Production Data'!K:K,'Production Data'!C:C,'Workout sheet'!D624,'Production Data'!A:A,'Workout sheet'!A624)</f>
        <v>0</v>
      </c>
      <c r="F624" s="1">
        <f t="shared" si="81"/>
        <v>35100</v>
      </c>
      <c r="G624">
        <f>SUMIFS('Production Data'!T:T,'Production Data'!C:C,'Workout sheet'!D624,'Production Data'!A:A,'Workout sheet'!A624)</f>
        <v>0</v>
      </c>
      <c r="H624">
        <f>COUNTIFS('Compac Raw Data'!$D:$D,'Workout sheet'!C624,'Compac Raw Data'!$Z:$Z,'Workout sheet'!A624)</f>
        <v>0</v>
      </c>
      <c r="I624" s="8">
        <f t="shared" si="79"/>
        <v>0</v>
      </c>
      <c r="J624" s="8">
        <f t="shared" si="80"/>
        <v>0</v>
      </c>
      <c r="K624">
        <f>(SUMIFS('Compac Raw Data'!S:S,'Compac Raw Data'!Z:Z,'Workout sheet'!A624,'Compac Raw Data'!D:D,'Workout sheet'!C624))</f>
        <v>0</v>
      </c>
      <c r="L624" s="17">
        <f t="shared" si="82"/>
        <v>0</v>
      </c>
      <c r="M624" s="8">
        <f ca="1">IF(Table2[[#This Row],[MONTH]]+EOMONTH(MONTH(Table2[[#This Row],[MONTH]]),0)&lt;TODAY(),IF(H624=0,(F624-E624)/1440,((F624-E624)/H624)/1440),0)</f>
        <v>24.375</v>
      </c>
      <c r="N624" s="24">
        <f t="shared" si="83"/>
        <v>0</v>
      </c>
    </row>
    <row r="625" spans="1:14" x14ac:dyDescent="0.3">
      <c r="A625" s="6">
        <v>45413</v>
      </c>
      <c r="B625" t="s">
        <v>35</v>
      </c>
      <c r="C625" t="str">
        <f>_xlfn.XLOOKUP(D625,'Production Data'!C:C,'Production Data'!B:B)</f>
        <v>MAZAK HMC HCN6000 I21005</v>
      </c>
      <c r="D625" s="1" t="s">
        <v>36</v>
      </c>
      <c r="E625" s="1">
        <f>SUMIFS('Production Data'!K:K,'Production Data'!C:C,'Workout sheet'!D625,'Production Data'!A:A,'Workout sheet'!A625)</f>
        <v>0</v>
      </c>
      <c r="F625" s="1">
        <f t="shared" si="81"/>
        <v>35100</v>
      </c>
      <c r="G625">
        <f>SUMIFS('Production Data'!T:T,'Production Data'!C:C,'Workout sheet'!D625,'Production Data'!A:A,'Workout sheet'!A625)</f>
        <v>0</v>
      </c>
      <c r="H625">
        <f>COUNTIFS('Compac Raw Data'!$D:$D,'Workout sheet'!C625,'Compac Raw Data'!$Z:$Z,'Workout sheet'!A625)</f>
        <v>0</v>
      </c>
      <c r="I625" s="8">
        <f t="shared" si="79"/>
        <v>0</v>
      </c>
      <c r="J625" s="8">
        <f t="shared" si="80"/>
        <v>0</v>
      </c>
      <c r="K625">
        <f>(SUMIFS('Compac Raw Data'!S:S,'Compac Raw Data'!Z:Z,'Workout sheet'!A625,'Compac Raw Data'!D:D,'Workout sheet'!C625))</f>
        <v>0</v>
      </c>
      <c r="L625" s="17">
        <f t="shared" si="82"/>
        <v>0</v>
      </c>
      <c r="M625" s="8">
        <f ca="1">IF(Table2[[#This Row],[MONTH]]+EOMONTH(MONTH(Table2[[#This Row],[MONTH]]),0)&lt;TODAY(),IF(H625=0,(F625-E625)/1440,((F625-E625)/H625)/1440),0)</f>
        <v>24.375</v>
      </c>
      <c r="N625" s="24">
        <f t="shared" si="83"/>
        <v>0</v>
      </c>
    </row>
    <row r="626" spans="1:14" x14ac:dyDescent="0.3">
      <c r="A626" s="6">
        <v>45413</v>
      </c>
      <c r="B626" t="s">
        <v>35</v>
      </c>
      <c r="C626" t="str">
        <f>_xlfn.XLOOKUP(D626,'Production Data'!C:C,'Production Data'!B:B)</f>
        <v>MAZAK HMC FH 4000- 21001</v>
      </c>
      <c r="D626" s="1" t="s">
        <v>37</v>
      </c>
      <c r="E626" s="1">
        <f>SUMIFS('Production Data'!K:K,'Production Data'!C:C,'Workout sheet'!D626,'Production Data'!A:A,'Workout sheet'!A626)</f>
        <v>0</v>
      </c>
      <c r="F626" s="1">
        <f t="shared" si="81"/>
        <v>35100</v>
      </c>
      <c r="G626">
        <f>SUMIFS('Production Data'!T:T,'Production Data'!C:C,'Workout sheet'!D626,'Production Data'!A:A,'Workout sheet'!A626)</f>
        <v>0</v>
      </c>
      <c r="H626">
        <f>COUNTIFS('Compac Raw Data'!$D:$D,'Workout sheet'!C626,'Compac Raw Data'!$Z:$Z,'Workout sheet'!A626)</f>
        <v>0</v>
      </c>
      <c r="I626" s="8">
        <f t="shared" si="79"/>
        <v>0</v>
      </c>
      <c r="J626" s="8">
        <f t="shared" si="80"/>
        <v>0</v>
      </c>
      <c r="K626">
        <f>(SUMIFS('Compac Raw Data'!S:S,'Compac Raw Data'!Z:Z,'Workout sheet'!A626,'Compac Raw Data'!D:D,'Workout sheet'!C626))</f>
        <v>0</v>
      </c>
      <c r="L626" s="17">
        <f t="shared" si="82"/>
        <v>0</v>
      </c>
      <c r="M626" s="8">
        <f ca="1">IF(Table2[[#This Row],[MONTH]]+EOMONTH(MONTH(Table2[[#This Row],[MONTH]]),0)&lt;TODAY(),IF(H626=0,(F626-E626)/1440,((F626-E626)/H626)/1440),0)</f>
        <v>24.375</v>
      </c>
      <c r="N626" s="24">
        <f t="shared" si="83"/>
        <v>0</v>
      </c>
    </row>
    <row r="627" spans="1:14" x14ac:dyDescent="0.3">
      <c r="A627" s="6">
        <v>45413</v>
      </c>
      <c r="B627" t="s">
        <v>35</v>
      </c>
      <c r="C627" t="str">
        <f>_xlfn.XLOOKUP(D627,'Production Data'!C:C,'Production Data'!B:B)</f>
        <v>DOOSAN VERTICAL TURNING LATHE VTL850 I3101</v>
      </c>
      <c r="D627" s="1" t="s">
        <v>38</v>
      </c>
      <c r="E627" s="1">
        <f>SUMIFS('Production Data'!K:K,'Production Data'!C:C,'Workout sheet'!D627,'Production Data'!A:A,'Workout sheet'!A627)</f>
        <v>0</v>
      </c>
      <c r="F627" s="1">
        <f t="shared" si="81"/>
        <v>35100</v>
      </c>
      <c r="G627">
        <f>SUMIFS('Production Data'!T:T,'Production Data'!C:C,'Workout sheet'!D627,'Production Data'!A:A,'Workout sheet'!A627)</f>
        <v>0</v>
      </c>
      <c r="H627">
        <f>COUNTIFS('Compac Raw Data'!$D:$D,'Workout sheet'!C627,'Compac Raw Data'!$Z:$Z,'Workout sheet'!A627)</f>
        <v>0</v>
      </c>
      <c r="I627" s="8">
        <f t="shared" si="79"/>
        <v>0</v>
      </c>
      <c r="J627" s="8">
        <f t="shared" si="80"/>
        <v>0</v>
      </c>
      <c r="K627">
        <f>(SUMIFS('Compac Raw Data'!S:S,'Compac Raw Data'!Z:Z,'Workout sheet'!A627,'Compac Raw Data'!D:D,'Workout sheet'!C627))</f>
        <v>0</v>
      </c>
      <c r="L627" s="17">
        <f t="shared" si="82"/>
        <v>0</v>
      </c>
      <c r="M627" s="8">
        <f ca="1">IF(Table2[[#This Row],[MONTH]]+EOMONTH(MONTH(Table2[[#This Row],[MONTH]]),0)&lt;TODAY(),IF(H627=0,(F627-E627)/1440,((F627-E627)/H627)/1440),0)</f>
        <v>24.375</v>
      </c>
      <c r="N627" s="24">
        <f t="shared" si="83"/>
        <v>0</v>
      </c>
    </row>
    <row r="628" spans="1:14" x14ac:dyDescent="0.3">
      <c r="A628" s="6">
        <v>45413</v>
      </c>
      <c r="B628" t="s">
        <v>35</v>
      </c>
      <c r="C628" t="str">
        <f>_xlfn.XLOOKUP(D628,'Production Data'!C:C,'Production Data'!B:B)</f>
        <v>HWACHEON VERTICAL TURNING LATHE VT550R I3105</v>
      </c>
      <c r="D628" s="1" t="s">
        <v>39</v>
      </c>
      <c r="E628" s="1">
        <f>SUMIFS('Production Data'!K:K,'Production Data'!C:C,'Workout sheet'!D628,'Production Data'!A:A,'Workout sheet'!A628)</f>
        <v>0</v>
      </c>
      <c r="F628" s="1">
        <f t="shared" si="81"/>
        <v>35100</v>
      </c>
      <c r="G628">
        <f>SUMIFS('Production Data'!T:T,'Production Data'!C:C,'Workout sheet'!D628,'Production Data'!A:A,'Workout sheet'!A628)</f>
        <v>0</v>
      </c>
      <c r="H628">
        <f>COUNTIFS('Compac Raw Data'!$D:$D,'Workout sheet'!C628,'Compac Raw Data'!$Z:$Z,'Workout sheet'!A628)</f>
        <v>0</v>
      </c>
      <c r="I628" s="8">
        <f t="shared" ref="I628:I691" si="84">IF(H628=0,(E628/60),(E628/H628)/60)</f>
        <v>0</v>
      </c>
      <c r="J628" s="8">
        <f t="shared" ref="J628:J691" si="85">IF(H628=0,(G628-E628)/1440,((G628-E628)/H628)/1440)</f>
        <v>0</v>
      </c>
      <c r="K628">
        <f>(SUMIFS('Compac Raw Data'!S:S,'Compac Raw Data'!Z:Z,'Workout sheet'!A628,'Compac Raw Data'!D:D,'Workout sheet'!C628))</f>
        <v>0</v>
      </c>
      <c r="L628" s="17">
        <f t="shared" si="82"/>
        <v>0</v>
      </c>
      <c r="M628" s="8">
        <f ca="1">IF(Table2[[#This Row],[MONTH]]+EOMONTH(MONTH(Table2[[#This Row],[MONTH]]),0)&lt;TODAY(),IF(H628=0,(F628-E628)/1440,((F628-E628)/H628)/1440),0)</f>
        <v>24.375</v>
      </c>
      <c r="N628" s="24">
        <f t="shared" si="83"/>
        <v>0</v>
      </c>
    </row>
    <row r="629" spans="1:14" x14ac:dyDescent="0.3">
      <c r="A629" s="6">
        <v>45413</v>
      </c>
      <c r="B629" t="s">
        <v>35</v>
      </c>
      <c r="C629" t="str">
        <f>_xlfn.XLOOKUP(D629,'Production Data'!C:C,'Production Data'!B:B)</f>
        <v>HWACHEON VERTICAL TURNING LATHE VT650R I3107</v>
      </c>
      <c r="D629" s="1" t="s">
        <v>40</v>
      </c>
      <c r="E629" s="1">
        <f>SUMIFS('Production Data'!K:K,'Production Data'!C:C,'Workout sheet'!D629,'Production Data'!A:A,'Workout sheet'!A629)</f>
        <v>0</v>
      </c>
      <c r="F629" s="1">
        <f t="shared" si="81"/>
        <v>35100</v>
      </c>
      <c r="G629">
        <f>SUMIFS('Production Data'!T:T,'Production Data'!C:C,'Workout sheet'!D629,'Production Data'!A:A,'Workout sheet'!A629)</f>
        <v>0</v>
      </c>
      <c r="H629">
        <f>COUNTIFS('Compac Raw Data'!$D:$D,'Workout sheet'!C629,'Compac Raw Data'!$Z:$Z,'Workout sheet'!A629)</f>
        <v>0</v>
      </c>
      <c r="I629" s="8">
        <f t="shared" si="84"/>
        <v>0</v>
      </c>
      <c r="J629" s="8">
        <f t="shared" si="85"/>
        <v>0</v>
      </c>
      <c r="K629">
        <f>(SUMIFS('Compac Raw Data'!S:S,'Compac Raw Data'!Z:Z,'Workout sheet'!A629,'Compac Raw Data'!D:D,'Workout sheet'!C629))</f>
        <v>0</v>
      </c>
      <c r="L629" s="17">
        <f t="shared" si="82"/>
        <v>0</v>
      </c>
      <c r="M629" s="8">
        <f ca="1">IF(Table2[[#This Row],[MONTH]]+EOMONTH(MONTH(Table2[[#This Row],[MONTH]]),0)&lt;TODAY(),IF(H629=0,(F629-E629)/1440,((F629-E629)/H629)/1440),0)</f>
        <v>24.375</v>
      </c>
      <c r="N629" s="24">
        <f t="shared" si="83"/>
        <v>0</v>
      </c>
    </row>
    <row r="630" spans="1:14" x14ac:dyDescent="0.3">
      <c r="A630" s="6">
        <v>45413</v>
      </c>
      <c r="B630" t="s">
        <v>35</v>
      </c>
      <c r="C630" t="str">
        <f>_xlfn.XLOOKUP(D630,'Production Data'!C:C,'Production Data'!B:B)</f>
        <v>MAZAK HMC FH6800 6PC I21004</v>
      </c>
      <c r="D630" s="1" t="s">
        <v>41</v>
      </c>
      <c r="E630" s="1">
        <f>SUMIFS('Production Data'!K:K,'Production Data'!C:C,'Workout sheet'!D630,'Production Data'!A:A,'Workout sheet'!A630)</f>
        <v>0</v>
      </c>
      <c r="F630" s="1">
        <f t="shared" si="81"/>
        <v>35100</v>
      </c>
      <c r="G630">
        <f>SUMIFS('Production Data'!T:T,'Production Data'!C:C,'Workout sheet'!D630,'Production Data'!A:A,'Workout sheet'!A630)</f>
        <v>0</v>
      </c>
      <c r="H630">
        <f>COUNTIFS('Compac Raw Data'!$D:$D,'Workout sheet'!C630,'Compac Raw Data'!$Z:$Z,'Workout sheet'!A630)</f>
        <v>0</v>
      </c>
      <c r="I630" s="8">
        <f t="shared" si="84"/>
        <v>0</v>
      </c>
      <c r="J630" s="8">
        <f t="shared" si="85"/>
        <v>0</v>
      </c>
      <c r="K630">
        <f>(SUMIFS('Compac Raw Data'!S:S,'Compac Raw Data'!Z:Z,'Workout sheet'!A630,'Compac Raw Data'!D:D,'Workout sheet'!C630))</f>
        <v>0</v>
      </c>
      <c r="L630" s="17">
        <f t="shared" si="82"/>
        <v>0</v>
      </c>
      <c r="M630" s="8">
        <f ca="1">IF(Table2[[#This Row],[MONTH]]+EOMONTH(MONTH(Table2[[#This Row],[MONTH]]),0)&lt;TODAY(),IF(H630=0,(F630-E630)/1440,((F630-E630)/H630)/1440),0)</f>
        <v>24.375</v>
      </c>
      <c r="N630" s="24">
        <f t="shared" si="83"/>
        <v>0</v>
      </c>
    </row>
    <row r="631" spans="1:14" x14ac:dyDescent="0.3">
      <c r="A631" s="6">
        <v>45413</v>
      </c>
      <c r="B631" t="s">
        <v>35</v>
      </c>
      <c r="C631" t="str">
        <f>_xlfn.XLOOKUP(D631,'Production Data'!C:C,'Production Data'!B:B)</f>
        <v>MAZAK HMC FH6800 2PC-1 I21003</v>
      </c>
      <c r="D631" s="1" t="s">
        <v>42</v>
      </c>
      <c r="E631" s="1">
        <f>SUMIFS('Production Data'!K:K,'Production Data'!C:C,'Workout sheet'!D631,'Production Data'!A:A,'Workout sheet'!A631)</f>
        <v>0</v>
      </c>
      <c r="F631" s="1">
        <f t="shared" si="81"/>
        <v>35100</v>
      </c>
      <c r="G631">
        <f>SUMIFS('Production Data'!T:T,'Production Data'!C:C,'Workout sheet'!D631,'Production Data'!A:A,'Workout sheet'!A631)</f>
        <v>0</v>
      </c>
      <c r="H631">
        <f>COUNTIFS('Compac Raw Data'!$D:$D,'Workout sheet'!C631,'Compac Raw Data'!$Z:$Z,'Workout sheet'!A631)</f>
        <v>0</v>
      </c>
      <c r="I631" s="8">
        <f t="shared" si="84"/>
        <v>0</v>
      </c>
      <c r="J631" s="8">
        <f t="shared" si="85"/>
        <v>0</v>
      </c>
      <c r="K631">
        <f>(SUMIFS('Compac Raw Data'!S:S,'Compac Raw Data'!Z:Z,'Workout sheet'!A631,'Compac Raw Data'!D:D,'Workout sheet'!C631))</f>
        <v>0</v>
      </c>
      <c r="L631" s="17">
        <f t="shared" si="82"/>
        <v>0</v>
      </c>
      <c r="M631" s="8">
        <f ca="1">IF(Table2[[#This Row],[MONTH]]+EOMONTH(MONTH(Table2[[#This Row],[MONTH]]),0)&lt;TODAY(),IF(H631=0,(F631-E631)/1440,((F631-E631)/H631)/1440),0)</f>
        <v>24.375</v>
      </c>
      <c r="N631" s="24">
        <f t="shared" si="83"/>
        <v>0</v>
      </c>
    </row>
    <row r="632" spans="1:14" x14ac:dyDescent="0.3">
      <c r="A632" s="6">
        <v>45413</v>
      </c>
      <c r="B632" t="s">
        <v>35</v>
      </c>
      <c r="C632" t="str">
        <f>_xlfn.XLOOKUP(D632,'Production Data'!C:C,'Production Data'!B:B)</f>
        <v>MAZAK HMC FH6800 2PC-2 I21006</v>
      </c>
      <c r="D632" s="1" t="s">
        <v>43</v>
      </c>
      <c r="E632" s="1">
        <f>SUMIFS('Production Data'!K:K,'Production Data'!C:C,'Workout sheet'!D632,'Production Data'!A:A,'Workout sheet'!A632)</f>
        <v>0</v>
      </c>
      <c r="F632" s="1">
        <f t="shared" si="81"/>
        <v>35100</v>
      </c>
      <c r="G632">
        <f>SUMIFS('Production Data'!T:T,'Production Data'!C:C,'Workout sheet'!D632,'Production Data'!A:A,'Workout sheet'!A632)</f>
        <v>0</v>
      </c>
      <c r="H632">
        <f>COUNTIFS('Compac Raw Data'!$D:$D,'Workout sheet'!C632,'Compac Raw Data'!$Z:$Z,'Workout sheet'!A632)</f>
        <v>0</v>
      </c>
      <c r="I632" s="8">
        <f t="shared" si="84"/>
        <v>0</v>
      </c>
      <c r="J632" s="8">
        <f t="shared" si="85"/>
        <v>0</v>
      </c>
      <c r="K632">
        <f>(SUMIFS('Compac Raw Data'!S:S,'Compac Raw Data'!Z:Z,'Workout sheet'!A632,'Compac Raw Data'!D:D,'Workout sheet'!C632))</f>
        <v>0</v>
      </c>
      <c r="L632" s="17">
        <f t="shared" si="82"/>
        <v>0</v>
      </c>
      <c r="M632" s="8">
        <f ca="1">IF(Table2[[#This Row],[MONTH]]+EOMONTH(MONTH(Table2[[#This Row],[MONTH]]),0)&lt;TODAY(),IF(H632=0,(F632-E632)/1440,((F632-E632)/H632)/1440),0)</f>
        <v>24.375</v>
      </c>
      <c r="N632" s="24">
        <f t="shared" si="83"/>
        <v>0</v>
      </c>
    </row>
    <row r="633" spans="1:14" x14ac:dyDescent="0.3">
      <c r="A633" s="6">
        <v>45413</v>
      </c>
      <c r="B633" t="s">
        <v>35</v>
      </c>
      <c r="C633" t="str">
        <f>_xlfn.XLOOKUP(D633,'Production Data'!C:C,'Production Data'!B:B)</f>
        <v>MAZAK TURNING CENTER QTN350M I3006</v>
      </c>
      <c r="D633" s="1" t="s">
        <v>44</v>
      </c>
      <c r="E633" s="1">
        <f>SUMIFS('Production Data'!K:K,'Production Data'!C:C,'Workout sheet'!D633,'Production Data'!A:A,'Workout sheet'!A633)</f>
        <v>0</v>
      </c>
      <c r="F633" s="1">
        <f t="shared" si="81"/>
        <v>35100</v>
      </c>
      <c r="G633">
        <f>SUMIFS('Production Data'!T:T,'Production Data'!C:C,'Workout sheet'!D633,'Production Data'!A:A,'Workout sheet'!A633)</f>
        <v>0</v>
      </c>
      <c r="H633">
        <f>COUNTIFS('Compac Raw Data'!$D:$D,'Workout sheet'!C633,'Compac Raw Data'!$Z:$Z,'Workout sheet'!A633)</f>
        <v>0</v>
      </c>
      <c r="I633" s="8">
        <f t="shared" si="84"/>
        <v>0</v>
      </c>
      <c r="J633" s="8">
        <f t="shared" si="85"/>
        <v>0</v>
      </c>
      <c r="K633">
        <f>(SUMIFS('Compac Raw Data'!S:S,'Compac Raw Data'!Z:Z,'Workout sheet'!A633,'Compac Raw Data'!D:D,'Workout sheet'!C633))</f>
        <v>0</v>
      </c>
      <c r="L633" s="17">
        <f t="shared" si="82"/>
        <v>0</v>
      </c>
      <c r="M633" s="8">
        <f ca="1">IF(Table2[[#This Row],[MONTH]]+EOMONTH(MONTH(Table2[[#This Row],[MONTH]]),0)&lt;TODAY(),IF(H633=0,(F633-E633)/1440,((F633-E633)/H633)/1440),0)</f>
        <v>24.375</v>
      </c>
      <c r="N633" s="24">
        <f t="shared" si="83"/>
        <v>0</v>
      </c>
    </row>
    <row r="634" spans="1:14" x14ac:dyDescent="0.3">
      <c r="A634" s="6">
        <v>45413</v>
      </c>
      <c r="B634" t="s">
        <v>35</v>
      </c>
      <c r="C634" t="str">
        <f>_xlfn.XLOOKUP(D634,'Production Data'!C:C,'Production Data'!B:B)</f>
        <v>MAZAK VMC VTC200B I22001</v>
      </c>
      <c r="D634" s="1" t="s">
        <v>45</v>
      </c>
      <c r="E634" s="1">
        <f>SUMIFS('Production Data'!K:K,'Production Data'!C:C,'Workout sheet'!D634,'Production Data'!A:A,'Workout sheet'!A634)</f>
        <v>0</v>
      </c>
      <c r="F634" s="1">
        <f t="shared" si="81"/>
        <v>35100</v>
      </c>
      <c r="G634">
        <f>SUMIFS('Production Data'!T:T,'Production Data'!C:C,'Workout sheet'!D634,'Production Data'!A:A,'Workout sheet'!A634)</f>
        <v>0</v>
      </c>
      <c r="H634">
        <f>COUNTIFS('Compac Raw Data'!$D:$D,'Workout sheet'!C634,'Compac Raw Data'!$Z:$Z,'Workout sheet'!A634)</f>
        <v>0</v>
      </c>
      <c r="I634" s="8">
        <f t="shared" si="84"/>
        <v>0</v>
      </c>
      <c r="J634" s="8">
        <f t="shared" si="85"/>
        <v>0</v>
      </c>
      <c r="K634">
        <f>(SUMIFS('Compac Raw Data'!S:S,'Compac Raw Data'!Z:Z,'Workout sheet'!A634,'Compac Raw Data'!D:D,'Workout sheet'!C634))</f>
        <v>0</v>
      </c>
      <c r="L634" s="17">
        <f t="shared" si="82"/>
        <v>0</v>
      </c>
      <c r="M634" s="8">
        <f ca="1">IF(Table2[[#This Row],[MONTH]]+EOMONTH(MONTH(Table2[[#This Row],[MONTH]]),0)&lt;TODAY(),IF(H634=0,(F634-E634)/1440,((F634-E634)/H634)/1440),0)</f>
        <v>24.375</v>
      </c>
      <c r="N634" s="24">
        <f t="shared" si="83"/>
        <v>0</v>
      </c>
    </row>
    <row r="635" spans="1:14" x14ac:dyDescent="0.3">
      <c r="A635" s="6">
        <v>45413</v>
      </c>
      <c r="B635" t="s">
        <v>35</v>
      </c>
      <c r="C635" t="str">
        <f>_xlfn.XLOOKUP(D635,'Production Data'!C:C,'Production Data'!B:B)</f>
        <v>AMS VMC MCV400 XL I22002</v>
      </c>
      <c r="D635" s="1" t="s">
        <v>46</v>
      </c>
      <c r="E635" s="1">
        <f>SUMIFS('Production Data'!K:K,'Production Data'!C:C,'Workout sheet'!D635,'Production Data'!A:A,'Workout sheet'!A635)</f>
        <v>0</v>
      </c>
      <c r="F635" s="1">
        <f t="shared" si="81"/>
        <v>35100</v>
      </c>
      <c r="G635">
        <f>SUMIFS('Production Data'!T:T,'Production Data'!C:C,'Workout sheet'!D635,'Production Data'!A:A,'Workout sheet'!A635)</f>
        <v>0</v>
      </c>
      <c r="H635">
        <f>COUNTIFS('Compac Raw Data'!$D:$D,'Workout sheet'!C635,'Compac Raw Data'!$Z:$Z,'Workout sheet'!A635)</f>
        <v>0</v>
      </c>
      <c r="I635" s="8">
        <f t="shared" si="84"/>
        <v>0</v>
      </c>
      <c r="J635" s="8">
        <f t="shared" si="85"/>
        <v>0</v>
      </c>
      <c r="K635">
        <f>(SUMIFS('Compac Raw Data'!S:S,'Compac Raw Data'!Z:Z,'Workout sheet'!A635,'Compac Raw Data'!D:D,'Workout sheet'!C635))</f>
        <v>0</v>
      </c>
      <c r="L635" s="17">
        <f t="shared" si="82"/>
        <v>0</v>
      </c>
      <c r="M635" s="8">
        <f ca="1">IF(Table2[[#This Row],[MONTH]]+EOMONTH(MONTH(Table2[[#This Row],[MONTH]]),0)&lt;TODAY(),IF(H635=0,(F635-E635)/1440,((F635-E635)/H635)/1440),0)</f>
        <v>24.375</v>
      </c>
      <c r="N635" s="24">
        <f t="shared" si="83"/>
        <v>0</v>
      </c>
    </row>
    <row r="636" spans="1:14" x14ac:dyDescent="0.3">
      <c r="A636" s="6">
        <v>45413</v>
      </c>
      <c r="B636" t="s">
        <v>35</v>
      </c>
      <c r="C636" t="str">
        <f>_xlfn.XLOOKUP(D636,'Production Data'!C:C,'Production Data'!B:B)</f>
        <v>TAL VERTICAL TURNING LATHE VTL800 I3106</v>
      </c>
      <c r="D636" s="1" t="s">
        <v>47</v>
      </c>
      <c r="E636" s="1">
        <f>SUMIFS('Production Data'!K:K,'Production Data'!C:C,'Workout sheet'!D636,'Production Data'!A:A,'Workout sheet'!A636)</f>
        <v>0</v>
      </c>
      <c r="F636" s="1">
        <f t="shared" si="81"/>
        <v>35100</v>
      </c>
      <c r="G636">
        <f>SUMIFS('Production Data'!T:T,'Production Data'!C:C,'Workout sheet'!D636,'Production Data'!A:A,'Workout sheet'!A636)</f>
        <v>0</v>
      </c>
      <c r="H636">
        <f>COUNTIFS('Compac Raw Data'!$D:$D,'Workout sheet'!C636,'Compac Raw Data'!$Z:$Z,'Workout sheet'!A636)</f>
        <v>0</v>
      </c>
      <c r="I636" s="8">
        <f t="shared" si="84"/>
        <v>0</v>
      </c>
      <c r="J636" s="8">
        <f t="shared" si="85"/>
        <v>0</v>
      </c>
      <c r="K636">
        <f>(SUMIFS('Compac Raw Data'!S:S,'Compac Raw Data'!Z:Z,'Workout sheet'!A636,'Compac Raw Data'!D:D,'Workout sheet'!C636))</f>
        <v>0</v>
      </c>
      <c r="L636" s="17">
        <f t="shared" si="82"/>
        <v>0</v>
      </c>
      <c r="M636" s="8">
        <f ca="1">IF(Table2[[#This Row],[MONTH]]+EOMONTH(MONTH(Table2[[#This Row],[MONTH]]),0)&lt;TODAY(),IF(H636=0,(F636-E636)/1440,((F636-E636)/H636)/1440),0)</f>
        <v>24.375</v>
      </c>
      <c r="N636" s="24">
        <f t="shared" si="83"/>
        <v>0</v>
      </c>
    </row>
    <row r="637" spans="1:14" x14ac:dyDescent="0.3">
      <c r="A637" s="6">
        <v>45413</v>
      </c>
      <c r="B637" t="s">
        <v>35</v>
      </c>
      <c r="C637" t="str">
        <f>_xlfn.XLOOKUP(D637,'Production Data'!C:C,'Production Data'!B:B)</f>
        <v>MAZAK TURNING CENTER QTN250M I3005</v>
      </c>
      <c r="D637" s="1" t="s">
        <v>48</v>
      </c>
      <c r="E637" s="1">
        <f>SUMIFS('Production Data'!K:K,'Production Data'!C:C,'Workout sheet'!D637,'Production Data'!A:A,'Workout sheet'!A637)</f>
        <v>0</v>
      </c>
      <c r="F637" s="1">
        <f t="shared" si="81"/>
        <v>35100</v>
      </c>
      <c r="G637">
        <f>SUMIFS('Production Data'!T:T,'Production Data'!C:C,'Workout sheet'!D637,'Production Data'!A:A,'Workout sheet'!A637)</f>
        <v>0</v>
      </c>
      <c r="H637">
        <f>COUNTIFS('Compac Raw Data'!$D:$D,'Workout sheet'!C637,'Compac Raw Data'!$Z:$Z,'Workout sheet'!A637)</f>
        <v>0</v>
      </c>
      <c r="I637" s="8">
        <f t="shared" si="84"/>
        <v>0</v>
      </c>
      <c r="J637" s="8">
        <f t="shared" si="85"/>
        <v>0</v>
      </c>
      <c r="K637">
        <f>(SUMIFS('Compac Raw Data'!S:S,'Compac Raw Data'!Z:Z,'Workout sheet'!A637,'Compac Raw Data'!D:D,'Workout sheet'!C637))</f>
        <v>0</v>
      </c>
      <c r="L637" s="17">
        <f t="shared" si="82"/>
        <v>0</v>
      </c>
      <c r="M637" s="8">
        <f ca="1">IF(Table2[[#This Row],[MONTH]]+EOMONTH(MONTH(Table2[[#This Row],[MONTH]]),0)&lt;TODAY(),IF(H637=0,(F637-E637)/1440,((F637-E637)/H637)/1440),0)</f>
        <v>24.375</v>
      </c>
      <c r="N637" s="24">
        <f t="shared" si="83"/>
        <v>0</v>
      </c>
    </row>
    <row r="638" spans="1:14" x14ac:dyDescent="0.3">
      <c r="A638" s="6">
        <v>45413</v>
      </c>
      <c r="B638" t="s">
        <v>35</v>
      </c>
      <c r="C638" t="str">
        <f>_xlfn.XLOOKUP(D638,'Production Data'!C:C,'Production Data'!B:B)</f>
        <v>MAZAK TURNING CENTER SQT200 I3004</v>
      </c>
      <c r="D638" s="1" t="s">
        <v>49</v>
      </c>
      <c r="E638" s="1">
        <f>SUMIFS('Production Data'!K:K,'Production Data'!C:C,'Workout sheet'!D638,'Production Data'!A:A,'Workout sheet'!A638)</f>
        <v>0</v>
      </c>
      <c r="F638" s="1">
        <f t="shared" si="81"/>
        <v>35100</v>
      </c>
      <c r="G638">
        <f>SUMIFS('Production Data'!T:T,'Production Data'!C:C,'Workout sheet'!D638,'Production Data'!A:A,'Workout sheet'!A638)</f>
        <v>0</v>
      </c>
      <c r="H638">
        <f>COUNTIFS('Compac Raw Data'!$D:$D,'Workout sheet'!C638,'Compac Raw Data'!$Z:$Z,'Workout sheet'!A638)</f>
        <v>0</v>
      </c>
      <c r="I638" s="8">
        <f t="shared" si="84"/>
        <v>0</v>
      </c>
      <c r="J638" s="8">
        <f t="shared" si="85"/>
        <v>0</v>
      </c>
      <c r="K638">
        <f>(SUMIFS('Compac Raw Data'!S:S,'Compac Raw Data'!Z:Z,'Workout sheet'!A638,'Compac Raw Data'!D:D,'Workout sheet'!C638))</f>
        <v>0</v>
      </c>
      <c r="L638" s="17">
        <f t="shared" si="82"/>
        <v>0</v>
      </c>
      <c r="M638" s="8">
        <f ca="1">IF(Table2[[#This Row],[MONTH]]+EOMONTH(MONTH(Table2[[#This Row],[MONTH]]),0)&lt;TODAY(),IF(H638=0,(F638-E638)/1440,((F638-E638)/H638)/1440),0)</f>
        <v>24.375</v>
      </c>
      <c r="N638" s="24">
        <f t="shared" si="83"/>
        <v>0</v>
      </c>
    </row>
    <row r="639" spans="1:14" x14ac:dyDescent="0.3">
      <c r="A639" s="6">
        <v>45413</v>
      </c>
      <c r="B639" t="s">
        <v>35</v>
      </c>
      <c r="C639" t="str">
        <f>_xlfn.XLOOKUP(D639,'Production Data'!C:C,'Production Data'!B:B)</f>
        <v>MAZAK TURNING CENTER SQT250-2 I3003</v>
      </c>
      <c r="D639" s="1" t="s">
        <v>50</v>
      </c>
      <c r="E639" s="1">
        <f>SUMIFS('Production Data'!K:K,'Production Data'!C:C,'Workout sheet'!D639,'Production Data'!A:A,'Workout sheet'!A639)</f>
        <v>0</v>
      </c>
      <c r="F639" s="1">
        <f t="shared" si="81"/>
        <v>35100</v>
      </c>
      <c r="G639">
        <f>SUMIFS('Production Data'!T:T,'Production Data'!C:C,'Workout sheet'!D639,'Production Data'!A:A,'Workout sheet'!A639)</f>
        <v>0</v>
      </c>
      <c r="H639">
        <f>COUNTIFS('Compac Raw Data'!$D:$D,'Workout sheet'!C639,'Compac Raw Data'!$Z:$Z,'Workout sheet'!A639)</f>
        <v>0</v>
      </c>
      <c r="I639" s="8">
        <f t="shared" si="84"/>
        <v>0</v>
      </c>
      <c r="J639" s="8">
        <f t="shared" si="85"/>
        <v>0</v>
      </c>
      <c r="K639">
        <f>(SUMIFS('Compac Raw Data'!S:S,'Compac Raw Data'!Z:Z,'Workout sheet'!A639,'Compac Raw Data'!D:D,'Workout sheet'!C639))</f>
        <v>0</v>
      </c>
      <c r="L639" s="17">
        <f t="shared" si="82"/>
        <v>0</v>
      </c>
      <c r="M639" s="8">
        <f ca="1">IF(Table2[[#This Row],[MONTH]]+EOMONTH(MONTH(Table2[[#This Row],[MONTH]]),0)&lt;TODAY(),IF(H639=0,(F639-E639)/1440,((F639-E639)/H639)/1440),0)</f>
        <v>24.375</v>
      </c>
      <c r="N639" s="24">
        <f t="shared" si="83"/>
        <v>0</v>
      </c>
    </row>
    <row r="640" spans="1:14" x14ac:dyDescent="0.3">
      <c r="A640" s="6">
        <v>45413</v>
      </c>
      <c r="B640" t="s">
        <v>35</v>
      </c>
      <c r="C640" t="str">
        <f>_xlfn.XLOOKUP(D640,'Production Data'!C:C,'Production Data'!B:B)</f>
        <v>MAG FEELER VMC VMP45A I22003</v>
      </c>
      <c r="D640" s="1" t="s">
        <v>51</v>
      </c>
      <c r="E640" s="1">
        <f>SUMIFS('Production Data'!K:K,'Production Data'!C:C,'Workout sheet'!D640,'Production Data'!A:A,'Workout sheet'!A640)</f>
        <v>0</v>
      </c>
      <c r="F640" s="1">
        <f t="shared" si="81"/>
        <v>35100</v>
      </c>
      <c r="G640">
        <f>SUMIFS('Production Data'!T:T,'Production Data'!C:C,'Workout sheet'!D640,'Production Data'!A:A,'Workout sheet'!A640)</f>
        <v>0</v>
      </c>
      <c r="H640">
        <f>COUNTIFS('Compac Raw Data'!$D:$D,'Workout sheet'!C640,'Compac Raw Data'!$Z:$Z,'Workout sheet'!A640)</f>
        <v>0</v>
      </c>
      <c r="I640" s="8">
        <f t="shared" si="84"/>
        <v>0</v>
      </c>
      <c r="J640" s="8">
        <f t="shared" si="85"/>
        <v>0</v>
      </c>
      <c r="K640">
        <f>(SUMIFS('Compac Raw Data'!S:S,'Compac Raw Data'!Z:Z,'Workout sheet'!A640,'Compac Raw Data'!D:D,'Workout sheet'!C640))</f>
        <v>0</v>
      </c>
      <c r="L640" s="17">
        <f t="shared" si="82"/>
        <v>0</v>
      </c>
      <c r="M640" s="8">
        <f ca="1">IF(Table2[[#This Row],[MONTH]]+EOMONTH(MONTH(Table2[[#This Row],[MONTH]]),0)&lt;TODAY(),IF(H640=0,(F640-E640)/1440,((F640-E640)/H640)/1440),0)</f>
        <v>24.375</v>
      </c>
      <c r="N640" s="24">
        <f t="shared" si="83"/>
        <v>0</v>
      </c>
    </row>
    <row r="641" spans="1:14" x14ac:dyDescent="0.3">
      <c r="A641" s="6">
        <v>45413</v>
      </c>
      <c r="B641" t="s">
        <v>35</v>
      </c>
      <c r="C641" t="str">
        <f>_xlfn.XLOOKUP(D641,'Production Data'!C:C,'Production Data'!B:B)</f>
        <v>MAZAK HMC HCN6800 2PC-3 I21007</v>
      </c>
      <c r="D641" s="1" t="s">
        <v>52</v>
      </c>
      <c r="E641" s="1">
        <f>SUMIFS('Production Data'!K:K,'Production Data'!C:C,'Workout sheet'!D641,'Production Data'!A:A,'Workout sheet'!A641)</f>
        <v>0</v>
      </c>
      <c r="F641" s="1">
        <f t="shared" si="81"/>
        <v>35100</v>
      </c>
      <c r="G641">
        <f>SUMIFS('Production Data'!T:T,'Production Data'!C:C,'Workout sheet'!D641,'Production Data'!A:A,'Workout sheet'!A641)</f>
        <v>0</v>
      </c>
      <c r="H641">
        <f>COUNTIFS('Compac Raw Data'!$D:$D,'Workout sheet'!C641,'Compac Raw Data'!$Z:$Z,'Workout sheet'!A641)</f>
        <v>0</v>
      </c>
      <c r="I641" s="8">
        <f t="shared" si="84"/>
        <v>0</v>
      </c>
      <c r="J641" s="8">
        <f t="shared" si="85"/>
        <v>0</v>
      </c>
      <c r="K641">
        <f>(SUMIFS('Compac Raw Data'!S:S,'Compac Raw Data'!Z:Z,'Workout sheet'!A641,'Compac Raw Data'!D:D,'Workout sheet'!C641))</f>
        <v>0</v>
      </c>
      <c r="L641" s="17">
        <f t="shared" si="82"/>
        <v>0</v>
      </c>
      <c r="M641" s="8">
        <f ca="1">IF(Table2[[#This Row],[MONTH]]+EOMONTH(MONTH(Table2[[#This Row],[MONTH]]),0)&lt;TODAY(),IF(H641=0,(F641-E641)/1440,((F641-E641)/H641)/1440),0)</f>
        <v>24.375</v>
      </c>
      <c r="N641" s="24">
        <f t="shared" si="83"/>
        <v>0</v>
      </c>
    </row>
    <row r="642" spans="1:14" x14ac:dyDescent="0.3">
      <c r="A642" s="6">
        <v>45413</v>
      </c>
      <c r="B642" t="s">
        <v>35</v>
      </c>
      <c r="C642" t="str">
        <f>_xlfn.XLOOKUP(D642,'Production Data'!C:C,'Production Data'!B:B)</f>
        <v>DOOSAN HMC HP6300 7PC I21008</v>
      </c>
      <c r="D642" s="1" t="s">
        <v>53</v>
      </c>
      <c r="E642" s="1">
        <f>SUMIFS('Production Data'!K:K,'Production Data'!C:C,'Workout sheet'!D642,'Production Data'!A:A,'Workout sheet'!A642)</f>
        <v>0</v>
      </c>
      <c r="F642" s="1">
        <f t="shared" si="81"/>
        <v>35100</v>
      </c>
      <c r="G642">
        <f>SUMIFS('Production Data'!T:T,'Production Data'!C:C,'Workout sheet'!D642,'Production Data'!A:A,'Workout sheet'!A642)</f>
        <v>0</v>
      </c>
      <c r="H642">
        <f>COUNTIFS('Compac Raw Data'!$D:$D,'Workout sheet'!C642,'Compac Raw Data'!$Z:$Z,'Workout sheet'!A642)</f>
        <v>0</v>
      </c>
      <c r="I642" s="8">
        <f t="shared" si="84"/>
        <v>0</v>
      </c>
      <c r="J642" s="8">
        <f t="shared" si="85"/>
        <v>0</v>
      </c>
      <c r="K642">
        <f>(SUMIFS('Compac Raw Data'!S:S,'Compac Raw Data'!Z:Z,'Workout sheet'!A642,'Compac Raw Data'!D:D,'Workout sheet'!C642))</f>
        <v>0</v>
      </c>
      <c r="L642" s="17">
        <f t="shared" si="82"/>
        <v>0</v>
      </c>
      <c r="M642" s="8">
        <f ca="1">IF(Table2[[#This Row],[MONTH]]+EOMONTH(MONTH(Table2[[#This Row],[MONTH]]),0)&lt;TODAY(),IF(H642=0,(F642-E642)/1440,((F642-E642)/H642)/1440),0)</f>
        <v>24.375</v>
      </c>
      <c r="N642" s="24">
        <f t="shared" si="83"/>
        <v>0</v>
      </c>
    </row>
    <row r="643" spans="1:14" x14ac:dyDescent="0.3">
      <c r="A643" s="6">
        <v>45413</v>
      </c>
      <c r="B643" t="s">
        <v>35</v>
      </c>
      <c r="C643" t="str">
        <f>_xlfn.XLOOKUP(D643,'Production Data'!C:C,'Production Data'!B:B)</f>
        <v>WIDMA VERTICAL TURNING LATHE VT600H I3108</v>
      </c>
      <c r="D643" s="1" t="s">
        <v>54</v>
      </c>
      <c r="E643" s="1">
        <f>SUMIFS('Production Data'!K:K,'Production Data'!C:C,'Workout sheet'!D643,'Production Data'!A:A,'Workout sheet'!A643)</f>
        <v>0</v>
      </c>
      <c r="F643" s="1">
        <f t="shared" si="81"/>
        <v>35100</v>
      </c>
      <c r="G643">
        <f>SUMIFS('Production Data'!T:T,'Production Data'!C:C,'Workout sheet'!D643,'Production Data'!A:A,'Workout sheet'!A643)</f>
        <v>0</v>
      </c>
      <c r="H643">
        <f>COUNTIFS('Compac Raw Data'!$D:$D,'Workout sheet'!C643,'Compac Raw Data'!$Z:$Z,'Workout sheet'!A643)</f>
        <v>0</v>
      </c>
      <c r="I643" s="8">
        <f t="shared" si="84"/>
        <v>0</v>
      </c>
      <c r="J643" s="8">
        <f t="shared" si="85"/>
        <v>0</v>
      </c>
      <c r="K643">
        <f>(SUMIFS('Compac Raw Data'!S:S,'Compac Raw Data'!Z:Z,'Workout sheet'!A643,'Compac Raw Data'!D:D,'Workout sheet'!C643))</f>
        <v>0</v>
      </c>
      <c r="L643" s="17">
        <f t="shared" si="82"/>
        <v>0</v>
      </c>
      <c r="M643" s="8">
        <f ca="1">IF(Table2[[#This Row],[MONTH]]+EOMONTH(MONTH(Table2[[#This Row],[MONTH]]),0)&lt;TODAY(),IF(H643=0,(F643-E643)/1440,((F643-E643)/H643)/1440),0)</f>
        <v>24.375</v>
      </c>
      <c r="N643" s="24">
        <f t="shared" si="83"/>
        <v>0</v>
      </c>
    </row>
    <row r="644" spans="1:14" x14ac:dyDescent="0.3">
      <c r="A644" s="6">
        <v>45413</v>
      </c>
      <c r="B644" t="s">
        <v>55</v>
      </c>
      <c r="C644" t="str">
        <f>_xlfn.XLOOKUP(D644,'Production Data'!C:C,'Production Data'!B:B)</f>
        <v>MAZAK INTEGRES E300-1 I3102</v>
      </c>
      <c r="D644" s="1" t="s">
        <v>56</v>
      </c>
      <c r="E644" s="1">
        <f>SUMIFS('Production Data'!K:K,'Production Data'!C:C,'Workout sheet'!D644,'Production Data'!A:A,'Workout sheet'!A644)</f>
        <v>0</v>
      </c>
      <c r="F644" s="1">
        <f t="shared" si="81"/>
        <v>35100</v>
      </c>
      <c r="G644">
        <f>SUMIFS('Production Data'!T:T,'Production Data'!C:C,'Workout sheet'!D644,'Production Data'!A:A,'Workout sheet'!A644)</f>
        <v>0</v>
      </c>
      <c r="H644">
        <f>COUNTIFS('Compac Raw Data'!$D:$D,'Workout sheet'!C644,'Compac Raw Data'!$Z:$Z,'Workout sheet'!A644)</f>
        <v>0</v>
      </c>
      <c r="I644" s="8">
        <f t="shared" si="84"/>
        <v>0</v>
      </c>
      <c r="J644" s="8">
        <f t="shared" si="85"/>
        <v>0</v>
      </c>
      <c r="K644">
        <f>(SUMIFS('Compac Raw Data'!S:S,'Compac Raw Data'!Z:Z,'Workout sheet'!A644,'Compac Raw Data'!D:D,'Workout sheet'!C644))</f>
        <v>0</v>
      </c>
      <c r="L644" s="17">
        <f t="shared" si="82"/>
        <v>0</v>
      </c>
      <c r="M644" s="8">
        <f ca="1">IF(Table2[[#This Row],[MONTH]]+EOMONTH(MONTH(Table2[[#This Row],[MONTH]]),0)&lt;TODAY(),IF(H644=0,(F644-E644)/1440,((F644-E644)/H644)/1440),0)</f>
        <v>24.375</v>
      </c>
      <c r="N644" s="24">
        <f t="shared" si="83"/>
        <v>0</v>
      </c>
    </row>
    <row r="645" spans="1:14" x14ac:dyDescent="0.3">
      <c r="A645" s="6">
        <v>45413</v>
      </c>
      <c r="B645" t="s">
        <v>55</v>
      </c>
      <c r="C645" t="str">
        <f>_xlfn.XLOOKUP(D645,'Production Data'!C:C,'Production Data'!B:B)</f>
        <v>MAZAK INTEGRES E300-2 I3103</v>
      </c>
      <c r="D645" s="1" t="s">
        <v>57</v>
      </c>
      <c r="E645" s="1">
        <f>SUMIFS('Production Data'!K:K,'Production Data'!C:C,'Workout sheet'!D645,'Production Data'!A:A,'Workout sheet'!A645)</f>
        <v>0</v>
      </c>
      <c r="F645" s="1">
        <f t="shared" si="81"/>
        <v>35100</v>
      </c>
      <c r="G645">
        <f>SUMIFS('Production Data'!T:T,'Production Data'!C:C,'Workout sheet'!D645,'Production Data'!A:A,'Workout sheet'!A645)</f>
        <v>0</v>
      </c>
      <c r="H645">
        <f>COUNTIFS('Compac Raw Data'!$D:$D,'Workout sheet'!C645,'Compac Raw Data'!$Z:$Z,'Workout sheet'!A645)</f>
        <v>0</v>
      </c>
      <c r="I645" s="8">
        <f t="shared" si="84"/>
        <v>0</v>
      </c>
      <c r="J645" s="8">
        <f t="shared" si="85"/>
        <v>0</v>
      </c>
      <c r="K645">
        <f>(SUMIFS('Compac Raw Data'!S:S,'Compac Raw Data'!Z:Z,'Workout sheet'!A645,'Compac Raw Data'!D:D,'Workout sheet'!C645))</f>
        <v>0</v>
      </c>
      <c r="L645" s="17">
        <f t="shared" si="82"/>
        <v>0</v>
      </c>
      <c r="M645" s="8">
        <f ca="1">IF(Table2[[#This Row],[MONTH]]+EOMONTH(MONTH(Table2[[#This Row],[MONTH]]),0)&lt;TODAY(),IF(H645=0,(F645-E645)/1440,((F645-E645)/H645)/1440),0)</f>
        <v>24.375</v>
      </c>
      <c r="N645" s="24">
        <f t="shared" si="83"/>
        <v>0</v>
      </c>
    </row>
    <row r="646" spans="1:14" x14ac:dyDescent="0.3">
      <c r="A646" s="6">
        <v>45413</v>
      </c>
      <c r="B646" t="s">
        <v>55</v>
      </c>
      <c r="C646" t="str">
        <f>_xlfn.XLOOKUP(D646,'Production Data'!C:C,'Production Data'!B:B)</f>
        <v>MAZAK INTEGRES E300-3 I3104</v>
      </c>
      <c r="D646" s="1" t="s">
        <v>58</v>
      </c>
      <c r="E646" s="1">
        <f>SUMIFS('Production Data'!K:K,'Production Data'!C:C,'Workout sheet'!D646,'Production Data'!A:A,'Workout sheet'!A646)</f>
        <v>0</v>
      </c>
      <c r="F646" s="1">
        <f t="shared" si="81"/>
        <v>35100</v>
      </c>
      <c r="G646">
        <f>SUMIFS('Production Data'!T:T,'Production Data'!C:C,'Workout sheet'!D646,'Production Data'!A:A,'Workout sheet'!A646)</f>
        <v>0</v>
      </c>
      <c r="H646">
        <f>COUNTIFS('Compac Raw Data'!$D:$D,'Workout sheet'!C646,'Compac Raw Data'!$Z:$Z,'Workout sheet'!A646)</f>
        <v>0</v>
      </c>
      <c r="I646" s="8">
        <f t="shared" si="84"/>
        <v>0</v>
      </c>
      <c r="J646" s="8">
        <f t="shared" si="85"/>
        <v>0</v>
      </c>
      <c r="K646">
        <f>(SUMIFS('Compac Raw Data'!S:S,'Compac Raw Data'!Z:Z,'Workout sheet'!A646,'Compac Raw Data'!D:D,'Workout sheet'!C646))</f>
        <v>0</v>
      </c>
      <c r="L646" s="17">
        <f t="shared" si="82"/>
        <v>0</v>
      </c>
      <c r="M646" s="8">
        <f ca="1">IF(Table2[[#This Row],[MONTH]]+EOMONTH(MONTH(Table2[[#This Row],[MONTH]]),0)&lt;TODAY(),IF(H646=0,(F646-E646)/1440,((F646-E646)/H646)/1440),0)</f>
        <v>24.375</v>
      </c>
      <c r="N646" s="24">
        <f t="shared" si="83"/>
        <v>0</v>
      </c>
    </row>
    <row r="647" spans="1:14" x14ac:dyDescent="0.3">
      <c r="A647" s="6">
        <v>45413</v>
      </c>
      <c r="B647" t="s">
        <v>55</v>
      </c>
      <c r="C647" t="str">
        <f>_xlfn.XLOOKUP(D647,'Production Data'!C:C,'Production Data'!B:B)</f>
        <v>MAZAK INTEGREX E500-1 I3201</v>
      </c>
      <c r="D647" s="1" t="s">
        <v>59</v>
      </c>
      <c r="E647" s="1">
        <f>SUMIFS('Production Data'!K:K,'Production Data'!C:C,'Workout sheet'!D647,'Production Data'!A:A,'Workout sheet'!A647)</f>
        <v>0</v>
      </c>
      <c r="F647" s="1">
        <f t="shared" si="81"/>
        <v>35100</v>
      </c>
      <c r="G647">
        <f>SUMIFS('Production Data'!T:T,'Production Data'!C:C,'Workout sheet'!D647,'Production Data'!A:A,'Workout sheet'!A647)</f>
        <v>0</v>
      </c>
      <c r="H647">
        <f>COUNTIFS('Compac Raw Data'!$D:$D,'Workout sheet'!C647,'Compac Raw Data'!$Z:$Z,'Workout sheet'!A647)</f>
        <v>0</v>
      </c>
      <c r="I647" s="8">
        <f t="shared" si="84"/>
        <v>0</v>
      </c>
      <c r="J647" s="8">
        <f t="shared" si="85"/>
        <v>0</v>
      </c>
      <c r="K647">
        <f>(SUMIFS('Compac Raw Data'!S:S,'Compac Raw Data'!Z:Z,'Workout sheet'!A647,'Compac Raw Data'!D:D,'Workout sheet'!C647))</f>
        <v>0</v>
      </c>
      <c r="L647" s="17">
        <f t="shared" si="82"/>
        <v>0</v>
      </c>
      <c r="M647" s="8">
        <f ca="1">IF(Table2[[#This Row],[MONTH]]+EOMONTH(MONTH(Table2[[#This Row],[MONTH]]),0)&lt;TODAY(),IF(H647=0,(F647-E647)/1440,((F647-E647)/H647)/1440),0)</f>
        <v>24.375</v>
      </c>
      <c r="N647" s="24">
        <f t="shared" si="83"/>
        <v>0</v>
      </c>
    </row>
    <row r="648" spans="1:14" x14ac:dyDescent="0.3">
      <c r="A648" s="6">
        <v>45413</v>
      </c>
      <c r="B648" t="s">
        <v>55</v>
      </c>
      <c r="C648" t="str">
        <f>_xlfn.XLOOKUP(D648,'Production Data'!C:C,'Production Data'!B:B)</f>
        <v>MAZAK INTEGREX E500-2 I3202</v>
      </c>
      <c r="D648" s="1" t="s">
        <v>60</v>
      </c>
      <c r="E648" s="1">
        <f>SUMIFS('Production Data'!K:K,'Production Data'!C:C,'Workout sheet'!D648,'Production Data'!A:A,'Workout sheet'!A648)</f>
        <v>0</v>
      </c>
      <c r="F648" s="1">
        <f t="shared" si="81"/>
        <v>35100</v>
      </c>
      <c r="G648">
        <f>SUMIFS('Production Data'!T:T,'Production Data'!C:C,'Workout sheet'!D648,'Production Data'!A:A,'Workout sheet'!A648)</f>
        <v>0</v>
      </c>
      <c r="H648">
        <f>COUNTIFS('Compac Raw Data'!$D:$D,'Workout sheet'!C648,'Compac Raw Data'!$Z:$Z,'Workout sheet'!A648)</f>
        <v>0</v>
      </c>
      <c r="I648" s="8">
        <f t="shared" si="84"/>
        <v>0</v>
      </c>
      <c r="J648" s="8">
        <f t="shared" si="85"/>
        <v>0</v>
      </c>
      <c r="K648">
        <f>(SUMIFS('Compac Raw Data'!S:S,'Compac Raw Data'!Z:Z,'Workout sheet'!A648,'Compac Raw Data'!D:D,'Workout sheet'!C648))</f>
        <v>0</v>
      </c>
      <c r="L648" s="17">
        <f t="shared" si="82"/>
        <v>0</v>
      </c>
      <c r="M648" s="8">
        <f ca="1">IF(Table2[[#This Row],[MONTH]]+EOMONTH(MONTH(Table2[[#This Row],[MONTH]]),0)&lt;TODAY(),IF(H648=0,(F648-E648)/1440,((F648-E648)/H648)/1440),0)</f>
        <v>24.375</v>
      </c>
      <c r="N648" s="24">
        <f t="shared" si="83"/>
        <v>0</v>
      </c>
    </row>
    <row r="649" spans="1:14" x14ac:dyDescent="0.3">
      <c r="A649" s="6">
        <v>45413</v>
      </c>
      <c r="B649" t="s">
        <v>55</v>
      </c>
      <c r="C649" t="str">
        <f>_xlfn.XLOOKUP(D649,'Production Data'!C:C,'Production Data'!B:B)</f>
        <v>MAZAK INTEGRES E800-1 I23001</v>
      </c>
      <c r="D649" s="1" t="s">
        <v>61</v>
      </c>
      <c r="E649" s="1">
        <f>SUMIFS('Production Data'!K:K,'Production Data'!C:C,'Workout sheet'!D649,'Production Data'!A:A,'Workout sheet'!A649)</f>
        <v>0</v>
      </c>
      <c r="F649" s="1">
        <f t="shared" si="81"/>
        <v>35100</v>
      </c>
      <c r="G649">
        <f>SUMIFS('Production Data'!T:T,'Production Data'!C:C,'Workout sheet'!D649,'Production Data'!A:A,'Workout sheet'!A649)</f>
        <v>0</v>
      </c>
      <c r="H649">
        <f>COUNTIFS('Compac Raw Data'!$D:$D,'Workout sheet'!C649,'Compac Raw Data'!$Z:$Z,'Workout sheet'!A649)</f>
        <v>0</v>
      </c>
      <c r="I649" s="8">
        <f t="shared" si="84"/>
        <v>0</v>
      </c>
      <c r="J649" s="8">
        <f t="shared" si="85"/>
        <v>0</v>
      </c>
      <c r="K649">
        <f>(SUMIFS('Compac Raw Data'!S:S,'Compac Raw Data'!Z:Z,'Workout sheet'!A649,'Compac Raw Data'!D:D,'Workout sheet'!C649))</f>
        <v>0</v>
      </c>
      <c r="L649" s="17">
        <f t="shared" si="82"/>
        <v>0</v>
      </c>
      <c r="M649" s="8">
        <f ca="1">IF(Table2[[#This Row],[MONTH]]+EOMONTH(MONTH(Table2[[#This Row],[MONTH]]),0)&lt;TODAY(),IF(H649=0,(F649-E649)/1440,((F649-E649)/H649)/1440),0)</f>
        <v>24.375</v>
      </c>
      <c r="N649" s="24">
        <f t="shared" si="83"/>
        <v>0</v>
      </c>
    </row>
    <row r="650" spans="1:14" x14ac:dyDescent="0.3">
      <c r="A650" s="6">
        <v>45413</v>
      </c>
      <c r="B650" t="s">
        <v>55</v>
      </c>
      <c r="C650" t="str">
        <f>_xlfn.XLOOKUP(D650,'Production Data'!C:C,'Production Data'!B:B)</f>
        <v>MAZAK INTEGRES E800-2 I23002</v>
      </c>
      <c r="D650" s="1" t="s">
        <v>62</v>
      </c>
      <c r="E650" s="1">
        <f>SUMIFS('Production Data'!K:K,'Production Data'!C:C,'Workout sheet'!D650,'Production Data'!A:A,'Workout sheet'!A650)</f>
        <v>0</v>
      </c>
      <c r="F650" s="1">
        <f t="shared" si="81"/>
        <v>35100</v>
      </c>
      <c r="G650">
        <f>SUMIFS('Production Data'!T:T,'Production Data'!C:C,'Workout sheet'!D650,'Production Data'!A:A,'Workout sheet'!A650)</f>
        <v>0</v>
      </c>
      <c r="H650">
        <f>COUNTIFS('Compac Raw Data'!$D:$D,'Workout sheet'!C650,'Compac Raw Data'!$Z:$Z,'Workout sheet'!A650)</f>
        <v>0</v>
      </c>
      <c r="I650" s="8">
        <f t="shared" si="84"/>
        <v>0</v>
      </c>
      <c r="J650" s="8">
        <f t="shared" si="85"/>
        <v>0</v>
      </c>
      <c r="K650">
        <f>(SUMIFS('Compac Raw Data'!S:S,'Compac Raw Data'!Z:Z,'Workout sheet'!A650,'Compac Raw Data'!D:D,'Workout sheet'!C650))</f>
        <v>0</v>
      </c>
      <c r="L650" s="17">
        <f t="shared" si="82"/>
        <v>0</v>
      </c>
      <c r="M650" s="8">
        <f ca="1">IF(Table2[[#This Row],[MONTH]]+EOMONTH(MONTH(Table2[[#This Row],[MONTH]]),0)&lt;TODAY(),IF(H650=0,(F650-E650)/1440,((F650-E650)/H650)/1440),0)</f>
        <v>24.375</v>
      </c>
      <c r="N650" s="24">
        <f t="shared" si="83"/>
        <v>0</v>
      </c>
    </row>
    <row r="651" spans="1:14" x14ac:dyDescent="0.3">
      <c r="A651" s="6">
        <v>45413</v>
      </c>
      <c r="B651" t="s">
        <v>55</v>
      </c>
      <c r="C651" t="str">
        <f>_xlfn.XLOOKUP(D651,'Production Data'!C:C,'Production Data'!B:B)</f>
        <v>ARTHUR KLINK BROACHING 120T I5004</v>
      </c>
      <c r="D651" s="1" t="s">
        <v>63</v>
      </c>
      <c r="E651" s="1">
        <f>SUMIFS('Production Data'!K:K,'Production Data'!C:C,'Workout sheet'!D651,'Production Data'!A:A,'Workout sheet'!A651)</f>
        <v>0</v>
      </c>
      <c r="F651" s="1">
        <f t="shared" si="81"/>
        <v>35100</v>
      </c>
      <c r="G651">
        <f>SUMIFS('Production Data'!T:T,'Production Data'!C:C,'Workout sheet'!D651,'Production Data'!A:A,'Workout sheet'!A651)</f>
        <v>0</v>
      </c>
      <c r="H651">
        <f>COUNTIFS('Compac Raw Data'!$D:$D,'Workout sheet'!C651,'Compac Raw Data'!$Z:$Z,'Workout sheet'!A651)</f>
        <v>0</v>
      </c>
      <c r="I651" s="8">
        <f t="shared" si="84"/>
        <v>0</v>
      </c>
      <c r="J651" s="8">
        <f t="shared" si="85"/>
        <v>0</v>
      </c>
      <c r="K651">
        <f>(SUMIFS('Compac Raw Data'!S:S,'Compac Raw Data'!Z:Z,'Workout sheet'!A651,'Compac Raw Data'!D:D,'Workout sheet'!C651))</f>
        <v>0</v>
      </c>
      <c r="L651" s="17">
        <f t="shared" si="82"/>
        <v>0</v>
      </c>
      <c r="M651" s="8">
        <f ca="1">IF(Table2[[#This Row],[MONTH]]+EOMONTH(MONTH(Table2[[#This Row],[MONTH]]),0)&lt;TODAY(),IF(H651=0,(F651-E651)/1440,((F651-E651)/H651)/1440),0)</f>
        <v>24.375</v>
      </c>
      <c r="N651" s="24">
        <f t="shared" si="83"/>
        <v>0</v>
      </c>
    </row>
    <row r="652" spans="1:14" x14ac:dyDescent="0.3">
      <c r="A652" s="6">
        <v>45413</v>
      </c>
      <c r="B652" t="s">
        <v>55</v>
      </c>
      <c r="C652" t="str">
        <f>_xlfn.XLOOKUP(D652,'Production Data'!C:C,'Production Data'!B:B)</f>
        <v>BROACHING MACHINE  25 T-5003</v>
      </c>
      <c r="D652" s="1" t="s">
        <v>64</v>
      </c>
      <c r="E652" s="1">
        <f>SUMIFS('Production Data'!K:K,'Production Data'!C:C,'Workout sheet'!D652,'Production Data'!A:A,'Workout sheet'!A652)</f>
        <v>0</v>
      </c>
      <c r="F652" s="1">
        <f t="shared" ref="F652:F715" si="86">NETWORKDAYS.INTL(A652,EOMONTH(A652,0),11,U:U)*22.5*60</f>
        <v>35100</v>
      </c>
      <c r="G652">
        <f>SUMIFS('Production Data'!T:T,'Production Data'!C:C,'Workout sheet'!D652,'Production Data'!A:A,'Workout sheet'!A652)</f>
        <v>0</v>
      </c>
      <c r="H652">
        <f>COUNTIFS('Compac Raw Data'!$D:$D,'Workout sheet'!C652,'Compac Raw Data'!$Z:$Z,'Workout sheet'!A652)</f>
        <v>0</v>
      </c>
      <c r="I652" s="8">
        <f t="shared" si="84"/>
        <v>0</v>
      </c>
      <c r="J652" s="8">
        <f t="shared" si="85"/>
        <v>0</v>
      </c>
      <c r="K652">
        <f>(SUMIFS('Compac Raw Data'!S:S,'Compac Raw Data'!Z:Z,'Workout sheet'!A652,'Compac Raw Data'!D:D,'Workout sheet'!C652))</f>
        <v>0</v>
      </c>
      <c r="L652" s="17">
        <f t="shared" si="82"/>
        <v>0</v>
      </c>
      <c r="M652" s="8">
        <f ca="1">IF(Table2[[#This Row],[MONTH]]+EOMONTH(MONTH(Table2[[#This Row],[MONTH]]),0)&lt;TODAY(),IF(H652=0,(F652-E652)/1440,((F652-E652)/H652)/1440),0)</f>
        <v>24.375</v>
      </c>
      <c r="N652" s="24">
        <f t="shared" si="83"/>
        <v>0</v>
      </c>
    </row>
    <row r="653" spans="1:14" x14ac:dyDescent="0.3">
      <c r="A653" s="6">
        <v>45413</v>
      </c>
      <c r="B653" t="s">
        <v>55</v>
      </c>
      <c r="C653" t="str">
        <f>_xlfn.XLOOKUP(D653,'Production Data'!C:C,'Production Data'!B:B)</f>
        <v>CRANEBEL BROACHING 50T I5005</v>
      </c>
      <c r="D653" s="1" t="s">
        <v>65</v>
      </c>
      <c r="E653" s="1">
        <f>SUMIFS('Production Data'!K:K,'Production Data'!C:C,'Workout sheet'!D653,'Production Data'!A:A,'Workout sheet'!A653)</f>
        <v>0</v>
      </c>
      <c r="F653" s="1">
        <f t="shared" si="86"/>
        <v>35100</v>
      </c>
      <c r="G653">
        <f>SUMIFS('Production Data'!T:T,'Production Data'!C:C,'Workout sheet'!D653,'Production Data'!A:A,'Workout sheet'!A653)</f>
        <v>0</v>
      </c>
      <c r="H653">
        <f>COUNTIFS('Compac Raw Data'!$D:$D,'Workout sheet'!C653,'Compac Raw Data'!$Z:$Z,'Workout sheet'!A653)</f>
        <v>0</v>
      </c>
      <c r="I653" s="8">
        <f t="shared" si="84"/>
        <v>0</v>
      </c>
      <c r="J653" s="8">
        <f t="shared" si="85"/>
        <v>0</v>
      </c>
      <c r="K653">
        <f>(SUMIFS('Compac Raw Data'!S:S,'Compac Raw Data'!Z:Z,'Workout sheet'!A653,'Compac Raw Data'!D:D,'Workout sheet'!C653))</f>
        <v>0</v>
      </c>
      <c r="L653" s="17">
        <f t="shared" si="82"/>
        <v>0</v>
      </c>
      <c r="M653" s="8">
        <f ca="1">IF(Table2[[#This Row],[MONTH]]+EOMONTH(MONTH(Table2[[#This Row],[MONTH]]),0)&lt;TODAY(),IF(H653=0,(F653-E653)/1440,((F653-E653)/H653)/1440),0)</f>
        <v>24.375</v>
      </c>
      <c r="N653" s="24">
        <f t="shared" si="83"/>
        <v>0</v>
      </c>
    </row>
    <row r="654" spans="1:14" x14ac:dyDescent="0.3">
      <c r="A654" s="6">
        <v>45413</v>
      </c>
      <c r="B654" t="s">
        <v>55</v>
      </c>
      <c r="C654" t="str">
        <f>_xlfn.XLOOKUP(D654,'Production Data'!C:C,'Production Data'!B:B)</f>
        <v>TASA BROACHING 75T I5006</v>
      </c>
      <c r="D654" s="1" t="s">
        <v>66</v>
      </c>
      <c r="E654" s="1">
        <f>SUMIFS('Production Data'!K:K,'Production Data'!C:C,'Workout sheet'!D654,'Production Data'!A:A,'Workout sheet'!A654)</f>
        <v>0</v>
      </c>
      <c r="F654" s="1">
        <f t="shared" si="86"/>
        <v>35100</v>
      </c>
      <c r="G654">
        <f>SUMIFS('Production Data'!T:T,'Production Data'!C:C,'Workout sheet'!D654,'Production Data'!A:A,'Workout sheet'!A654)</f>
        <v>0</v>
      </c>
      <c r="H654">
        <f>COUNTIFS('Compac Raw Data'!$D:$D,'Workout sheet'!C654,'Compac Raw Data'!$Z:$Z,'Workout sheet'!A654)</f>
        <v>0</v>
      </c>
      <c r="I654" s="8">
        <f t="shared" si="84"/>
        <v>0</v>
      </c>
      <c r="J654" s="8">
        <f t="shared" si="85"/>
        <v>0</v>
      </c>
      <c r="K654">
        <f>(SUMIFS('Compac Raw Data'!S:S,'Compac Raw Data'!Z:Z,'Workout sheet'!A654,'Compac Raw Data'!D:D,'Workout sheet'!C654))</f>
        <v>0</v>
      </c>
      <c r="L654" s="17">
        <f t="shared" si="82"/>
        <v>0</v>
      </c>
      <c r="M654" s="8">
        <f ca="1">IF(Table2[[#This Row],[MONTH]]+EOMONTH(MONTH(Table2[[#This Row],[MONTH]]),0)&lt;TODAY(),IF(H654=0,(F654-E654)/1440,((F654-E654)/H654)/1440),0)</f>
        <v>24.375</v>
      </c>
      <c r="N654" s="24">
        <f t="shared" si="83"/>
        <v>0</v>
      </c>
    </row>
    <row r="655" spans="1:14" x14ac:dyDescent="0.3">
      <c r="A655" s="6">
        <v>45413</v>
      </c>
      <c r="B655" t="s">
        <v>80</v>
      </c>
      <c r="C655" t="str">
        <f>_xlfn.XLOOKUP(D655,'Production Data'!C:C,'Production Data'!B:B)</f>
        <v>PREMIER HOBBING PE250-1 I7006</v>
      </c>
      <c r="D655" s="1" t="s">
        <v>67</v>
      </c>
      <c r="E655" s="1">
        <f>SUMIFS('Production Data'!K:K,'Production Data'!C:C,'Workout sheet'!D655,'Production Data'!A:A,'Workout sheet'!A655)</f>
        <v>0</v>
      </c>
      <c r="F655" s="1">
        <f t="shared" si="86"/>
        <v>35100</v>
      </c>
      <c r="G655">
        <f>SUMIFS('Production Data'!T:T,'Production Data'!C:C,'Workout sheet'!D655,'Production Data'!A:A,'Workout sheet'!A655)</f>
        <v>0</v>
      </c>
      <c r="H655">
        <f>COUNTIFS('Compac Raw Data'!$D:$D,'Workout sheet'!C655,'Compac Raw Data'!$Z:$Z,'Workout sheet'!A655)</f>
        <v>0</v>
      </c>
      <c r="I655" s="8">
        <f t="shared" si="84"/>
        <v>0</v>
      </c>
      <c r="J655" s="8">
        <f t="shared" si="85"/>
        <v>0</v>
      </c>
      <c r="K655">
        <f>(SUMIFS('Compac Raw Data'!S:S,'Compac Raw Data'!Z:Z,'Workout sheet'!A655,'Compac Raw Data'!D:D,'Workout sheet'!C655))</f>
        <v>0</v>
      </c>
      <c r="L655" s="17">
        <f t="shared" si="82"/>
        <v>0</v>
      </c>
      <c r="M655" s="8">
        <f ca="1">IF(Table2[[#This Row],[MONTH]]+EOMONTH(MONTH(Table2[[#This Row],[MONTH]]),0)&lt;TODAY(),IF(H655=0,(F655-E655)/1440,((F655-E655)/H655)/1440),0)</f>
        <v>24.375</v>
      </c>
      <c r="N655" s="24">
        <f t="shared" si="83"/>
        <v>0</v>
      </c>
    </row>
    <row r="656" spans="1:14" x14ac:dyDescent="0.3">
      <c r="A656" s="6">
        <v>45413</v>
      </c>
      <c r="B656" t="s">
        <v>80</v>
      </c>
      <c r="C656" t="str">
        <f>_xlfn.XLOOKUP(D656,'Production Data'!C:C,'Production Data'!B:B)</f>
        <v>STUDER EXT GRINDING S36-2 I13006</v>
      </c>
      <c r="D656" s="1" t="s">
        <v>68</v>
      </c>
      <c r="E656" s="1">
        <f>SUMIFS('Production Data'!K:K,'Production Data'!C:C,'Workout sheet'!D656,'Production Data'!A:A,'Workout sheet'!A656)</f>
        <v>0</v>
      </c>
      <c r="F656" s="1">
        <f t="shared" si="86"/>
        <v>35100</v>
      </c>
      <c r="G656">
        <f>SUMIFS('Production Data'!T:T,'Production Data'!C:C,'Workout sheet'!D656,'Production Data'!A:A,'Workout sheet'!A656)</f>
        <v>0</v>
      </c>
      <c r="H656">
        <f>COUNTIFS('Compac Raw Data'!$D:$D,'Workout sheet'!C656,'Compac Raw Data'!$Z:$Z,'Workout sheet'!A656)</f>
        <v>0</v>
      </c>
      <c r="I656" s="8">
        <f t="shared" si="84"/>
        <v>0</v>
      </c>
      <c r="J656" s="8">
        <f t="shared" si="85"/>
        <v>0</v>
      </c>
      <c r="K656">
        <f>(SUMIFS('Compac Raw Data'!S:S,'Compac Raw Data'!Z:Z,'Workout sheet'!A656,'Compac Raw Data'!D:D,'Workout sheet'!C656))</f>
        <v>0</v>
      </c>
      <c r="L656" s="17">
        <f t="shared" si="82"/>
        <v>0</v>
      </c>
      <c r="M656" s="8">
        <f ca="1">IF(Table2[[#This Row],[MONTH]]+EOMONTH(MONTH(Table2[[#This Row],[MONTH]]),0)&lt;TODAY(),IF(H656=0,(F656-E656)/1440,((F656-E656)/H656)/1440),0)</f>
        <v>24.375</v>
      </c>
      <c r="N656" s="24">
        <f t="shared" si="83"/>
        <v>0</v>
      </c>
    </row>
    <row r="657" spans="1:14" x14ac:dyDescent="0.3">
      <c r="A657" s="6">
        <v>45413</v>
      </c>
      <c r="B657" t="s">
        <v>80</v>
      </c>
      <c r="C657" t="str">
        <f>_xlfn.XLOOKUP(D657,'Production Data'!C:C,'Production Data'!B:B)</f>
        <v>GLEASON GEAR GRINDING P600/800G-1 I15006</v>
      </c>
      <c r="D657" s="1" t="s">
        <v>69</v>
      </c>
      <c r="E657" s="1">
        <f>SUMIFS('Production Data'!K:K,'Production Data'!C:C,'Workout sheet'!D657,'Production Data'!A:A,'Workout sheet'!A657)</f>
        <v>0</v>
      </c>
      <c r="F657" s="1">
        <f t="shared" si="86"/>
        <v>35100</v>
      </c>
      <c r="G657">
        <f>SUMIFS('Production Data'!T:T,'Production Data'!C:C,'Workout sheet'!D657,'Production Data'!A:A,'Workout sheet'!A657)</f>
        <v>0</v>
      </c>
      <c r="H657">
        <f>COUNTIFS('Compac Raw Data'!$D:$D,'Workout sheet'!C657,'Compac Raw Data'!$Z:$Z,'Workout sheet'!A657)</f>
        <v>0</v>
      </c>
      <c r="I657" s="8">
        <f t="shared" si="84"/>
        <v>0</v>
      </c>
      <c r="J657" s="8">
        <f t="shared" si="85"/>
        <v>0</v>
      </c>
      <c r="K657">
        <f>(SUMIFS('Compac Raw Data'!S:S,'Compac Raw Data'!Z:Z,'Workout sheet'!A657,'Compac Raw Data'!D:D,'Workout sheet'!C657))</f>
        <v>0</v>
      </c>
      <c r="L657" s="17">
        <f t="shared" si="82"/>
        <v>0</v>
      </c>
      <c r="M657" s="8">
        <f ca="1">IF(Table2[[#This Row],[MONTH]]+EOMONTH(MONTH(Table2[[#This Row],[MONTH]]),0)&lt;TODAY(),IF(H657=0,(F657-E657)/1440,((F657-E657)/H657)/1440),0)</f>
        <v>24.375</v>
      </c>
      <c r="N657" s="24">
        <f t="shared" si="83"/>
        <v>0</v>
      </c>
    </row>
    <row r="658" spans="1:14" x14ac:dyDescent="0.3">
      <c r="A658" s="6">
        <v>45413</v>
      </c>
      <c r="B658" t="s">
        <v>80</v>
      </c>
      <c r="C658" t="str">
        <f>_xlfn.XLOOKUP(D658,'Production Data'!C:C,'Production Data'!B:B)</f>
        <v>GLEASON GEAR GRINDING P600/800G-2 I15008</v>
      </c>
      <c r="D658" s="1" t="s">
        <v>70</v>
      </c>
      <c r="E658" s="1">
        <f>SUMIFS('Production Data'!K:K,'Production Data'!C:C,'Workout sheet'!D658,'Production Data'!A:A,'Workout sheet'!A658)</f>
        <v>0</v>
      </c>
      <c r="F658" s="1">
        <f t="shared" si="86"/>
        <v>35100</v>
      </c>
      <c r="G658">
        <f>SUMIFS('Production Data'!T:T,'Production Data'!C:C,'Workout sheet'!D658,'Production Data'!A:A,'Workout sheet'!A658)</f>
        <v>0</v>
      </c>
      <c r="H658">
        <f>COUNTIFS('Compac Raw Data'!$D:$D,'Workout sheet'!C658,'Compac Raw Data'!$Z:$Z,'Workout sheet'!A658)</f>
        <v>0</v>
      </c>
      <c r="I658" s="8">
        <f t="shared" si="84"/>
        <v>0</v>
      </c>
      <c r="J658" s="8">
        <f t="shared" si="85"/>
        <v>0</v>
      </c>
      <c r="K658">
        <f>(SUMIFS('Compac Raw Data'!S:S,'Compac Raw Data'!Z:Z,'Workout sheet'!A658,'Compac Raw Data'!D:D,'Workout sheet'!C658))</f>
        <v>0</v>
      </c>
      <c r="L658" s="17">
        <f t="shared" si="82"/>
        <v>0</v>
      </c>
      <c r="M658" s="8">
        <f ca="1">IF(Table2[[#This Row],[MONTH]]+EOMONTH(MONTH(Table2[[#This Row],[MONTH]]),0)&lt;TODAY(),IF(H658=0,(F658-E658)/1440,((F658-E658)/H658)/1440),0)</f>
        <v>24.375</v>
      </c>
      <c r="N658" s="24">
        <f t="shared" si="83"/>
        <v>0</v>
      </c>
    </row>
    <row r="659" spans="1:14" x14ac:dyDescent="0.3">
      <c r="A659" s="6">
        <v>45413</v>
      </c>
      <c r="B659" t="s">
        <v>80</v>
      </c>
      <c r="C659" t="str">
        <f>_xlfn.XLOOKUP(D659,'Production Data'!C:C,'Production Data'!B:B)</f>
        <v>MAZAK TURNING QTN350B I3008</v>
      </c>
      <c r="D659" s="1" t="s">
        <v>71</v>
      </c>
      <c r="E659" s="1">
        <f>SUMIFS('Production Data'!K:K,'Production Data'!C:C,'Workout sheet'!D659,'Production Data'!A:A,'Workout sheet'!A659)</f>
        <v>0</v>
      </c>
      <c r="F659" s="1">
        <f t="shared" si="86"/>
        <v>35100</v>
      </c>
      <c r="G659">
        <f>SUMIFS('Production Data'!T:T,'Production Data'!C:C,'Workout sheet'!D659,'Production Data'!A:A,'Workout sheet'!A659)</f>
        <v>0</v>
      </c>
      <c r="H659">
        <f>COUNTIFS('Compac Raw Data'!$D:$D,'Workout sheet'!C659,'Compac Raw Data'!$Z:$Z,'Workout sheet'!A659)</f>
        <v>0</v>
      </c>
      <c r="I659" s="8">
        <f t="shared" si="84"/>
        <v>0</v>
      </c>
      <c r="J659" s="8">
        <f t="shared" si="85"/>
        <v>0</v>
      </c>
      <c r="K659">
        <f>(SUMIFS('Compac Raw Data'!S:S,'Compac Raw Data'!Z:Z,'Workout sheet'!A659,'Compac Raw Data'!D:D,'Workout sheet'!C659))</f>
        <v>0</v>
      </c>
      <c r="L659" s="17">
        <f t="shared" si="82"/>
        <v>0</v>
      </c>
      <c r="M659" s="8">
        <f ca="1">IF(Table2[[#This Row],[MONTH]]+EOMONTH(MONTH(Table2[[#This Row],[MONTH]]),0)&lt;TODAY(),IF(H659=0,(F659-E659)/1440,((F659-E659)/H659)/1440),0)</f>
        <v>24.375</v>
      </c>
      <c r="N659" s="24">
        <f t="shared" si="83"/>
        <v>0</v>
      </c>
    </row>
    <row r="660" spans="1:14" x14ac:dyDescent="0.3">
      <c r="A660" s="6">
        <v>45413</v>
      </c>
      <c r="B660" t="s">
        <v>80</v>
      </c>
      <c r="C660" t="str">
        <f>_xlfn.XLOOKUP(D660,'Production Data'!C:C,'Production Data'!B:B)</f>
        <v>GLEASON HOBBING PE800-1 I7007</v>
      </c>
      <c r="D660" s="1" t="s">
        <v>72</v>
      </c>
      <c r="E660" s="1">
        <f>SUMIFS('Production Data'!K:K,'Production Data'!C:C,'Workout sheet'!D660,'Production Data'!A:A,'Workout sheet'!A660)</f>
        <v>0</v>
      </c>
      <c r="F660" s="1">
        <f t="shared" si="86"/>
        <v>35100</v>
      </c>
      <c r="G660">
        <f>SUMIFS('Production Data'!T:T,'Production Data'!C:C,'Workout sheet'!D660,'Production Data'!A:A,'Workout sheet'!A660)</f>
        <v>0</v>
      </c>
      <c r="H660">
        <f>COUNTIFS('Compac Raw Data'!$D:$D,'Workout sheet'!C660,'Compac Raw Data'!$Z:$Z,'Workout sheet'!A660)</f>
        <v>0</v>
      </c>
      <c r="I660" s="8">
        <f t="shared" si="84"/>
        <v>0</v>
      </c>
      <c r="J660" s="8">
        <f t="shared" si="85"/>
        <v>0</v>
      </c>
      <c r="K660">
        <f>(SUMIFS('Compac Raw Data'!S:S,'Compac Raw Data'!Z:Z,'Workout sheet'!A660,'Compac Raw Data'!D:D,'Workout sheet'!C660))</f>
        <v>0</v>
      </c>
      <c r="L660" s="17">
        <f t="shared" si="82"/>
        <v>0</v>
      </c>
      <c r="M660" s="8">
        <f ca="1">IF(Table2[[#This Row],[MONTH]]+EOMONTH(MONTH(Table2[[#This Row],[MONTH]]),0)&lt;TODAY(),IF(H660=0,(F660-E660)/1440,((F660-E660)/H660)/1440),0)</f>
        <v>24.375</v>
      </c>
      <c r="N660" s="24">
        <f t="shared" si="83"/>
        <v>0</v>
      </c>
    </row>
    <row r="661" spans="1:14" x14ac:dyDescent="0.3">
      <c r="A661" s="6">
        <v>45413</v>
      </c>
      <c r="B661" t="s">
        <v>80</v>
      </c>
      <c r="C661" t="str">
        <f>_xlfn.XLOOKUP(D661,'Production Data'!C:C,'Production Data'!B:B)</f>
        <v>GLEASON HOBBING PE800-2 I7014</v>
      </c>
      <c r="D661" s="1" t="s">
        <v>73</v>
      </c>
      <c r="E661" s="1">
        <f>SUMIFS('Production Data'!K:K,'Production Data'!C:C,'Workout sheet'!D661,'Production Data'!A:A,'Workout sheet'!A661)</f>
        <v>0</v>
      </c>
      <c r="F661" s="1">
        <f t="shared" si="86"/>
        <v>35100</v>
      </c>
      <c r="G661">
        <f>SUMIFS('Production Data'!T:T,'Production Data'!C:C,'Workout sheet'!D661,'Production Data'!A:A,'Workout sheet'!A661)</f>
        <v>0</v>
      </c>
      <c r="H661">
        <f>COUNTIFS('Compac Raw Data'!$D:$D,'Workout sheet'!C661,'Compac Raw Data'!$Z:$Z,'Workout sheet'!A661)</f>
        <v>0</v>
      </c>
      <c r="I661" s="8">
        <f t="shared" si="84"/>
        <v>0</v>
      </c>
      <c r="J661" s="8">
        <f t="shared" si="85"/>
        <v>0</v>
      </c>
      <c r="K661">
        <f>(SUMIFS('Compac Raw Data'!S:S,'Compac Raw Data'!Z:Z,'Workout sheet'!A661,'Compac Raw Data'!D:D,'Workout sheet'!C661))</f>
        <v>0</v>
      </c>
      <c r="L661" s="17">
        <f t="shared" si="82"/>
        <v>0</v>
      </c>
      <c r="M661" s="8">
        <f ca="1">IF(Table2[[#This Row],[MONTH]]+EOMONTH(MONTH(Table2[[#This Row],[MONTH]]),0)&lt;TODAY(),IF(H661=0,(F661-E661)/1440,((F661-E661)/H661)/1440),0)</f>
        <v>24.375</v>
      </c>
      <c r="N661" s="24">
        <f t="shared" si="83"/>
        <v>0</v>
      </c>
    </row>
    <row r="662" spans="1:14" x14ac:dyDescent="0.3">
      <c r="A662" s="6">
        <v>45413</v>
      </c>
      <c r="B662" t="s">
        <v>80</v>
      </c>
      <c r="C662" t="str">
        <f>_xlfn.XLOOKUP(D662,'Production Data'!C:C,'Production Data'!B:B)</f>
        <v>GLEASON HOBBING P600H-1 I7010</v>
      </c>
      <c r="D662" s="1" t="s">
        <v>74</v>
      </c>
      <c r="E662" s="1">
        <f>SUMIFS('Production Data'!K:K,'Production Data'!C:C,'Workout sheet'!D662,'Production Data'!A:A,'Workout sheet'!A662)</f>
        <v>0</v>
      </c>
      <c r="F662" s="1">
        <f t="shared" si="86"/>
        <v>35100</v>
      </c>
      <c r="G662">
        <f>SUMIFS('Production Data'!T:T,'Production Data'!C:C,'Workout sheet'!D662,'Production Data'!A:A,'Workout sheet'!A662)</f>
        <v>0</v>
      </c>
      <c r="H662">
        <f>COUNTIFS('Compac Raw Data'!$D:$D,'Workout sheet'!C662,'Compac Raw Data'!$Z:$Z,'Workout sheet'!A662)</f>
        <v>0</v>
      </c>
      <c r="I662" s="8">
        <f t="shared" si="84"/>
        <v>0</v>
      </c>
      <c r="J662" s="8">
        <f t="shared" si="85"/>
        <v>0</v>
      </c>
      <c r="K662">
        <f>(SUMIFS('Compac Raw Data'!S:S,'Compac Raw Data'!Z:Z,'Workout sheet'!A662,'Compac Raw Data'!D:D,'Workout sheet'!C662))</f>
        <v>0</v>
      </c>
      <c r="L662" s="17">
        <f t="shared" si="82"/>
        <v>0</v>
      </c>
      <c r="M662" s="8">
        <f ca="1">IF(Table2[[#This Row],[MONTH]]+EOMONTH(MONTH(Table2[[#This Row],[MONTH]]),0)&lt;TODAY(),IF(H662=0,(F662-E662)/1440,((F662-E662)/H662)/1440),0)</f>
        <v>24.375</v>
      </c>
      <c r="N662" s="24">
        <f t="shared" si="83"/>
        <v>0</v>
      </c>
    </row>
    <row r="663" spans="1:14" x14ac:dyDescent="0.3">
      <c r="A663" s="6">
        <v>45413</v>
      </c>
      <c r="B663" t="s">
        <v>80</v>
      </c>
      <c r="C663" t="str">
        <f>_xlfn.XLOOKUP(D663,'Production Data'!C:C,'Production Data'!B:B)</f>
        <v>MAZAK HMC FH5800 I21002</v>
      </c>
      <c r="D663" s="1" t="s">
        <v>75</v>
      </c>
      <c r="E663" s="1">
        <f>SUMIFS('Production Data'!K:K,'Production Data'!C:C,'Workout sheet'!D663,'Production Data'!A:A,'Workout sheet'!A663)</f>
        <v>0</v>
      </c>
      <c r="F663" s="1">
        <f t="shared" si="86"/>
        <v>35100</v>
      </c>
      <c r="G663">
        <f>SUMIFS('Production Data'!T:T,'Production Data'!C:C,'Workout sheet'!D663,'Production Data'!A:A,'Workout sheet'!A663)</f>
        <v>0</v>
      </c>
      <c r="H663">
        <f>COUNTIFS('Compac Raw Data'!$D:$D,'Workout sheet'!C663,'Compac Raw Data'!$Z:$Z,'Workout sheet'!A663)</f>
        <v>0</v>
      </c>
      <c r="I663" s="8">
        <f t="shared" si="84"/>
        <v>0</v>
      </c>
      <c r="J663" s="8">
        <f t="shared" si="85"/>
        <v>0</v>
      </c>
      <c r="K663">
        <f>(SUMIFS('Compac Raw Data'!S:S,'Compac Raw Data'!Z:Z,'Workout sheet'!A663,'Compac Raw Data'!D:D,'Workout sheet'!C663))</f>
        <v>0</v>
      </c>
      <c r="L663" s="17">
        <f t="shared" si="82"/>
        <v>0</v>
      </c>
      <c r="M663" s="8">
        <f ca="1">IF(Table2[[#This Row],[MONTH]]+EOMONTH(MONTH(Table2[[#This Row],[MONTH]]),0)&lt;TODAY(),IF(H663=0,(F663-E663)/1440,((F663-E663)/H663)/1440),0)</f>
        <v>24.375</v>
      </c>
      <c r="N663" s="24">
        <f t="shared" si="83"/>
        <v>0</v>
      </c>
    </row>
    <row r="664" spans="1:14" x14ac:dyDescent="0.3">
      <c r="A664" s="6">
        <v>45413</v>
      </c>
      <c r="B664" t="s">
        <v>80</v>
      </c>
      <c r="C664" t="str">
        <f>_xlfn.XLOOKUP(D664,'Production Data'!C:C,'Production Data'!B:B)</f>
        <v>PMT EXT GRINDING AWH600 I13007</v>
      </c>
      <c r="D664" s="1" t="s">
        <v>76</v>
      </c>
      <c r="E664" s="1">
        <f>SUMIFS('Production Data'!K:K,'Production Data'!C:C,'Workout sheet'!D664,'Production Data'!A:A,'Workout sheet'!A664)</f>
        <v>0</v>
      </c>
      <c r="F664" s="1">
        <f t="shared" si="86"/>
        <v>35100</v>
      </c>
      <c r="G664">
        <f>SUMIFS('Production Data'!T:T,'Production Data'!C:C,'Workout sheet'!D664,'Production Data'!A:A,'Workout sheet'!A664)</f>
        <v>0</v>
      </c>
      <c r="H664">
        <f>COUNTIFS('Compac Raw Data'!$D:$D,'Workout sheet'!C664,'Compac Raw Data'!$Z:$Z,'Workout sheet'!A664)</f>
        <v>0</v>
      </c>
      <c r="I664" s="8">
        <f t="shared" si="84"/>
        <v>0</v>
      </c>
      <c r="J664" s="8">
        <f t="shared" si="85"/>
        <v>0</v>
      </c>
      <c r="K664">
        <f>(SUMIFS('Compac Raw Data'!S:S,'Compac Raw Data'!Z:Z,'Workout sheet'!A664,'Compac Raw Data'!D:D,'Workout sheet'!C664))</f>
        <v>0</v>
      </c>
      <c r="L664" s="17">
        <f t="shared" si="82"/>
        <v>0</v>
      </c>
      <c r="M664" s="8">
        <f ca="1">IF(Table2[[#This Row],[MONTH]]+EOMONTH(MONTH(Table2[[#This Row],[MONTH]]),0)&lt;TODAY(),IF(H664=0,(F664-E664)/1440,((F664-E664)/H664)/1440),0)</f>
        <v>24.375</v>
      </c>
      <c r="N664" s="24">
        <f t="shared" si="83"/>
        <v>0</v>
      </c>
    </row>
    <row r="665" spans="1:14" x14ac:dyDescent="0.3">
      <c r="A665" s="6">
        <v>45413</v>
      </c>
      <c r="B665" t="s">
        <v>80</v>
      </c>
      <c r="C665" t="str">
        <f>_xlfn.XLOOKUP(D665,'Production Data'!C:C,'Production Data'!B:B)</f>
        <v>MAZAK TURNING QTN350A I3007</v>
      </c>
      <c r="D665" s="1" t="s">
        <v>77</v>
      </c>
      <c r="E665" s="1">
        <f>SUMIFS('Production Data'!K:K,'Production Data'!C:C,'Workout sheet'!D665,'Production Data'!A:A,'Workout sheet'!A665)</f>
        <v>0</v>
      </c>
      <c r="F665" s="1">
        <f t="shared" si="86"/>
        <v>35100</v>
      </c>
      <c r="G665">
        <f>SUMIFS('Production Data'!T:T,'Production Data'!C:C,'Workout sheet'!D665,'Production Data'!A:A,'Workout sheet'!A665)</f>
        <v>0</v>
      </c>
      <c r="H665">
        <f>COUNTIFS('Compac Raw Data'!$D:$D,'Workout sheet'!C665,'Compac Raw Data'!$Z:$Z,'Workout sheet'!A665)</f>
        <v>0</v>
      </c>
      <c r="I665" s="8">
        <f t="shared" si="84"/>
        <v>0</v>
      </c>
      <c r="J665" s="8">
        <f t="shared" si="85"/>
        <v>0</v>
      </c>
      <c r="K665">
        <f>(SUMIFS('Compac Raw Data'!S:S,'Compac Raw Data'!Z:Z,'Workout sheet'!A665,'Compac Raw Data'!D:D,'Workout sheet'!C665))</f>
        <v>0</v>
      </c>
      <c r="L665" s="17">
        <f t="shared" si="82"/>
        <v>0</v>
      </c>
      <c r="M665" s="8">
        <f ca="1">IF(Table2[[#This Row],[MONTH]]+EOMONTH(MONTH(Table2[[#This Row],[MONTH]]),0)&lt;TODAY(),IF(H665=0,(F665-E665)/1440,((F665-E665)/H665)/1440),0)</f>
        <v>24.375</v>
      </c>
      <c r="N665" s="24">
        <f t="shared" si="83"/>
        <v>0</v>
      </c>
    </row>
    <row r="666" spans="1:14" x14ac:dyDescent="0.3">
      <c r="A666" s="6">
        <v>45413</v>
      </c>
      <c r="B666" t="s">
        <v>80</v>
      </c>
      <c r="C666" t="str">
        <f>_xlfn.XLOOKUP(D666,'Production Data'!C:C,'Production Data'!B:B)</f>
        <v>MICROMATIC EXT GRINDING SH63 I13008</v>
      </c>
      <c r="D666" s="1" t="s">
        <v>78</v>
      </c>
      <c r="E666" s="1">
        <f>SUMIFS('Production Data'!K:K,'Production Data'!C:C,'Workout sheet'!D666,'Production Data'!A:A,'Workout sheet'!A666)</f>
        <v>0</v>
      </c>
      <c r="F666" s="1">
        <f t="shared" si="86"/>
        <v>35100</v>
      </c>
      <c r="G666">
        <f>SUMIFS('Production Data'!T:T,'Production Data'!C:C,'Workout sheet'!D666,'Production Data'!A:A,'Workout sheet'!A666)</f>
        <v>0</v>
      </c>
      <c r="H666">
        <f>COUNTIFS('Compac Raw Data'!$D:$D,'Workout sheet'!C666,'Compac Raw Data'!$Z:$Z,'Workout sheet'!A666)</f>
        <v>0</v>
      </c>
      <c r="I666" s="8">
        <f t="shared" si="84"/>
        <v>0</v>
      </c>
      <c r="J666" s="8">
        <f t="shared" si="85"/>
        <v>0</v>
      </c>
      <c r="K666">
        <f>(SUMIFS('Compac Raw Data'!S:S,'Compac Raw Data'!Z:Z,'Workout sheet'!A666,'Compac Raw Data'!D:D,'Workout sheet'!C666))</f>
        <v>0</v>
      </c>
      <c r="L666" s="17">
        <f t="shared" si="82"/>
        <v>0</v>
      </c>
      <c r="M666" s="8">
        <f ca="1">IF(Table2[[#This Row],[MONTH]]+EOMONTH(MONTH(Table2[[#This Row],[MONTH]]),0)&lt;TODAY(),IF(H666=0,(F666-E666)/1440,((F666-E666)/H666)/1440),0)</f>
        <v>24.375</v>
      </c>
      <c r="N666" s="24">
        <f t="shared" si="83"/>
        <v>0</v>
      </c>
    </row>
    <row r="667" spans="1:14" x14ac:dyDescent="0.3">
      <c r="A667" s="6">
        <v>45413</v>
      </c>
      <c r="B667" t="s">
        <v>80</v>
      </c>
      <c r="C667" t="str">
        <f>_xlfn.XLOOKUP(D667,'Production Data'!C:C,'Production Data'!B:B)</f>
        <v>GLEASON HOBBING P600H-2 I7017</v>
      </c>
      <c r="D667" s="1" t="s">
        <v>79</v>
      </c>
      <c r="E667" s="1">
        <f>SUMIFS('Production Data'!K:K,'Production Data'!C:C,'Workout sheet'!D667,'Production Data'!A:A,'Workout sheet'!A667)</f>
        <v>0</v>
      </c>
      <c r="F667" s="1">
        <f t="shared" si="86"/>
        <v>35100</v>
      </c>
      <c r="G667">
        <f>SUMIFS('Production Data'!T:T,'Production Data'!C:C,'Workout sheet'!D667,'Production Data'!A:A,'Workout sheet'!A667)</f>
        <v>0</v>
      </c>
      <c r="H667">
        <f>COUNTIFS('Compac Raw Data'!$D:$D,'Workout sheet'!C667,'Compac Raw Data'!$Z:$Z,'Workout sheet'!A667)</f>
        <v>0</v>
      </c>
      <c r="I667" s="8">
        <f t="shared" si="84"/>
        <v>0</v>
      </c>
      <c r="J667" s="8">
        <f t="shared" si="85"/>
        <v>0</v>
      </c>
      <c r="K667">
        <f>(SUMIFS('Compac Raw Data'!S:S,'Compac Raw Data'!Z:Z,'Workout sheet'!A667,'Compac Raw Data'!D:D,'Workout sheet'!C667))</f>
        <v>0</v>
      </c>
      <c r="L667" s="17">
        <f t="shared" si="82"/>
        <v>0</v>
      </c>
      <c r="M667" s="8">
        <f ca="1">IF(Table2[[#This Row],[MONTH]]+EOMONTH(MONTH(Table2[[#This Row],[MONTH]]),0)&lt;TODAY(),IF(H667=0,(F667-E667)/1440,((F667-E667)/H667)/1440),0)</f>
        <v>24.375</v>
      </c>
      <c r="N667" s="24">
        <f t="shared" si="83"/>
        <v>0</v>
      </c>
    </row>
    <row r="668" spans="1:14" x14ac:dyDescent="0.3">
      <c r="A668" s="6">
        <v>45444</v>
      </c>
      <c r="B668" t="s">
        <v>33</v>
      </c>
      <c r="C668" t="str">
        <f>_xlfn.XLOOKUP(D668,'Production Data'!C:C,'Production Data'!B:B)</f>
        <v>BROACHING MACHINE 10T - 5001</v>
      </c>
      <c r="D668" s="1" t="s">
        <v>0</v>
      </c>
      <c r="E668" s="1">
        <f>SUMIFS('Production Data'!K:K,'Production Data'!C:C,'Workout sheet'!D668,'Production Data'!A:A,'Workout sheet'!A668)</f>
        <v>0</v>
      </c>
      <c r="F668" s="1">
        <f t="shared" si="86"/>
        <v>33750</v>
      </c>
      <c r="G668">
        <f>SUMIFS('Production Data'!T:T,'Production Data'!C:C,'Workout sheet'!D668,'Production Data'!A:A,'Workout sheet'!A668)</f>
        <v>0</v>
      </c>
      <c r="H668">
        <f>COUNTIFS('Compac Raw Data'!$D:$D,'Workout sheet'!C668,'Compac Raw Data'!$Z:$Z,'Workout sheet'!A668)</f>
        <v>0</v>
      </c>
      <c r="I668" s="8">
        <f t="shared" si="84"/>
        <v>0</v>
      </c>
      <c r="J668" s="8">
        <f t="shared" si="85"/>
        <v>0</v>
      </c>
      <c r="K668">
        <f>(SUMIFS('Compac Raw Data'!S:S,'Compac Raw Data'!Z:Z,'Workout sheet'!A668,'Compac Raw Data'!D:D,'Workout sheet'!C668))</f>
        <v>0</v>
      </c>
      <c r="L668" s="17">
        <f t="shared" si="82"/>
        <v>0</v>
      </c>
      <c r="M668" s="8">
        <f ca="1">IF(Table2[[#This Row],[MONTH]]+EOMONTH(MONTH(Table2[[#This Row],[MONTH]]),0)&lt;TODAY(),IF(H668=0,(F668-E668)/1440,((F668-E668)/H668)/1440),0)</f>
        <v>23.4375</v>
      </c>
      <c r="N668" s="24">
        <f t="shared" si="83"/>
        <v>0</v>
      </c>
    </row>
    <row r="669" spans="1:14" x14ac:dyDescent="0.3">
      <c r="A669" s="6">
        <v>45444</v>
      </c>
      <c r="B669" t="s">
        <v>33</v>
      </c>
      <c r="C669" t="str">
        <f>_xlfn.XLOOKUP(D669,'Production Data'!C:C,'Production Data'!B:B)</f>
        <v>SICMAT SHAVING RASO400 I9005</v>
      </c>
      <c r="D669" s="1" t="s">
        <v>1</v>
      </c>
      <c r="E669" s="1">
        <f>SUMIFS('Production Data'!K:K,'Production Data'!C:C,'Workout sheet'!D669,'Production Data'!A:A,'Workout sheet'!A669)</f>
        <v>0</v>
      </c>
      <c r="F669" s="1">
        <f t="shared" si="86"/>
        <v>33750</v>
      </c>
      <c r="G669">
        <f>SUMIFS('Production Data'!T:T,'Production Data'!C:C,'Workout sheet'!D669,'Production Data'!A:A,'Workout sheet'!A669)</f>
        <v>0</v>
      </c>
      <c r="H669">
        <f>COUNTIFS('Compac Raw Data'!$D:$D,'Workout sheet'!C669,'Compac Raw Data'!$Z:$Z,'Workout sheet'!A669)</f>
        <v>0</v>
      </c>
      <c r="I669" s="8">
        <f t="shared" si="84"/>
        <v>0</v>
      </c>
      <c r="J669" s="8">
        <f t="shared" si="85"/>
        <v>0</v>
      </c>
      <c r="K669">
        <f>(SUMIFS('Compac Raw Data'!S:S,'Compac Raw Data'!Z:Z,'Workout sheet'!A669,'Compac Raw Data'!D:D,'Workout sheet'!C669))</f>
        <v>0</v>
      </c>
      <c r="L669" s="17">
        <f t="shared" si="82"/>
        <v>0</v>
      </c>
      <c r="M669" s="8">
        <f ca="1">IF(Table2[[#This Row],[MONTH]]+EOMONTH(MONTH(Table2[[#This Row],[MONTH]]),0)&lt;TODAY(),IF(H669=0,(F669-E669)/1440,((F669-E669)/H669)/1440),0)</f>
        <v>23.4375</v>
      </c>
      <c r="N669" s="24">
        <f t="shared" si="83"/>
        <v>0</v>
      </c>
    </row>
    <row r="670" spans="1:14" x14ac:dyDescent="0.3">
      <c r="A670" s="6">
        <v>45444</v>
      </c>
      <c r="B670" t="s">
        <v>33</v>
      </c>
      <c r="C670" t="str">
        <f>_xlfn.XLOOKUP(D670,'Production Data'!C:C,'Production Data'!B:B)</f>
        <v>GLEASON HOBBING GP400 I7013</v>
      </c>
      <c r="D670" s="1" t="s">
        <v>2</v>
      </c>
      <c r="E670" s="1">
        <f>SUMIFS('Production Data'!K:K,'Production Data'!C:C,'Workout sheet'!D670,'Production Data'!A:A,'Workout sheet'!A670)</f>
        <v>0</v>
      </c>
      <c r="F670" s="1">
        <f t="shared" si="86"/>
        <v>33750</v>
      </c>
      <c r="G670">
        <f>SUMIFS('Production Data'!T:T,'Production Data'!C:C,'Workout sheet'!D670,'Production Data'!A:A,'Workout sheet'!A670)</f>
        <v>0</v>
      </c>
      <c r="H670">
        <f>COUNTIFS('Compac Raw Data'!$D:$D,'Workout sheet'!C670,'Compac Raw Data'!$Z:$Z,'Workout sheet'!A670)</f>
        <v>0</v>
      </c>
      <c r="I670" s="8">
        <f t="shared" si="84"/>
        <v>0</v>
      </c>
      <c r="J670" s="8">
        <f t="shared" si="85"/>
        <v>0</v>
      </c>
      <c r="K670">
        <f>(SUMIFS('Compac Raw Data'!S:S,'Compac Raw Data'!Z:Z,'Workout sheet'!A670,'Compac Raw Data'!D:D,'Workout sheet'!C670))</f>
        <v>0</v>
      </c>
      <c r="L670" s="17">
        <f t="shared" si="82"/>
        <v>0</v>
      </c>
      <c r="M670" s="8">
        <f ca="1">IF(Table2[[#This Row],[MONTH]]+EOMONTH(MONTH(Table2[[#This Row],[MONTH]]),0)&lt;TODAY(),IF(H670=0,(F670-E670)/1440,((F670-E670)/H670)/1440),0)</f>
        <v>23.4375</v>
      </c>
      <c r="N670" s="24">
        <f t="shared" si="83"/>
        <v>0</v>
      </c>
    </row>
    <row r="671" spans="1:14" x14ac:dyDescent="0.3">
      <c r="A671" s="6">
        <v>45444</v>
      </c>
      <c r="B671" t="s">
        <v>33</v>
      </c>
      <c r="C671" t="str">
        <f>_xlfn.XLOOKUP(D671,'Production Data'!C:C,'Production Data'!B:B)</f>
        <v>CLC SHAPING CLC 400-1 I18000</v>
      </c>
      <c r="D671" s="1" t="s">
        <v>3</v>
      </c>
      <c r="E671" s="1">
        <f>SUMIFS('Production Data'!K:K,'Production Data'!C:C,'Workout sheet'!D671,'Production Data'!A:A,'Workout sheet'!A671)</f>
        <v>0</v>
      </c>
      <c r="F671" s="1">
        <f t="shared" si="86"/>
        <v>33750</v>
      </c>
      <c r="G671">
        <f>SUMIFS('Production Data'!T:T,'Production Data'!C:C,'Workout sheet'!D671,'Production Data'!A:A,'Workout sheet'!A671)</f>
        <v>0</v>
      </c>
      <c r="H671">
        <f>COUNTIFS('Compac Raw Data'!$D:$D,'Workout sheet'!C671,'Compac Raw Data'!$Z:$Z,'Workout sheet'!A671)</f>
        <v>0</v>
      </c>
      <c r="I671" s="8">
        <f t="shared" si="84"/>
        <v>0</v>
      </c>
      <c r="J671" s="8">
        <f t="shared" si="85"/>
        <v>0</v>
      </c>
      <c r="K671">
        <f>(SUMIFS('Compac Raw Data'!S:S,'Compac Raw Data'!Z:Z,'Workout sheet'!A671,'Compac Raw Data'!D:D,'Workout sheet'!C671))</f>
        <v>0</v>
      </c>
      <c r="L671" s="17">
        <f t="shared" si="82"/>
        <v>0</v>
      </c>
      <c r="M671" s="8">
        <f ca="1">IF(Table2[[#This Row],[MONTH]]+EOMONTH(MONTH(Table2[[#This Row],[MONTH]]),0)&lt;TODAY(),IF(H671=0,(F671-E671)/1440,((F671-E671)/H671)/1440),0)</f>
        <v>23.4375</v>
      </c>
      <c r="N671" s="24">
        <f t="shared" si="83"/>
        <v>0</v>
      </c>
    </row>
    <row r="672" spans="1:14" x14ac:dyDescent="0.3">
      <c r="A672" s="6">
        <v>45444</v>
      </c>
      <c r="B672" t="s">
        <v>33</v>
      </c>
      <c r="C672" t="str">
        <f>_xlfn.XLOOKUP(D672,'Production Data'!C:C,'Production Data'!B:B)</f>
        <v>SICMAT-2 SHAVING NRSU310 I9002</v>
      </c>
      <c r="D672" s="1" t="s">
        <v>4</v>
      </c>
      <c r="E672" s="1">
        <f>SUMIFS('Production Data'!K:K,'Production Data'!C:C,'Workout sheet'!D672,'Production Data'!A:A,'Workout sheet'!A672)</f>
        <v>0</v>
      </c>
      <c r="F672" s="1">
        <f t="shared" si="86"/>
        <v>33750</v>
      </c>
      <c r="G672">
        <f>SUMIFS('Production Data'!T:T,'Production Data'!C:C,'Workout sheet'!D672,'Production Data'!A:A,'Workout sheet'!A672)</f>
        <v>0</v>
      </c>
      <c r="H672">
        <f>COUNTIFS('Compac Raw Data'!$D:$D,'Workout sheet'!C672,'Compac Raw Data'!$Z:$Z,'Workout sheet'!A672)</f>
        <v>0</v>
      </c>
      <c r="I672" s="8">
        <f t="shared" si="84"/>
        <v>0</v>
      </c>
      <c r="J672" s="8">
        <f t="shared" si="85"/>
        <v>0</v>
      </c>
      <c r="K672">
        <f>(SUMIFS('Compac Raw Data'!S:S,'Compac Raw Data'!Z:Z,'Workout sheet'!A672,'Compac Raw Data'!D:D,'Workout sheet'!C672))</f>
        <v>0</v>
      </c>
      <c r="L672" s="17">
        <f t="shared" si="82"/>
        <v>0</v>
      </c>
      <c r="M672" s="8">
        <f ca="1">IF(Table2[[#This Row],[MONTH]]+EOMONTH(MONTH(Table2[[#This Row],[MONTH]]),0)&lt;TODAY(),IF(H672=0,(F672-E672)/1440,((F672-E672)/H672)/1440),0)</f>
        <v>23.4375</v>
      </c>
      <c r="N672" s="24">
        <f t="shared" si="83"/>
        <v>0</v>
      </c>
    </row>
    <row r="673" spans="1:14" x14ac:dyDescent="0.3">
      <c r="A673" s="6">
        <v>45444</v>
      </c>
      <c r="B673" t="s">
        <v>33</v>
      </c>
      <c r="C673" t="str">
        <f>_xlfn.XLOOKUP(D673,'Production Data'!C:C,'Production Data'!B:B)</f>
        <v>GLEASON SHAVING ZS300 I9004</v>
      </c>
      <c r="D673" s="1" t="s">
        <v>5</v>
      </c>
      <c r="E673" s="1">
        <f>SUMIFS('Production Data'!K:K,'Production Data'!C:C,'Workout sheet'!D673,'Production Data'!A:A,'Workout sheet'!A673)</f>
        <v>0</v>
      </c>
      <c r="F673" s="1">
        <f t="shared" si="86"/>
        <v>33750</v>
      </c>
      <c r="G673">
        <f>SUMIFS('Production Data'!T:T,'Production Data'!C:C,'Workout sheet'!D673,'Production Data'!A:A,'Workout sheet'!A673)</f>
        <v>0</v>
      </c>
      <c r="H673">
        <f>COUNTIFS('Compac Raw Data'!$D:$D,'Workout sheet'!C673,'Compac Raw Data'!$Z:$Z,'Workout sheet'!A673)</f>
        <v>0</v>
      </c>
      <c r="I673" s="8">
        <f t="shared" si="84"/>
        <v>0</v>
      </c>
      <c r="J673" s="8">
        <f t="shared" si="85"/>
        <v>0</v>
      </c>
      <c r="K673">
        <f>(SUMIFS('Compac Raw Data'!S:S,'Compac Raw Data'!Z:Z,'Workout sheet'!A673,'Compac Raw Data'!D:D,'Workout sheet'!C673))</f>
        <v>0</v>
      </c>
      <c r="L673" s="17">
        <f t="shared" si="82"/>
        <v>0</v>
      </c>
      <c r="M673" s="8">
        <f ca="1">IF(Table2[[#This Row],[MONTH]]+EOMONTH(MONTH(Table2[[#This Row],[MONTH]]),0)&lt;TODAY(),IF(H673=0,(F673-E673)/1440,((F673-E673)/H673)/1440),0)</f>
        <v>23.4375</v>
      </c>
      <c r="N673" s="24">
        <f t="shared" si="83"/>
        <v>0</v>
      </c>
    </row>
    <row r="674" spans="1:14" x14ac:dyDescent="0.3">
      <c r="A674" s="6">
        <v>45444</v>
      </c>
      <c r="B674" t="s">
        <v>33</v>
      </c>
      <c r="C674" t="str">
        <f>_xlfn.XLOOKUP(D674,'Production Data'!C:C,'Production Data'!B:B)</f>
        <v>PREMIER HOBBING PE250-2 I7009</v>
      </c>
      <c r="D674" s="1" t="s">
        <v>6</v>
      </c>
      <c r="E674" s="1">
        <f>SUMIFS('Production Data'!K:K,'Production Data'!C:C,'Workout sheet'!D674,'Production Data'!A:A,'Workout sheet'!A674)</f>
        <v>0</v>
      </c>
      <c r="F674" s="1">
        <f t="shared" si="86"/>
        <v>33750</v>
      </c>
      <c r="G674">
        <f>SUMIFS('Production Data'!T:T,'Production Data'!C:C,'Workout sheet'!D674,'Production Data'!A:A,'Workout sheet'!A674)</f>
        <v>0</v>
      </c>
      <c r="H674">
        <f>COUNTIFS('Compac Raw Data'!$D:$D,'Workout sheet'!C674,'Compac Raw Data'!$Z:$Z,'Workout sheet'!A674)</f>
        <v>0</v>
      </c>
      <c r="I674" s="8">
        <f t="shared" si="84"/>
        <v>0</v>
      </c>
      <c r="J674" s="8">
        <f t="shared" si="85"/>
        <v>0</v>
      </c>
      <c r="K674">
        <f>(SUMIFS('Compac Raw Data'!S:S,'Compac Raw Data'!Z:Z,'Workout sheet'!A674,'Compac Raw Data'!D:D,'Workout sheet'!C674))</f>
        <v>0</v>
      </c>
      <c r="L674" s="17">
        <f t="shared" si="82"/>
        <v>0</v>
      </c>
      <c r="M674" s="8">
        <f ca="1">IF(Table2[[#This Row],[MONTH]]+EOMONTH(MONTH(Table2[[#This Row],[MONTH]]),0)&lt;TODAY(),IF(H674=0,(F674-E674)/1440,((F674-E674)/H674)/1440),0)</f>
        <v>23.4375</v>
      </c>
      <c r="N674" s="24">
        <f t="shared" si="83"/>
        <v>0</v>
      </c>
    </row>
    <row r="675" spans="1:14" x14ac:dyDescent="0.3">
      <c r="A675" s="6">
        <v>45444</v>
      </c>
      <c r="B675" t="s">
        <v>33</v>
      </c>
      <c r="C675" t="str">
        <f>_xlfn.XLOOKUP(D675,'Production Data'!C:C,'Production Data'!B:B)</f>
        <v>GLEASON HOBBING GP300-2 I7012</v>
      </c>
      <c r="D675" s="1" t="s">
        <v>7</v>
      </c>
      <c r="E675" s="1">
        <f>SUMIFS('Production Data'!K:K,'Production Data'!C:C,'Workout sheet'!D675,'Production Data'!A:A,'Workout sheet'!A675)</f>
        <v>0</v>
      </c>
      <c r="F675" s="1">
        <f t="shared" si="86"/>
        <v>33750</v>
      </c>
      <c r="G675">
        <f>SUMIFS('Production Data'!T:T,'Production Data'!C:C,'Workout sheet'!D675,'Production Data'!A:A,'Workout sheet'!A675)</f>
        <v>0</v>
      </c>
      <c r="H675">
        <f>COUNTIFS('Compac Raw Data'!$D:$D,'Workout sheet'!C675,'Compac Raw Data'!$Z:$Z,'Workout sheet'!A675)</f>
        <v>0</v>
      </c>
      <c r="I675" s="8">
        <f t="shared" si="84"/>
        <v>0</v>
      </c>
      <c r="J675" s="8">
        <f t="shared" si="85"/>
        <v>0</v>
      </c>
      <c r="K675">
        <f>(SUMIFS('Compac Raw Data'!S:S,'Compac Raw Data'!Z:Z,'Workout sheet'!A675,'Compac Raw Data'!D:D,'Workout sheet'!C675))</f>
        <v>0</v>
      </c>
      <c r="L675" s="17">
        <f t="shared" si="82"/>
        <v>0</v>
      </c>
      <c r="M675" s="8">
        <f ca="1">IF(Table2[[#This Row],[MONTH]]+EOMONTH(MONTH(Table2[[#This Row],[MONTH]]),0)&lt;TODAY(),IF(H675=0,(F675-E675)/1440,((F675-E675)/H675)/1440),0)</f>
        <v>23.4375</v>
      </c>
      <c r="N675" s="24">
        <f t="shared" si="83"/>
        <v>0</v>
      </c>
    </row>
    <row r="676" spans="1:14" x14ac:dyDescent="0.3">
      <c r="A676" s="6">
        <v>45444</v>
      </c>
      <c r="B676" t="s">
        <v>33</v>
      </c>
      <c r="C676" t="str">
        <f>_xlfn.XLOOKUP(D676,'Production Data'!C:C,'Production Data'!B:B)</f>
        <v>CLC SHAPING CLC 400-2 I18001</v>
      </c>
      <c r="D676" s="1" t="s">
        <v>8</v>
      </c>
      <c r="E676" s="1">
        <f>SUMIFS('Production Data'!K:K,'Production Data'!C:C,'Workout sheet'!D676,'Production Data'!A:A,'Workout sheet'!A676)</f>
        <v>0</v>
      </c>
      <c r="F676" s="1">
        <f t="shared" si="86"/>
        <v>33750</v>
      </c>
      <c r="G676">
        <f>SUMIFS('Production Data'!T:T,'Production Data'!C:C,'Workout sheet'!D676,'Production Data'!A:A,'Workout sheet'!A676)</f>
        <v>0</v>
      </c>
      <c r="H676">
        <f>COUNTIFS('Compac Raw Data'!$D:$D,'Workout sheet'!C676,'Compac Raw Data'!$Z:$Z,'Workout sheet'!A676)</f>
        <v>0</v>
      </c>
      <c r="I676" s="8">
        <f t="shared" si="84"/>
        <v>0</v>
      </c>
      <c r="J676" s="8">
        <f t="shared" si="85"/>
        <v>0</v>
      </c>
      <c r="K676">
        <f>(SUMIFS('Compac Raw Data'!S:S,'Compac Raw Data'!Z:Z,'Workout sheet'!A676,'Compac Raw Data'!D:D,'Workout sheet'!C676))</f>
        <v>0</v>
      </c>
      <c r="L676" s="17">
        <f t="shared" si="82"/>
        <v>0</v>
      </c>
      <c r="M676" s="8">
        <f ca="1">IF(Table2[[#This Row],[MONTH]]+EOMONTH(MONTH(Table2[[#This Row],[MONTH]]),0)&lt;TODAY(),IF(H676=0,(F676-E676)/1440,((F676-E676)/H676)/1440),0)</f>
        <v>23.4375</v>
      </c>
      <c r="N676" s="24">
        <f t="shared" si="83"/>
        <v>0</v>
      </c>
    </row>
    <row r="677" spans="1:14" x14ac:dyDescent="0.3">
      <c r="A677" s="6">
        <v>45444</v>
      </c>
      <c r="B677" t="s">
        <v>33</v>
      </c>
      <c r="C677" t="str">
        <f>_xlfn.XLOOKUP(D677,'Production Data'!C:C,'Production Data'!B:B)</f>
        <v>PAIDEMM SHAPPING DS500 I18002</v>
      </c>
      <c r="D677" s="1" t="s">
        <v>9</v>
      </c>
      <c r="E677" s="1">
        <f>SUMIFS('Production Data'!K:K,'Production Data'!C:C,'Workout sheet'!D677,'Production Data'!A:A,'Workout sheet'!A677)</f>
        <v>0</v>
      </c>
      <c r="F677" s="1">
        <f t="shared" si="86"/>
        <v>33750</v>
      </c>
      <c r="G677">
        <f>SUMIFS('Production Data'!T:T,'Production Data'!C:C,'Workout sheet'!D677,'Production Data'!A:A,'Workout sheet'!A677)</f>
        <v>0</v>
      </c>
      <c r="H677">
        <f>COUNTIFS('Compac Raw Data'!$D:$D,'Workout sheet'!C677,'Compac Raw Data'!$Z:$Z,'Workout sheet'!A677)</f>
        <v>0</v>
      </c>
      <c r="I677" s="8">
        <f t="shared" si="84"/>
        <v>0</v>
      </c>
      <c r="J677" s="8">
        <f t="shared" si="85"/>
        <v>0</v>
      </c>
      <c r="K677">
        <f>(SUMIFS('Compac Raw Data'!S:S,'Compac Raw Data'!Z:Z,'Workout sheet'!A677,'Compac Raw Data'!D:D,'Workout sheet'!C677))</f>
        <v>0</v>
      </c>
      <c r="L677" s="17">
        <f t="shared" si="82"/>
        <v>0</v>
      </c>
      <c r="M677" s="8">
        <f ca="1">IF(Table2[[#This Row],[MONTH]]+EOMONTH(MONTH(Table2[[#This Row],[MONTH]]),0)&lt;TODAY(),IF(H677=0,(F677-E677)/1440,((F677-E677)/H677)/1440),0)</f>
        <v>23.4375</v>
      </c>
      <c r="N677" s="24">
        <f t="shared" si="83"/>
        <v>0</v>
      </c>
    </row>
    <row r="678" spans="1:14" x14ac:dyDescent="0.3">
      <c r="A678" s="6">
        <v>45444</v>
      </c>
      <c r="B678" t="s">
        <v>33</v>
      </c>
      <c r="C678" t="str">
        <f>_xlfn.XLOOKUP(D678,'Production Data'!C:C,'Production Data'!B:B)</f>
        <v>SLOTTING MACHINE - SAGAR-6004</v>
      </c>
      <c r="D678" s="1" t="s">
        <v>10</v>
      </c>
      <c r="E678" s="1">
        <f>SUMIFS('Production Data'!K:K,'Production Data'!C:C,'Workout sheet'!D678,'Production Data'!A:A,'Workout sheet'!A678)</f>
        <v>0</v>
      </c>
      <c r="F678" s="1">
        <f t="shared" si="86"/>
        <v>33750</v>
      </c>
      <c r="G678">
        <f>SUMIFS('Production Data'!T:T,'Production Data'!C:C,'Workout sheet'!D678,'Production Data'!A:A,'Workout sheet'!A678)</f>
        <v>0</v>
      </c>
      <c r="H678">
        <f>COUNTIFS('Compac Raw Data'!$D:$D,'Workout sheet'!C678,'Compac Raw Data'!$Z:$Z,'Workout sheet'!A678)</f>
        <v>0</v>
      </c>
      <c r="I678" s="8">
        <f t="shared" si="84"/>
        <v>0</v>
      </c>
      <c r="J678" s="8">
        <f t="shared" si="85"/>
        <v>0</v>
      </c>
      <c r="K678">
        <f>(SUMIFS('Compac Raw Data'!S:S,'Compac Raw Data'!Z:Z,'Workout sheet'!A678,'Compac Raw Data'!D:D,'Workout sheet'!C678))</f>
        <v>0</v>
      </c>
      <c r="L678" s="17">
        <f t="shared" si="82"/>
        <v>0</v>
      </c>
      <c r="M678" s="8">
        <f ca="1">IF(Table2[[#This Row],[MONTH]]+EOMONTH(MONTH(Table2[[#This Row],[MONTH]]),0)&lt;TODAY(),IF(H678=0,(F678-E678)/1440,((F678-E678)/H678)/1440),0)</f>
        <v>23.4375</v>
      </c>
      <c r="N678" s="24">
        <f t="shared" si="83"/>
        <v>0</v>
      </c>
    </row>
    <row r="679" spans="1:14" x14ac:dyDescent="0.3">
      <c r="A679" s="6">
        <v>45444</v>
      </c>
      <c r="B679" t="s">
        <v>33</v>
      </c>
      <c r="C679" t="str">
        <f>_xlfn.XLOOKUP(D679,'Production Data'!C:C,'Production Data'!B:B)</f>
        <v>GLEASON HOBBING 130H I7008</v>
      </c>
      <c r="D679" s="1" t="s">
        <v>11</v>
      </c>
      <c r="E679" s="1">
        <f>SUMIFS('Production Data'!K:K,'Production Data'!C:C,'Workout sheet'!D679,'Production Data'!A:A,'Workout sheet'!A679)</f>
        <v>0</v>
      </c>
      <c r="F679" s="1">
        <f t="shared" si="86"/>
        <v>33750</v>
      </c>
      <c r="G679">
        <f>SUMIFS('Production Data'!T:T,'Production Data'!C:C,'Workout sheet'!D679,'Production Data'!A:A,'Workout sheet'!A679)</f>
        <v>0</v>
      </c>
      <c r="H679">
        <f>COUNTIFS('Compac Raw Data'!$D:$D,'Workout sheet'!C679,'Compac Raw Data'!$Z:$Z,'Workout sheet'!A679)</f>
        <v>0</v>
      </c>
      <c r="I679" s="8">
        <f t="shared" si="84"/>
        <v>0</v>
      </c>
      <c r="J679" s="8">
        <f t="shared" si="85"/>
        <v>0</v>
      </c>
      <c r="K679">
        <f>(SUMIFS('Compac Raw Data'!S:S,'Compac Raw Data'!Z:Z,'Workout sheet'!A679,'Compac Raw Data'!D:D,'Workout sheet'!C679))</f>
        <v>0</v>
      </c>
      <c r="L679" s="17">
        <f t="shared" si="82"/>
        <v>0</v>
      </c>
      <c r="M679" s="8">
        <f ca="1">IF(Table2[[#This Row],[MONTH]]+EOMONTH(MONTH(Table2[[#This Row],[MONTH]]),0)&lt;TODAY(),IF(H679=0,(F679-E679)/1440,((F679-E679)/H679)/1440),0)</f>
        <v>23.4375</v>
      </c>
      <c r="N679" s="24">
        <f t="shared" si="83"/>
        <v>0</v>
      </c>
    </row>
    <row r="680" spans="1:14" x14ac:dyDescent="0.3">
      <c r="A680" s="6">
        <v>45444</v>
      </c>
      <c r="B680" t="s">
        <v>33</v>
      </c>
      <c r="C680" t="str">
        <f>_xlfn.XLOOKUP(D680,'Production Data'!C:C,'Production Data'!B:B)</f>
        <v>GLEASON HOBBING GP300-1 I7011</v>
      </c>
      <c r="D680" s="1" t="s">
        <v>12</v>
      </c>
      <c r="E680" s="1">
        <f>SUMIFS('Production Data'!K:K,'Production Data'!C:C,'Workout sheet'!D680,'Production Data'!A:A,'Workout sheet'!A680)</f>
        <v>0</v>
      </c>
      <c r="F680" s="1">
        <f t="shared" si="86"/>
        <v>33750</v>
      </c>
      <c r="G680">
        <f>SUMIFS('Production Data'!T:T,'Production Data'!C:C,'Workout sheet'!D680,'Production Data'!A:A,'Workout sheet'!A680)</f>
        <v>0</v>
      </c>
      <c r="H680">
        <f>COUNTIFS('Compac Raw Data'!$D:$D,'Workout sheet'!C680,'Compac Raw Data'!$Z:$Z,'Workout sheet'!A680)</f>
        <v>0</v>
      </c>
      <c r="I680" s="8">
        <f t="shared" si="84"/>
        <v>0</v>
      </c>
      <c r="J680" s="8">
        <f t="shared" si="85"/>
        <v>0</v>
      </c>
      <c r="K680">
        <f>(SUMIFS('Compac Raw Data'!S:S,'Compac Raw Data'!Z:Z,'Workout sheet'!A680,'Compac Raw Data'!D:D,'Workout sheet'!C680))</f>
        <v>0</v>
      </c>
      <c r="L680" s="17">
        <f t="shared" si="82"/>
        <v>0</v>
      </c>
      <c r="M680" s="8">
        <f ca="1">IF(Table2[[#This Row],[MONTH]]+EOMONTH(MONTH(Table2[[#This Row],[MONTH]]),0)&lt;TODAY(),IF(H680=0,(F680-E680)/1440,((F680-E680)/H680)/1440),0)</f>
        <v>23.4375</v>
      </c>
      <c r="N680" s="24">
        <f t="shared" si="83"/>
        <v>0</v>
      </c>
    </row>
    <row r="681" spans="1:14" x14ac:dyDescent="0.3">
      <c r="A681" s="6">
        <v>45444</v>
      </c>
      <c r="B681" t="s">
        <v>33</v>
      </c>
      <c r="C681" t="str">
        <f>_xlfn.XLOOKUP(D681,'Production Data'!C:C,'Production Data'!B:B)</f>
        <v>GLEASON SHAVING 130SV I9003</v>
      </c>
      <c r="D681" s="1" t="s">
        <v>13</v>
      </c>
      <c r="E681" s="1">
        <f>SUMIFS('Production Data'!K:K,'Production Data'!C:C,'Workout sheet'!D681,'Production Data'!A:A,'Workout sheet'!A681)</f>
        <v>0</v>
      </c>
      <c r="F681" s="1">
        <f t="shared" si="86"/>
        <v>33750</v>
      </c>
      <c r="G681">
        <f>SUMIFS('Production Data'!T:T,'Production Data'!C:C,'Workout sheet'!D681,'Production Data'!A:A,'Workout sheet'!A681)</f>
        <v>0</v>
      </c>
      <c r="H681">
        <f>COUNTIFS('Compac Raw Data'!$D:$D,'Workout sheet'!C681,'Compac Raw Data'!$Z:$Z,'Workout sheet'!A681)</f>
        <v>0</v>
      </c>
      <c r="I681" s="8">
        <f t="shared" si="84"/>
        <v>0</v>
      </c>
      <c r="J681" s="8">
        <f t="shared" si="85"/>
        <v>0</v>
      </c>
      <c r="K681">
        <f>(SUMIFS('Compac Raw Data'!S:S,'Compac Raw Data'!Z:Z,'Workout sheet'!A681,'Compac Raw Data'!D:D,'Workout sheet'!C681))</f>
        <v>0</v>
      </c>
      <c r="L681" s="17">
        <f t="shared" si="82"/>
        <v>0</v>
      </c>
      <c r="M681" s="8">
        <f ca="1">IF(Table2[[#This Row],[MONTH]]+EOMONTH(MONTH(Table2[[#This Row],[MONTH]]),0)&lt;TODAY(),IF(H681=0,(F681-E681)/1440,((F681-E681)/H681)/1440),0)</f>
        <v>23.4375</v>
      </c>
      <c r="N681" s="24">
        <f t="shared" si="83"/>
        <v>0</v>
      </c>
    </row>
    <row r="682" spans="1:14" x14ac:dyDescent="0.3">
      <c r="A682" s="6">
        <v>45444</v>
      </c>
      <c r="B682" t="s">
        <v>33</v>
      </c>
      <c r="C682" t="str">
        <f>_xlfn.XLOOKUP(D682,'Production Data'!C:C,'Production Data'!B:B)</f>
        <v>SICMAT-1 SHAVING NRSU310 I9001</v>
      </c>
      <c r="D682" s="1" t="s">
        <v>14</v>
      </c>
      <c r="E682" s="1">
        <f>SUMIFS('Production Data'!K:K,'Production Data'!C:C,'Workout sheet'!D682,'Production Data'!A:A,'Workout sheet'!A682)</f>
        <v>0</v>
      </c>
      <c r="F682" s="1">
        <f t="shared" si="86"/>
        <v>33750</v>
      </c>
      <c r="G682">
        <f>SUMIFS('Production Data'!T:T,'Production Data'!C:C,'Workout sheet'!D682,'Production Data'!A:A,'Workout sheet'!A682)</f>
        <v>0</v>
      </c>
      <c r="H682">
        <f>COUNTIFS('Compac Raw Data'!$D:$D,'Workout sheet'!C682,'Compac Raw Data'!$Z:$Z,'Workout sheet'!A682)</f>
        <v>0</v>
      </c>
      <c r="I682" s="8">
        <f t="shared" si="84"/>
        <v>0</v>
      </c>
      <c r="J682" s="8">
        <f t="shared" si="85"/>
        <v>0</v>
      </c>
      <c r="K682">
        <f>(SUMIFS('Compac Raw Data'!S:S,'Compac Raw Data'!Z:Z,'Workout sheet'!A682,'Compac Raw Data'!D:D,'Workout sheet'!C682))</f>
        <v>0</v>
      </c>
      <c r="L682" s="17">
        <f t="shared" si="82"/>
        <v>0</v>
      </c>
      <c r="M682" s="8">
        <f ca="1">IF(Table2[[#This Row],[MONTH]]+EOMONTH(MONTH(Table2[[#This Row],[MONTH]]),0)&lt;TODAY(),IF(H682=0,(F682-E682)/1440,((F682-E682)/H682)/1440),0)</f>
        <v>23.4375</v>
      </c>
      <c r="N682" s="24">
        <f t="shared" si="83"/>
        <v>0</v>
      </c>
    </row>
    <row r="683" spans="1:14" x14ac:dyDescent="0.3">
      <c r="A683" s="6">
        <v>45444</v>
      </c>
      <c r="B683" t="s">
        <v>33</v>
      </c>
      <c r="C683" t="str">
        <f>_xlfn.XLOOKUP(D683,'Production Data'!C:C,'Production Data'!B:B)</f>
        <v>GLEASON SHAPPING P500S I18003</v>
      </c>
      <c r="D683" s="1" t="s">
        <v>15</v>
      </c>
      <c r="E683" s="1">
        <f>SUMIFS('Production Data'!K:K,'Production Data'!C:C,'Workout sheet'!D683,'Production Data'!A:A,'Workout sheet'!A683)</f>
        <v>0</v>
      </c>
      <c r="F683" s="1">
        <f t="shared" si="86"/>
        <v>33750</v>
      </c>
      <c r="G683">
        <f>SUMIFS('Production Data'!T:T,'Production Data'!C:C,'Workout sheet'!D683,'Production Data'!A:A,'Workout sheet'!A683)</f>
        <v>0</v>
      </c>
      <c r="H683">
        <f>COUNTIFS('Compac Raw Data'!$D:$D,'Workout sheet'!C683,'Compac Raw Data'!$Z:$Z,'Workout sheet'!A683)</f>
        <v>0</v>
      </c>
      <c r="I683" s="8">
        <f t="shared" si="84"/>
        <v>0</v>
      </c>
      <c r="J683" s="8">
        <f t="shared" si="85"/>
        <v>0</v>
      </c>
      <c r="K683">
        <f>(SUMIFS('Compac Raw Data'!S:S,'Compac Raw Data'!Z:Z,'Workout sheet'!A683,'Compac Raw Data'!D:D,'Workout sheet'!C683))</f>
        <v>0</v>
      </c>
      <c r="L683" s="17">
        <f t="shared" ref="L683:L746" si="87">IFERROR(E683/G683,0)</f>
        <v>0</v>
      </c>
      <c r="M683" s="8">
        <f ca="1">IF(Table2[[#This Row],[MONTH]]+EOMONTH(MONTH(Table2[[#This Row],[MONTH]]),0)&lt;TODAY(),IF(H683=0,(F683-E683)/1440,((F683-E683)/H683)/1440),0)</f>
        <v>23.4375</v>
      </c>
      <c r="N683" s="24">
        <f t="shared" ref="N683:N746" si="88">E683/F683</f>
        <v>0</v>
      </c>
    </row>
    <row r="684" spans="1:14" x14ac:dyDescent="0.3">
      <c r="A684" s="6">
        <v>45444</v>
      </c>
      <c r="B684" t="s">
        <v>33</v>
      </c>
      <c r="C684" t="str">
        <f>_xlfn.XLOOKUP(D684,'Production Data'!C:C,'Production Data'!B:B)</f>
        <v>GLEASON SHAPPING GP200S I18004</v>
      </c>
      <c r="D684" s="1" t="s">
        <v>16</v>
      </c>
      <c r="E684" s="1">
        <f>SUMIFS('Production Data'!K:K,'Production Data'!C:C,'Workout sheet'!D684,'Production Data'!A:A,'Workout sheet'!A684)</f>
        <v>0</v>
      </c>
      <c r="F684" s="1">
        <f t="shared" si="86"/>
        <v>33750</v>
      </c>
      <c r="G684">
        <f>SUMIFS('Production Data'!T:T,'Production Data'!C:C,'Workout sheet'!D684,'Production Data'!A:A,'Workout sheet'!A684)</f>
        <v>0</v>
      </c>
      <c r="H684">
        <f>COUNTIFS('Compac Raw Data'!$D:$D,'Workout sheet'!C684,'Compac Raw Data'!$Z:$Z,'Workout sheet'!A684)</f>
        <v>0</v>
      </c>
      <c r="I684" s="8">
        <f t="shared" si="84"/>
        <v>0</v>
      </c>
      <c r="J684" s="8">
        <f t="shared" si="85"/>
        <v>0</v>
      </c>
      <c r="K684">
        <f>(SUMIFS('Compac Raw Data'!S:S,'Compac Raw Data'!Z:Z,'Workout sheet'!A684,'Compac Raw Data'!D:D,'Workout sheet'!C684))</f>
        <v>0</v>
      </c>
      <c r="L684" s="17">
        <f t="shared" si="87"/>
        <v>0</v>
      </c>
      <c r="M684" s="8">
        <f ca="1">IF(Table2[[#This Row],[MONTH]]+EOMONTH(MONTH(Table2[[#This Row],[MONTH]]),0)&lt;TODAY(),IF(H684=0,(F684-E684)/1440,((F684-E684)/H684)/1440),0)</f>
        <v>23.4375</v>
      </c>
      <c r="N684" s="24">
        <f t="shared" si="88"/>
        <v>0</v>
      </c>
    </row>
    <row r="685" spans="1:14" x14ac:dyDescent="0.3">
      <c r="A685" s="6">
        <v>45444</v>
      </c>
      <c r="B685" t="s">
        <v>33</v>
      </c>
      <c r="C685" t="str">
        <f>_xlfn.XLOOKUP(D685,'Production Data'!C:C,'Production Data'!B:B)</f>
        <v>BROACHING MACHINE  6T- 5002</v>
      </c>
      <c r="D685" s="1" t="s">
        <v>17</v>
      </c>
      <c r="E685" s="1">
        <f>SUMIFS('Production Data'!K:K,'Production Data'!C:C,'Workout sheet'!D685,'Production Data'!A:A,'Workout sheet'!A685)</f>
        <v>0</v>
      </c>
      <c r="F685" s="1">
        <f t="shared" si="86"/>
        <v>33750</v>
      </c>
      <c r="G685">
        <f>SUMIFS('Production Data'!T:T,'Production Data'!C:C,'Workout sheet'!D685,'Production Data'!A:A,'Workout sheet'!A685)</f>
        <v>0</v>
      </c>
      <c r="H685">
        <f>COUNTIFS('Compac Raw Data'!$D:$D,'Workout sheet'!C685,'Compac Raw Data'!$Z:$Z,'Workout sheet'!A685)</f>
        <v>0</v>
      </c>
      <c r="I685" s="8">
        <f t="shared" si="84"/>
        <v>0</v>
      </c>
      <c r="J685" s="8">
        <f t="shared" si="85"/>
        <v>0</v>
      </c>
      <c r="K685">
        <f>(SUMIFS('Compac Raw Data'!S:S,'Compac Raw Data'!Z:Z,'Workout sheet'!A685,'Compac Raw Data'!D:D,'Workout sheet'!C685))</f>
        <v>0</v>
      </c>
      <c r="L685" s="17">
        <f t="shared" si="87"/>
        <v>0</v>
      </c>
      <c r="M685" s="8">
        <f ca="1">IF(Table2[[#This Row],[MONTH]]+EOMONTH(MONTH(Table2[[#This Row],[MONTH]]),0)&lt;TODAY(),IF(H685=0,(F685-E685)/1440,((F685-E685)/H685)/1440),0)</f>
        <v>23.4375</v>
      </c>
      <c r="N685" s="24">
        <f t="shared" si="88"/>
        <v>0</v>
      </c>
    </row>
    <row r="686" spans="1:14" x14ac:dyDescent="0.3">
      <c r="A686" s="6">
        <v>45444</v>
      </c>
      <c r="B686" t="s">
        <v>33</v>
      </c>
      <c r="C686" t="str">
        <f>_xlfn.XLOOKUP(D686,'Production Data'!C:C,'Production Data'!B:B)</f>
        <v>MAG HOBBING 140H I7015</v>
      </c>
      <c r="D686" s="1" t="s">
        <v>18</v>
      </c>
      <c r="E686" s="1">
        <f>SUMIFS('Production Data'!K:K,'Production Data'!C:C,'Workout sheet'!D686,'Production Data'!A:A,'Workout sheet'!A686)</f>
        <v>0</v>
      </c>
      <c r="F686" s="1">
        <f t="shared" si="86"/>
        <v>33750</v>
      </c>
      <c r="G686">
        <f>SUMIFS('Production Data'!T:T,'Production Data'!C:C,'Workout sheet'!D686,'Production Data'!A:A,'Workout sheet'!A686)</f>
        <v>0</v>
      </c>
      <c r="H686">
        <f>COUNTIFS('Compac Raw Data'!$D:$D,'Workout sheet'!C686,'Compac Raw Data'!$Z:$Z,'Workout sheet'!A686)</f>
        <v>0</v>
      </c>
      <c r="I686" s="8">
        <f t="shared" si="84"/>
        <v>0</v>
      </c>
      <c r="J686" s="8">
        <f t="shared" si="85"/>
        <v>0</v>
      </c>
      <c r="K686">
        <f>(SUMIFS('Compac Raw Data'!S:S,'Compac Raw Data'!Z:Z,'Workout sheet'!A686,'Compac Raw Data'!D:D,'Workout sheet'!C686))</f>
        <v>0</v>
      </c>
      <c r="L686" s="17">
        <f t="shared" si="87"/>
        <v>0</v>
      </c>
      <c r="M686" s="8">
        <f ca="1">IF(Table2[[#This Row],[MONTH]]+EOMONTH(MONTH(Table2[[#This Row],[MONTH]]),0)&lt;TODAY(),IF(H686=0,(F686-E686)/1440,((F686-E686)/H686)/1440),0)</f>
        <v>23.4375</v>
      </c>
      <c r="N686" s="24">
        <f t="shared" si="88"/>
        <v>0</v>
      </c>
    </row>
    <row r="687" spans="1:14" x14ac:dyDescent="0.3">
      <c r="A687" s="6">
        <v>45444</v>
      </c>
      <c r="B687" t="s">
        <v>33</v>
      </c>
      <c r="C687" t="str">
        <f>_xlfn.XLOOKUP(D687,'Production Data'!C:C,'Production Data'!B:B)</f>
        <v>GLEASON HOBBING 210H I7016</v>
      </c>
      <c r="D687" s="1" t="s">
        <v>19</v>
      </c>
      <c r="E687" s="1">
        <f>SUMIFS('Production Data'!K:K,'Production Data'!C:C,'Workout sheet'!D687,'Production Data'!A:A,'Workout sheet'!A687)</f>
        <v>0</v>
      </c>
      <c r="F687" s="1">
        <f t="shared" si="86"/>
        <v>33750</v>
      </c>
      <c r="G687">
        <f>SUMIFS('Production Data'!T:T,'Production Data'!C:C,'Workout sheet'!D687,'Production Data'!A:A,'Workout sheet'!A687)</f>
        <v>0</v>
      </c>
      <c r="H687">
        <f>COUNTIFS('Compac Raw Data'!$D:$D,'Workout sheet'!C687,'Compac Raw Data'!$Z:$Z,'Workout sheet'!A687)</f>
        <v>0</v>
      </c>
      <c r="I687" s="8">
        <f t="shared" si="84"/>
        <v>0</v>
      </c>
      <c r="J687" s="8">
        <f t="shared" si="85"/>
        <v>0</v>
      </c>
      <c r="K687">
        <f>(SUMIFS('Compac Raw Data'!S:S,'Compac Raw Data'!Z:Z,'Workout sheet'!A687,'Compac Raw Data'!D:D,'Workout sheet'!C687))</f>
        <v>0</v>
      </c>
      <c r="L687" s="17">
        <f t="shared" si="87"/>
        <v>0</v>
      </c>
      <c r="M687" s="8">
        <f ca="1">IF(Table2[[#This Row],[MONTH]]+EOMONTH(MONTH(Table2[[#This Row],[MONTH]]),0)&lt;TODAY(),IF(H687=0,(F687-E687)/1440,((F687-E687)/H687)/1440),0)</f>
        <v>23.4375</v>
      </c>
      <c r="N687" s="24">
        <f t="shared" si="88"/>
        <v>0</v>
      </c>
    </row>
    <row r="688" spans="1:14" x14ac:dyDescent="0.3">
      <c r="A688" s="6">
        <v>45444</v>
      </c>
      <c r="B688" t="s">
        <v>33</v>
      </c>
      <c r="C688" t="str">
        <f>_xlfn.XLOOKUP(D688,'Production Data'!C:C,'Production Data'!B:B)</f>
        <v>GLEASON SHAVING 200SV I9006</v>
      </c>
      <c r="D688" s="1" t="s">
        <v>3932</v>
      </c>
      <c r="E688" s="1">
        <f>SUMIFS('Production Data'!K:K,'Production Data'!C:C,'Workout sheet'!D688,'Production Data'!A:A,'Workout sheet'!A688)</f>
        <v>0</v>
      </c>
      <c r="F688" s="1">
        <f t="shared" si="86"/>
        <v>33750</v>
      </c>
      <c r="G688">
        <f>SUMIFS('Production Data'!T:T,'Production Data'!C:C,'Workout sheet'!D688,'Production Data'!A:A,'Workout sheet'!A688)</f>
        <v>0</v>
      </c>
      <c r="H688">
        <f>COUNTIFS('Compac Raw Data'!$D:$D,'Workout sheet'!C688,'Compac Raw Data'!$Z:$Z,'Workout sheet'!A688)</f>
        <v>0</v>
      </c>
      <c r="I688" s="8">
        <f t="shared" si="84"/>
        <v>0</v>
      </c>
      <c r="J688" s="8">
        <f t="shared" si="85"/>
        <v>0</v>
      </c>
      <c r="K688">
        <f>(SUMIFS('Compac Raw Data'!S:S,'Compac Raw Data'!Z:Z,'Workout sheet'!A688,'Compac Raw Data'!D:D,'Workout sheet'!C688))</f>
        <v>0</v>
      </c>
      <c r="L688" s="17">
        <f t="shared" si="87"/>
        <v>0</v>
      </c>
      <c r="M688" s="8">
        <f ca="1">IF(Table2[[#This Row],[MONTH]]+EOMONTH(MONTH(Table2[[#This Row],[MONTH]]),0)&lt;TODAY(),IF(H688=0,(F688-E688)/1440,((F688-E688)/H688)/1440),0)</f>
        <v>23.4375</v>
      </c>
      <c r="N688" s="24">
        <f t="shared" si="88"/>
        <v>0</v>
      </c>
    </row>
    <row r="689" spans="1:14" x14ac:dyDescent="0.3">
      <c r="A689" s="6">
        <v>45444</v>
      </c>
      <c r="B689" t="s">
        <v>34</v>
      </c>
      <c r="C689" t="str">
        <f>_xlfn.XLOOKUP(D689,'Production Data'!C:C,'Production Data'!B:B)</f>
        <v>STUDER EXT GRINDING S36-1 I13005</v>
      </c>
      <c r="D689" s="1" t="s">
        <v>22</v>
      </c>
      <c r="E689" s="1">
        <f>SUMIFS('Production Data'!K:K,'Production Data'!C:C,'Workout sheet'!D689,'Production Data'!A:A,'Workout sheet'!A689)</f>
        <v>0</v>
      </c>
      <c r="F689" s="1">
        <f t="shared" si="86"/>
        <v>33750</v>
      </c>
      <c r="G689">
        <f>SUMIFS('Production Data'!T:T,'Production Data'!C:C,'Workout sheet'!D689,'Production Data'!A:A,'Workout sheet'!A689)</f>
        <v>0</v>
      </c>
      <c r="H689">
        <f>COUNTIFS('Compac Raw Data'!$D:$D,'Workout sheet'!C689,'Compac Raw Data'!$Z:$Z,'Workout sheet'!A689)</f>
        <v>0</v>
      </c>
      <c r="I689" s="8">
        <f t="shared" si="84"/>
        <v>0</v>
      </c>
      <c r="J689" s="8">
        <f t="shared" si="85"/>
        <v>0</v>
      </c>
      <c r="K689">
        <f>(SUMIFS('Compac Raw Data'!S:S,'Compac Raw Data'!Z:Z,'Workout sheet'!A689,'Compac Raw Data'!D:D,'Workout sheet'!C689))</f>
        <v>0</v>
      </c>
      <c r="L689" s="17">
        <f t="shared" si="87"/>
        <v>0</v>
      </c>
      <c r="M689" s="8">
        <f ca="1">IF(Table2[[#This Row],[MONTH]]+EOMONTH(MONTH(Table2[[#This Row],[MONTH]]),0)&lt;TODAY(),IF(H689=0,(F689-E689)/1440,((F689-E689)/H689)/1440),0)</f>
        <v>23.4375</v>
      </c>
      <c r="N689" s="24">
        <f t="shared" si="88"/>
        <v>0</v>
      </c>
    </row>
    <row r="690" spans="1:14" x14ac:dyDescent="0.3">
      <c r="A690" s="6">
        <v>45444</v>
      </c>
      <c r="B690" t="s">
        <v>34</v>
      </c>
      <c r="C690" t="str">
        <f>_xlfn.XLOOKUP(D690,'Production Data'!C:C,'Production Data'!B:B)</f>
        <v>STUDER EXT GRINDING S40 I13004</v>
      </c>
      <c r="D690" s="1" t="s">
        <v>23</v>
      </c>
      <c r="E690" s="1">
        <f>SUMIFS('Production Data'!K:K,'Production Data'!C:C,'Workout sheet'!D690,'Production Data'!A:A,'Workout sheet'!A690)</f>
        <v>0</v>
      </c>
      <c r="F690" s="1">
        <f t="shared" si="86"/>
        <v>33750</v>
      </c>
      <c r="G690">
        <f>SUMIFS('Production Data'!T:T,'Production Data'!C:C,'Workout sheet'!D690,'Production Data'!A:A,'Workout sheet'!A690)</f>
        <v>0</v>
      </c>
      <c r="H690">
        <f>COUNTIFS('Compac Raw Data'!$D:$D,'Workout sheet'!C690,'Compac Raw Data'!$Z:$Z,'Workout sheet'!A690)</f>
        <v>0</v>
      </c>
      <c r="I690" s="8">
        <f t="shared" si="84"/>
        <v>0</v>
      </c>
      <c r="J690" s="8">
        <f t="shared" si="85"/>
        <v>0</v>
      </c>
      <c r="K690">
        <f>(SUMIFS('Compac Raw Data'!S:S,'Compac Raw Data'!Z:Z,'Workout sheet'!A690,'Compac Raw Data'!D:D,'Workout sheet'!C690))</f>
        <v>0</v>
      </c>
      <c r="L690" s="17">
        <f t="shared" si="87"/>
        <v>0</v>
      </c>
      <c r="M690" s="8">
        <f ca="1">IF(Table2[[#This Row],[MONTH]]+EOMONTH(MONTH(Table2[[#This Row],[MONTH]]),0)&lt;TODAY(),IF(H690=0,(F690-E690)/1440,((F690-E690)/H690)/1440),0)</f>
        <v>23.4375</v>
      </c>
      <c r="N690" s="24">
        <f t="shared" si="88"/>
        <v>0</v>
      </c>
    </row>
    <row r="691" spans="1:14" x14ac:dyDescent="0.3">
      <c r="A691" s="6">
        <v>45444</v>
      </c>
      <c r="B691" t="s">
        <v>34</v>
      </c>
      <c r="C691" t="str">
        <f>_xlfn.XLOOKUP(D691,'Production Data'!C:C,'Production Data'!B:B)</f>
        <v>MAZAK TURNING CENTER SQT250-1 I3002</v>
      </c>
      <c r="D691" s="1" t="s">
        <v>24</v>
      </c>
      <c r="E691" s="1">
        <f>SUMIFS('Production Data'!K:K,'Production Data'!C:C,'Workout sheet'!D691,'Production Data'!A:A,'Workout sheet'!A691)</f>
        <v>0</v>
      </c>
      <c r="F691" s="1">
        <f t="shared" si="86"/>
        <v>33750</v>
      </c>
      <c r="G691">
        <f>SUMIFS('Production Data'!T:T,'Production Data'!C:C,'Workout sheet'!D691,'Production Data'!A:A,'Workout sheet'!A691)</f>
        <v>0</v>
      </c>
      <c r="H691">
        <f>COUNTIFS('Compac Raw Data'!$D:$D,'Workout sheet'!C691,'Compac Raw Data'!$Z:$Z,'Workout sheet'!A691)</f>
        <v>0</v>
      </c>
      <c r="I691" s="8">
        <f t="shared" si="84"/>
        <v>0</v>
      </c>
      <c r="J691" s="8">
        <f t="shared" si="85"/>
        <v>0</v>
      </c>
      <c r="K691">
        <f>(SUMIFS('Compac Raw Data'!S:S,'Compac Raw Data'!Z:Z,'Workout sheet'!A691,'Compac Raw Data'!D:D,'Workout sheet'!C691))</f>
        <v>0</v>
      </c>
      <c r="L691" s="17">
        <f t="shared" si="87"/>
        <v>0</v>
      </c>
      <c r="M691" s="8">
        <f ca="1">IF(Table2[[#This Row],[MONTH]]+EOMONTH(MONTH(Table2[[#This Row],[MONTH]]),0)&lt;TODAY(),IF(H691=0,(F691-E691)/1440,((F691-E691)/H691)/1440),0)</f>
        <v>23.4375</v>
      </c>
      <c r="N691" s="24">
        <f t="shared" si="88"/>
        <v>0</v>
      </c>
    </row>
    <row r="692" spans="1:14" x14ac:dyDescent="0.3">
      <c r="A692" s="6">
        <v>45444</v>
      </c>
      <c r="B692" t="s">
        <v>34</v>
      </c>
      <c r="C692" t="str">
        <f>_xlfn.XLOOKUP(D692,'Production Data'!C:C,'Production Data'!B:B)</f>
        <v>PMT INTERNAL GRINDING-1 FIG100XL I14004</v>
      </c>
      <c r="D692" s="1" t="s">
        <v>25</v>
      </c>
      <c r="E692" s="1">
        <f>SUMIFS('Production Data'!K:K,'Production Data'!C:C,'Workout sheet'!D692,'Production Data'!A:A,'Workout sheet'!A692)</f>
        <v>0</v>
      </c>
      <c r="F692" s="1">
        <f t="shared" si="86"/>
        <v>33750</v>
      </c>
      <c r="G692">
        <f>SUMIFS('Production Data'!T:T,'Production Data'!C:C,'Workout sheet'!D692,'Production Data'!A:A,'Workout sheet'!A692)</f>
        <v>0</v>
      </c>
      <c r="H692">
        <f>COUNTIFS('Compac Raw Data'!$D:$D,'Workout sheet'!C692,'Compac Raw Data'!$Z:$Z,'Workout sheet'!A692)</f>
        <v>0</v>
      </c>
      <c r="I692" s="8">
        <f t="shared" ref="I692:I755" si="89">IF(H692=0,(E692/60),(E692/H692)/60)</f>
        <v>0</v>
      </c>
      <c r="J692" s="8">
        <f t="shared" ref="J692:J755" si="90">IF(H692=0,(G692-E692)/1440,((G692-E692)/H692)/1440)</f>
        <v>0</v>
      </c>
      <c r="K692">
        <f>(SUMIFS('Compac Raw Data'!S:S,'Compac Raw Data'!Z:Z,'Workout sheet'!A692,'Compac Raw Data'!D:D,'Workout sheet'!C692))</f>
        <v>0</v>
      </c>
      <c r="L692" s="17">
        <f t="shared" si="87"/>
        <v>0</v>
      </c>
      <c r="M692" s="8">
        <f ca="1">IF(Table2[[#This Row],[MONTH]]+EOMONTH(MONTH(Table2[[#This Row],[MONTH]]),0)&lt;TODAY(),IF(H692=0,(F692-E692)/1440,((F692-E692)/H692)/1440),0)</f>
        <v>23.4375</v>
      </c>
      <c r="N692" s="24">
        <f t="shared" si="88"/>
        <v>0</v>
      </c>
    </row>
    <row r="693" spans="1:14" x14ac:dyDescent="0.3">
      <c r="A693" s="6">
        <v>45444</v>
      </c>
      <c r="B693" t="s">
        <v>34</v>
      </c>
      <c r="C693" t="str">
        <f>_xlfn.XLOOKUP(D693,'Production Data'!C:C,'Production Data'!B:B)</f>
        <v>MORARA CNC ID GRINDING I14002</v>
      </c>
      <c r="D693" s="1" t="s">
        <v>26</v>
      </c>
      <c r="E693" s="1">
        <f>SUMIFS('Production Data'!K:K,'Production Data'!C:C,'Workout sheet'!D693,'Production Data'!A:A,'Workout sheet'!A693)</f>
        <v>0</v>
      </c>
      <c r="F693" s="1">
        <f t="shared" si="86"/>
        <v>33750</v>
      </c>
      <c r="G693">
        <f>SUMIFS('Production Data'!T:T,'Production Data'!C:C,'Workout sheet'!D693,'Production Data'!A:A,'Workout sheet'!A693)</f>
        <v>0</v>
      </c>
      <c r="H693">
        <f>COUNTIFS('Compac Raw Data'!$D:$D,'Workout sheet'!C693,'Compac Raw Data'!$Z:$Z,'Workout sheet'!A693)</f>
        <v>0</v>
      </c>
      <c r="I693" s="8">
        <f t="shared" si="89"/>
        <v>0</v>
      </c>
      <c r="J693" s="8">
        <f t="shared" si="90"/>
        <v>0</v>
      </c>
      <c r="K693">
        <f>(SUMIFS('Compac Raw Data'!S:S,'Compac Raw Data'!Z:Z,'Workout sheet'!A693,'Compac Raw Data'!D:D,'Workout sheet'!C693))</f>
        <v>0</v>
      </c>
      <c r="L693" s="17">
        <f t="shared" si="87"/>
        <v>0</v>
      </c>
      <c r="M693" s="8">
        <f ca="1">IF(Table2[[#This Row],[MONTH]]+EOMONTH(MONTH(Table2[[#This Row],[MONTH]]),0)&lt;TODAY(),IF(H693=0,(F693-E693)/1440,((F693-E693)/H693)/1440),0)</f>
        <v>23.4375</v>
      </c>
      <c r="N693" s="24">
        <f t="shared" si="88"/>
        <v>0</v>
      </c>
    </row>
    <row r="694" spans="1:14" x14ac:dyDescent="0.3">
      <c r="A694" s="6">
        <v>45444</v>
      </c>
      <c r="B694" t="s">
        <v>34</v>
      </c>
      <c r="C694" t="str">
        <f>_xlfn.XLOOKUP(D694,'Production Data'!C:C,'Production Data'!B:B)</f>
        <v>VOUMARD ID GRINDING I14003</v>
      </c>
      <c r="D694" s="1" t="s">
        <v>27</v>
      </c>
      <c r="E694" s="1">
        <f>SUMIFS('Production Data'!K:K,'Production Data'!C:C,'Workout sheet'!D694,'Production Data'!A:A,'Workout sheet'!A694)</f>
        <v>0</v>
      </c>
      <c r="F694" s="1">
        <f t="shared" si="86"/>
        <v>33750</v>
      </c>
      <c r="G694">
        <f>SUMIFS('Production Data'!T:T,'Production Data'!C:C,'Workout sheet'!D694,'Production Data'!A:A,'Workout sheet'!A694)</f>
        <v>0</v>
      </c>
      <c r="H694">
        <f>COUNTIFS('Compac Raw Data'!$D:$D,'Workout sheet'!C694,'Compac Raw Data'!$Z:$Z,'Workout sheet'!A694)</f>
        <v>0</v>
      </c>
      <c r="I694" s="8">
        <f t="shared" si="89"/>
        <v>0</v>
      </c>
      <c r="J694" s="8">
        <f t="shared" si="90"/>
        <v>0</v>
      </c>
      <c r="K694">
        <f>(SUMIFS('Compac Raw Data'!S:S,'Compac Raw Data'!Z:Z,'Workout sheet'!A694,'Compac Raw Data'!D:D,'Workout sheet'!C694))</f>
        <v>0</v>
      </c>
      <c r="L694" s="17">
        <f t="shared" si="87"/>
        <v>0</v>
      </c>
      <c r="M694" s="8">
        <f ca="1">IF(Table2[[#This Row],[MONTH]]+EOMONTH(MONTH(Table2[[#This Row],[MONTH]]),0)&lt;TODAY(),IF(H694=0,(F694-E694)/1440,((F694-E694)/H694)/1440),0)</f>
        <v>23.4375</v>
      </c>
      <c r="N694" s="24">
        <f t="shared" si="88"/>
        <v>0</v>
      </c>
    </row>
    <row r="695" spans="1:14" x14ac:dyDescent="0.3">
      <c r="A695" s="6">
        <v>45444</v>
      </c>
      <c r="B695" t="s">
        <v>34</v>
      </c>
      <c r="C695" t="str">
        <f>_xlfn.XLOOKUP(D695,'Production Data'!C:C,'Production Data'!B:B)</f>
        <v>BURRI GEAR GRINDING BZ331 I15007</v>
      </c>
      <c r="D695" s="1" t="s">
        <v>28</v>
      </c>
      <c r="E695" s="1">
        <f>SUMIFS('Production Data'!K:K,'Production Data'!C:C,'Workout sheet'!D695,'Production Data'!A:A,'Workout sheet'!A695)</f>
        <v>0</v>
      </c>
      <c r="F695" s="1">
        <f t="shared" si="86"/>
        <v>33750</v>
      </c>
      <c r="G695">
        <f>SUMIFS('Production Data'!T:T,'Production Data'!C:C,'Workout sheet'!D695,'Production Data'!A:A,'Workout sheet'!A695)</f>
        <v>0</v>
      </c>
      <c r="H695">
        <f>COUNTIFS('Compac Raw Data'!$D:$D,'Workout sheet'!C695,'Compac Raw Data'!$Z:$Z,'Workout sheet'!A695)</f>
        <v>0</v>
      </c>
      <c r="I695" s="8">
        <f t="shared" si="89"/>
        <v>0</v>
      </c>
      <c r="J695" s="8">
        <f t="shared" si="90"/>
        <v>0</v>
      </c>
      <c r="K695">
        <f>(SUMIFS('Compac Raw Data'!S:S,'Compac Raw Data'!Z:Z,'Workout sheet'!A695,'Compac Raw Data'!D:D,'Workout sheet'!C695))</f>
        <v>0</v>
      </c>
      <c r="L695" s="17">
        <f t="shared" si="87"/>
        <v>0</v>
      </c>
      <c r="M695" s="8">
        <f ca="1">IF(Table2[[#This Row],[MONTH]]+EOMONTH(MONTH(Table2[[#This Row],[MONTH]]),0)&lt;TODAY(),IF(H695=0,(F695-E695)/1440,((F695-E695)/H695)/1440),0)</f>
        <v>23.4375</v>
      </c>
      <c r="N695" s="24">
        <f t="shared" si="88"/>
        <v>0</v>
      </c>
    </row>
    <row r="696" spans="1:14" x14ac:dyDescent="0.3">
      <c r="A696" s="6">
        <v>45444</v>
      </c>
      <c r="B696" t="s">
        <v>34</v>
      </c>
      <c r="C696" t="str">
        <f>_xlfn.XLOOKUP(D696,'Production Data'!C:C,'Production Data'!B:B)</f>
        <v>PMT INTERNAL GRINDING-2 FIG50XL I14005</v>
      </c>
      <c r="D696" s="1" t="s">
        <v>29</v>
      </c>
      <c r="E696" s="1">
        <f>SUMIFS('Production Data'!K:K,'Production Data'!C:C,'Workout sheet'!D696,'Production Data'!A:A,'Workout sheet'!A696)</f>
        <v>0</v>
      </c>
      <c r="F696" s="1">
        <f t="shared" si="86"/>
        <v>33750</v>
      </c>
      <c r="G696">
        <f>SUMIFS('Production Data'!T:T,'Production Data'!C:C,'Workout sheet'!D696,'Production Data'!A:A,'Workout sheet'!A696)</f>
        <v>0</v>
      </c>
      <c r="H696">
        <f>COUNTIFS('Compac Raw Data'!$D:$D,'Workout sheet'!C696,'Compac Raw Data'!$Z:$Z,'Workout sheet'!A696)</f>
        <v>0</v>
      </c>
      <c r="I696" s="8">
        <f t="shared" si="89"/>
        <v>0</v>
      </c>
      <c r="J696" s="8">
        <f t="shared" si="90"/>
        <v>0</v>
      </c>
      <c r="K696">
        <f>(SUMIFS('Compac Raw Data'!S:S,'Compac Raw Data'!Z:Z,'Workout sheet'!A696,'Compac Raw Data'!D:D,'Workout sheet'!C696))</f>
        <v>0</v>
      </c>
      <c r="L696" s="17">
        <f t="shared" si="87"/>
        <v>0</v>
      </c>
      <c r="M696" s="8">
        <f ca="1">IF(Table2[[#This Row],[MONTH]]+EOMONTH(MONTH(Table2[[#This Row],[MONTH]]),0)&lt;TODAY(),IF(H696=0,(F696-E696)/1440,((F696-E696)/H696)/1440),0)</f>
        <v>23.4375</v>
      </c>
      <c r="N696" s="24">
        <f t="shared" si="88"/>
        <v>0</v>
      </c>
    </row>
    <row r="697" spans="1:14" x14ac:dyDescent="0.3">
      <c r="A697" s="6">
        <v>45444</v>
      </c>
      <c r="B697" t="s">
        <v>34</v>
      </c>
      <c r="C697" t="str">
        <f>_xlfn.XLOOKUP(D697,'Production Data'!C:C,'Production Data'!B:B)</f>
        <v>REISHAUER GEAR GRINDING RZ301AS I15003</v>
      </c>
      <c r="D697" s="1" t="s">
        <v>30</v>
      </c>
      <c r="E697" s="1">
        <f>SUMIFS('Production Data'!K:K,'Production Data'!C:C,'Workout sheet'!D697,'Production Data'!A:A,'Workout sheet'!A697)</f>
        <v>0</v>
      </c>
      <c r="F697" s="1">
        <f t="shared" si="86"/>
        <v>33750</v>
      </c>
      <c r="G697">
        <f>SUMIFS('Production Data'!T:T,'Production Data'!C:C,'Workout sheet'!D697,'Production Data'!A:A,'Workout sheet'!A697)</f>
        <v>0</v>
      </c>
      <c r="H697">
        <f>COUNTIFS('Compac Raw Data'!$D:$D,'Workout sheet'!C697,'Compac Raw Data'!$Z:$Z,'Workout sheet'!A697)</f>
        <v>0</v>
      </c>
      <c r="I697" s="8">
        <f t="shared" si="89"/>
        <v>0</v>
      </c>
      <c r="J697" s="8">
        <f t="shared" si="90"/>
        <v>0</v>
      </c>
      <c r="K697">
        <f>(SUMIFS('Compac Raw Data'!S:S,'Compac Raw Data'!Z:Z,'Workout sheet'!A697,'Compac Raw Data'!D:D,'Workout sheet'!C697))</f>
        <v>0</v>
      </c>
      <c r="L697" s="17">
        <f t="shared" si="87"/>
        <v>0</v>
      </c>
      <c r="M697" s="8">
        <f ca="1">IF(Table2[[#This Row],[MONTH]]+EOMONTH(MONTH(Table2[[#This Row],[MONTH]]),0)&lt;TODAY(),IF(H697=0,(F697-E697)/1440,((F697-E697)/H697)/1440),0)</f>
        <v>23.4375</v>
      </c>
      <c r="N697" s="24">
        <f t="shared" si="88"/>
        <v>0</v>
      </c>
    </row>
    <row r="698" spans="1:14" x14ac:dyDescent="0.3">
      <c r="A698" s="6">
        <v>45444</v>
      </c>
      <c r="B698" t="s">
        <v>34</v>
      </c>
      <c r="C698" t="str">
        <f>_xlfn.XLOOKUP(D698,'Production Data'!C:C,'Production Data'!B:B)</f>
        <v>REISHAUER GEAR GRINDING RZ362A I15004</v>
      </c>
      <c r="D698" s="1" t="s">
        <v>31</v>
      </c>
      <c r="E698" s="1">
        <f>SUMIFS('Production Data'!K:K,'Production Data'!C:C,'Workout sheet'!D698,'Production Data'!A:A,'Workout sheet'!A698)</f>
        <v>0</v>
      </c>
      <c r="F698" s="1">
        <f t="shared" si="86"/>
        <v>33750</v>
      </c>
      <c r="G698">
        <f>SUMIFS('Production Data'!T:T,'Production Data'!C:C,'Workout sheet'!D698,'Production Data'!A:A,'Workout sheet'!A698)</f>
        <v>0</v>
      </c>
      <c r="H698">
        <f>COUNTIFS('Compac Raw Data'!$D:$D,'Workout sheet'!C698,'Compac Raw Data'!$Z:$Z,'Workout sheet'!A698)</f>
        <v>0</v>
      </c>
      <c r="I698" s="8">
        <f t="shared" si="89"/>
        <v>0</v>
      </c>
      <c r="J698" s="8">
        <f t="shared" si="90"/>
        <v>0</v>
      </c>
      <c r="K698">
        <f>(SUMIFS('Compac Raw Data'!S:S,'Compac Raw Data'!Z:Z,'Workout sheet'!A698,'Compac Raw Data'!D:D,'Workout sheet'!C698))</f>
        <v>0</v>
      </c>
      <c r="L698" s="17">
        <f t="shared" si="87"/>
        <v>0</v>
      </c>
      <c r="M698" s="8">
        <f ca="1">IF(Table2[[#This Row],[MONTH]]+EOMONTH(MONTH(Table2[[#This Row],[MONTH]]),0)&lt;TODAY(),IF(H698=0,(F698-E698)/1440,((F698-E698)/H698)/1440),0)</f>
        <v>23.4375</v>
      </c>
      <c r="N698" s="24">
        <f t="shared" si="88"/>
        <v>0</v>
      </c>
    </row>
    <row r="699" spans="1:14" x14ac:dyDescent="0.3">
      <c r="A699" s="6">
        <v>45444</v>
      </c>
      <c r="B699" t="s">
        <v>35</v>
      </c>
      <c r="C699" t="str">
        <f>_xlfn.XLOOKUP(D699,'Production Data'!C:C,'Production Data'!B:B)</f>
        <v>MAZAK HMC HCN6000 I21005</v>
      </c>
      <c r="D699" s="1" t="s">
        <v>36</v>
      </c>
      <c r="E699" s="1">
        <f>SUMIFS('Production Data'!K:K,'Production Data'!C:C,'Workout sheet'!D699,'Production Data'!A:A,'Workout sheet'!A699)</f>
        <v>0</v>
      </c>
      <c r="F699" s="1">
        <f t="shared" si="86"/>
        <v>33750</v>
      </c>
      <c r="G699">
        <f>SUMIFS('Production Data'!T:T,'Production Data'!C:C,'Workout sheet'!D699,'Production Data'!A:A,'Workout sheet'!A699)</f>
        <v>0</v>
      </c>
      <c r="H699">
        <f>COUNTIFS('Compac Raw Data'!$D:$D,'Workout sheet'!C699,'Compac Raw Data'!$Z:$Z,'Workout sheet'!A699)</f>
        <v>0</v>
      </c>
      <c r="I699" s="8">
        <f t="shared" si="89"/>
        <v>0</v>
      </c>
      <c r="J699" s="8">
        <f t="shared" si="90"/>
        <v>0</v>
      </c>
      <c r="K699">
        <f>(SUMIFS('Compac Raw Data'!S:S,'Compac Raw Data'!Z:Z,'Workout sheet'!A699,'Compac Raw Data'!D:D,'Workout sheet'!C699))</f>
        <v>0</v>
      </c>
      <c r="L699" s="17">
        <f t="shared" si="87"/>
        <v>0</v>
      </c>
      <c r="M699" s="8">
        <f ca="1">IF(Table2[[#This Row],[MONTH]]+EOMONTH(MONTH(Table2[[#This Row],[MONTH]]),0)&lt;TODAY(),IF(H699=0,(F699-E699)/1440,((F699-E699)/H699)/1440),0)</f>
        <v>23.4375</v>
      </c>
      <c r="N699" s="24">
        <f t="shared" si="88"/>
        <v>0</v>
      </c>
    </row>
    <row r="700" spans="1:14" x14ac:dyDescent="0.3">
      <c r="A700" s="6">
        <v>45444</v>
      </c>
      <c r="B700" t="s">
        <v>35</v>
      </c>
      <c r="C700" t="str">
        <f>_xlfn.XLOOKUP(D700,'Production Data'!C:C,'Production Data'!B:B)</f>
        <v>MAZAK HMC FH 4000- 21001</v>
      </c>
      <c r="D700" s="1" t="s">
        <v>37</v>
      </c>
      <c r="E700" s="1">
        <f>SUMIFS('Production Data'!K:K,'Production Data'!C:C,'Workout sheet'!D700,'Production Data'!A:A,'Workout sheet'!A700)</f>
        <v>0</v>
      </c>
      <c r="F700" s="1">
        <f t="shared" si="86"/>
        <v>33750</v>
      </c>
      <c r="G700">
        <f>SUMIFS('Production Data'!T:T,'Production Data'!C:C,'Workout sheet'!D700,'Production Data'!A:A,'Workout sheet'!A700)</f>
        <v>0</v>
      </c>
      <c r="H700">
        <f>COUNTIFS('Compac Raw Data'!$D:$D,'Workout sheet'!C700,'Compac Raw Data'!$Z:$Z,'Workout sheet'!A700)</f>
        <v>0</v>
      </c>
      <c r="I700" s="8">
        <f t="shared" si="89"/>
        <v>0</v>
      </c>
      <c r="J700" s="8">
        <f t="shared" si="90"/>
        <v>0</v>
      </c>
      <c r="K700">
        <f>(SUMIFS('Compac Raw Data'!S:S,'Compac Raw Data'!Z:Z,'Workout sheet'!A700,'Compac Raw Data'!D:D,'Workout sheet'!C700))</f>
        <v>0</v>
      </c>
      <c r="L700" s="17">
        <f t="shared" si="87"/>
        <v>0</v>
      </c>
      <c r="M700" s="8">
        <f ca="1">IF(Table2[[#This Row],[MONTH]]+EOMONTH(MONTH(Table2[[#This Row],[MONTH]]),0)&lt;TODAY(),IF(H700=0,(F700-E700)/1440,((F700-E700)/H700)/1440),0)</f>
        <v>23.4375</v>
      </c>
      <c r="N700" s="24">
        <f t="shared" si="88"/>
        <v>0</v>
      </c>
    </row>
    <row r="701" spans="1:14" x14ac:dyDescent="0.3">
      <c r="A701" s="6">
        <v>45444</v>
      </c>
      <c r="B701" t="s">
        <v>35</v>
      </c>
      <c r="C701" t="str">
        <f>_xlfn.XLOOKUP(D701,'Production Data'!C:C,'Production Data'!B:B)</f>
        <v>DOOSAN VERTICAL TURNING LATHE VTL850 I3101</v>
      </c>
      <c r="D701" s="1" t="s">
        <v>38</v>
      </c>
      <c r="E701" s="1">
        <f>SUMIFS('Production Data'!K:K,'Production Data'!C:C,'Workout sheet'!D701,'Production Data'!A:A,'Workout sheet'!A701)</f>
        <v>0</v>
      </c>
      <c r="F701" s="1">
        <f t="shared" si="86"/>
        <v>33750</v>
      </c>
      <c r="G701">
        <f>SUMIFS('Production Data'!T:T,'Production Data'!C:C,'Workout sheet'!D701,'Production Data'!A:A,'Workout sheet'!A701)</f>
        <v>0</v>
      </c>
      <c r="H701">
        <f>COUNTIFS('Compac Raw Data'!$D:$D,'Workout sheet'!C701,'Compac Raw Data'!$Z:$Z,'Workout sheet'!A701)</f>
        <v>0</v>
      </c>
      <c r="I701" s="8">
        <f t="shared" si="89"/>
        <v>0</v>
      </c>
      <c r="J701" s="8">
        <f t="shared" si="90"/>
        <v>0</v>
      </c>
      <c r="K701">
        <f>(SUMIFS('Compac Raw Data'!S:S,'Compac Raw Data'!Z:Z,'Workout sheet'!A701,'Compac Raw Data'!D:D,'Workout sheet'!C701))</f>
        <v>0</v>
      </c>
      <c r="L701" s="17">
        <f t="shared" si="87"/>
        <v>0</v>
      </c>
      <c r="M701" s="8">
        <f ca="1">IF(Table2[[#This Row],[MONTH]]+EOMONTH(MONTH(Table2[[#This Row],[MONTH]]),0)&lt;TODAY(),IF(H701=0,(F701-E701)/1440,((F701-E701)/H701)/1440),0)</f>
        <v>23.4375</v>
      </c>
      <c r="N701" s="24">
        <f t="shared" si="88"/>
        <v>0</v>
      </c>
    </row>
    <row r="702" spans="1:14" x14ac:dyDescent="0.3">
      <c r="A702" s="6">
        <v>45444</v>
      </c>
      <c r="B702" t="s">
        <v>35</v>
      </c>
      <c r="C702" t="str">
        <f>_xlfn.XLOOKUP(D702,'Production Data'!C:C,'Production Data'!B:B)</f>
        <v>HWACHEON VERTICAL TURNING LATHE VT550R I3105</v>
      </c>
      <c r="D702" s="1" t="s">
        <v>39</v>
      </c>
      <c r="E702" s="1">
        <f>SUMIFS('Production Data'!K:K,'Production Data'!C:C,'Workout sheet'!D702,'Production Data'!A:A,'Workout sheet'!A702)</f>
        <v>0</v>
      </c>
      <c r="F702" s="1">
        <f t="shared" si="86"/>
        <v>33750</v>
      </c>
      <c r="G702">
        <f>SUMIFS('Production Data'!T:T,'Production Data'!C:C,'Workout sheet'!D702,'Production Data'!A:A,'Workout sheet'!A702)</f>
        <v>0</v>
      </c>
      <c r="H702">
        <f>COUNTIFS('Compac Raw Data'!$D:$D,'Workout sheet'!C702,'Compac Raw Data'!$Z:$Z,'Workout sheet'!A702)</f>
        <v>0</v>
      </c>
      <c r="I702" s="8">
        <f t="shared" si="89"/>
        <v>0</v>
      </c>
      <c r="J702" s="8">
        <f t="shared" si="90"/>
        <v>0</v>
      </c>
      <c r="K702">
        <f>(SUMIFS('Compac Raw Data'!S:S,'Compac Raw Data'!Z:Z,'Workout sheet'!A702,'Compac Raw Data'!D:D,'Workout sheet'!C702))</f>
        <v>0</v>
      </c>
      <c r="L702" s="17">
        <f t="shared" si="87"/>
        <v>0</v>
      </c>
      <c r="M702" s="8">
        <f ca="1">IF(Table2[[#This Row],[MONTH]]+EOMONTH(MONTH(Table2[[#This Row],[MONTH]]),0)&lt;TODAY(),IF(H702=0,(F702-E702)/1440,((F702-E702)/H702)/1440),0)</f>
        <v>23.4375</v>
      </c>
      <c r="N702" s="24">
        <f t="shared" si="88"/>
        <v>0</v>
      </c>
    </row>
    <row r="703" spans="1:14" x14ac:dyDescent="0.3">
      <c r="A703" s="6">
        <v>45444</v>
      </c>
      <c r="B703" t="s">
        <v>35</v>
      </c>
      <c r="C703" t="str">
        <f>_xlfn.XLOOKUP(D703,'Production Data'!C:C,'Production Data'!B:B)</f>
        <v>HWACHEON VERTICAL TURNING LATHE VT650R I3107</v>
      </c>
      <c r="D703" s="1" t="s">
        <v>40</v>
      </c>
      <c r="E703" s="1">
        <f>SUMIFS('Production Data'!K:K,'Production Data'!C:C,'Workout sheet'!D703,'Production Data'!A:A,'Workout sheet'!A703)</f>
        <v>0</v>
      </c>
      <c r="F703" s="1">
        <f t="shared" si="86"/>
        <v>33750</v>
      </c>
      <c r="G703">
        <f>SUMIFS('Production Data'!T:T,'Production Data'!C:C,'Workout sheet'!D703,'Production Data'!A:A,'Workout sheet'!A703)</f>
        <v>0</v>
      </c>
      <c r="H703">
        <f>COUNTIFS('Compac Raw Data'!$D:$D,'Workout sheet'!C703,'Compac Raw Data'!$Z:$Z,'Workout sheet'!A703)</f>
        <v>0</v>
      </c>
      <c r="I703" s="8">
        <f t="shared" si="89"/>
        <v>0</v>
      </c>
      <c r="J703" s="8">
        <f t="shared" si="90"/>
        <v>0</v>
      </c>
      <c r="K703">
        <f>(SUMIFS('Compac Raw Data'!S:S,'Compac Raw Data'!Z:Z,'Workout sheet'!A703,'Compac Raw Data'!D:D,'Workout sheet'!C703))</f>
        <v>0</v>
      </c>
      <c r="L703" s="17">
        <f t="shared" si="87"/>
        <v>0</v>
      </c>
      <c r="M703" s="8">
        <f ca="1">IF(Table2[[#This Row],[MONTH]]+EOMONTH(MONTH(Table2[[#This Row],[MONTH]]),0)&lt;TODAY(),IF(H703=0,(F703-E703)/1440,((F703-E703)/H703)/1440),0)</f>
        <v>23.4375</v>
      </c>
      <c r="N703" s="24">
        <f t="shared" si="88"/>
        <v>0</v>
      </c>
    </row>
    <row r="704" spans="1:14" x14ac:dyDescent="0.3">
      <c r="A704" s="6">
        <v>45444</v>
      </c>
      <c r="B704" t="s">
        <v>35</v>
      </c>
      <c r="C704" t="str">
        <f>_xlfn.XLOOKUP(D704,'Production Data'!C:C,'Production Data'!B:B)</f>
        <v>MAZAK HMC FH6800 6PC I21004</v>
      </c>
      <c r="D704" s="1" t="s">
        <v>41</v>
      </c>
      <c r="E704" s="1">
        <f>SUMIFS('Production Data'!K:K,'Production Data'!C:C,'Workout sheet'!D704,'Production Data'!A:A,'Workout sheet'!A704)</f>
        <v>0</v>
      </c>
      <c r="F704" s="1">
        <f t="shared" si="86"/>
        <v>33750</v>
      </c>
      <c r="G704">
        <f>SUMIFS('Production Data'!T:T,'Production Data'!C:C,'Workout sheet'!D704,'Production Data'!A:A,'Workout sheet'!A704)</f>
        <v>0</v>
      </c>
      <c r="H704">
        <f>COUNTIFS('Compac Raw Data'!$D:$D,'Workout sheet'!C704,'Compac Raw Data'!$Z:$Z,'Workout sheet'!A704)</f>
        <v>0</v>
      </c>
      <c r="I704" s="8">
        <f t="shared" si="89"/>
        <v>0</v>
      </c>
      <c r="J704" s="8">
        <f t="shared" si="90"/>
        <v>0</v>
      </c>
      <c r="K704">
        <f>(SUMIFS('Compac Raw Data'!S:S,'Compac Raw Data'!Z:Z,'Workout sheet'!A704,'Compac Raw Data'!D:D,'Workout sheet'!C704))</f>
        <v>0</v>
      </c>
      <c r="L704" s="17">
        <f t="shared" si="87"/>
        <v>0</v>
      </c>
      <c r="M704" s="8">
        <f ca="1">IF(Table2[[#This Row],[MONTH]]+EOMONTH(MONTH(Table2[[#This Row],[MONTH]]),0)&lt;TODAY(),IF(H704=0,(F704-E704)/1440,((F704-E704)/H704)/1440),0)</f>
        <v>23.4375</v>
      </c>
      <c r="N704" s="24">
        <f t="shared" si="88"/>
        <v>0</v>
      </c>
    </row>
    <row r="705" spans="1:14" x14ac:dyDescent="0.3">
      <c r="A705" s="6">
        <v>45444</v>
      </c>
      <c r="B705" t="s">
        <v>35</v>
      </c>
      <c r="C705" t="str">
        <f>_xlfn.XLOOKUP(D705,'Production Data'!C:C,'Production Data'!B:B)</f>
        <v>MAZAK HMC FH6800 2PC-1 I21003</v>
      </c>
      <c r="D705" s="1" t="s">
        <v>42</v>
      </c>
      <c r="E705" s="1">
        <f>SUMIFS('Production Data'!K:K,'Production Data'!C:C,'Workout sheet'!D705,'Production Data'!A:A,'Workout sheet'!A705)</f>
        <v>0</v>
      </c>
      <c r="F705" s="1">
        <f t="shared" si="86"/>
        <v>33750</v>
      </c>
      <c r="G705">
        <f>SUMIFS('Production Data'!T:T,'Production Data'!C:C,'Workout sheet'!D705,'Production Data'!A:A,'Workout sheet'!A705)</f>
        <v>0</v>
      </c>
      <c r="H705">
        <f>COUNTIFS('Compac Raw Data'!$D:$D,'Workout sheet'!C705,'Compac Raw Data'!$Z:$Z,'Workout sheet'!A705)</f>
        <v>0</v>
      </c>
      <c r="I705" s="8">
        <f t="shared" si="89"/>
        <v>0</v>
      </c>
      <c r="J705" s="8">
        <f t="shared" si="90"/>
        <v>0</v>
      </c>
      <c r="K705">
        <f>(SUMIFS('Compac Raw Data'!S:S,'Compac Raw Data'!Z:Z,'Workout sheet'!A705,'Compac Raw Data'!D:D,'Workout sheet'!C705))</f>
        <v>0</v>
      </c>
      <c r="L705" s="17">
        <f t="shared" si="87"/>
        <v>0</v>
      </c>
      <c r="M705" s="8">
        <f ca="1">IF(Table2[[#This Row],[MONTH]]+EOMONTH(MONTH(Table2[[#This Row],[MONTH]]),0)&lt;TODAY(),IF(H705=0,(F705-E705)/1440,((F705-E705)/H705)/1440),0)</f>
        <v>23.4375</v>
      </c>
      <c r="N705" s="24">
        <f t="shared" si="88"/>
        <v>0</v>
      </c>
    </row>
    <row r="706" spans="1:14" x14ac:dyDescent="0.3">
      <c r="A706" s="6">
        <v>45444</v>
      </c>
      <c r="B706" t="s">
        <v>35</v>
      </c>
      <c r="C706" t="str">
        <f>_xlfn.XLOOKUP(D706,'Production Data'!C:C,'Production Data'!B:B)</f>
        <v>MAZAK HMC FH6800 2PC-2 I21006</v>
      </c>
      <c r="D706" s="1" t="s">
        <v>43</v>
      </c>
      <c r="E706" s="1">
        <f>SUMIFS('Production Data'!K:K,'Production Data'!C:C,'Workout sheet'!D706,'Production Data'!A:A,'Workout sheet'!A706)</f>
        <v>0</v>
      </c>
      <c r="F706" s="1">
        <f t="shared" si="86"/>
        <v>33750</v>
      </c>
      <c r="G706">
        <f>SUMIFS('Production Data'!T:T,'Production Data'!C:C,'Workout sheet'!D706,'Production Data'!A:A,'Workout sheet'!A706)</f>
        <v>0</v>
      </c>
      <c r="H706">
        <f>COUNTIFS('Compac Raw Data'!$D:$D,'Workout sheet'!C706,'Compac Raw Data'!$Z:$Z,'Workout sheet'!A706)</f>
        <v>0</v>
      </c>
      <c r="I706" s="8">
        <f t="shared" si="89"/>
        <v>0</v>
      </c>
      <c r="J706" s="8">
        <f t="shared" si="90"/>
        <v>0</v>
      </c>
      <c r="K706">
        <f>(SUMIFS('Compac Raw Data'!S:S,'Compac Raw Data'!Z:Z,'Workout sheet'!A706,'Compac Raw Data'!D:D,'Workout sheet'!C706))</f>
        <v>0</v>
      </c>
      <c r="L706" s="17">
        <f t="shared" si="87"/>
        <v>0</v>
      </c>
      <c r="M706" s="8">
        <f ca="1">IF(Table2[[#This Row],[MONTH]]+EOMONTH(MONTH(Table2[[#This Row],[MONTH]]),0)&lt;TODAY(),IF(H706=0,(F706-E706)/1440,((F706-E706)/H706)/1440),0)</f>
        <v>23.4375</v>
      </c>
      <c r="N706" s="24">
        <f t="shared" si="88"/>
        <v>0</v>
      </c>
    </row>
    <row r="707" spans="1:14" x14ac:dyDescent="0.3">
      <c r="A707" s="6">
        <v>45444</v>
      </c>
      <c r="B707" t="s">
        <v>35</v>
      </c>
      <c r="C707" t="str">
        <f>_xlfn.XLOOKUP(D707,'Production Data'!C:C,'Production Data'!B:B)</f>
        <v>MAZAK TURNING CENTER QTN350M I3006</v>
      </c>
      <c r="D707" s="1" t="s">
        <v>44</v>
      </c>
      <c r="E707" s="1">
        <f>SUMIFS('Production Data'!K:K,'Production Data'!C:C,'Workout sheet'!D707,'Production Data'!A:A,'Workout sheet'!A707)</f>
        <v>0</v>
      </c>
      <c r="F707" s="1">
        <f t="shared" si="86"/>
        <v>33750</v>
      </c>
      <c r="G707">
        <f>SUMIFS('Production Data'!T:T,'Production Data'!C:C,'Workout sheet'!D707,'Production Data'!A:A,'Workout sheet'!A707)</f>
        <v>0</v>
      </c>
      <c r="H707">
        <f>COUNTIFS('Compac Raw Data'!$D:$D,'Workout sheet'!C707,'Compac Raw Data'!$Z:$Z,'Workout sheet'!A707)</f>
        <v>0</v>
      </c>
      <c r="I707" s="8">
        <f t="shared" si="89"/>
        <v>0</v>
      </c>
      <c r="J707" s="8">
        <f t="shared" si="90"/>
        <v>0</v>
      </c>
      <c r="K707">
        <f>(SUMIFS('Compac Raw Data'!S:S,'Compac Raw Data'!Z:Z,'Workout sheet'!A707,'Compac Raw Data'!D:D,'Workout sheet'!C707))</f>
        <v>0</v>
      </c>
      <c r="L707" s="17">
        <f t="shared" si="87"/>
        <v>0</v>
      </c>
      <c r="M707" s="8">
        <f ca="1">IF(Table2[[#This Row],[MONTH]]+EOMONTH(MONTH(Table2[[#This Row],[MONTH]]),0)&lt;TODAY(),IF(H707=0,(F707-E707)/1440,((F707-E707)/H707)/1440),0)</f>
        <v>23.4375</v>
      </c>
      <c r="N707" s="24">
        <f t="shared" si="88"/>
        <v>0</v>
      </c>
    </row>
    <row r="708" spans="1:14" x14ac:dyDescent="0.3">
      <c r="A708" s="6">
        <v>45444</v>
      </c>
      <c r="B708" t="s">
        <v>35</v>
      </c>
      <c r="C708" t="str">
        <f>_xlfn.XLOOKUP(D708,'Production Data'!C:C,'Production Data'!B:B)</f>
        <v>MAZAK VMC VTC200B I22001</v>
      </c>
      <c r="D708" s="1" t="s">
        <v>45</v>
      </c>
      <c r="E708" s="1">
        <f>SUMIFS('Production Data'!K:K,'Production Data'!C:C,'Workout sheet'!D708,'Production Data'!A:A,'Workout sheet'!A708)</f>
        <v>0</v>
      </c>
      <c r="F708" s="1">
        <f t="shared" si="86"/>
        <v>33750</v>
      </c>
      <c r="G708">
        <f>SUMIFS('Production Data'!T:T,'Production Data'!C:C,'Workout sheet'!D708,'Production Data'!A:A,'Workout sheet'!A708)</f>
        <v>0</v>
      </c>
      <c r="H708">
        <f>COUNTIFS('Compac Raw Data'!$D:$D,'Workout sheet'!C708,'Compac Raw Data'!$Z:$Z,'Workout sheet'!A708)</f>
        <v>0</v>
      </c>
      <c r="I708" s="8">
        <f t="shared" si="89"/>
        <v>0</v>
      </c>
      <c r="J708" s="8">
        <f t="shared" si="90"/>
        <v>0</v>
      </c>
      <c r="K708">
        <f>(SUMIFS('Compac Raw Data'!S:S,'Compac Raw Data'!Z:Z,'Workout sheet'!A708,'Compac Raw Data'!D:D,'Workout sheet'!C708))</f>
        <v>0</v>
      </c>
      <c r="L708" s="17">
        <f t="shared" si="87"/>
        <v>0</v>
      </c>
      <c r="M708" s="8">
        <f ca="1">IF(Table2[[#This Row],[MONTH]]+EOMONTH(MONTH(Table2[[#This Row],[MONTH]]),0)&lt;TODAY(),IF(H708=0,(F708-E708)/1440,((F708-E708)/H708)/1440),0)</f>
        <v>23.4375</v>
      </c>
      <c r="N708" s="24">
        <f t="shared" si="88"/>
        <v>0</v>
      </c>
    </row>
    <row r="709" spans="1:14" x14ac:dyDescent="0.3">
      <c r="A709" s="6">
        <v>45444</v>
      </c>
      <c r="B709" t="s">
        <v>35</v>
      </c>
      <c r="C709" t="str">
        <f>_xlfn.XLOOKUP(D709,'Production Data'!C:C,'Production Data'!B:B)</f>
        <v>AMS VMC MCV400 XL I22002</v>
      </c>
      <c r="D709" s="1" t="s">
        <v>46</v>
      </c>
      <c r="E709" s="1">
        <f>SUMIFS('Production Data'!K:K,'Production Data'!C:C,'Workout sheet'!D709,'Production Data'!A:A,'Workout sheet'!A709)</f>
        <v>0</v>
      </c>
      <c r="F709" s="1">
        <f t="shared" si="86"/>
        <v>33750</v>
      </c>
      <c r="G709">
        <f>SUMIFS('Production Data'!T:T,'Production Data'!C:C,'Workout sheet'!D709,'Production Data'!A:A,'Workout sheet'!A709)</f>
        <v>0</v>
      </c>
      <c r="H709">
        <f>COUNTIFS('Compac Raw Data'!$D:$D,'Workout sheet'!C709,'Compac Raw Data'!$Z:$Z,'Workout sheet'!A709)</f>
        <v>0</v>
      </c>
      <c r="I709" s="8">
        <f t="shared" si="89"/>
        <v>0</v>
      </c>
      <c r="J709" s="8">
        <f t="shared" si="90"/>
        <v>0</v>
      </c>
      <c r="K709">
        <f>(SUMIFS('Compac Raw Data'!S:S,'Compac Raw Data'!Z:Z,'Workout sheet'!A709,'Compac Raw Data'!D:D,'Workout sheet'!C709))</f>
        <v>0</v>
      </c>
      <c r="L709" s="17">
        <f t="shared" si="87"/>
        <v>0</v>
      </c>
      <c r="M709" s="8">
        <f ca="1">IF(Table2[[#This Row],[MONTH]]+EOMONTH(MONTH(Table2[[#This Row],[MONTH]]),0)&lt;TODAY(),IF(H709=0,(F709-E709)/1440,((F709-E709)/H709)/1440),0)</f>
        <v>23.4375</v>
      </c>
      <c r="N709" s="24">
        <f t="shared" si="88"/>
        <v>0</v>
      </c>
    </row>
    <row r="710" spans="1:14" x14ac:dyDescent="0.3">
      <c r="A710" s="6">
        <v>45444</v>
      </c>
      <c r="B710" t="s">
        <v>35</v>
      </c>
      <c r="C710" t="str">
        <f>_xlfn.XLOOKUP(D710,'Production Data'!C:C,'Production Data'!B:B)</f>
        <v>TAL VERTICAL TURNING LATHE VTL800 I3106</v>
      </c>
      <c r="D710" s="1" t="s">
        <v>47</v>
      </c>
      <c r="E710" s="1">
        <f>SUMIFS('Production Data'!K:K,'Production Data'!C:C,'Workout sheet'!D710,'Production Data'!A:A,'Workout sheet'!A710)</f>
        <v>0</v>
      </c>
      <c r="F710" s="1">
        <f t="shared" si="86"/>
        <v>33750</v>
      </c>
      <c r="G710">
        <f>SUMIFS('Production Data'!T:T,'Production Data'!C:C,'Workout sheet'!D710,'Production Data'!A:A,'Workout sheet'!A710)</f>
        <v>0</v>
      </c>
      <c r="H710">
        <f>COUNTIFS('Compac Raw Data'!$D:$D,'Workout sheet'!C710,'Compac Raw Data'!$Z:$Z,'Workout sheet'!A710)</f>
        <v>0</v>
      </c>
      <c r="I710" s="8">
        <f t="shared" si="89"/>
        <v>0</v>
      </c>
      <c r="J710" s="8">
        <f t="shared" si="90"/>
        <v>0</v>
      </c>
      <c r="K710">
        <f>(SUMIFS('Compac Raw Data'!S:S,'Compac Raw Data'!Z:Z,'Workout sheet'!A710,'Compac Raw Data'!D:D,'Workout sheet'!C710))</f>
        <v>0</v>
      </c>
      <c r="L710" s="17">
        <f t="shared" si="87"/>
        <v>0</v>
      </c>
      <c r="M710" s="8">
        <f ca="1">IF(Table2[[#This Row],[MONTH]]+EOMONTH(MONTH(Table2[[#This Row],[MONTH]]),0)&lt;TODAY(),IF(H710=0,(F710-E710)/1440,((F710-E710)/H710)/1440),0)</f>
        <v>23.4375</v>
      </c>
      <c r="N710" s="24">
        <f t="shared" si="88"/>
        <v>0</v>
      </c>
    </row>
    <row r="711" spans="1:14" x14ac:dyDescent="0.3">
      <c r="A711" s="6">
        <v>45444</v>
      </c>
      <c r="B711" t="s">
        <v>35</v>
      </c>
      <c r="C711" t="str">
        <f>_xlfn.XLOOKUP(D711,'Production Data'!C:C,'Production Data'!B:B)</f>
        <v>MAZAK TURNING CENTER QTN250M I3005</v>
      </c>
      <c r="D711" s="1" t="s">
        <v>48</v>
      </c>
      <c r="E711" s="1">
        <f>SUMIFS('Production Data'!K:K,'Production Data'!C:C,'Workout sheet'!D711,'Production Data'!A:A,'Workout sheet'!A711)</f>
        <v>0</v>
      </c>
      <c r="F711" s="1">
        <f t="shared" si="86"/>
        <v>33750</v>
      </c>
      <c r="G711">
        <f>SUMIFS('Production Data'!T:T,'Production Data'!C:C,'Workout sheet'!D711,'Production Data'!A:A,'Workout sheet'!A711)</f>
        <v>0</v>
      </c>
      <c r="H711">
        <f>COUNTIFS('Compac Raw Data'!$D:$D,'Workout sheet'!C711,'Compac Raw Data'!$Z:$Z,'Workout sheet'!A711)</f>
        <v>0</v>
      </c>
      <c r="I711" s="8">
        <f t="shared" si="89"/>
        <v>0</v>
      </c>
      <c r="J711" s="8">
        <f t="shared" si="90"/>
        <v>0</v>
      </c>
      <c r="K711">
        <f>(SUMIFS('Compac Raw Data'!S:S,'Compac Raw Data'!Z:Z,'Workout sheet'!A711,'Compac Raw Data'!D:D,'Workout sheet'!C711))</f>
        <v>0</v>
      </c>
      <c r="L711" s="17">
        <f t="shared" si="87"/>
        <v>0</v>
      </c>
      <c r="M711" s="8">
        <f ca="1">IF(Table2[[#This Row],[MONTH]]+EOMONTH(MONTH(Table2[[#This Row],[MONTH]]),0)&lt;TODAY(),IF(H711=0,(F711-E711)/1440,((F711-E711)/H711)/1440),0)</f>
        <v>23.4375</v>
      </c>
      <c r="N711" s="24">
        <f t="shared" si="88"/>
        <v>0</v>
      </c>
    </row>
    <row r="712" spans="1:14" x14ac:dyDescent="0.3">
      <c r="A712" s="6">
        <v>45444</v>
      </c>
      <c r="B712" t="s">
        <v>35</v>
      </c>
      <c r="C712" t="str">
        <f>_xlfn.XLOOKUP(D712,'Production Data'!C:C,'Production Data'!B:B)</f>
        <v>MAZAK TURNING CENTER SQT200 I3004</v>
      </c>
      <c r="D712" s="1" t="s">
        <v>49</v>
      </c>
      <c r="E712" s="1">
        <f>SUMIFS('Production Data'!K:K,'Production Data'!C:C,'Workout sheet'!D712,'Production Data'!A:A,'Workout sheet'!A712)</f>
        <v>0</v>
      </c>
      <c r="F712" s="1">
        <f t="shared" si="86"/>
        <v>33750</v>
      </c>
      <c r="G712">
        <f>SUMIFS('Production Data'!T:T,'Production Data'!C:C,'Workout sheet'!D712,'Production Data'!A:A,'Workout sheet'!A712)</f>
        <v>0</v>
      </c>
      <c r="H712">
        <f>COUNTIFS('Compac Raw Data'!$D:$D,'Workout sheet'!C712,'Compac Raw Data'!$Z:$Z,'Workout sheet'!A712)</f>
        <v>0</v>
      </c>
      <c r="I712" s="8">
        <f t="shared" si="89"/>
        <v>0</v>
      </c>
      <c r="J712" s="8">
        <f t="shared" si="90"/>
        <v>0</v>
      </c>
      <c r="K712">
        <f>(SUMIFS('Compac Raw Data'!S:S,'Compac Raw Data'!Z:Z,'Workout sheet'!A712,'Compac Raw Data'!D:D,'Workout sheet'!C712))</f>
        <v>0</v>
      </c>
      <c r="L712" s="17">
        <f t="shared" si="87"/>
        <v>0</v>
      </c>
      <c r="M712" s="8">
        <f ca="1">IF(Table2[[#This Row],[MONTH]]+EOMONTH(MONTH(Table2[[#This Row],[MONTH]]),0)&lt;TODAY(),IF(H712=0,(F712-E712)/1440,((F712-E712)/H712)/1440),0)</f>
        <v>23.4375</v>
      </c>
      <c r="N712" s="24">
        <f t="shared" si="88"/>
        <v>0</v>
      </c>
    </row>
    <row r="713" spans="1:14" x14ac:dyDescent="0.3">
      <c r="A713" s="6">
        <v>45444</v>
      </c>
      <c r="B713" t="s">
        <v>35</v>
      </c>
      <c r="C713" t="str">
        <f>_xlfn.XLOOKUP(D713,'Production Data'!C:C,'Production Data'!B:B)</f>
        <v>MAZAK TURNING CENTER SQT250-2 I3003</v>
      </c>
      <c r="D713" s="1" t="s">
        <v>50</v>
      </c>
      <c r="E713" s="1">
        <f>SUMIFS('Production Data'!K:K,'Production Data'!C:C,'Workout sheet'!D713,'Production Data'!A:A,'Workout sheet'!A713)</f>
        <v>0</v>
      </c>
      <c r="F713" s="1">
        <f t="shared" si="86"/>
        <v>33750</v>
      </c>
      <c r="G713">
        <f>SUMIFS('Production Data'!T:T,'Production Data'!C:C,'Workout sheet'!D713,'Production Data'!A:A,'Workout sheet'!A713)</f>
        <v>0</v>
      </c>
      <c r="H713">
        <f>COUNTIFS('Compac Raw Data'!$D:$D,'Workout sheet'!C713,'Compac Raw Data'!$Z:$Z,'Workout sheet'!A713)</f>
        <v>0</v>
      </c>
      <c r="I713" s="8">
        <f t="shared" si="89"/>
        <v>0</v>
      </c>
      <c r="J713" s="8">
        <f t="shared" si="90"/>
        <v>0</v>
      </c>
      <c r="K713">
        <f>(SUMIFS('Compac Raw Data'!S:S,'Compac Raw Data'!Z:Z,'Workout sheet'!A713,'Compac Raw Data'!D:D,'Workout sheet'!C713))</f>
        <v>0</v>
      </c>
      <c r="L713" s="17">
        <f t="shared" si="87"/>
        <v>0</v>
      </c>
      <c r="M713" s="8">
        <f ca="1">IF(Table2[[#This Row],[MONTH]]+EOMONTH(MONTH(Table2[[#This Row],[MONTH]]),0)&lt;TODAY(),IF(H713=0,(F713-E713)/1440,((F713-E713)/H713)/1440),0)</f>
        <v>23.4375</v>
      </c>
      <c r="N713" s="24">
        <f t="shared" si="88"/>
        <v>0</v>
      </c>
    </row>
    <row r="714" spans="1:14" x14ac:dyDescent="0.3">
      <c r="A714" s="6">
        <v>45444</v>
      </c>
      <c r="B714" t="s">
        <v>35</v>
      </c>
      <c r="C714" t="str">
        <f>_xlfn.XLOOKUP(D714,'Production Data'!C:C,'Production Data'!B:B)</f>
        <v>MAG FEELER VMC VMP45A I22003</v>
      </c>
      <c r="D714" s="1" t="s">
        <v>51</v>
      </c>
      <c r="E714" s="1">
        <f>SUMIFS('Production Data'!K:K,'Production Data'!C:C,'Workout sheet'!D714,'Production Data'!A:A,'Workout sheet'!A714)</f>
        <v>0</v>
      </c>
      <c r="F714" s="1">
        <f t="shared" si="86"/>
        <v>33750</v>
      </c>
      <c r="G714">
        <f>SUMIFS('Production Data'!T:T,'Production Data'!C:C,'Workout sheet'!D714,'Production Data'!A:A,'Workout sheet'!A714)</f>
        <v>0</v>
      </c>
      <c r="H714">
        <f>COUNTIFS('Compac Raw Data'!$D:$D,'Workout sheet'!C714,'Compac Raw Data'!$Z:$Z,'Workout sheet'!A714)</f>
        <v>0</v>
      </c>
      <c r="I714" s="8">
        <f t="shared" si="89"/>
        <v>0</v>
      </c>
      <c r="J714" s="8">
        <f t="shared" si="90"/>
        <v>0</v>
      </c>
      <c r="K714">
        <f>(SUMIFS('Compac Raw Data'!S:S,'Compac Raw Data'!Z:Z,'Workout sheet'!A714,'Compac Raw Data'!D:D,'Workout sheet'!C714))</f>
        <v>0</v>
      </c>
      <c r="L714" s="17">
        <f t="shared" si="87"/>
        <v>0</v>
      </c>
      <c r="M714" s="8">
        <f ca="1">IF(Table2[[#This Row],[MONTH]]+EOMONTH(MONTH(Table2[[#This Row],[MONTH]]),0)&lt;TODAY(),IF(H714=0,(F714-E714)/1440,((F714-E714)/H714)/1440),0)</f>
        <v>23.4375</v>
      </c>
      <c r="N714" s="24">
        <f t="shared" si="88"/>
        <v>0</v>
      </c>
    </row>
    <row r="715" spans="1:14" x14ac:dyDescent="0.3">
      <c r="A715" s="6">
        <v>45444</v>
      </c>
      <c r="B715" t="s">
        <v>35</v>
      </c>
      <c r="C715" t="str">
        <f>_xlfn.XLOOKUP(D715,'Production Data'!C:C,'Production Data'!B:B)</f>
        <v>MAZAK HMC HCN6800 2PC-3 I21007</v>
      </c>
      <c r="D715" s="1" t="s">
        <v>52</v>
      </c>
      <c r="E715" s="1">
        <f>SUMIFS('Production Data'!K:K,'Production Data'!C:C,'Workout sheet'!D715,'Production Data'!A:A,'Workout sheet'!A715)</f>
        <v>0</v>
      </c>
      <c r="F715" s="1">
        <f t="shared" si="86"/>
        <v>33750</v>
      </c>
      <c r="G715">
        <f>SUMIFS('Production Data'!T:T,'Production Data'!C:C,'Workout sheet'!D715,'Production Data'!A:A,'Workout sheet'!A715)</f>
        <v>0</v>
      </c>
      <c r="H715">
        <f>COUNTIFS('Compac Raw Data'!$D:$D,'Workout sheet'!C715,'Compac Raw Data'!$Z:$Z,'Workout sheet'!A715)</f>
        <v>0</v>
      </c>
      <c r="I715" s="8">
        <f t="shared" si="89"/>
        <v>0</v>
      </c>
      <c r="J715" s="8">
        <f t="shared" si="90"/>
        <v>0</v>
      </c>
      <c r="K715">
        <f>(SUMIFS('Compac Raw Data'!S:S,'Compac Raw Data'!Z:Z,'Workout sheet'!A715,'Compac Raw Data'!D:D,'Workout sheet'!C715))</f>
        <v>0</v>
      </c>
      <c r="L715" s="17">
        <f t="shared" si="87"/>
        <v>0</v>
      </c>
      <c r="M715" s="8">
        <f ca="1">IF(Table2[[#This Row],[MONTH]]+EOMONTH(MONTH(Table2[[#This Row],[MONTH]]),0)&lt;TODAY(),IF(H715=0,(F715-E715)/1440,((F715-E715)/H715)/1440),0)</f>
        <v>23.4375</v>
      </c>
      <c r="N715" s="24">
        <f t="shared" si="88"/>
        <v>0</v>
      </c>
    </row>
    <row r="716" spans="1:14" x14ac:dyDescent="0.3">
      <c r="A716" s="6">
        <v>45444</v>
      </c>
      <c r="B716" t="s">
        <v>35</v>
      </c>
      <c r="C716" t="str">
        <f>_xlfn.XLOOKUP(D716,'Production Data'!C:C,'Production Data'!B:B)</f>
        <v>DOOSAN HMC HP6300 7PC I21008</v>
      </c>
      <c r="D716" s="1" t="s">
        <v>53</v>
      </c>
      <c r="E716" s="1">
        <f>SUMIFS('Production Data'!K:K,'Production Data'!C:C,'Workout sheet'!D716,'Production Data'!A:A,'Workout sheet'!A716)</f>
        <v>0</v>
      </c>
      <c r="F716" s="1">
        <f t="shared" ref="F716:F779" si="91">NETWORKDAYS.INTL(A716,EOMONTH(A716,0),11,U:U)*22.5*60</f>
        <v>33750</v>
      </c>
      <c r="G716">
        <f>SUMIFS('Production Data'!T:T,'Production Data'!C:C,'Workout sheet'!D716,'Production Data'!A:A,'Workout sheet'!A716)</f>
        <v>0</v>
      </c>
      <c r="H716">
        <f>COUNTIFS('Compac Raw Data'!$D:$D,'Workout sheet'!C716,'Compac Raw Data'!$Z:$Z,'Workout sheet'!A716)</f>
        <v>0</v>
      </c>
      <c r="I716" s="8">
        <f t="shared" si="89"/>
        <v>0</v>
      </c>
      <c r="J716" s="8">
        <f t="shared" si="90"/>
        <v>0</v>
      </c>
      <c r="K716">
        <f>(SUMIFS('Compac Raw Data'!S:S,'Compac Raw Data'!Z:Z,'Workout sheet'!A716,'Compac Raw Data'!D:D,'Workout sheet'!C716))</f>
        <v>0</v>
      </c>
      <c r="L716" s="17">
        <f t="shared" si="87"/>
        <v>0</v>
      </c>
      <c r="M716" s="8">
        <f ca="1">IF(Table2[[#This Row],[MONTH]]+EOMONTH(MONTH(Table2[[#This Row],[MONTH]]),0)&lt;TODAY(),IF(H716=0,(F716-E716)/1440,((F716-E716)/H716)/1440),0)</f>
        <v>23.4375</v>
      </c>
      <c r="N716" s="24">
        <f t="shared" si="88"/>
        <v>0</v>
      </c>
    </row>
    <row r="717" spans="1:14" x14ac:dyDescent="0.3">
      <c r="A717" s="6">
        <v>45444</v>
      </c>
      <c r="B717" t="s">
        <v>35</v>
      </c>
      <c r="C717" t="str">
        <f>_xlfn.XLOOKUP(D717,'Production Data'!C:C,'Production Data'!B:B)</f>
        <v>WIDMA VERTICAL TURNING LATHE VT600H I3108</v>
      </c>
      <c r="D717" s="1" t="s">
        <v>54</v>
      </c>
      <c r="E717" s="1">
        <f>SUMIFS('Production Data'!K:K,'Production Data'!C:C,'Workout sheet'!D717,'Production Data'!A:A,'Workout sheet'!A717)</f>
        <v>0</v>
      </c>
      <c r="F717" s="1">
        <f t="shared" si="91"/>
        <v>33750</v>
      </c>
      <c r="G717">
        <f>SUMIFS('Production Data'!T:T,'Production Data'!C:C,'Workout sheet'!D717,'Production Data'!A:A,'Workout sheet'!A717)</f>
        <v>0</v>
      </c>
      <c r="H717">
        <f>COUNTIFS('Compac Raw Data'!$D:$D,'Workout sheet'!C717,'Compac Raw Data'!$Z:$Z,'Workout sheet'!A717)</f>
        <v>0</v>
      </c>
      <c r="I717" s="8">
        <f t="shared" si="89"/>
        <v>0</v>
      </c>
      <c r="J717" s="8">
        <f t="shared" si="90"/>
        <v>0</v>
      </c>
      <c r="K717">
        <f>(SUMIFS('Compac Raw Data'!S:S,'Compac Raw Data'!Z:Z,'Workout sheet'!A717,'Compac Raw Data'!D:D,'Workout sheet'!C717))</f>
        <v>0</v>
      </c>
      <c r="L717" s="17">
        <f t="shared" si="87"/>
        <v>0</v>
      </c>
      <c r="M717" s="8">
        <f ca="1">IF(Table2[[#This Row],[MONTH]]+EOMONTH(MONTH(Table2[[#This Row],[MONTH]]),0)&lt;TODAY(),IF(H717=0,(F717-E717)/1440,((F717-E717)/H717)/1440),0)</f>
        <v>23.4375</v>
      </c>
      <c r="N717" s="24">
        <f t="shared" si="88"/>
        <v>0</v>
      </c>
    </row>
    <row r="718" spans="1:14" x14ac:dyDescent="0.3">
      <c r="A718" s="6">
        <v>45444</v>
      </c>
      <c r="B718" t="s">
        <v>55</v>
      </c>
      <c r="C718" t="str">
        <f>_xlfn.XLOOKUP(D718,'Production Data'!C:C,'Production Data'!B:B)</f>
        <v>MAZAK INTEGRES E300-1 I3102</v>
      </c>
      <c r="D718" s="1" t="s">
        <v>56</v>
      </c>
      <c r="E718" s="1">
        <f>SUMIFS('Production Data'!K:K,'Production Data'!C:C,'Workout sheet'!D718,'Production Data'!A:A,'Workout sheet'!A718)</f>
        <v>0</v>
      </c>
      <c r="F718" s="1">
        <f t="shared" si="91"/>
        <v>33750</v>
      </c>
      <c r="G718">
        <f>SUMIFS('Production Data'!T:T,'Production Data'!C:C,'Workout sheet'!D718,'Production Data'!A:A,'Workout sheet'!A718)</f>
        <v>0</v>
      </c>
      <c r="H718">
        <f>COUNTIFS('Compac Raw Data'!$D:$D,'Workout sheet'!C718,'Compac Raw Data'!$Z:$Z,'Workout sheet'!A718)</f>
        <v>0</v>
      </c>
      <c r="I718" s="8">
        <f t="shared" si="89"/>
        <v>0</v>
      </c>
      <c r="J718" s="8">
        <f t="shared" si="90"/>
        <v>0</v>
      </c>
      <c r="K718">
        <f>(SUMIFS('Compac Raw Data'!S:S,'Compac Raw Data'!Z:Z,'Workout sheet'!A718,'Compac Raw Data'!D:D,'Workout sheet'!C718))</f>
        <v>0</v>
      </c>
      <c r="L718" s="17">
        <f t="shared" si="87"/>
        <v>0</v>
      </c>
      <c r="M718" s="8">
        <f ca="1">IF(Table2[[#This Row],[MONTH]]+EOMONTH(MONTH(Table2[[#This Row],[MONTH]]),0)&lt;TODAY(),IF(H718=0,(F718-E718)/1440,((F718-E718)/H718)/1440),0)</f>
        <v>23.4375</v>
      </c>
      <c r="N718" s="24">
        <f t="shared" si="88"/>
        <v>0</v>
      </c>
    </row>
    <row r="719" spans="1:14" x14ac:dyDescent="0.3">
      <c r="A719" s="6">
        <v>45444</v>
      </c>
      <c r="B719" t="s">
        <v>55</v>
      </c>
      <c r="C719" t="str">
        <f>_xlfn.XLOOKUP(D719,'Production Data'!C:C,'Production Data'!B:B)</f>
        <v>MAZAK INTEGRES E300-2 I3103</v>
      </c>
      <c r="D719" s="1" t="s">
        <v>57</v>
      </c>
      <c r="E719" s="1">
        <f>SUMIFS('Production Data'!K:K,'Production Data'!C:C,'Workout sheet'!D719,'Production Data'!A:A,'Workout sheet'!A719)</f>
        <v>0</v>
      </c>
      <c r="F719" s="1">
        <f t="shared" si="91"/>
        <v>33750</v>
      </c>
      <c r="G719">
        <f>SUMIFS('Production Data'!T:T,'Production Data'!C:C,'Workout sheet'!D719,'Production Data'!A:A,'Workout sheet'!A719)</f>
        <v>0</v>
      </c>
      <c r="H719">
        <f>COUNTIFS('Compac Raw Data'!$D:$D,'Workout sheet'!C719,'Compac Raw Data'!$Z:$Z,'Workout sheet'!A719)</f>
        <v>0</v>
      </c>
      <c r="I719" s="8">
        <f t="shared" si="89"/>
        <v>0</v>
      </c>
      <c r="J719" s="8">
        <f t="shared" si="90"/>
        <v>0</v>
      </c>
      <c r="K719">
        <f>(SUMIFS('Compac Raw Data'!S:S,'Compac Raw Data'!Z:Z,'Workout sheet'!A719,'Compac Raw Data'!D:D,'Workout sheet'!C719))</f>
        <v>0</v>
      </c>
      <c r="L719" s="17">
        <f t="shared" si="87"/>
        <v>0</v>
      </c>
      <c r="M719" s="8">
        <f ca="1">IF(Table2[[#This Row],[MONTH]]+EOMONTH(MONTH(Table2[[#This Row],[MONTH]]),0)&lt;TODAY(),IF(H719=0,(F719-E719)/1440,((F719-E719)/H719)/1440),0)</f>
        <v>23.4375</v>
      </c>
      <c r="N719" s="24">
        <f t="shared" si="88"/>
        <v>0</v>
      </c>
    </row>
    <row r="720" spans="1:14" x14ac:dyDescent="0.3">
      <c r="A720" s="6">
        <v>45444</v>
      </c>
      <c r="B720" t="s">
        <v>55</v>
      </c>
      <c r="C720" t="str">
        <f>_xlfn.XLOOKUP(D720,'Production Data'!C:C,'Production Data'!B:B)</f>
        <v>MAZAK INTEGRES E300-3 I3104</v>
      </c>
      <c r="D720" s="1" t="s">
        <v>58</v>
      </c>
      <c r="E720" s="1">
        <f>SUMIFS('Production Data'!K:K,'Production Data'!C:C,'Workout sheet'!D720,'Production Data'!A:A,'Workout sheet'!A720)</f>
        <v>0</v>
      </c>
      <c r="F720" s="1">
        <f t="shared" si="91"/>
        <v>33750</v>
      </c>
      <c r="G720">
        <f>SUMIFS('Production Data'!T:T,'Production Data'!C:C,'Workout sheet'!D720,'Production Data'!A:A,'Workout sheet'!A720)</f>
        <v>0</v>
      </c>
      <c r="H720">
        <f>COUNTIFS('Compac Raw Data'!$D:$D,'Workout sheet'!C720,'Compac Raw Data'!$Z:$Z,'Workout sheet'!A720)</f>
        <v>0</v>
      </c>
      <c r="I720" s="8">
        <f t="shared" si="89"/>
        <v>0</v>
      </c>
      <c r="J720" s="8">
        <f t="shared" si="90"/>
        <v>0</v>
      </c>
      <c r="K720">
        <f>(SUMIFS('Compac Raw Data'!S:S,'Compac Raw Data'!Z:Z,'Workout sheet'!A720,'Compac Raw Data'!D:D,'Workout sheet'!C720))</f>
        <v>0</v>
      </c>
      <c r="L720" s="17">
        <f t="shared" si="87"/>
        <v>0</v>
      </c>
      <c r="M720" s="8">
        <f ca="1">IF(Table2[[#This Row],[MONTH]]+EOMONTH(MONTH(Table2[[#This Row],[MONTH]]),0)&lt;TODAY(),IF(H720=0,(F720-E720)/1440,((F720-E720)/H720)/1440),0)</f>
        <v>23.4375</v>
      </c>
      <c r="N720" s="24">
        <f t="shared" si="88"/>
        <v>0</v>
      </c>
    </row>
    <row r="721" spans="1:14" x14ac:dyDescent="0.3">
      <c r="A721" s="6">
        <v>45444</v>
      </c>
      <c r="B721" t="s">
        <v>55</v>
      </c>
      <c r="C721" t="str">
        <f>_xlfn.XLOOKUP(D721,'Production Data'!C:C,'Production Data'!B:B)</f>
        <v>MAZAK INTEGREX E500-1 I3201</v>
      </c>
      <c r="D721" s="1" t="s">
        <v>59</v>
      </c>
      <c r="E721" s="1">
        <f>SUMIFS('Production Data'!K:K,'Production Data'!C:C,'Workout sheet'!D721,'Production Data'!A:A,'Workout sheet'!A721)</f>
        <v>0</v>
      </c>
      <c r="F721" s="1">
        <f t="shared" si="91"/>
        <v>33750</v>
      </c>
      <c r="G721">
        <f>SUMIFS('Production Data'!T:T,'Production Data'!C:C,'Workout sheet'!D721,'Production Data'!A:A,'Workout sheet'!A721)</f>
        <v>0</v>
      </c>
      <c r="H721">
        <f>COUNTIFS('Compac Raw Data'!$D:$D,'Workout sheet'!C721,'Compac Raw Data'!$Z:$Z,'Workout sheet'!A721)</f>
        <v>0</v>
      </c>
      <c r="I721" s="8">
        <f t="shared" si="89"/>
        <v>0</v>
      </c>
      <c r="J721" s="8">
        <f t="shared" si="90"/>
        <v>0</v>
      </c>
      <c r="K721">
        <f>(SUMIFS('Compac Raw Data'!S:S,'Compac Raw Data'!Z:Z,'Workout sheet'!A721,'Compac Raw Data'!D:D,'Workout sheet'!C721))</f>
        <v>0</v>
      </c>
      <c r="L721" s="17">
        <f t="shared" si="87"/>
        <v>0</v>
      </c>
      <c r="M721" s="8">
        <f ca="1">IF(Table2[[#This Row],[MONTH]]+EOMONTH(MONTH(Table2[[#This Row],[MONTH]]),0)&lt;TODAY(),IF(H721=0,(F721-E721)/1440,((F721-E721)/H721)/1440),0)</f>
        <v>23.4375</v>
      </c>
      <c r="N721" s="24">
        <f t="shared" si="88"/>
        <v>0</v>
      </c>
    </row>
    <row r="722" spans="1:14" x14ac:dyDescent="0.3">
      <c r="A722" s="6">
        <v>45444</v>
      </c>
      <c r="B722" t="s">
        <v>55</v>
      </c>
      <c r="C722" t="str">
        <f>_xlfn.XLOOKUP(D722,'Production Data'!C:C,'Production Data'!B:B)</f>
        <v>MAZAK INTEGREX E500-2 I3202</v>
      </c>
      <c r="D722" s="1" t="s">
        <v>60</v>
      </c>
      <c r="E722" s="1">
        <f>SUMIFS('Production Data'!K:K,'Production Data'!C:C,'Workout sheet'!D722,'Production Data'!A:A,'Workout sheet'!A722)</f>
        <v>0</v>
      </c>
      <c r="F722" s="1">
        <f t="shared" si="91"/>
        <v>33750</v>
      </c>
      <c r="G722">
        <f>SUMIFS('Production Data'!T:T,'Production Data'!C:C,'Workout sheet'!D722,'Production Data'!A:A,'Workout sheet'!A722)</f>
        <v>0</v>
      </c>
      <c r="H722">
        <f>COUNTIFS('Compac Raw Data'!$D:$D,'Workout sheet'!C722,'Compac Raw Data'!$Z:$Z,'Workout sheet'!A722)</f>
        <v>0</v>
      </c>
      <c r="I722" s="8">
        <f t="shared" si="89"/>
        <v>0</v>
      </c>
      <c r="J722" s="8">
        <f t="shared" si="90"/>
        <v>0</v>
      </c>
      <c r="K722">
        <f>(SUMIFS('Compac Raw Data'!S:S,'Compac Raw Data'!Z:Z,'Workout sheet'!A722,'Compac Raw Data'!D:D,'Workout sheet'!C722))</f>
        <v>0</v>
      </c>
      <c r="L722" s="17">
        <f t="shared" si="87"/>
        <v>0</v>
      </c>
      <c r="M722" s="8">
        <f ca="1">IF(Table2[[#This Row],[MONTH]]+EOMONTH(MONTH(Table2[[#This Row],[MONTH]]),0)&lt;TODAY(),IF(H722=0,(F722-E722)/1440,((F722-E722)/H722)/1440),0)</f>
        <v>23.4375</v>
      </c>
      <c r="N722" s="24">
        <f t="shared" si="88"/>
        <v>0</v>
      </c>
    </row>
    <row r="723" spans="1:14" x14ac:dyDescent="0.3">
      <c r="A723" s="6">
        <v>45444</v>
      </c>
      <c r="B723" t="s">
        <v>55</v>
      </c>
      <c r="C723" t="str">
        <f>_xlfn.XLOOKUP(D723,'Production Data'!C:C,'Production Data'!B:B)</f>
        <v>MAZAK INTEGRES E800-1 I23001</v>
      </c>
      <c r="D723" s="1" t="s">
        <v>61</v>
      </c>
      <c r="E723" s="1">
        <f>SUMIFS('Production Data'!K:K,'Production Data'!C:C,'Workout sheet'!D723,'Production Data'!A:A,'Workout sheet'!A723)</f>
        <v>0</v>
      </c>
      <c r="F723" s="1">
        <f t="shared" si="91"/>
        <v>33750</v>
      </c>
      <c r="G723">
        <f>SUMIFS('Production Data'!T:T,'Production Data'!C:C,'Workout sheet'!D723,'Production Data'!A:A,'Workout sheet'!A723)</f>
        <v>0</v>
      </c>
      <c r="H723">
        <f>COUNTIFS('Compac Raw Data'!$D:$D,'Workout sheet'!C723,'Compac Raw Data'!$Z:$Z,'Workout sheet'!A723)</f>
        <v>0</v>
      </c>
      <c r="I723" s="8">
        <f t="shared" si="89"/>
        <v>0</v>
      </c>
      <c r="J723" s="8">
        <f t="shared" si="90"/>
        <v>0</v>
      </c>
      <c r="K723">
        <f>(SUMIFS('Compac Raw Data'!S:S,'Compac Raw Data'!Z:Z,'Workout sheet'!A723,'Compac Raw Data'!D:D,'Workout sheet'!C723))</f>
        <v>0</v>
      </c>
      <c r="L723" s="17">
        <f t="shared" si="87"/>
        <v>0</v>
      </c>
      <c r="M723" s="8">
        <f ca="1">IF(Table2[[#This Row],[MONTH]]+EOMONTH(MONTH(Table2[[#This Row],[MONTH]]),0)&lt;TODAY(),IF(H723=0,(F723-E723)/1440,((F723-E723)/H723)/1440),0)</f>
        <v>23.4375</v>
      </c>
      <c r="N723" s="24">
        <f t="shared" si="88"/>
        <v>0</v>
      </c>
    </row>
    <row r="724" spans="1:14" x14ac:dyDescent="0.3">
      <c r="A724" s="6">
        <v>45444</v>
      </c>
      <c r="B724" t="s">
        <v>55</v>
      </c>
      <c r="C724" t="str">
        <f>_xlfn.XLOOKUP(D724,'Production Data'!C:C,'Production Data'!B:B)</f>
        <v>MAZAK INTEGRES E800-2 I23002</v>
      </c>
      <c r="D724" s="1" t="s">
        <v>62</v>
      </c>
      <c r="E724" s="1">
        <f>SUMIFS('Production Data'!K:K,'Production Data'!C:C,'Workout sheet'!D724,'Production Data'!A:A,'Workout sheet'!A724)</f>
        <v>0</v>
      </c>
      <c r="F724" s="1">
        <f t="shared" si="91"/>
        <v>33750</v>
      </c>
      <c r="G724">
        <f>SUMIFS('Production Data'!T:T,'Production Data'!C:C,'Workout sheet'!D724,'Production Data'!A:A,'Workout sheet'!A724)</f>
        <v>0</v>
      </c>
      <c r="H724">
        <f>COUNTIFS('Compac Raw Data'!$D:$D,'Workout sheet'!C724,'Compac Raw Data'!$Z:$Z,'Workout sheet'!A724)</f>
        <v>0</v>
      </c>
      <c r="I724" s="8">
        <f t="shared" si="89"/>
        <v>0</v>
      </c>
      <c r="J724" s="8">
        <f t="shared" si="90"/>
        <v>0</v>
      </c>
      <c r="K724">
        <f>(SUMIFS('Compac Raw Data'!S:S,'Compac Raw Data'!Z:Z,'Workout sheet'!A724,'Compac Raw Data'!D:D,'Workout sheet'!C724))</f>
        <v>0</v>
      </c>
      <c r="L724" s="17">
        <f t="shared" si="87"/>
        <v>0</v>
      </c>
      <c r="M724" s="8">
        <f ca="1">IF(Table2[[#This Row],[MONTH]]+EOMONTH(MONTH(Table2[[#This Row],[MONTH]]),0)&lt;TODAY(),IF(H724=0,(F724-E724)/1440,((F724-E724)/H724)/1440),0)</f>
        <v>23.4375</v>
      </c>
      <c r="N724" s="24">
        <f t="shared" si="88"/>
        <v>0</v>
      </c>
    </row>
    <row r="725" spans="1:14" x14ac:dyDescent="0.3">
      <c r="A725" s="6">
        <v>45444</v>
      </c>
      <c r="B725" t="s">
        <v>55</v>
      </c>
      <c r="C725" t="str">
        <f>_xlfn.XLOOKUP(D725,'Production Data'!C:C,'Production Data'!B:B)</f>
        <v>ARTHUR KLINK BROACHING 120T I5004</v>
      </c>
      <c r="D725" s="1" t="s">
        <v>63</v>
      </c>
      <c r="E725" s="1">
        <f>SUMIFS('Production Data'!K:K,'Production Data'!C:C,'Workout sheet'!D725,'Production Data'!A:A,'Workout sheet'!A725)</f>
        <v>0</v>
      </c>
      <c r="F725" s="1">
        <f t="shared" si="91"/>
        <v>33750</v>
      </c>
      <c r="G725">
        <f>SUMIFS('Production Data'!T:T,'Production Data'!C:C,'Workout sheet'!D725,'Production Data'!A:A,'Workout sheet'!A725)</f>
        <v>0</v>
      </c>
      <c r="H725">
        <f>COUNTIFS('Compac Raw Data'!$D:$D,'Workout sheet'!C725,'Compac Raw Data'!$Z:$Z,'Workout sheet'!A725)</f>
        <v>0</v>
      </c>
      <c r="I725" s="8">
        <f t="shared" si="89"/>
        <v>0</v>
      </c>
      <c r="J725" s="8">
        <f t="shared" si="90"/>
        <v>0</v>
      </c>
      <c r="K725">
        <f>(SUMIFS('Compac Raw Data'!S:S,'Compac Raw Data'!Z:Z,'Workout sheet'!A725,'Compac Raw Data'!D:D,'Workout sheet'!C725))</f>
        <v>0</v>
      </c>
      <c r="L725" s="17">
        <f t="shared" si="87"/>
        <v>0</v>
      </c>
      <c r="M725" s="8">
        <f ca="1">IF(Table2[[#This Row],[MONTH]]+EOMONTH(MONTH(Table2[[#This Row],[MONTH]]),0)&lt;TODAY(),IF(H725=0,(F725-E725)/1440,((F725-E725)/H725)/1440),0)</f>
        <v>23.4375</v>
      </c>
      <c r="N725" s="24">
        <f t="shared" si="88"/>
        <v>0</v>
      </c>
    </row>
    <row r="726" spans="1:14" x14ac:dyDescent="0.3">
      <c r="A726" s="6">
        <v>45444</v>
      </c>
      <c r="B726" t="s">
        <v>55</v>
      </c>
      <c r="C726" t="str">
        <f>_xlfn.XLOOKUP(D726,'Production Data'!C:C,'Production Data'!B:B)</f>
        <v>BROACHING MACHINE  25 T-5003</v>
      </c>
      <c r="D726" s="1" t="s">
        <v>64</v>
      </c>
      <c r="E726" s="1">
        <f>SUMIFS('Production Data'!K:K,'Production Data'!C:C,'Workout sheet'!D726,'Production Data'!A:A,'Workout sheet'!A726)</f>
        <v>0</v>
      </c>
      <c r="F726" s="1">
        <f t="shared" si="91"/>
        <v>33750</v>
      </c>
      <c r="G726">
        <f>SUMIFS('Production Data'!T:T,'Production Data'!C:C,'Workout sheet'!D726,'Production Data'!A:A,'Workout sheet'!A726)</f>
        <v>0</v>
      </c>
      <c r="H726">
        <f>COUNTIFS('Compac Raw Data'!$D:$D,'Workout sheet'!C726,'Compac Raw Data'!$Z:$Z,'Workout sheet'!A726)</f>
        <v>0</v>
      </c>
      <c r="I726" s="8">
        <f t="shared" si="89"/>
        <v>0</v>
      </c>
      <c r="J726" s="8">
        <f t="shared" si="90"/>
        <v>0</v>
      </c>
      <c r="K726">
        <f>(SUMIFS('Compac Raw Data'!S:S,'Compac Raw Data'!Z:Z,'Workout sheet'!A726,'Compac Raw Data'!D:D,'Workout sheet'!C726))</f>
        <v>0</v>
      </c>
      <c r="L726" s="17">
        <f t="shared" si="87"/>
        <v>0</v>
      </c>
      <c r="M726" s="8">
        <f ca="1">IF(Table2[[#This Row],[MONTH]]+EOMONTH(MONTH(Table2[[#This Row],[MONTH]]),0)&lt;TODAY(),IF(H726=0,(F726-E726)/1440,((F726-E726)/H726)/1440),0)</f>
        <v>23.4375</v>
      </c>
      <c r="N726" s="24">
        <f t="shared" si="88"/>
        <v>0</v>
      </c>
    </row>
    <row r="727" spans="1:14" x14ac:dyDescent="0.3">
      <c r="A727" s="6">
        <v>45444</v>
      </c>
      <c r="B727" t="s">
        <v>55</v>
      </c>
      <c r="C727" t="str">
        <f>_xlfn.XLOOKUP(D727,'Production Data'!C:C,'Production Data'!B:B)</f>
        <v>CRANEBEL BROACHING 50T I5005</v>
      </c>
      <c r="D727" s="1" t="s">
        <v>65</v>
      </c>
      <c r="E727" s="1">
        <f>SUMIFS('Production Data'!K:K,'Production Data'!C:C,'Workout sheet'!D727,'Production Data'!A:A,'Workout sheet'!A727)</f>
        <v>0</v>
      </c>
      <c r="F727" s="1">
        <f t="shared" si="91"/>
        <v>33750</v>
      </c>
      <c r="G727">
        <f>SUMIFS('Production Data'!T:T,'Production Data'!C:C,'Workout sheet'!D727,'Production Data'!A:A,'Workout sheet'!A727)</f>
        <v>0</v>
      </c>
      <c r="H727">
        <f>COUNTIFS('Compac Raw Data'!$D:$D,'Workout sheet'!C727,'Compac Raw Data'!$Z:$Z,'Workout sheet'!A727)</f>
        <v>0</v>
      </c>
      <c r="I727" s="8">
        <f t="shared" si="89"/>
        <v>0</v>
      </c>
      <c r="J727" s="8">
        <f t="shared" si="90"/>
        <v>0</v>
      </c>
      <c r="K727">
        <f>(SUMIFS('Compac Raw Data'!S:S,'Compac Raw Data'!Z:Z,'Workout sheet'!A727,'Compac Raw Data'!D:D,'Workout sheet'!C727))</f>
        <v>0</v>
      </c>
      <c r="L727" s="17">
        <f t="shared" si="87"/>
        <v>0</v>
      </c>
      <c r="M727" s="8">
        <f ca="1">IF(Table2[[#This Row],[MONTH]]+EOMONTH(MONTH(Table2[[#This Row],[MONTH]]),0)&lt;TODAY(),IF(H727=0,(F727-E727)/1440,((F727-E727)/H727)/1440),0)</f>
        <v>23.4375</v>
      </c>
      <c r="N727" s="24">
        <f t="shared" si="88"/>
        <v>0</v>
      </c>
    </row>
    <row r="728" spans="1:14" x14ac:dyDescent="0.3">
      <c r="A728" s="6">
        <v>45444</v>
      </c>
      <c r="B728" t="s">
        <v>55</v>
      </c>
      <c r="C728" t="str">
        <f>_xlfn.XLOOKUP(D728,'Production Data'!C:C,'Production Data'!B:B)</f>
        <v>TASA BROACHING 75T I5006</v>
      </c>
      <c r="D728" s="1" t="s">
        <v>66</v>
      </c>
      <c r="E728" s="1">
        <f>SUMIFS('Production Data'!K:K,'Production Data'!C:C,'Workout sheet'!D728,'Production Data'!A:A,'Workout sheet'!A728)</f>
        <v>0</v>
      </c>
      <c r="F728" s="1">
        <f t="shared" si="91"/>
        <v>33750</v>
      </c>
      <c r="G728">
        <f>SUMIFS('Production Data'!T:T,'Production Data'!C:C,'Workout sheet'!D728,'Production Data'!A:A,'Workout sheet'!A728)</f>
        <v>0</v>
      </c>
      <c r="H728">
        <f>COUNTIFS('Compac Raw Data'!$D:$D,'Workout sheet'!C728,'Compac Raw Data'!$Z:$Z,'Workout sheet'!A728)</f>
        <v>0</v>
      </c>
      <c r="I728" s="8">
        <f t="shared" si="89"/>
        <v>0</v>
      </c>
      <c r="J728" s="8">
        <f t="shared" si="90"/>
        <v>0</v>
      </c>
      <c r="K728">
        <f>(SUMIFS('Compac Raw Data'!S:S,'Compac Raw Data'!Z:Z,'Workout sheet'!A728,'Compac Raw Data'!D:D,'Workout sheet'!C728))</f>
        <v>0</v>
      </c>
      <c r="L728" s="17">
        <f t="shared" si="87"/>
        <v>0</v>
      </c>
      <c r="M728" s="8">
        <f ca="1">IF(Table2[[#This Row],[MONTH]]+EOMONTH(MONTH(Table2[[#This Row],[MONTH]]),0)&lt;TODAY(),IF(H728=0,(F728-E728)/1440,((F728-E728)/H728)/1440),0)</f>
        <v>23.4375</v>
      </c>
      <c r="N728" s="24">
        <f t="shared" si="88"/>
        <v>0</v>
      </c>
    </row>
    <row r="729" spans="1:14" x14ac:dyDescent="0.3">
      <c r="A729" s="6">
        <v>45444</v>
      </c>
      <c r="B729" t="s">
        <v>80</v>
      </c>
      <c r="C729" t="str">
        <f>_xlfn.XLOOKUP(D729,'Production Data'!C:C,'Production Data'!B:B)</f>
        <v>PREMIER HOBBING PE250-1 I7006</v>
      </c>
      <c r="D729" s="1" t="s">
        <v>67</v>
      </c>
      <c r="E729" s="1">
        <f>SUMIFS('Production Data'!K:K,'Production Data'!C:C,'Workout sheet'!D729,'Production Data'!A:A,'Workout sheet'!A729)</f>
        <v>0</v>
      </c>
      <c r="F729" s="1">
        <f t="shared" si="91"/>
        <v>33750</v>
      </c>
      <c r="G729">
        <f>SUMIFS('Production Data'!T:T,'Production Data'!C:C,'Workout sheet'!D729,'Production Data'!A:A,'Workout sheet'!A729)</f>
        <v>0</v>
      </c>
      <c r="H729">
        <f>COUNTIFS('Compac Raw Data'!$D:$D,'Workout sheet'!C729,'Compac Raw Data'!$Z:$Z,'Workout sheet'!A729)</f>
        <v>0</v>
      </c>
      <c r="I729" s="8">
        <f t="shared" si="89"/>
        <v>0</v>
      </c>
      <c r="J729" s="8">
        <f t="shared" si="90"/>
        <v>0</v>
      </c>
      <c r="K729">
        <f>(SUMIFS('Compac Raw Data'!S:S,'Compac Raw Data'!Z:Z,'Workout sheet'!A729,'Compac Raw Data'!D:D,'Workout sheet'!C729))</f>
        <v>0</v>
      </c>
      <c r="L729" s="17">
        <f t="shared" si="87"/>
        <v>0</v>
      </c>
      <c r="M729" s="8">
        <f ca="1">IF(Table2[[#This Row],[MONTH]]+EOMONTH(MONTH(Table2[[#This Row],[MONTH]]),0)&lt;TODAY(),IF(H729=0,(F729-E729)/1440,((F729-E729)/H729)/1440),0)</f>
        <v>23.4375</v>
      </c>
      <c r="N729" s="24">
        <f t="shared" si="88"/>
        <v>0</v>
      </c>
    </row>
    <row r="730" spans="1:14" x14ac:dyDescent="0.3">
      <c r="A730" s="6">
        <v>45444</v>
      </c>
      <c r="B730" t="s">
        <v>80</v>
      </c>
      <c r="C730" t="str">
        <f>_xlfn.XLOOKUP(D730,'Production Data'!C:C,'Production Data'!B:B)</f>
        <v>STUDER EXT GRINDING S36-2 I13006</v>
      </c>
      <c r="D730" s="1" t="s">
        <v>68</v>
      </c>
      <c r="E730" s="1">
        <f>SUMIFS('Production Data'!K:K,'Production Data'!C:C,'Workout sheet'!D730,'Production Data'!A:A,'Workout sheet'!A730)</f>
        <v>0</v>
      </c>
      <c r="F730" s="1">
        <f t="shared" si="91"/>
        <v>33750</v>
      </c>
      <c r="G730">
        <f>SUMIFS('Production Data'!T:T,'Production Data'!C:C,'Workout sheet'!D730,'Production Data'!A:A,'Workout sheet'!A730)</f>
        <v>0</v>
      </c>
      <c r="H730">
        <f>COUNTIFS('Compac Raw Data'!$D:$D,'Workout sheet'!C730,'Compac Raw Data'!$Z:$Z,'Workout sheet'!A730)</f>
        <v>0</v>
      </c>
      <c r="I730" s="8">
        <f t="shared" si="89"/>
        <v>0</v>
      </c>
      <c r="J730" s="8">
        <f t="shared" si="90"/>
        <v>0</v>
      </c>
      <c r="K730">
        <f>(SUMIFS('Compac Raw Data'!S:S,'Compac Raw Data'!Z:Z,'Workout sheet'!A730,'Compac Raw Data'!D:D,'Workout sheet'!C730))</f>
        <v>0</v>
      </c>
      <c r="L730" s="17">
        <f t="shared" si="87"/>
        <v>0</v>
      </c>
      <c r="M730" s="8">
        <f ca="1">IF(Table2[[#This Row],[MONTH]]+EOMONTH(MONTH(Table2[[#This Row],[MONTH]]),0)&lt;TODAY(),IF(H730=0,(F730-E730)/1440,((F730-E730)/H730)/1440),0)</f>
        <v>23.4375</v>
      </c>
      <c r="N730" s="24">
        <f t="shared" si="88"/>
        <v>0</v>
      </c>
    </row>
    <row r="731" spans="1:14" x14ac:dyDescent="0.3">
      <c r="A731" s="6">
        <v>45444</v>
      </c>
      <c r="B731" t="s">
        <v>80</v>
      </c>
      <c r="C731" t="str">
        <f>_xlfn.XLOOKUP(D731,'Production Data'!C:C,'Production Data'!B:B)</f>
        <v>GLEASON GEAR GRINDING P600/800G-1 I15006</v>
      </c>
      <c r="D731" s="1" t="s">
        <v>69</v>
      </c>
      <c r="E731" s="1">
        <f>SUMIFS('Production Data'!K:K,'Production Data'!C:C,'Workout sheet'!D731,'Production Data'!A:A,'Workout sheet'!A731)</f>
        <v>0</v>
      </c>
      <c r="F731" s="1">
        <f t="shared" si="91"/>
        <v>33750</v>
      </c>
      <c r="G731">
        <f>SUMIFS('Production Data'!T:T,'Production Data'!C:C,'Workout sheet'!D731,'Production Data'!A:A,'Workout sheet'!A731)</f>
        <v>0</v>
      </c>
      <c r="H731">
        <f>COUNTIFS('Compac Raw Data'!$D:$D,'Workout sheet'!C731,'Compac Raw Data'!$Z:$Z,'Workout sheet'!A731)</f>
        <v>0</v>
      </c>
      <c r="I731" s="8">
        <f t="shared" si="89"/>
        <v>0</v>
      </c>
      <c r="J731" s="8">
        <f t="shared" si="90"/>
        <v>0</v>
      </c>
      <c r="K731">
        <f>(SUMIFS('Compac Raw Data'!S:S,'Compac Raw Data'!Z:Z,'Workout sheet'!A731,'Compac Raw Data'!D:D,'Workout sheet'!C731))</f>
        <v>0</v>
      </c>
      <c r="L731" s="17">
        <f t="shared" si="87"/>
        <v>0</v>
      </c>
      <c r="M731" s="8">
        <f ca="1">IF(Table2[[#This Row],[MONTH]]+EOMONTH(MONTH(Table2[[#This Row],[MONTH]]),0)&lt;TODAY(),IF(H731=0,(F731-E731)/1440,((F731-E731)/H731)/1440),0)</f>
        <v>23.4375</v>
      </c>
      <c r="N731" s="24">
        <f t="shared" si="88"/>
        <v>0</v>
      </c>
    </row>
    <row r="732" spans="1:14" x14ac:dyDescent="0.3">
      <c r="A732" s="6">
        <v>45444</v>
      </c>
      <c r="B732" t="s">
        <v>80</v>
      </c>
      <c r="C732" t="str">
        <f>_xlfn.XLOOKUP(D732,'Production Data'!C:C,'Production Data'!B:B)</f>
        <v>GLEASON GEAR GRINDING P600/800G-2 I15008</v>
      </c>
      <c r="D732" s="1" t="s">
        <v>70</v>
      </c>
      <c r="E732" s="1">
        <f>SUMIFS('Production Data'!K:K,'Production Data'!C:C,'Workout sheet'!D732,'Production Data'!A:A,'Workout sheet'!A732)</f>
        <v>0</v>
      </c>
      <c r="F732" s="1">
        <f t="shared" si="91"/>
        <v>33750</v>
      </c>
      <c r="G732">
        <f>SUMIFS('Production Data'!T:T,'Production Data'!C:C,'Workout sheet'!D732,'Production Data'!A:A,'Workout sheet'!A732)</f>
        <v>0</v>
      </c>
      <c r="H732">
        <f>COUNTIFS('Compac Raw Data'!$D:$D,'Workout sheet'!C732,'Compac Raw Data'!$Z:$Z,'Workout sheet'!A732)</f>
        <v>0</v>
      </c>
      <c r="I732" s="8">
        <f t="shared" si="89"/>
        <v>0</v>
      </c>
      <c r="J732" s="8">
        <f t="shared" si="90"/>
        <v>0</v>
      </c>
      <c r="K732">
        <f>(SUMIFS('Compac Raw Data'!S:S,'Compac Raw Data'!Z:Z,'Workout sheet'!A732,'Compac Raw Data'!D:D,'Workout sheet'!C732))</f>
        <v>0</v>
      </c>
      <c r="L732" s="17">
        <f t="shared" si="87"/>
        <v>0</v>
      </c>
      <c r="M732" s="8">
        <f ca="1">IF(Table2[[#This Row],[MONTH]]+EOMONTH(MONTH(Table2[[#This Row],[MONTH]]),0)&lt;TODAY(),IF(H732=0,(F732-E732)/1440,((F732-E732)/H732)/1440),0)</f>
        <v>23.4375</v>
      </c>
      <c r="N732" s="24">
        <f t="shared" si="88"/>
        <v>0</v>
      </c>
    </row>
    <row r="733" spans="1:14" x14ac:dyDescent="0.3">
      <c r="A733" s="6">
        <v>45444</v>
      </c>
      <c r="B733" t="s">
        <v>80</v>
      </c>
      <c r="C733" t="str">
        <f>_xlfn.XLOOKUP(D733,'Production Data'!C:C,'Production Data'!B:B)</f>
        <v>MAZAK TURNING QTN350B I3008</v>
      </c>
      <c r="D733" s="1" t="s">
        <v>71</v>
      </c>
      <c r="E733" s="1">
        <f>SUMIFS('Production Data'!K:K,'Production Data'!C:C,'Workout sheet'!D733,'Production Data'!A:A,'Workout sheet'!A733)</f>
        <v>0</v>
      </c>
      <c r="F733" s="1">
        <f t="shared" si="91"/>
        <v>33750</v>
      </c>
      <c r="G733">
        <f>SUMIFS('Production Data'!T:T,'Production Data'!C:C,'Workout sheet'!D733,'Production Data'!A:A,'Workout sheet'!A733)</f>
        <v>0</v>
      </c>
      <c r="H733">
        <f>COUNTIFS('Compac Raw Data'!$D:$D,'Workout sheet'!C733,'Compac Raw Data'!$Z:$Z,'Workout sheet'!A733)</f>
        <v>0</v>
      </c>
      <c r="I733" s="8">
        <f t="shared" si="89"/>
        <v>0</v>
      </c>
      <c r="J733" s="8">
        <f t="shared" si="90"/>
        <v>0</v>
      </c>
      <c r="K733">
        <f>(SUMIFS('Compac Raw Data'!S:S,'Compac Raw Data'!Z:Z,'Workout sheet'!A733,'Compac Raw Data'!D:D,'Workout sheet'!C733))</f>
        <v>0</v>
      </c>
      <c r="L733" s="17">
        <f t="shared" si="87"/>
        <v>0</v>
      </c>
      <c r="M733" s="8">
        <f ca="1">IF(Table2[[#This Row],[MONTH]]+EOMONTH(MONTH(Table2[[#This Row],[MONTH]]),0)&lt;TODAY(),IF(H733=0,(F733-E733)/1440,((F733-E733)/H733)/1440),0)</f>
        <v>23.4375</v>
      </c>
      <c r="N733" s="24">
        <f t="shared" si="88"/>
        <v>0</v>
      </c>
    </row>
    <row r="734" spans="1:14" x14ac:dyDescent="0.3">
      <c r="A734" s="6">
        <v>45444</v>
      </c>
      <c r="B734" t="s">
        <v>80</v>
      </c>
      <c r="C734" t="str">
        <f>_xlfn.XLOOKUP(D734,'Production Data'!C:C,'Production Data'!B:B)</f>
        <v>GLEASON HOBBING PE800-1 I7007</v>
      </c>
      <c r="D734" s="1" t="s">
        <v>72</v>
      </c>
      <c r="E734" s="1">
        <f>SUMIFS('Production Data'!K:K,'Production Data'!C:C,'Workout sheet'!D734,'Production Data'!A:A,'Workout sheet'!A734)</f>
        <v>0</v>
      </c>
      <c r="F734" s="1">
        <f t="shared" si="91"/>
        <v>33750</v>
      </c>
      <c r="G734">
        <f>SUMIFS('Production Data'!T:T,'Production Data'!C:C,'Workout sheet'!D734,'Production Data'!A:A,'Workout sheet'!A734)</f>
        <v>0</v>
      </c>
      <c r="H734">
        <f>COUNTIFS('Compac Raw Data'!$D:$D,'Workout sheet'!C734,'Compac Raw Data'!$Z:$Z,'Workout sheet'!A734)</f>
        <v>0</v>
      </c>
      <c r="I734" s="8">
        <f t="shared" si="89"/>
        <v>0</v>
      </c>
      <c r="J734" s="8">
        <f t="shared" si="90"/>
        <v>0</v>
      </c>
      <c r="K734">
        <f>(SUMIFS('Compac Raw Data'!S:S,'Compac Raw Data'!Z:Z,'Workout sheet'!A734,'Compac Raw Data'!D:D,'Workout sheet'!C734))</f>
        <v>0</v>
      </c>
      <c r="L734" s="17">
        <f t="shared" si="87"/>
        <v>0</v>
      </c>
      <c r="M734" s="8">
        <f ca="1">IF(Table2[[#This Row],[MONTH]]+EOMONTH(MONTH(Table2[[#This Row],[MONTH]]),0)&lt;TODAY(),IF(H734=0,(F734-E734)/1440,((F734-E734)/H734)/1440),0)</f>
        <v>23.4375</v>
      </c>
      <c r="N734" s="24">
        <f t="shared" si="88"/>
        <v>0</v>
      </c>
    </row>
    <row r="735" spans="1:14" x14ac:dyDescent="0.3">
      <c r="A735" s="6">
        <v>45444</v>
      </c>
      <c r="B735" t="s">
        <v>80</v>
      </c>
      <c r="C735" t="str">
        <f>_xlfn.XLOOKUP(D735,'Production Data'!C:C,'Production Data'!B:B)</f>
        <v>GLEASON HOBBING PE800-2 I7014</v>
      </c>
      <c r="D735" s="1" t="s">
        <v>73</v>
      </c>
      <c r="E735" s="1">
        <f>SUMIFS('Production Data'!K:K,'Production Data'!C:C,'Workout sheet'!D735,'Production Data'!A:A,'Workout sheet'!A735)</f>
        <v>0</v>
      </c>
      <c r="F735" s="1">
        <f t="shared" si="91"/>
        <v>33750</v>
      </c>
      <c r="G735">
        <f>SUMIFS('Production Data'!T:T,'Production Data'!C:C,'Workout sheet'!D735,'Production Data'!A:A,'Workout sheet'!A735)</f>
        <v>0</v>
      </c>
      <c r="H735">
        <f>COUNTIFS('Compac Raw Data'!$D:$D,'Workout sheet'!C735,'Compac Raw Data'!$Z:$Z,'Workout sheet'!A735)</f>
        <v>0</v>
      </c>
      <c r="I735" s="8">
        <f t="shared" si="89"/>
        <v>0</v>
      </c>
      <c r="J735" s="8">
        <f t="shared" si="90"/>
        <v>0</v>
      </c>
      <c r="K735">
        <f>(SUMIFS('Compac Raw Data'!S:S,'Compac Raw Data'!Z:Z,'Workout sheet'!A735,'Compac Raw Data'!D:D,'Workout sheet'!C735))</f>
        <v>0</v>
      </c>
      <c r="L735" s="17">
        <f t="shared" si="87"/>
        <v>0</v>
      </c>
      <c r="M735" s="8">
        <f ca="1">IF(Table2[[#This Row],[MONTH]]+EOMONTH(MONTH(Table2[[#This Row],[MONTH]]),0)&lt;TODAY(),IF(H735=0,(F735-E735)/1440,((F735-E735)/H735)/1440),0)</f>
        <v>23.4375</v>
      </c>
      <c r="N735" s="24">
        <f t="shared" si="88"/>
        <v>0</v>
      </c>
    </row>
    <row r="736" spans="1:14" x14ac:dyDescent="0.3">
      <c r="A736" s="6">
        <v>45444</v>
      </c>
      <c r="B736" t="s">
        <v>80</v>
      </c>
      <c r="C736" t="str">
        <f>_xlfn.XLOOKUP(D736,'Production Data'!C:C,'Production Data'!B:B)</f>
        <v>GLEASON HOBBING P600H-1 I7010</v>
      </c>
      <c r="D736" s="1" t="s">
        <v>74</v>
      </c>
      <c r="E736" s="1">
        <f>SUMIFS('Production Data'!K:K,'Production Data'!C:C,'Workout sheet'!D736,'Production Data'!A:A,'Workout sheet'!A736)</f>
        <v>0</v>
      </c>
      <c r="F736" s="1">
        <f t="shared" si="91"/>
        <v>33750</v>
      </c>
      <c r="G736">
        <f>SUMIFS('Production Data'!T:T,'Production Data'!C:C,'Workout sheet'!D736,'Production Data'!A:A,'Workout sheet'!A736)</f>
        <v>0</v>
      </c>
      <c r="H736">
        <f>COUNTIFS('Compac Raw Data'!$D:$D,'Workout sheet'!C736,'Compac Raw Data'!$Z:$Z,'Workout sheet'!A736)</f>
        <v>0</v>
      </c>
      <c r="I736" s="8">
        <f t="shared" si="89"/>
        <v>0</v>
      </c>
      <c r="J736" s="8">
        <f t="shared" si="90"/>
        <v>0</v>
      </c>
      <c r="K736">
        <f>(SUMIFS('Compac Raw Data'!S:S,'Compac Raw Data'!Z:Z,'Workout sheet'!A736,'Compac Raw Data'!D:D,'Workout sheet'!C736))</f>
        <v>0</v>
      </c>
      <c r="L736" s="17">
        <f t="shared" si="87"/>
        <v>0</v>
      </c>
      <c r="M736" s="8">
        <f ca="1">IF(Table2[[#This Row],[MONTH]]+EOMONTH(MONTH(Table2[[#This Row],[MONTH]]),0)&lt;TODAY(),IF(H736=0,(F736-E736)/1440,((F736-E736)/H736)/1440),0)</f>
        <v>23.4375</v>
      </c>
      <c r="N736" s="24">
        <f t="shared" si="88"/>
        <v>0</v>
      </c>
    </row>
    <row r="737" spans="1:14" x14ac:dyDescent="0.3">
      <c r="A737" s="6">
        <v>45444</v>
      </c>
      <c r="B737" t="s">
        <v>80</v>
      </c>
      <c r="C737" t="str">
        <f>_xlfn.XLOOKUP(D737,'Production Data'!C:C,'Production Data'!B:B)</f>
        <v>MAZAK HMC FH5800 I21002</v>
      </c>
      <c r="D737" s="1" t="s">
        <v>75</v>
      </c>
      <c r="E737" s="1">
        <f>SUMIFS('Production Data'!K:K,'Production Data'!C:C,'Workout sheet'!D737,'Production Data'!A:A,'Workout sheet'!A737)</f>
        <v>0</v>
      </c>
      <c r="F737" s="1">
        <f t="shared" si="91"/>
        <v>33750</v>
      </c>
      <c r="G737">
        <f>SUMIFS('Production Data'!T:T,'Production Data'!C:C,'Workout sheet'!D737,'Production Data'!A:A,'Workout sheet'!A737)</f>
        <v>0</v>
      </c>
      <c r="H737">
        <f>COUNTIFS('Compac Raw Data'!$D:$D,'Workout sheet'!C737,'Compac Raw Data'!$Z:$Z,'Workout sheet'!A737)</f>
        <v>0</v>
      </c>
      <c r="I737" s="8">
        <f t="shared" si="89"/>
        <v>0</v>
      </c>
      <c r="J737" s="8">
        <f t="shared" si="90"/>
        <v>0</v>
      </c>
      <c r="K737">
        <f>(SUMIFS('Compac Raw Data'!S:S,'Compac Raw Data'!Z:Z,'Workout sheet'!A737,'Compac Raw Data'!D:D,'Workout sheet'!C737))</f>
        <v>0</v>
      </c>
      <c r="L737" s="17">
        <f t="shared" si="87"/>
        <v>0</v>
      </c>
      <c r="M737" s="8">
        <f ca="1">IF(Table2[[#This Row],[MONTH]]+EOMONTH(MONTH(Table2[[#This Row],[MONTH]]),0)&lt;TODAY(),IF(H737=0,(F737-E737)/1440,((F737-E737)/H737)/1440),0)</f>
        <v>23.4375</v>
      </c>
      <c r="N737" s="24">
        <f t="shared" si="88"/>
        <v>0</v>
      </c>
    </row>
    <row r="738" spans="1:14" x14ac:dyDescent="0.3">
      <c r="A738" s="6">
        <v>45444</v>
      </c>
      <c r="B738" t="s">
        <v>80</v>
      </c>
      <c r="C738" t="str">
        <f>_xlfn.XLOOKUP(D738,'Production Data'!C:C,'Production Data'!B:B)</f>
        <v>PMT EXT GRINDING AWH600 I13007</v>
      </c>
      <c r="D738" s="1" t="s">
        <v>76</v>
      </c>
      <c r="E738" s="1">
        <f>SUMIFS('Production Data'!K:K,'Production Data'!C:C,'Workout sheet'!D738,'Production Data'!A:A,'Workout sheet'!A738)</f>
        <v>0</v>
      </c>
      <c r="F738" s="1">
        <f t="shared" si="91"/>
        <v>33750</v>
      </c>
      <c r="G738">
        <f>SUMIFS('Production Data'!T:T,'Production Data'!C:C,'Workout sheet'!D738,'Production Data'!A:A,'Workout sheet'!A738)</f>
        <v>0</v>
      </c>
      <c r="H738">
        <f>COUNTIFS('Compac Raw Data'!$D:$D,'Workout sheet'!C738,'Compac Raw Data'!$Z:$Z,'Workout sheet'!A738)</f>
        <v>0</v>
      </c>
      <c r="I738" s="8">
        <f t="shared" si="89"/>
        <v>0</v>
      </c>
      <c r="J738" s="8">
        <f t="shared" si="90"/>
        <v>0</v>
      </c>
      <c r="K738">
        <f>(SUMIFS('Compac Raw Data'!S:S,'Compac Raw Data'!Z:Z,'Workout sheet'!A738,'Compac Raw Data'!D:D,'Workout sheet'!C738))</f>
        <v>0</v>
      </c>
      <c r="L738" s="17">
        <f t="shared" si="87"/>
        <v>0</v>
      </c>
      <c r="M738" s="8">
        <f ca="1">IF(Table2[[#This Row],[MONTH]]+EOMONTH(MONTH(Table2[[#This Row],[MONTH]]),0)&lt;TODAY(),IF(H738=0,(F738-E738)/1440,((F738-E738)/H738)/1440),0)</f>
        <v>23.4375</v>
      </c>
      <c r="N738" s="24">
        <f t="shared" si="88"/>
        <v>0</v>
      </c>
    </row>
    <row r="739" spans="1:14" x14ac:dyDescent="0.3">
      <c r="A739" s="6">
        <v>45444</v>
      </c>
      <c r="B739" t="s">
        <v>80</v>
      </c>
      <c r="C739" t="str">
        <f>_xlfn.XLOOKUP(D739,'Production Data'!C:C,'Production Data'!B:B)</f>
        <v>MAZAK TURNING QTN350A I3007</v>
      </c>
      <c r="D739" s="1" t="s">
        <v>77</v>
      </c>
      <c r="E739" s="1">
        <f>SUMIFS('Production Data'!K:K,'Production Data'!C:C,'Workout sheet'!D739,'Production Data'!A:A,'Workout sheet'!A739)</f>
        <v>0</v>
      </c>
      <c r="F739" s="1">
        <f t="shared" si="91"/>
        <v>33750</v>
      </c>
      <c r="G739">
        <f>SUMIFS('Production Data'!T:T,'Production Data'!C:C,'Workout sheet'!D739,'Production Data'!A:A,'Workout sheet'!A739)</f>
        <v>0</v>
      </c>
      <c r="H739">
        <f>COUNTIFS('Compac Raw Data'!$D:$D,'Workout sheet'!C739,'Compac Raw Data'!$Z:$Z,'Workout sheet'!A739)</f>
        <v>0</v>
      </c>
      <c r="I739" s="8">
        <f t="shared" si="89"/>
        <v>0</v>
      </c>
      <c r="J739" s="8">
        <f t="shared" si="90"/>
        <v>0</v>
      </c>
      <c r="K739">
        <f>(SUMIFS('Compac Raw Data'!S:S,'Compac Raw Data'!Z:Z,'Workout sheet'!A739,'Compac Raw Data'!D:D,'Workout sheet'!C739))</f>
        <v>0</v>
      </c>
      <c r="L739" s="17">
        <f t="shared" si="87"/>
        <v>0</v>
      </c>
      <c r="M739" s="8">
        <f ca="1">IF(Table2[[#This Row],[MONTH]]+EOMONTH(MONTH(Table2[[#This Row],[MONTH]]),0)&lt;TODAY(),IF(H739=0,(F739-E739)/1440,((F739-E739)/H739)/1440),0)</f>
        <v>23.4375</v>
      </c>
      <c r="N739" s="24">
        <f t="shared" si="88"/>
        <v>0</v>
      </c>
    </row>
    <row r="740" spans="1:14" x14ac:dyDescent="0.3">
      <c r="A740" s="6">
        <v>45444</v>
      </c>
      <c r="B740" t="s">
        <v>80</v>
      </c>
      <c r="C740" t="str">
        <f>_xlfn.XLOOKUP(D740,'Production Data'!C:C,'Production Data'!B:B)</f>
        <v>MICROMATIC EXT GRINDING SH63 I13008</v>
      </c>
      <c r="D740" s="1" t="s">
        <v>78</v>
      </c>
      <c r="E740" s="1">
        <f>SUMIFS('Production Data'!K:K,'Production Data'!C:C,'Workout sheet'!D740,'Production Data'!A:A,'Workout sheet'!A740)</f>
        <v>0</v>
      </c>
      <c r="F740" s="1">
        <f t="shared" si="91"/>
        <v>33750</v>
      </c>
      <c r="G740">
        <f>SUMIFS('Production Data'!T:T,'Production Data'!C:C,'Workout sheet'!D740,'Production Data'!A:A,'Workout sheet'!A740)</f>
        <v>0</v>
      </c>
      <c r="H740">
        <f>COUNTIFS('Compac Raw Data'!$D:$D,'Workout sheet'!C740,'Compac Raw Data'!$Z:$Z,'Workout sheet'!A740)</f>
        <v>0</v>
      </c>
      <c r="I740" s="8">
        <f t="shared" si="89"/>
        <v>0</v>
      </c>
      <c r="J740" s="8">
        <f t="shared" si="90"/>
        <v>0</v>
      </c>
      <c r="K740">
        <f>(SUMIFS('Compac Raw Data'!S:S,'Compac Raw Data'!Z:Z,'Workout sheet'!A740,'Compac Raw Data'!D:D,'Workout sheet'!C740))</f>
        <v>0</v>
      </c>
      <c r="L740" s="17">
        <f t="shared" si="87"/>
        <v>0</v>
      </c>
      <c r="M740" s="8">
        <f ca="1">IF(Table2[[#This Row],[MONTH]]+EOMONTH(MONTH(Table2[[#This Row],[MONTH]]),0)&lt;TODAY(),IF(H740=0,(F740-E740)/1440,((F740-E740)/H740)/1440),0)</f>
        <v>23.4375</v>
      </c>
      <c r="N740" s="24">
        <f t="shared" si="88"/>
        <v>0</v>
      </c>
    </row>
    <row r="741" spans="1:14" x14ac:dyDescent="0.3">
      <c r="A741" s="6">
        <v>45444</v>
      </c>
      <c r="B741" t="s">
        <v>80</v>
      </c>
      <c r="C741" t="str">
        <f>_xlfn.XLOOKUP(D741,'Production Data'!C:C,'Production Data'!B:B)</f>
        <v>GLEASON HOBBING P600H-2 I7017</v>
      </c>
      <c r="D741" s="1" t="s">
        <v>79</v>
      </c>
      <c r="E741" s="1">
        <f>SUMIFS('Production Data'!K:K,'Production Data'!C:C,'Workout sheet'!D741,'Production Data'!A:A,'Workout sheet'!A741)</f>
        <v>0</v>
      </c>
      <c r="F741" s="1">
        <f t="shared" si="91"/>
        <v>33750</v>
      </c>
      <c r="G741">
        <f>SUMIFS('Production Data'!T:T,'Production Data'!C:C,'Workout sheet'!D741,'Production Data'!A:A,'Workout sheet'!A741)</f>
        <v>0</v>
      </c>
      <c r="H741">
        <f>COUNTIFS('Compac Raw Data'!$D:$D,'Workout sheet'!C741,'Compac Raw Data'!$Z:$Z,'Workout sheet'!A741)</f>
        <v>0</v>
      </c>
      <c r="I741" s="8">
        <f t="shared" si="89"/>
        <v>0</v>
      </c>
      <c r="J741" s="8">
        <f t="shared" si="90"/>
        <v>0</v>
      </c>
      <c r="K741">
        <f>(SUMIFS('Compac Raw Data'!S:S,'Compac Raw Data'!Z:Z,'Workout sheet'!A741,'Compac Raw Data'!D:D,'Workout sheet'!C741))</f>
        <v>0</v>
      </c>
      <c r="L741" s="17">
        <f t="shared" si="87"/>
        <v>0</v>
      </c>
      <c r="M741" s="8">
        <f ca="1">IF(Table2[[#This Row],[MONTH]]+EOMONTH(MONTH(Table2[[#This Row],[MONTH]]),0)&lt;TODAY(),IF(H741=0,(F741-E741)/1440,((F741-E741)/H741)/1440),0)</f>
        <v>23.4375</v>
      </c>
      <c r="N741" s="24">
        <f t="shared" si="88"/>
        <v>0</v>
      </c>
    </row>
    <row r="742" spans="1:14" x14ac:dyDescent="0.3">
      <c r="A742" s="6">
        <v>45474</v>
      </c>
      <c r="B742" t="s">
        <v>33</v>
      </c>
      <c r="C742" t="str">
        <f>_xlfn.XLOOKUP(D742,'Production Data'!C:C,'Production Data'!B:B)</f>
        <v>BROACHING MACHINE 10T - 5001</v>
      </c>
      <c r="D742" s="1" t="s">
        <v>0</v>
      </c>
      <c r="E742" s="1">
        <f>SUMIFS('Production Data'!K:K,'Production Data'!C:C,'Workout sheet'!D742,'Production Data'!A:A,'Workout sheet'!A742)</f>
        <v>0</v>
      </c>
      <c r="F742" s="1">
        <f t="shared" si="91"/>
        <v>36450</v>
      </c>
      <c r="G742">
        <f>SUMIFS('Production Data'!T:T,'Production Data'!C:C,'Workout sheet'!D742,'Production Data'!A:A,'Workout sheet'!A742)</f>
        <v>0</v>
      </c>
      <c r="H742">
        <f>COUNTIFS('Compac Raw Data'!$D:$D,'Workout sheet'!C742,'Compac Raw Data'!$Z:$Z,'Workout sheet'!A742)</f>
        <v>0</v>
      </c>
      <c r="I742" s="8">
        <f t="shared" si="89"/>
        <v>0</v>
      </c>
      <c r="J742" s="8">
        <f t="shared" si="90"/>
        <v>0</v>
      </c>
      <c r="K742">
        <f>(SUMIFS('Compac Raw Data'!S:S,'Compac Raw Data'!Z:Z,'Workout sheet'!A742,'Compac Raw Data'!D:D,'Workout sheet'!C742))</f>
        <v>0</v>
      </c>
      <c r="L742" s="17">
        <f t="shared" si="87"/>
        <v>0</v>
      </c>
      <c r="M742" s="8">
        <f ca="1">IF(Table2[[#This Row],[MONTH]]+EOMONTH(MONTH(Table2[[#This Row],[MONTH]]),0)&lt;TODAY(),IF(H742=0,(F742-E742)/1440,((F742-E742)/H742)/1440),0)</f>
        <v>0</v>
      </c>
      <c r="N742" s="24">
        <f t="shared" si="88"/>
        <v>0</v>
      </c>
    </row>
    <row r="743" spans="1:14" x14ac:dyDescent="0.3">
      <c r="A743" s="6">
        <v>45474</v>
      </c>
      <c r="B743" t="s">
        <v>33</v>
      </c>
      <c r="C743" t="str">
        <f>_xlfn.XLOOKUP(D743,'Production Data'!C:C,'Production Data'!B:B)</f>
        <v>SICMAT SHAVING RASO400 I9005</v>
      </c>
      <c r="D743" s="1" t="s">
        <v>1</v>
      </c>
      <c r="E743" s="1">
        <f>SUMIFS('Production Data'!K:K,'Production Data'!C:C,'Workout sheet'!D743,'Production Data'!A:A,'Workout sheet'!A743)</f>
        <v>0</v>
      </c>
      <c r="F743" s="1">
        <f t="shared" si="91"/>
        <v>36450</v>
      </c>
      <c r="G743">
        <f>SUMIFS('Production Data'!T:T,'Production Data'!C:C,'Workout sheet'!D743,'Production Data'!A:A,'Workout sheet'!A743)</f>
        <v>0</v>
      </c>
      <c r="H743">
        <f>COUNTIFS('Compac Raw Data'!$D:$D,'Workout sheet'!C743,'Compac Raw Data'!$Z:$Z,'Workout sheet'!A743)</f>
        <v>0</v>
      </c>
      <c r="I743" s="8">
        <f t="shared" si="89"/>
        <v>0</v>
      </c>
      <c r="J743" s="8">
        <f t="shared" si="90"/>
        <v>0</v>
      </c>
      <c r="K743">
        <f>(SUMIFS('Compac Raw Data'!S:S,'Compac Raw Data'!Z:Z,'Workout sheet'!A743,'Compac Raw Data'!D:D,'Workout sheet'!C743))</f>
        <v>0</v>
      </c>
      <c r="L743" s="17">
        <f t="shared" si="87"/>
        <v>0</v>
      </c>
      <c r="M743" s="8">
        <f ca="1">IF(Table2[[#This Row],[MONTH]]+EOMONTH(MONTH(Table2[[#This Row],[MONTH]]),0)&lt;TODAY(),IF(H743=0,(F743-E743)/1440,((F743-E743)/H743)/1440),0)</f>
        <v>0</v>
      </c>
      <c r="N743" s="24">
        <f t="shared" si="88"/>
        <v>0</v>
      </c>
    </row>
    <row r="744" spans="1:14" x14ac:dyDescent="0.3">
      <c r="A744" s="6">
        <v>45474</v>
      </c>
      <c r="B744" t="s">
        <v>33</v>
      </c>
      <c r="C744" t="str">
        <f>_xlfn.XLOOKUP(D744,'Production Data'!C:C,'Production Data'!B:B)</f>
        <v>GLEASON HOBBING GP400 I7013</v>
      </c>
      <c r="D744" s="1" t="s">
        <v>2</v>
      </c>
      <c r="E744" s="1">
        <f>SUMIFS('Production Data'!K:K,'Production Data'!C:C,'Workout sheet'!D744,'Production Data'!A:A,'Workout sheet'!A744)</f>
        <v>0</v>
      </c>
      <c r="F744" s="1">
        <f t="shared" si="91"/>
        <v>36450</v>
      </c>
      <c r="G744">
        <f>SUMIFS('Production Data'!T:T,'Production Data'!C:C,'Workout sheet'!D744,'Production Data'!A:A,'Workout sheet'!A744)</f>
        <v>0</v>
      </c>
      <c r="H744">
        <f>COUNTIFS('Compac Raw Data'!$D:$D,'Workout sheet'!C744,'Compac Raw Data'!$Z:$Z,'Workout sheet'!A744)</f>
        <v>0</v>
      </c>
      <c r="I744" s="8">
        <f t="shared" si="89"/>
        <v>0</v>
      </c>
      <c r="J744" s="8">
        <f t="shared" si="90"/>
        <v>0</v>
      </c>
      <c r="K744">
        <f>(SUMIFS('Compac Raw Data'!S:S,'Compac Raw Data'!Z:Z,'Workout sheet'!A744,'Compac Raw Data'!D:D,'Workout sheet'!C744))</f>
        <v>0</v>
      </c>
      <c r="L744" s="17">
        <f t="shared" si="87"/>
        <v>0</v>
      </c>
      <c r="M744" s="8">
        <f ca="1">IF(Table2[[#This Row],[MONTH]]+EOMONTH(MONTH(Table2[[#This Row],[MONTH]]),0)&lt;TODAY(),IF(H744=0,(F744-E744)/1440,((F744-E744)/H744)/1440),0)</f>
        <v>0</v>
      </c>
      <c r="N744" s="24">
        <f t="shared" si="88"/>
        <v>0</v>
      </c>
    </row>
    <row r="745" spans="1:14" x14ac:dyDescent="0.3">
      <c r="A745" s="6">
        <v>45474</v>
      </c>
      <c r="B745" t="s">
        <v>33</v>
      </c>
      <c r="C745" t="str">
        <f>_xlfn.XLOOKUP(D745,'Production Data'!C:C,'Production Data'!B:B)</f>
        <v>CLC SHAPING CLC 400-1 I18000</v>
      </c>
      <c r="D745" s="1" t="s">
        <v>3</v>
      </c>
      <c r="E745" s="1">
        <f>SUMIFS('Production Data'!K:K,'Production Data'!C:C,'Workout sheet'!D745,'Production Data'!A:A,'Workout sheet'!A745)</f>
        <v>0</v>
      </c>
      <c r="F745" s="1">
        <f t="shared" si="91"/>
        <v>36450</v>
      </c>
      <c r="G745">
        <f>SUMIFS('Production Data'!T:T,'Production Data'!C:C,'Workout sheet'!D745,'Production Data'!A:A,'Workout sheet'!A745)</f>
        <v>0</v>
      </c>
      <c r="H745">
        <f>COUNTIFS('Compac Raw Data'!$D:$D,'Workout sheet'!C745,'Compac Raw Data'!$Z:$Z,'Workout sheet'!A745)</f>
        <v>0</v>
      </c>
      <c r="I745" s="8">
        <f t="shared" si="89"/>
        <v>0</v>
      </c>
      <c r="J745" s="8">
        <f t="shared" si="90"/>
        <v>0</v>
      </c>
      <c r="K745">
        <f>(SUMIFS('Compac Raw Data'!S:S,'Compac Raw Data'!Z:Z,'Workout sheet'!A745,'Compac Raw Data'!D:D,'Workout sheet'!C745))</f>
        <v>0</v>
      </c>
      <c r="L745" s="17">
        <f t="shared" si="87"/>
        <v>0</v>
      </c>
      <c r="M745" s="8">
        <f ca="1">IF(Table2[[#This Row],[MONTH]]+EOMONTH(MONTH(Table2[[#This Row],[MONTH]]),0)&lt;TODAY(),IF(H745=0,(F745-E745)/1440,((F745-E745)/H745)/1440),0)</f>
        <v>0</v>
      </c>
      <c r="N745" s="24">
        <f t="shared" si="88"/>
        <v>0</v>
      </c>
    </row>
    <row r="746" spans="1:14" x14ac:dyDescent="0.3">
      <c r="A746" s="6">
        <v>45474</v>
      </c>
      <c r="B746" t="s">
        <v>33</v>
      </c>
      <c r="C746" t="str">
        <f>_xlfn.XLOOKUP(D746,'Production Data'!C:C,'Production Data'!B:B)</f>
        <v>SICMAT-2 SHAVING NRSU310 I9002</v>
      </c>
      <c r="D746" s="1" t="s">
        <v>4</v>
      </c>
      <c r="E746" s="1">
        <f>SUMIFS('Production Data'!K:K,'Production Data'!C:C,'Workout sheet'!D746,'Production Data'!A:A,'Workout sheet'!A746)</f>
        <v>0</v>
      </c>
      <c r="F746" s="1">
        <f t="shared" si="91"/>
        <v>36450</v>
      </c>
      <c r="G746">
        <f>SUMIFS('Production Data'!T:T,'Production Data'!C:C,'Workout sheet'!D746,'Production Data'!A:A,'Workout sheet'!A746)</f>
        <v>0</v>
      </c>
      <c r="H746">
        <f>COUNTIFS('Compac Raw Data'!$D:$D,'Workout sheet'!C746,'Compac Raw Data'!$Z:$Z,'Workout sheet'!A746)</f>
        <v>0</v>
      </c>
      <c r="I746" s="8">
        <f t="shared" si="89"/>
        <v>0</v>
      </c>
      <c r="J746" s="8">
        <f t="shared" si="90"/>
        <v>0</v>
      </c>
      <c r="K746">
        <f>(SUMIFS('Compac Raw Data'!S:S,'Compac Raw Data'!Z:Z,'Workout sheet'!A746,'Compac Raw Data'!D:D,'Workout sheet'!C746))</f>
        <v>0</v>
      </c>
      <c r="L746" s="17">
        <f t="shared" si="87"/>
        <v>0</v>
      </c>
      <c r="M746" s="8">
        <f ca="1">IF(Table2[[#This Row],[MONTH]]+EOMONTH(MONTH(Table2[[#This Row],[MONTH]]),0)&lt;TODAY(),IF(H746=0,(F746-E746)/1440,((F746-E746)/H746)/1440),0)</f>
        <v>0</v>
      </c>
      <c r="N746" s="24">
        <f t="shared" si="88"/>
        <v>0</v>
      </c>
    </row>
    <row r="747" spans="1:14" x14ac:dyDescent="0.3">
      <c r="A747" s="6">
        <v>45474</v>
      </c>
      <c r="B747" t="s">
        <v>33</v>
      </c>
      <c r="C747" t="str">
        <f>_xlfn.XLOOKUP(D747,'Production Data'!C:C,'Production Data'!B:B)</f>
        <v>GLEASON SHAVING ZS300 I9004</v>
      </c>
      <c r="D747" s="1" t="s">
        <v>5</v>
      </c>
      <c r="E747" s="1">
        <f>SUMIFS('Production Data'!K:K,'Production Data'!C:C,'Workout sheet'!D747,'Production Data'!A:A,'Workout sheet'!A747)</f>
        <v>0</v>
      </c>
      <c r="F747" s="1">
        <f t="shared" si="91"/>
        <v>36450</v>
      </c>
      <c r="G747">
        <f>SUMIFS('Production Data'!T:T,'Production Data'!C:C,'Workout sheet'!D747,'Production Data'!A:A,'Workout sheet'!A747)</f>
        <v>0</v>
      </c>
      <c r="H747">
        <f>COUNTIFS('Compac Raw Data'!$D:$D,'Workout sheet'!C747,'Compac Raw Data'!$Z:$Z,'Workout sheet'!A747)</f>
        <v>0</v>
      </c>
      <c r="I747" s="8">
        <f t="shared" si="89"/>
        <v>0</v>
      </c>
      <c r="J747" s="8">
        <f t="shared" si="90"/>
        <v>0</v>
      </c>
      <c r="K747">
        <f>(SUMIFS('Compac Raw Data'!S:S,'Compac Raw Data'!Z:Z,'Workout sheet'!A747,'Compac Raw Data'!D:D,'Workout sheet'!C747))</f>
        <v>0</v>
      </c>
      <c r="L747" s="17">
        <f t="shared" ref="L747:L810" si="92">IFERROR(E747/G747,0)</f>
        <v>0</v>
      </c>
      <c r="M747" s="8">
        <f ca="1">IF(Table2[[#This Row],[MONTH]]+EOMONTH(MONTH(Table2[[#This Row],[MONTH]]),0)&lt;TODAY(),IF(H747=0,(F747-E747)/1440,((F747-E747)/H747)/1440),0)</f>
        <v>0</v>
      </c>
      <c r="N747" s="24">
        <f t="shared" ref="N747:N810" si="93">E747/F747</f>
        <v>0</v>
      </c>
    </row>
    <row r="748" spans="1:14" x14ac:dyDescent="0.3">
      <c r="A748" s="6">
        <v>45474</v>
      </c>
      <c r="B748" t="s">
        <v>33</v>
      </c>
      <c r="C748" t="str">
        <f>_xlfn.XLOOKUP(D748,'Production Data'!C:C,'Production Data'!B:B)</f>
        <v>PREMIER HOBBING PE250-2 I7009</v>
      </c>
      <c r="D748" s="1" t="s">
        <v>6</v>
      </c>
      <c r="E748" s="1">
        <f>SUMIFS('Production Data'!K:K,'Production Data'!C:C,'Workout sheet'!D748,'Production Data'!A:A,'Workout sheet'!A748)</f>
        <v>0</v>
      </c>
      <c r="F748" s="1">
        <f t="shared" si="91"/>
        <v>36450</v>
      </c>
      <c r="G748">
        <f>SUMIFS('Production Data'!T:T,'Production Data'!C:C,'Workout sheet'!D748,'Production Data'!A:A,'Workout sheet'!A748)</f>
        <v>0</v>
      </c>
      <c r="H748">
        <f>COUNTIFS('Compac Raw Data'!$D:$D,'Workout sheet'!C748,'Compac Raw Data'!$Z:$Z,'Workout sheet'!A748)</f>
        <v>0</v>
      </c>
      <c r="I748" s="8">
        <f t="shared" si="89"/>
        <v>0</v>
      </c>
      <c r="J748" s="8">
        <f t="shared" si="90"/>
        <v>0</v>
      </c>
      <c r="K748">
        <f>(SUMIFS('Compac Raw Data'!S:S,'Compac Raw Data'!Z:Z,'Workout sheet'!A748,'Compac Raw Data'!D:D,'Workout sheet'!C748))</f>
        <v>0</v>
      </c>
      <c r="L748" s="17">
        <f t="shared" si="92"/>
        <v>0</v>
      </c>
      <c r="M748" s="8">
        <f ca="1">IF(Table2[[#This Row],[MONTH]]+EOMONTH(MONTH(Table2[[#This Row],[MONTH]]),0)&lt;TODAY(),IF(H748=0,(F748-E748)/1440,((F748-E748)/H748)/1440),0)</f>
        <v>0</v>
      </c>
      <c r="N748" s="24">
        <f t="shared" si="93"/>
        <v>0</v>
      </c>
    </row>
    <row r="749" spans="1:14" x14ac:dyDescent="0.3">
      <c r="A749" s="6">
        <v>45474</v>
      </c>
      <c r="B749" t="s">
        <v>33</v>
      </c>
      <c r="C749" t="str">
        <f>_xlfn.XLOOKUP(D749,'Production Data'!C:C,'Production Data'!B:B)</f>
        <v>GLEASON HOBBING GP300-2 I7012</v>
      </c>
      <c r="D749" s="1" t="s">
        <v>7</v>
      </c>
      <c r="E749" s="1">
        <f>SUMIFS('Production Data'!K:K,'Production Data'!C:C,'Workout sheet'!D749,'Production Data'!A:A,'Workout sheet'!A749)</f>
        <v>0</v>
      </c>
      <c r="F749" s="1">
        <f t="shared" si="91"/>
        <v>36450</v>
      </c>
      <c r="G749">
        <f>SUMIFS('Production Data'!T:T,'Production Data'!C:C,'Workout sheet'!D749,'Production Data'!A:A,'Workout sheet'!A749)</f>
        <v>0</v>
      </c>
      <c r="H749">
        <f>COUNTIFS('Compac Raw Data'!$D:$D,'Workout sheet'!C749,'Compac Raw Data'!$Z:$Z,'Workout sheet'!A749)</f>
        <v>0</v>
      </c>
      <c r="I749" s="8">
        <f t="shared" si="89"/>
        <v>0</v>
      </c>
      <c r="J749" s="8">
        <f t="shared" si="90"/>
        <v>0</v>
      </c>
      <c r="K749">
        <f>(SUMIFS('Compac Raw Data'!S:S,'Compac Raw Data'!Z:Z,'Workout sheet'!A749,'Compac Raw Data'!D:D,'Workout sheet'!C749))</f>
        <v>0</v>
      </c>
      <c r="L749" s="17">
        <f t="shared" si="92"/>
        <v>0</v>
      </c>
      <c r="M749" s="8">
        <f ca="1">IF(Table2[[#This Row],[MONTH]]+EOMONTH(MONTH(Table2[[#This Row],[MONTH]]),0)&lt;TODAY(),IF(H749=0,(F749-E749)/1440,((F749-E749)/H749)/1440),0)</f>
        <v>0</v>
      </c>
      <c r="N749" s="24">
        <f t="shared" si="93"/>
        <v>0</v>
      </c>
    </row>
    <row r="750" spans="1:14" x14ac:dyDescent="0.3">
      <c r="A750" s="6">
        <v>45474</v>
      </c>
      <c r="B750" t="s">
        <v>33</v>
      </c>
      <c r="C750" t="str">
        <f>_xlfn.XLOOKUP(D750,'Production Data'!C:C,'Production Data'!B:B)</f>
        <v>CLC SHAPING CLC 400-2 I18001</v>
      </c>
      <c r="D750" s="1" t="s">
        <v>8</v>
      </c>
      <c r="E750" s="1">
        <f>SUMIFS('Production Data'!K:K,'Production Data'!C:C,'Workout sheet'!D750,'Production Data'!A:A,'Workout sheet'!A750)</f>
        <v>0</v>
      </c>
      <c r="F750" s="1">
        <f t="shared" si="91"/>
        <v>36450</v>
      </c>
      <c r="G750">
        <f>SUMIFS('Production Data'!T:T,'Production Data'!C:C,'Workout sheet'!D750,'Production Data'!A:A,'Workout sheet'!A750)</f>
        <v>0</v>
      </c>
      <c r="H750">
        <f>COUNTIFS('Compac Raw Data'!$D:$D,'Workout sheet'!C750,'Compac Raw Data'!$Z:$Z,'Workout sheet'!A750)</f>
        <v>0</v>
      </c>
      <c r="I750" s="8">
        <f t="shared" si="89"/>
        <v>0</v>
      </c>
      <c r="J750" s="8">
        <f t="shared" si="90"/>
        <v>0</v>
      </c>
      <c r="K750">
        <f>(SUMIFS('Compac Raw Data'!S:S,'Compac Raw Data'!Z:Z,'Workout sheet'!A750,'Compac Raw Data'!D:D,'Workout sheet'!C750))</f>
        <v>0</v>
      </c>
      <c r="L750" s="17">
        <f t="shared" si="92"/>
        <v>0</v>
      </c>
      <c r="M750" s="8">
        <f ca="1">IF(Table2[[#This Row],[MONTH]]+EOMONTH(MONTH(Table2[[#This Row],[MONTH]]),0)&lt;TODAY(),IF(H750=0,(F750-E750)/1440,((F750-E750)/H750)/1440),0)</f>
        <v>0</v>
      </c>
      <c r="N750" s="24">
        <f t="shared" si="93"/>
        <v>0</v>
      </c>
    </row>
    <row r="751" spans="1:14" x14ac:dyDescent="0.3">
      <c r="A751" s="6">
        <v>45474</v>
      </c>
      <c r="B751" t="s">
        <v>33</v>
      </c>
      <c r="C751" t="str">
        <f>_xlfn.XLOOKUP(D751,'Production Data'!C:C,'Production Data'!B:B)</f>
        <v>PAIDEMM SHAPPING DS500 I18002</v>
      </c>
      <c r="D751" s="1" t="s">
        <v>9</v>
      </c>
      <c r="E751" s="1">
        <f>SUMIFS('Production Data'!K:K,'Production Data'!C:C,'Workout sheet'!D751,'Production Data'!A:A,'Workout sheet'!A751)</f>
        <v>0</v>
      </c>
      <c r="F751" s="1">
        <f t="shared" si="91"/>
        <v>36450</v>
      </c>
      <c r="G751">
        <f>SUMIFS('Production Data'!T:T,'Production Data'!C:C,'Workout sheet'!D751,'Production Data'!A:A,'Workout sheet'!A751)</f>
        <v>0</v>
      </c>
      <c r="H751">
        <f>COUNTIFS('Compac Raw Data'!$D:$D,'Workout sheet'!C751,'Compac Raw Data'!$Z:$Z,'Workout sheet'!A751)</f>
        <v>0</v>
      </c>
      <c r="I751" s="8">
        <f t="shared" si="89"/>
        <v>0</v>
      </c>
      <c r="J751" s="8">
        <f t="shared" si="90"/>
        <v>0</v>
      </c>
      <c r="K751">
        <f>(SUMIFS('Compac Raw Data'!S:S,'Compac Raw Data'!Z:Z,'Workout sheet'!A751,'Compac Raw Data'!D:D,'Workout sheet'!C751))</f>
        <v>0</v>
      </c>
      <c r="L751" s="17">
        <f t="shared" si="92"/>
        <v>0</v>
      </c>
      <c r="M751" s="8">
        <f ca="1">IF(Table2[[#This Row],[MONTH]]+EOMONTH(MONTH(Table2[[#This Row],[MONTH]]),0)&lt;TODAY(),IF(H751=0,(F751-E751)/1440,((F751-E751)/H751)/1440),0)</f>
        <v>0</v>
      </c>
      <c r="N751" s="24">
        <f t="shared" si="93"/>
        <v>0</v>
      </c>
    </row>
    <row r="752" spans="1:14" x14ac:dyDescent="0.3">
      <c r="A752" s="6">
        <v>45474</v>
      </c>
      <c r="B752" t="s">
        <v>33</v>
      </c>
      <c r="C752" t="str">
        <f>_xlfn.XLOOKUP(D752,'Production Data'!C:C,'Production Data'!B:B)</f>
        <v>SLOTTING MACHINE - SAGAR-6004</v>
      </c>
      <c r="D752" s="1" t="s">
        <v>10</v>
      </c>
      <c r="E752" s="1">
        <f>SUMIFS('Production Data'!K:K,'Production Data'!C:C,'Workout sheet'!D752,'Production Data'!A:A,'Workout sheet'!A752)</f>
        <v>0</v>
      </c>
      <c r="F752" s="1">
        <f t="shared" si="91"/>
        <v>36450</v>
      </c>
      <c r="G752">
        <f>SUMIFS('Production Data'!T:T,'Production Data'!C:C,'Workout sheet'!D752,'Production Data'!A:A,'Workout sheet'!A752)</f>
        <v>0</v>
      </c>
      <c r="H752">
        <f>COUNTIFS('Compac Raw Data'!$D:$D,'Workout sheet'!C752,'Compac Raw Data'!$Z:$Z,'Workout sheet'!A752)</f>
        <v>0</v>
      </c>
      <c r="I752" s="8">
        <f t="shared" si="89"/>
        <v>0</v>
      </c>
      <c r="J752" s="8">
        <f t="shared" si="90"/>
        <v>0</v>
      </c>
      <c r="K752">
        <f>(SUMIFS('Compac Raw Data'!S:S,'Compac Raw Data'!Z:Z,'Workout sheet'!A752,'Compac Raw Data'!D:D,'Workout sheet'!C752))</f>
        <v>0</v>
      </c>
      <c r="L752" s="17">
        <f t="shared" si="92"/>
        <v>0</v>
      </c>
      <c r="M752" s="8">
        <f ca="1">IF(Table2[[#This Row],[MONTH]]+EOMONTH(MONTH(Table2[[#This Row],[MONTH]]),0)&lt;TODAY(),IF(H752=0,(F752-E752)/1440,((F752-E752)/H752)/1440),0)</f>
        <v>0</v>
      </c>
      <c r="N752" s="24">
        <f t="shared" si="93"/>
        <v>0</v>
      </c>
    </row>
    <row r="753" spans="1:14" x14ac:dyDescent="0.3">
      <c r="A753" s="6">
        <v>45474</v>
      </c>
      <c r="B753" t="s">
        <v>33</v>
      </c>
      <c r="C753" t="str">
        <f>_xlfn.XLOOKUP(D753,'Production Data'!C:C,'Production Data'!B:B)</f>
        <v>GLEASON HOBBING 130H I7008</v>
      </c>
      <c r="D753" s="1" t="s">
        <v>11</v>
      </c>
      <c r="E753" s="1">
        <f>SUMIFS('Production Data'!K:K,'Production Data'!C:C,'Workout sheet'!D753,'Production Data'!A:A,'Workout sheet'!A753)</f>
        <v>0</v>
      </c>
      <c r="F753" s="1">
        <f t="shared" si="91"/>
        <v>36450</v>
      </c>
      <c r="G753">
        <f>SUMIFS('Production Data'!T:T,'Production Data'!C:C,'Workout sheet'!D753,'Production Data'!A:A,'Workout sheet'!A753)</f>
        <v>0</v>
      </c>
      <c r="H753">
        <f>COUNTIFS('Compac Raw Data'!$D:$D,'Workout sheet'!C753,'Compac Raw Data'!$Z:$Z,'Workout sheet'!A753)</f>
        <v>0</v>
      </c>
      <c r="I753" s="8">
        <f t="shared" si="89"/>
        <v>0</v>
      </c>
      <c r="J753" s="8">
        <f t="shared" si="90"/>
        <v>0</v>
      </c>
      <c r="K753">
        <f>(SUMIFS('Compac Raw Data'!S:S,'Compac Raw Data'!Z:Z,'Workout sheet'!A753,'Compac Raw Data'!D:D,'Workout sheet'!C753))</f>
        <v>0</v>
      </c>
      <c r="L753" s="17">
        <f t="shared" si="92"/>
        <v>0</v>
      </c>
      <c r="M753" s="8">
        <f ca="1">IF(Table2[[#This Row],[MONTH]]+EOMONTH(MONTH(Table2[[#This Row],[MONTH]]),0)&lt;TODAY(),IF(H753=0,(F753-E753)/1440,((F753-E753)/H753)/1440),0)</f>
        <v>0</v>
      </c>
      <c r="N753" s="24">
        <f t="shared" si="93"/>
        <v>0</v>
      </c>
    </row>
    <row r="754" spans="1:14" x14ac:dyDescent="0.3">
      <c r="A754" s="6">
        <v>45474</v>
      </c>
      <c r="B754" t="s">
        <v>33</v>
      </c>
      <c r="C754" t="str">
        <f>_xlfn.XLOOKUP(D754,'Production Data'!C:C,'Production Data'!B:B)</f>
        <v>GLEASON HOBBING GP300-1 I7011</v>
      </c>
      <c r="D754" s="1" t="s">
        <v>12</v>
      </c>
      <c r="E754" s="1">
        <f>SUMIFS('Production Data'!K:K,'Production Data'!C:C,'Workout sheet'!D754,'Production Data'!A:A,'Workout sheet'!A754)</f>
        <v>0</v>
      </c>
      <c r="F754" s="1">
        <f t="shared" si="91"/>
        <v>36450</v>
      </c>
      <c r="G754">
        <f>SUMIFS('Production Data'!T:T,'Production Data'!C:C,'Workout sheet'!D754,'Production Data'!A:A,'Workout sheet'!A754)</f>
        <v>0</v>
      </c>
      <c r="H754">
        <f>COUNTIFS('Compac Raw Data'!$D:$D,'Workout sheet'!C754,'Compac Raw Data'!$Z:$Z,'Workout sheet'!A754)</f>
        <v>0</v>
      </c>
      <c r="I754" s="8">
        <f t="shared" si="89"/>
        <v>0</v>
      </c>
      <c r="J754" s="8">
        <f t="shared" si="90"/>
        <v>0</v>
      </c>
      <c r="K754">
        <f>(SUMIFS('Compac Raw Data'!S:S,'Compac Raw Data'!Z:Z,'Workout sheet'!A754,'Compac Raw Data'!D:D,'Workout sheet'!C754))</f>
        <v>0</v>
      </c>
      <c r="L754" s="17">
        <f t="shared" si="92"/>
        <v>0</v>
      </c>
      <c r="M754" s="8">
        <f ca="1">IF(Table2[[#This Row],[MONTH]]+EOMONTH(MONTH(Table2[[#This Row],[MONTH]]),0)&lt;TODAY(),IF(H754=0,(F754-E754)/1440,((F754-E754)/H754)/1440),0)</f>
        <v>0</v>
      </c>
      <c r="N754" s="24">
        <f t="shared" si="93"/>
        <v>0</v>
      </c>
    </row>
    <row r="755" spans="1:14" x14ac:dyDescent="0.3">
      <c r="A755" s="6">
        <v>45474</v>
      </c>
      <c r="B755" t="s">
        <v>33</v>
      </c>
      <c r="C755" t="str">
        <f>_xlfn.XLOOKUP(D755,'Production Data'!C:C,'Production Data'!B:B)</f>
        <v>GLEASON SHAVING 130SV I9003</v>
      </c>
      <c r="D755" s="1" t="s">
        <v>13</v>
      </c>
      <c r="E755" s="1">
        <f>SUMIFS('Production Data'!K:K,'Production Data'!C:C,'Workout sheet'!D755,'Production Data'!A:A,'Workout sheet'!A755)</f>
        <v>0</v>
      </c>
      <c r="F755" s="1">
        <f t="shared" si="91"/>
        <v>36450</v>
      </c>
      <c r="G755">
        <f>SUMIFS('Production Data'!T:T,'Production Data'!C:C,'Workout sheet'!D755,'Production Data'!A:A,'Workout sheet'!A755)</f>
        <v>0</v>
      </c>
      <c r="H755">
        <f>COUNTIFS('Compac Raw Data'!$D:$D,'Workout sheet'!C755,'Compac Raw Data'!$Z:$Z,'Workout sheet'!A755)</f>
        <v>0</v>
      </c>
      <c r="I755" s="8">
        <f t="shared" si="89"/>
        <v>0</v>
      </c>
      <c r="J755" s="8">
        <f t="shared" si="90"/>
        <v>0</v>
      </c>
      <c r="K755">
        <f>(SUMIFS('Compac Raw Data'!S:S,'Compac Raw Data'!Z:Z,'Workout sheet'!A755,'Compac Raw Data'!D:D,'Workout sheet'!C755))</f>
        <v>0</v>
      </c>
      <c r="L755" s="17">
        <f t="shared" si="92"/>
        <v>0</v>
      </c>
      <c r="M755" s="8">
        <f ca="1">IF(Table2[[#This Row],[MONTH]]+EOMONTH(MONTH(Table2[[#This Row],[MONTH]]),0)&lt;TODAY(),IF(H755=0,(F755-E755)/1440,((F755-E755)/H755)/1440),0)</f>
        <v>0</v>
      </c>
      <c r="N755" s="24">
        <f t="shared" si="93"/>
        <v>0</v>
      </c>
    </row>
    <row r="756" spans="1:14" x14ac:dyDescent="0.3">
      <c r="A756" s="6">
        <v>45474</v>
      </c>
      <c r="B756" t="s">
        <v>33</v>
      </c>
      <c r="C756" t="str">
        <f>_xlfn.XLOOKUP(D756,'Production Data'!C:C,'Production Data'!B:B)</f>
        <v>SICMAT-1 SHAVING NRSU310 I9001</v>
      </c>
      <c r="D756" s="1" t="s">
        <v>14</v>
      </c>
      <c r="E756" s="1">
        <f>SUMIFS('Production Data'!K:K,'Production Data'!C:C,'Workout sheet'!D756,'Production Data'!A:A,'Workout sheet'!A756)</f>
        <v>0</v>
      </c>
      <c r="F756" s="1">
        <f t="shared" si="91"/>
        <v>36450</v>
      </c>
      <c r="G756">
        <f>SUMIFS('Production Data'!T:T,'Production Data'!C:C,'Workout sheet'!D756,'Production Data'!A:A,'Workout sheet'!A756)</f>
        <v>0</v>
      </c>
      <c r="H756">
        <f>COUNTIFS('Compac Raw Data'!$D:$D,'Workout sheet'!C756,'Compac Raw Data'!$Z:$Z,'Workout sheet'!A756)</f>
        <v>0</v>
      </c>
      <c r="I756" s="8">
        <f t="shared" ref="I756:I819" si="94">IF(H756=0,(E756/60),(E756/H756)/60)</f>
        <v>0</v>
      </c>
      <c r="J756" s="8">
        <f t="shared" ref="J756:J819" si="95">IF(H756=0,(G756-E756)/1440,((G756-E756)/H756)/1440)</f>
        <v>0</v>
      </c>
      <c r="K756">
        <f>(SUMIFS('Compac Raw Data'!S:S,'Compac Raw Data'!Z:Z,'Workout sheet'!A756,'Compac Raw Data'!D:D,'Workout sheet'!C756))</f>
        <v>0</v>
      </c>
      <c r="L756" s="17">
        <f t="shared" si="92"/>
        <v>0</v>
      </c>
      <c r="M756" s="8">
        <f ca="1">IF(Table2[[#This Row],[MONTH]]+EOMONTH(MONTH(Table2[[#This Row],[MONTH]]),0)&lt;TODAY(),IF(H756=0,(F756-E756)/1440,((F756-E756)/H756)/1440),0)</f>
        <v>0</v>
      </c>
      <c r="N756" s="24">
        <f t="shared" si="93"/>
        <v>0</v>
      </c>
    </row>
    <row r="757" spans="1:14" x14ac:dyDescent="0.3">
      <c r="A757" s="6">
        <v>45474</v>
      </c>
      <c r="B757" t="s">
        <v>33</v>
      </c>
      <c r="C757" t="str">
        <f>_xlfn.XLOOKUP(D757,'Production Data'!C:C,'Production Data'!B:B)</f>
        <v>GLEASON SHAPPING P500S I18003</v>
      </c>
      <c r="D757" s="1" t="s">
        <v>15</v>
      </c>
      <c r="E757" s="1">
        <f>SUMIFS('Production Data'!K:K,'Production Data'!C:C,'Workout sheet'!D757,'Production Data'!A:A,'Workout sheet'!A757)</f>
        <v>0</v>
      </c>
      <c r="F757" s="1">
        <f t="shared" si="91"/>
        <v>36450</v>
      </c>
      <c r="G757">
        <f>SUMIFS('Production Data'!T:T,'Production Data'!C:C,'Workout sheet'!D757,'Production Data'!A:A,'Workout sheet'!A757)</f>
        <v>0</v>
      </c>
      <c r="H757">
        <f>COUNTIFS('Compac Raw Data'!$D:$D,'Workout sheet'!C757,'Compac Raw Data'!$Z:$Z,'Workout sheet'!A757)</f>
        <v>0</v>
      </c>
      <c r="I757" s="8">
        <f t="shared" si="94"/>
        <v>0</v>
      </c>
      <c r="J757" s="8">
        <f t="shared" si="95"/>
        <v>0</v>
      </c>
      <c r="K757">
        <f>(SUMIFS('Compac Raw Data'!S:S,'Compac Raw Data'!Z:Z,'Workout sheet'!A757,'Compac Raw Data'!D:D,'Workout sheet'!C757))</f>
        <v>0</v>
      </c>
      <c r="L757" s="17">
        <f t="shared" si="92"/>
        <v>0</v>
      </c>
      <c r="M757" s="8">
        <f ca="1">IF(Table2[[#This Row],[MONTH]]+EOMONTH(MONTH(Table2[[#This Row],[MONTH]]),0)&lt;TODAY(),IF(H757=0,(F757-E757)/1440,((F757-E757)/H757)/1440),0)</f>
        <v>0</v>
      </c>
      <c r="N757" s="24">
        <f t="shared" si="93"/>
        <v>0</v>
      </c>
    </row>
    <row r="758" spans="1:14" x14ac:dyDescent="0.3">
      <c r="A758" s="6">
        <v>45474</v>
      </c>
      <c r="B758" t="s">
        <v>33</v>
      </c>
      <c r="C758" t="str">
        <f>_xlfn.XLOOKUP(D758,'Production Data'!C:C,'Production Data'!B:B)</f>
        <v>GLEASON SHAPPING GP200S I18004</v>
      </c>
      <c r="D758" s="1" t="s">
        <v>16</v>
      </c>
      <c r="E758" s="1">
        <f>SUMIFS('Production Data'!K:K,'Production Data'!C:C,'Workout sheet'!D758,'Production Data'!A:A,'Workout sheet'!A758)</f>
        <v>0</v>
      </c>
      <c r="F758" s="1">
        <f t="shared" si="91"/>
        <v>36450</v>
      </c>
      <c r="G758">
        <f>SUMIFS('Production Data'!T:T,'Production Data'!C:C,'Workout sheet'!D758,'Production Data'!A:A,'Workout sheet'!A758)</f>
        <v>0</v>
      </c>
      <c r="H758">
        <f>COUNTIFS('Compac Raw Data'!$D:$D,'Workout sheet'!C758,'Compac Raw Data'!$Z:$Z,'Workout sheet'!A758)</f>
        <v>0</v>
      </c>
      <c r="I758" s="8">
        <f t="shared" si="94"/>
        <v>0</v>
      </c>
      <c r="J758" s="8">
        <f t="shared" si="95"/>
        <v>0</v>
      </c>
      <c r="K758">
        <f>(SUMIFS('Compac Raw Data'!S:S,'Compac Raw Data'!Z:Z,'Workout sheet'!A758,'Compac Raw Data'!D:D,'Workout sheet'!C758))</f>
        <v>0</v>
      </c>
      <c r="L758" s="17">
        <f t="shared" si="92"/>
        <v>0</v>
      </c>
      <c r="M758" s="8">
        <f ca="1">IF(Table2[[#This Row],[MONTH]]+EOMONTH(MONTH(Table2[[#This Row],[MONTH]]),0)&lt;TODAY(),IF(H758=0,(F758-E758)/1440,((F758-E758)/H758)/1440),0)</f>
        <v>0</v>
      </c>
      <c r="N758" s="24">
        <f t="shared" si="93"/>
        <v>0</v>
      </c>
    </row>
    <row r="759" spans="1:14" x14ac:dyDescent="0.3">
      <c r="A759" s="6">
        <v>45474</v>
      </c>
      <c r="B759" t="s">
        <v>33</v>
      </c>
      <c r="C759" t="str">
        <f>_xlfn.XLOOKUP(D759,'Production Data'!C:C,'Production Data'!B:B)</f>
        <v>BROACHING MACHINE  6T- 5002</v>
      </c>
      <c r="D759" s="1" t="s">
        <v>17</v>
      </c>
      <c r="E759" s="1">
        <f>SUMIFS('Production Data'!K:K,'Production Data'!C:C,'Workout sheet'!D759,'Production Data'!A:A,'Workout sheet'!A759)</f>
        <v>0</v>
      </c>
      <c r="F759" s="1">
        <f t="shared" si="91"/>
        <v>36450</v>
      </c>
      <c r="G759">
        <f>SUMIFS('Production Data'!T:T,'Production Data'!C:C,'Workout sheet'!D759,'Production Data'!A:A,'Workout sheet'!A759)</f>
        <v>0</v>
      </c>
      <c r="H759">
        <f>COUNTIFS('Compac Raw Data'!$D:$D,'Workout sheet'!C759,'Compac Raw Data'!$Z:$Z,'Workout sheet'!A759)</f>
        <v>0</v>
      </c>
      <c r="I759" s="8">
        <f t="shared" si="94"/>
        <v>0</v>
      </c>
      <c r="J759" s="8">
        <f t="shared" si="95"/>
        <v>0</v>
      </c>
      <c r="K759">
        <f>(SUMIFS('Compac Raw Data'!S:S,'Compac Raw Data'!Z:Z,'Workout sheet'!A759,'Compac Raw Data'!D:D,'Workout sheet'!C759))</f>
        <v>0</v>
      </c>
      <c r="L759" s="17">
        <f t="shared" si="92"/>
        <v>0</v>
      </c>
      <c r="M759" s="8">
        <f ca="1">IF(Table2[[#This Row],[MONTH]]+EOMONTH(MONTH(Table2[[#This Row],[MONTH]]),0)&lt;TODAY(),IF(H759=0,(F759-E759)/1440,((F759-E759)/H759)/1440),0)</f>
        <v>0</v>
      </c>
      <c r="N759" s="24">
        <f t="shared" si="93"/>
        <v>0</v>
      </c>
    </row>
    <row r="760" spans="1:14" x14ac:dyDescent="0.3">
      <c r="A760" s="6">
        <v>45474</v>
      </c>
      <c r="B760" t="s">
        <v>33</v>
      </c>
      <c r="C760" t="str">
        <f>_xlfn.XLOOKUP(D760,'Production Data'!C:C,'Production Data'!B:B)</f>
        <v>MAG HOBBING 140H I7015</v>
      </c>
      <c r="D760" s="1" t="s">
        <v>18</v>
      </c>
      <c r="E760" s="1">
        <f>SUMIFS('Production Data'!K:K,'Production Data'!C:C,'Workout sheet'!D760,'Production Data'!A:A,'Workout sheet'!A760)</f>
        <v>0</v>
      </c>
      <c r="F760" s="1">
        <f t="shared" si="91"/>
        <v>36450</v>
      </c>
      <c r="G760">
        <f>SUMIFS('Production Data'!T:T,'Production Data'!C:C,'Workout sheet'!D760,'Production Data'!A:A,'Workout sheet'!A760)</f>
        <v>0</v>
      </c>
      <c r="H760">
        <f>COUNTIFS('Compac Raw Data'!$D:$D,'Workout sheet'!C760,'Compac Raw Data'!$Z:$Z,'Workout sheet'!A760)</f>
        <v>0</v>
      </c>
      <c r="I760" s="8">
        <f t="shared" si="94"/>
        <v>0</v>
      </c>
      <c r="J760" s="8">
        <f t="shared" si="95"/>
        <v>0</v>
      </c>
      <c r="K760">
        <f>(SUMIFS('Compac Raw Data'!S:S,'Compac Raw Data'!Z:Z,'Workout sheet'!A760,'Compac Raw Data'!D:D,'Workout sheet'!C760))</f>
        <v>0</v>
      </c>
      <c r="L760" s="17">
        <f t="shared" si="92"/>
        <v>0</v>
      </c>
      <c r="M760" s="8">
        <f ca="1">IF(Table2[[#This Row],[MONTH]]+EOMONTH(MONTH(Table2[[#This Row],[MONTH]]),0)&lt;TODAY(),IF(H760=0,(F760-E760)/1440,((F760-E760)/H760)/1440),0)</f>
        <v>0</v>
      </c>
      <c r="N760" s="24">
        <f t="shared" si="93"/>
        <v>0</v>
      </c>
    </row>
    <row r="761" spans="1:14" x14ac:dyDescent="0.3">
      <c r="A761" s="6">
        <v>45474</v>
      </c>
      <c r="B761" t="s">
        <v>33</v>
      </c>
      <c r="C761" t="str">
        <f>_xlfn.XLOOKUP(D761,'Production Data'!C:C,'Production Data'!B:B)</f>
        <v>GLEASON HOBBING 210H I7016</v>
      </c>
      <c r="D761" s="1" t="s">
        <v>19</v>
      </c>
      <c r="E761" s="1">
        <f>SUMIFS('Production Data'!K:K,'Production Data'!C:C,'Workout sheet'!D761,'Production Data'!A:A,'Workout sheet'!A761)</f>
        <v>0</v>
      </c>
      <c r="F761" s="1">
        <f t="shared" si="91"/>
        <v>36450</v>
      </c>
      <c r="G761">
        <f>SUMIFS('Production Data'!T:T,'Production Data'!C:C,'Workout sheet'!D761,'Production Data'!A:A,'Workout sheet'!A761)</f>
        <v>0</v>
      </c>
      <c r="H761">
        <f>COUNTIFS('Compac Raw Data'!$D:$D,'Workout sheet'!C761,'Compac Raw Data'!$Z:$Z,'Workout sheet'!A761)</f>
        <v>0</v>
      </c>
      <c r="I761" s="8">
        <f t="shared" si="94"/>
        <v>0</v>
      </c>
      <c r="J761" s="8">
        <f t="shared" si="95"/>
        <v>0</v>
      </c>
      <c r="K761">
        <f>(SUMIFS('Compac Raw Data'!S:S,'Compac Raw Data'!Z:Z,'Workout sheet'!A761,'Compac Raw Data'!D:D,'Workout sheet'!C761))</f>
        <v>0</v>
      </c>
      <c r="L761" s="17">
        <f t="shared" si="92"/>
        <v>0</v>
      </c>
      <c r="M761" s="8">
        <f ca="1">IF(Table2[[#This Row],[MONTH]]+EOMONTH(MONTH(Table2[[#This Row],[MONTH]]),0)&lt;TODAY(),IF(H761=0,(F761-E761)/1440,((F761-E761)/H761)/1440),0)</f>
        <v>0</v>
      </c>
      <c r="N761" s="24">
        <f t="shared" si="93"/>
        <v>0</v>
      </c>
    </row>
    <row r="762" spans="1:14" x14ac:dyDescent="0.3">
      <c r="A762" s="6">
        <v>45474</v>
      </c>
      <c r="B762" t="s">
        <v>33</v>
      </c>
      <c r="C762" t="str">
        <f>_xlfn.XLOOKUP(D762,'Production Data'!C:C,'Production Data'!B:B)</f>
        <v>GLEASON SHAVING 200SV I9006</v>
      </c>
      <c r="D762" s="1" t="s">
        <v>3932</v>
      </c>
      <c r="E762" s="1">
        <f>SUMIFS('Production Data'!K:K,'Production Data'!C:C,'Workout sheet'!D762,'Production Data'!A:A,'Workout sheet'!A762)</f>
        <v>0</v>
      </c>
      <c r="F762" s="1">
        <f t="shared" si="91"/>
        <v>36450</v>
      </c>
      <c r="G762">
        <f>SUMIFS('Production Data'!T:T,'Production Data'!C:C,'Workout sheet'!D762,'Production Data'!A:A,'Workout sheet'!A762)</f>
        <v>0</v>
      </c>
      <c r="H762">
        <f>COUNTIFS('Compac Raw Data'!$D:$D,'Workout sheet'!C762,'Compac Raw Data'!$Z:$Z,'Workout sheet'!A762)</f>
        <v>0</v>
      </c>
      <c r="I762" s="8">
        <f t="shared" si="94"/>
        <v>0</v>
      </c>
      <c r="J762" s="8">
        <f t="shared" si="95"/>
        <v>0</v>
      </c>
      <c r="K762">
        <f>(SUMIFS('Compac Raw Data'!S:S,'Compac Raw Data'!Z:Z,'Workout sheet'!A762,'Compac Raw Data'!D:D,'Workout sheet'!C762))</f>
        <v>0</v>
      </c>
      <c r="L762" s="17">
        <f t="shared" si="92"/>
        <v>0</v>
      </c>
      <c r="M762" s="8">
        <f ca="1">IF(Table2[[#This Row],[MONTH]]+EOMONTH(MONTH(Table2[[#This Row],[MONTH]]),0)&lt;TODAY(),IF(H762=0,(F762-E762)/1440,((F762-E762)/H762)/1440),0)</f>
        <v>0</v>
      </c>
      <c r="N762" s="24">
        <f t="shared" si="93"/>
        <v>0</v>
      </c>
    </row>
    <row r="763" spans="1:14" x14ac:dyDescent="0.3">
      <c r="A763" s="6">
        <v>45474</v>
      </c>
      <c r="B763" t="s">
        <v>34</v>
      </c>
      <c r="C763" t="str">
        <f>_xlfn.XLOOKUP(D763,'Production Data'!C:C,'Production Data'!B:B)</f>
        <v>STUDER EXT GRINDING S36-1 I13005</v>
      </c>
      <c r="D763" s="1" t="s">
        <v>22</v>
      </c>
      <c r="E763" s="1">
        <f>SUMIFS('Production Data'!K:K,'Production Data'!C:C,'Workout sheet'!D763,'Production Data'!A:A,'Workout sheet'!A763)</f>
        <v>0</v>
      </c>
      <c r="F763" s="1">
        <f t="shared" si="91"/>
        <v>36450</v>
      </c>
      <c r="G763">
        <f>SUMIFS('Production Data'!T:T,'Production Data'!C:C,'Workout sheet'!D763,'Production Data'!A:A,'Workout sheet'!A763)</f>
        <v>0</v>
      </c>
      <c r="H763">
        <f>COUNTIFS('Compac Raw Data'!$D:$D,'Workout sheet'!C763,'Compac Raw Data'!$Z:$Z,'Workout sheet'!A763)</f>
        <v>0</v>
      </c>
      <c r="I763" s="8">
        <f t="shared" si="94"/>
        <v>0</v>
      </c>
      <c r="J763" s="8">
        <f t="shared" si="95"/>
        <v>0</v>
      </c>
      <c r="K763">
        <f>(SUMIFS('Compac Raw Data'!S:S,'Compac Raw Data'!Z:Z,'Workout sheet'!A763,'Compac Raw Data'!D:D,'Workout sheet'!C763))</f>
        <v>0</v>
      </c>
      <c r="L763" s="17">
        <f t="shared" si="92"/>
        <v>0</v>
      </c>
      <c r="M763" s="8">
        <f ca="1">IF(Table2[[#This Row],[MONTH]]+EOMONTH(MONTH(Table2[[#This Row],[MONTH]]),0)&lt;TODAY(),IF(H763=0,(F763-E763)/1440,((F763-E763)/H763)/1440),0)</f>
        <v>0</v>
      </c>
      <c r="N763" s="24">
        <f t="shared" si="93"/>
        <v>0</v>
      </c>
    </row>
    <row r="764" spans="1:14" x14ac:dyDescent="0.3">
      <c r="A764" s="6">
        <v>45474</v>
      </c>
      <c r="B764" t="s">
        <v>34</v>
      </c>
      <c r="C764" t="str">
        <f>_xlfn.XLOOKUP(D764,'Production Data'!C:C,'Production Data'!B:B)</f>
        <v>STUDER EXT GRINDING S40 I13004</v>
      </c>
      <c r="D764" s="1" t="s">
        <v>23</v>
      </c>
      <c r="E764" s="1">
        <f>SUMIFS('Production Data'!K:K,'Production Data'!C:C,'Workout sheet'!D764,'Production Data'!A:A,'Workout sheet'!A764)</f>
        <v>0</v>
      </c>
      <c r="F764" s="1">
        <f t="shared" si="91"/>
        <v>36450</v>
      </c>
      <c r="G764">
        <f>SUMIFS('Production Data'!T:T,'Production Data'!C:C,'Workout sheet'!D764,'Production Data'!A:A,'Workout sheet'!A764)</f>
        <v>0</v>
      </c>
      <c r="H764">
        <f>COUNTIFS('Compac Raw Data'!$D:$D,'Workout sheet'!C764,'Compac Raw Data'!$Z:$Z,'Workout sheet'!A764)</f>
        <v>0</v>
      </c>
      <c r="I764" s="8">
        <f t="shared" si="94"/>
        <v>0</v>
      </c>
      <c r="J764" s="8">
        <f t="shared" si="95"/>
        <v>0</v>
      </c>
      <c r="K764">
        <f>(SUMIFS('Compac Raw Data'!S:S,'Compac Raw Data'!Z:Z,'Workout sheet'!A764,'Compac Raw Data'!D:D,'Workout sheet'!C764))</f>
        <v>0</v>
      </c>
      <c r="L764" s="17">
        <f t="shared" si="92"/>
        <v>0</v>
      </c>
      <c r="M764" s="8">
        <f ca="1">IF(Table2[[#This Row],[MONTH]]+EOMONTH(MONTH(Table2[[#This Row],[MONTH]]),0)&lt;TODAY(),IF(H764=0,(F764-E764)/1440,((F764-E764)/H764)/1440),0)</f>
        <v>0</v>
      </c>
      <c r="N764" s="24">
        <f t="shared" si="93"/>
        <v>0</v>
      </c>
    </row>
    <row r="765" spans="1:14" x14ac:dyDescent="0.3">
      <c r="A765" s="6">
        <v>45474</v>
      </c>
      <c r="B765" t="s">
        <v>34</v>
      </c>
      <c r="C765" t="str">
        <f>_xlfn.XLOOKUP(D765,'Production Data'!C:C,'Production Data'!B:B)</f>
        <v>MAZAK TURNING CENTER SQT250-1 I3002</v>
      </c>
      <c r="D765" s="1" t="s">
        <v>24</v>
      </c>
      <c r="E765" s="1">
        <f>SUMIFS('Production Data'!K:K,'Production Data'!C:C,'Workout sheet'!D765,'Production Data'!A:A,'Workout sheet'!A765)</f>
        <v>0</v>
      </c>
      <c r="F765" s="1">
        <f t="shared" si="91"/>
        <v>36450</v>
      </c>
      <c r="G765">
        <f>SUMIFS('Production Data'!T:T,'Production Data'!C:C,'Workout sheet'!D765,'Production Data'!A:A,'Workout sheet'!A765)</f>
        <v>0</v>
      </c>
      <c r="H765">
        <f>COUNTIFS('Compac Raw Data'!$D:$D,'Workout sheet'!C765,'Compac Raw Data'!$Z:$Z,'Workout sheet'!A765)</f>
        <v>0</v>
      </c>
      <c r="I765" s="8">
        <f t="shared" si="94"/>
        <v>0</v>
      </c>
      <c r="J765" s="8">
        <f t="shared" si="95"/>
        <v>0</v>
      </c>
      <c r="K765">
        <f>(SUMIFS('Compac Raw Data'!S:S,'Compac Raw Data'!Z:Z,'Workout sheet'!A765,'Compac Raw Data'!D:D,'Workout sheet'!C765))</f>
        <v>0</v>
      </c>
      <c r="L765" s="17">
        <f t="shared" si="92"/>
        <v>0</v>
      </c>
      <c r="M765" s="8">
        <f ca="1">IF(Table2[[#This Row],[MONTH]]+EOMONTH(MONTH(Table2[[#This Row],[MONTH]]),0)&lt;TODAY(),IF(H765=0,(F765-E765)/1440,((F765-E765)/H765)/1440),0)</f>
        <v>0</v>
      </c>
      <c r="N765" s="24">
        <f t="shared" si="93"/>
        <v>0</v>
      </c>
    </row>
    <row r="766" spans="1:14" x14ac:dyDescent="0.3">
      <c r="A766" s="6">
        <v>45474</v>
      </c>
      <c r="B766" t="s">
        <v>34</v>
      </c>
      <c r="C766" t="str">
        <f>_xlfn.XLOOKUP(D766,'Production Data'!C:C,'Production Data'!B:B)</f>
        <v>PMT INTERNAL GRINDING-1 FIG100XL I14004</v>
      </c>
      <c r="D766" s="1" t="s">
        <v>25</v>
      </c>
      <c r="E766" s="1">
        <f>SUMIFS('Production Data'!K:K,'Production Data'!C:C,'Workout sheet'!D766,'Production Data'!A:A,'Workout sheet'!A766)</f>
        <v>0</v>
      </c>
      <c r="F766" s="1">
        <f t="shared" si="91"/>
        <v>36450</v>
      </c>
      <c r="G766">
        <f>SUMIFS('Production Data'!T:T,'Production Data'!C:C,'Workout sheet'!D766,'Production Data'!A:A,'Workout sheet'!A766)</f>
        <v>0</v>
      </c>
      <c r="H766">
        <f>COUNTIFS('Compac Raw Data'!$D:$D,'Workout sheet'!C766,'Compac Raw Data'!$Z:$Z,'Workout sheet'!A766)</f>
        <v>0</v>
      </c>
      <c r="I766" s="8">
        <f t="shared" si="94"/>
        <v>0</v>
      </c>
      <c r="J766" s="8">
        <f t="shared" si="95"/>
        <v>0</v>
      </c>
      <c r="K766">
        <f>(SUMIFS('Compac Raw Data'!S:S,'Compac Raw Data'!Z:Z,'Workout sheet'!A766,'Compac Raw Data'!D:D,'Workout sheet'!C766))</f>
        <v>0</v>
      </c>
      <c r="L766" s="17">
        <f t="shared" si="92"/>
        <v>0</v>
      </c>
      <c r="M766" s="8">
        <f ca="1">IF(Table2[[#This Row],[MONTH]]+EOMONTH(MONTH(Table2[[#This Row],[MONTH]]),0)&lt;TODAY(),IF(H766=0,(F766-E766)/1440,((F766-E766)/H766)/1440),0)</f>
        <v>0</v>
      </c>
      <c r="N766" s="24">
        <f t="shared" si="93"/>
        <v>0</v>
      </c>
    </row>
    <row r="767" spans="1:14" x14ac:dyDescent="0.3">
      <c r="A767" s="6">
        <v>45474</v>
      </c>
      <c r="B767" t="s">
        <v>34</v>
      </c>
      <c r="C767" t="str">
        <f>_xlfn.XLOOKUP(D767,'Production Data'!C:C,'Production Data'!B:B)</f>
        <v>MORARA CNC ID GRINDING I14002</v>
      </c>
      <c r="D767" s="1" t="s">
        <v>26</v>
      </c>
      <c r="E767" s="1">
        <f>SUMIFS('Production Data'!K:K,'Production Data'!C:C,'Workout sheet'!D767,'Production Data'!A:A,'Workout sheet'!A767)</f>
        <v>0</v>
      </c>
      <c r="F767" s="1">
        <f t="shared" si="91"/>
        <v>36450</v>
      </c>
      <c r="G767">
        <f>SUMIFS('Production Data'!T:T,'Production Data'!C:C,'Workout sheet'!D767,'Production Data'!A:A,'Workout sheet'!A767)</f>
        <v>0</v>
      </c>
      <c r="H767">
        <f>COUNTIFS('Compac Raw Data'!$D:$D,'Workout sheet'!C767,'Compac Raw Data'!$Z:$Z,'Workout sheet'!A767)</f>
        <v>0</v>
      </c>
      <c r="I767" s="8">
        <f t="shared" si="94"/>
        <v>0</v>
      </c>
      <c r="J767" s="8">
        <f t="shared" si="95"/>
        <v>0</v>
      </c>
      <c r="K767">
        <f>(SUMIFS('Compac Raw Data'!S:S,'Compac Raw Data'!Z:Z,'Workout sheet'!A767,'Compac Raw Data'!D:D,'Workout sheet'!C767))</f>
        <v>0</v>
      </c>
      <c r="L767" s="17">
        <f t="shared" si="92"/>
        <v>0</v>
      </c>
      <c r="M767" s="8">
        <f ca="1">IF(Table2[[#This Row],[MONTH]]+EOMONTH(MONTH(Table2[[#This Row],[MONTH]]),0)&lt;TODAY(),IF(H767=0,(F767-E767)/1440,((F767-E767)/H767)/1440),0)</f>
        <v>0</v>
      </c>
      <c r="N767" s="24">
        <f t="shared" si="93"/>
        <v>0</v>
      </c>
    </row>
    <row r="768" spans="1:14" x14ac:dyDescent="0.3">
      <c r="A768" s="6">
        <v>45474</v>
      </c>
      <c r="B768" t="s">
        <v>34</v>
      </c>
      <c r="C768" t="str">
        <f>_xlfn.XLOOKUP(D768,'Production Data'!C:C,'Production Data'!B:B)</f>
        <v>VOUMARD ID GRINDING I14003</v>
      </c>
      <c r="D768" s="1" t="s">
        <v>27</v>
      </c>
      <c r="E768" s="1">
        <f>SUMIFS('Production Data'!K:K,'Production Data'!C:C,'Workout sheet'!D768,'Production Data'!A:A,'Workout sheet'!A768)</f>
        <v>0</v>
      </c>
      <c r="F768" s="1">
        <f t="shared" si="91"/>
        <v>36450</v>
      </c>
      <c r="G768">
        <f>SUMIFS('Production Data'!T:T,'Production Data'!C:C,'Workout sheet'!D768,'Production Data'!A:A,'Workout sheet'!A768)</f>
        <v>0</v>
      </c>
      <c r="H768">
        <f>COUNTIFS('Compac Raw Data'!$D:$D,'Workout sheet'!C768,'Compac Raw Data'!$Z:$Z,'Workout sheet'!A768)</f>
        <v>0</v>
      </c>
      <c r="I768" s="8">
        <f t="shared" si="94"/>
        <v>0</v>
      </c>
      <c r="J768" s="8">
        <f t="shared" si="95"/>
        <v>0</v>
      </c>
      <c r="K768">
        <f>(SUMIFS('Compac Raw Data'!S:S,'Compac Raw Data'!Z:Z,'Workout sheet'!A768,'Compac Raw Data'!D:D,'Workout sheet'!C768))</f>
        <v>0</v>
      </c>
      <c r="L768" s="17">
        <f t="shared" si="92"/>
        <v>0</v>
      </c>
      <c r="M768" s="8">
        <f ca="1">IF(Table2[[#This Row],[MONTH]]+EOMONTH(MONTH(Table2[[#This Row],[MONTH]]),0)&lt;TODAY(),IF(H768=0,(F768-E768)/1440,((F768-E768)/H768)/1440),0)</f>
        <v>0</v>
      </c>
      <c r="N768" s="24">
        <f t="shared" si="93"/>
        <v>0</v>
      </c>
    </row>
    <row r="769" spans="1:14" x14ac:dyDescent="0.3">
      <c r="A769" s="6">
        <v>45474</v>
      </c>
      <c r="B769" t="s">
        <v>34</v>
      </c>
      <c r="C769" t="str">
        <f>_xlfn.XLOOKUP(D769,'Production Data'!C:C,'Production Data'!B:B)</f>
        <v>BURRI GEAR GRINDING BZ331 I15007</v>
      </c>
      <c r="D769" s="1" t="s">
        <v>28</v>
      </c>
      <c r="E769" s="1">
        <f>SUMIFS('Production Data'!K:K,'Production Data'!C:C,'Workout sheet'!D769,'Production Data'!A:A,'Workout sheet'!A769)</f>
        <v>0</v>
      </c>
      <c r="F769" s="1">
        <f t="shared" si="91"/>
        <v>36450</v>
      </c>
      <c r="G769">
        <f>SUMIFS('Production Data'!T:T,'Production Data'!C:C,'Workout sheet'!D769,'Production Data'!A:A,'Workout sheet'!A769)</f>
        <v>0</v>
      </c>
      <c r="H769">
        <f>COUNTIFS('Compac Raw Data'!$D:$D,'Workout sheet'!C769,'Compac Raw Data'!$Z:$Z,'Workout sheet'!A769)</f>
        <v>0</v>
      </c>
      <c r="I769" s="8">
        <f t="shared" si="94"/>
        <v>0</v>
      </c>
      <c r="J769" s="8">
        <f t="shared" si="95"/>
        <v>0</v>
      </c>
      <c r="K769">
        <f>(SUMIFS('Compac Raw Data'!S:S,'Compac Raw Data'!Z:Z,'Workout sheet'!A769,'Compac Raw Data'!D:D,'Workout sheet'!C769))</f>
        <v>0</v>
      </c>
      <c r="L769" s="17">
        <f t="shared" si="92"/>
        <v>0</v>
      </c>
      <c r="M769" s="8">
        <f ca="1">IF(Table2[[#This Row],[MONTH]]+EOMONTH(MONTH(Table2[[#This Row],[MONTH]]),0)&lt;TODAY(),IF(H769=0,(F769-E769)/1440,((F769-E769)/H769)/1440),0)</f>
        <v>0</v>
      </c>
      <c r="N769" s="24">
        <f t="shared" si="93"/>
        <v>0</v>
      </c>
    </row>
    <row r="770" spans="1:14" x14ac:dyDescent="0.3">
      <c r="A770" s="6">
        <v>45474</v>
      </c>
      <c r="B770" t="s">
        <v>34</v>
      </c>
      <c r="C770" t="str">
        <f>_xlfn.XLOOKUP(D770,'Production Data'!C:C,'Production Data'!B:B)</f>
        <v>PMT INTERNAL GRINDING-2 FIG50XL I14005</v>
      </c>
      <c r="D770" s="1" t="s">
        <v>29</v>
      </c>
      <c r="E770" s="1">
        <f>SUMIFS('Production Data'!K:K,'Production Data'!C:C,'Workout sheet'!D770,'Production Data'!A:A,'Workout sheet'!A770)</f>
        <v>0</v>
      </c>
      <c r="F770" s="1">
        <f t="shared" si="91"/>
        <v>36450</v>
      </c>
      <c r="G770">
        <f>SUMIFS('Production Data'!T:T,'Production Data'!C:C,'Workout sheet'!D770,'Production Data'!A:A,'Workout sheet'!A770)</f>
        <v>0</v>
      </c>
      <c r="H770">
        <f>COUNTIFS('Compac Raw Data'!$D:$D,'Workout sheet'!C770,'Compac Raw Data'!$Z:$Z,'Workout sheet'!A770)</f>
        <v>0</v>
      </c>
      <c r="I770" s="8">
        <f t="shared" si="94"/>
        <v>0</v>
      </c>
      <c r="J770" s="8">
        <f t="shared" si="95"/>
        <v>0</v>
      </c>
      <c r="K770">
        <f>(SUMIFS('Compac Raw Data'!S:S,'Compac Raw Data'!Z:Z,'Workout sheet'!A770,'Compac Raw Data'!D:D,'Workout sheet'!C770))</f>
        <v>0</v>
      </c>
      <c r="L770" s="17">
        <f t="shared" si="92"/>
        <v>0</v>
      </c>
      <c r="M770" s="8">
        <f ca="1">IF(Table2[[#This Row],[MONTH]]+EOMONTH(MONTH(Table2[[#This Row],[MONTH]]),0)&lt;TODAY(),IF(H770=0,(F770-E770)/1440,((F770-E770)/H770)/1440),0)</f>
        <v>0</v>
      </c>
      <c r="N770" s="24">
        <f t="shared" si="93"/>
        <v>0</v>
      </c>
    </row>
    <row r="771" spans="1:14" x14ac:dyDescent="0.3">
      <c r="A771" s="6">
        <v>45474</v>
      </c>
      <c r="B771" t="s">
        <v>34</v>
      </c>
      <c r="C771" t="str">
        <f>_xlfn.XLOOKUP(D771,'Production Data'!C:C,'Production Data'!B:B)</f>
        <v>REISHAUER GEAR GRINDING RZ301AS I15003</v>
      </c>
      <c r="D771" s="1" t="s">
        <v>30</v>
      </c>
      <c r="E771" s="1">
        <f>SUMIFS('Production Data'!K:K,'Production Data'!C:C,'Workout sheet'!D771,'Production Data'!A:A,'Workout sheet'!A771)</f>
        <v>0</v>
      </c>
      <c r="F771" s="1">
        <f t="shared" si="91"/>
        <v>36450</v>
      </c>
      <c r="G771">
        <f>SUMIFS('Production Data'!T:T,'Production Data'!C:C,'Workout sheet'!D771,'Production Data'!A:A,'Workout sheet'!A771)</f>
        <v>0</v>
      </c>
      <c r="H771">
        <f>COUNTIFS('Compac Raw Data'!$D:$D,'Workout sheet'!C771,'Compac Raw Data'!$Z:$Z,'Workout sheet'!A771)</f>
        <v>0</v>
      </c>
      <c r="I771" s="8">
        <f t="shared" si="94"/>
        <v>0</v>
      </c>
      <c r="J771" s="8">
        <f t="shared" si="95"/>
        <v>0</v>
      </c>
      <c r="K771">
        <f>(SUMIFS('Compac Raw Data'!S:S,'Compac Raw Data'!Z:Z,'Workout sheet'!A771,'Compac Raw Data'!D:D,'Workout sheet'!C771))</f>
        <v>0</v>
      </c>
      <c r="L771" s="17">
        <f t="shared" si="92"/>
        <v>0</v>
      </c>
      <c r="M771" s="8">
        <f ca="1">IF(Table2[[#This Row],[MONTH]]+EOMONTH(MONTH(Table2[[#This Row],[MONTH]]),0)&lt;TODAY(),IF(H771=0,(F771-E771)/1440,((F771-E771)/H771)/1440),0)</f>
        <v>0</v>
      </c>
      <c r="N771" s="24">
        <f t="shared" si="93"/>
        <v>0</v>
      </c>
    </row>
    <row r="772" spans="1:14" x14ac:dyDescent="0.3">
      <c r="A772" s="6">
        <v>45474</v>
      </c>
      <c r="B772" t="s">
        <v>34</v>
      </c>
      <c r="C772" t="str">
        <f>_xlfn.XLOOKUP(D772,'Production Data'!C:C,'Production Data'!B:B)</f>
        <v>REISHAUER GEAR GRINDING RZ362A I15004</v>
      </c>
      <c r="D772" s="1" t="s">
        <v>31</v>
      </c>
      <c r="E772" s="1">
        <f>SUMIFS('Production Data'!K:K,'Production Data'!C:C,'Workout sheet'!D772,'Production Data'!A:A,'Workout sheet'!A772)</f>
        <v>0</v>
      </c>
      <c r="F772" s="1">
        <f t="shared" si="91"/>
        <v>36450</v>
      </c>
      <c r="G772">
        <f>SUMIFS('Production Data'!T:T,'Production Data'!C:C,'Workout sheet'!D772,'Production Data'!A:A,'Workout sheet'!A772)</f>
        <v>0</v>
      </c>
      <c r="H772">
        <f>COUNTIFS('Compac Raw Data'!$D:$D,'Workout sheet'!C772,'Compac Raw Data'!$Z:$Z,'Workout sheet'!A772)</f>
        <v>0</v>
      </c>
      <c r="I772" s="8">
        <f t="shared" si="94"/>
        <v>0</v>
      </c>
      <c r="J772" s="8">
        <f t="shared" si="95"/>
        <v>0</v>
      </c>
      <c r="K772">
        <f>(SUMIFS('Compac Raw Data'!S:S,'Compac Raw Data'!Z:Z,'Workout sheet'!A772,'Compac Raw Data'!D:D,'Workout sheet'!C772))</f>
        <v>0</v>
      </c>
      <c r="L772" s="17">
        <f t="shared" si="92"/>
        <v>0</v>
      </c>
      <c r="M772" s="8">
        <f ca="1">IF(Table2[[#This Row],[MONTH]]+EOMONTH(MONTH(Table2[[#This Row],[MONTH]]),0)&lt;TODAY(),IF(H772=0,(F772-E772)/1440,((F772-E772)/H772)/1440),0)</f>
        <v>0</v>
      </c>
      <c r="N772" s="24">
        <f t="shared" si="93"/>
        <v>0</v>
      </c>
    </row>
    <row r="773" spans="1:14" x14ac:dyDescent="0.3">
      <c r="A773" s="6">
        <v>45474</v>
      </c>
      <c r="B773" t="s">
        <v>35</v>
      </c>
      <c r="C773" t="str">
        <f>_xlfn.XLOOKUP(D773,'Production Data'!C:C,'Production Data'!B:B)</f>
        <v>MAZAK HMC HCN6000 I21005</v>
      </c>
      <c r="D773" s="1" t="s">
        <v>36</v>
      </c>
      <c r="E773" s="1">
        <f>SUMIFS('Production Data'!K:K,'Production Data'!C:C,'Workout sheet'!D773,'Production Data'!A:A,'Workout sheet'!A773)</f>
        <v>0</v>
      </c>
      <c r="F773" s="1">
        <f t="shared" si="91"/>
        <v>36450</v>
      </c>
      <c r="G773">
        <f>SUMIFS('Production Data'!T:T,'Production Data'!C:C,'Workout sheet'!D773,'Production Data'!A:A,'Workout sheet'!A773)</f>
        <v>0</v>
      </c>
      <c r="H773">
        <f>COUNTIFS('Compac Raw Data'!$D:$D,'Workout sheet'!C773,'Compac Raw Data'!$Z:$Z,'Workout sheet'!A773)</f>
        <v>0</v>
      </c>
      <c r="I773" s="8">
        <f t="shared" si="94"/>
        <v>0</v>
      </c>
      <c r="J773" s="8">
        <f t="shared" si="95"/>
        <v>0</v>
      </c>
      <c r="K773">
        <f>(SUMIFS('Compac Raw Data'!S:S,'Compac Raw Data'!Z:Z,'Workout sheet'!A773,'Compac Raw Data'!D:D,'Workout sheet'!C773))</f>
        <v>0</v>
      </c>
      <c r="L773" s="17">
        <f t="shared" si="92"/>
        <v>0</v>
      </c>
      <c r="M773" s="8">
        <f ca="1">IF(Table2[[#This Row],[MONTH]]+EOMONTH(MONTH(Table2[[#This Row],[MONTH]]),0)&lt;TODAY(),IF(H773=0,(F773-E773)/1440,((F773-E773)/H773)/1440),0)</f>
        <v>0</v>
      </c>
      <c r="N773" s="24">
        <f t="shared" si="93"/>
        <v>0</v>
      </c>
    </row>
    <row r="774" spans="1:14" x14ac:dyDescent="0.3">
      <c r="A774" s="6">
        <v>45474</v>
      </c>
      <c r="B774" t="s">
        <v>35</v>
      </c>
      <c r="C774" t="str">
        <f>_xlfn.XLOOKUP(D774,'Production Data'!C:C,'Production Data'!B:B)</f>
        <v>MAZAK HMC FH 4000- 21001</v>
      </c>
      <c r="D774" s="1" t="s">
        <v>37</v>
      </c>
      <c r="E774" s="1">
        <f>SUMIFS('Production Data'!K:K,'Production Data'!C:C,'Workout sheet'!D774,'Production Data'!A:A,'Workout sheet'!A774)</f>
        <v>0</v>
      </c>
      <c r="F774" s="1">
        <f t="shared" si="91"/>
        <v>36450</v>
      </c>
      <c r="G774">
        <f>SUMIFS('Production Data'!T:T,'Production Data'!C:C,'Workout sheet'!D774,'Production Data'!A:A,'Workout sheet'!A774)</f>
        <v>0</v>
      </c>
      <c r="H774">
        <f>COUNTIFS('Compac Raw Data'!$D:$D,'Workout sheet'!C774,'Compac Raw Data'!$Z:$Z,'Workout sheet'!A774)</f>
        <v>0</v>
      </c>
      <c r="I774" s="8">
        <f t="shared" si="94"/>
        <v>0</v>
      </c>
      <c r="J774" s="8">
        <f t="shared" si="95"/>
        <v>0</v>
      </c>
      <c r="K774">
        <f>(SUMIFS('Compac Raw Data'!S:S,'Compac Raw Data'!Z:Z,'Workout sheet'!A774,'Compac Raw Data'!D:D,'Workout sheet'!C774))</f>
        <v>0</v>
      </c>
      <c r="L774" s="17">
        <f t="shared" si="92"/>
        <v>0</v>
      </c>
      <c r="M774" s="8">
        <f ca="1">IF(Table2[[#This Row],[MONTH]]+EOMONTH(MONTH(Table2[[#This Row],[MONTH]]),0)&lt;TODAY(),IF(H774=0,(F774-E774)/1440,((F774-E774)/H774)/1440),0)</f>
        <v>0</v>
      </c>
      <c r="N774" s="24">
        <f t="shared" si="93"/>
        <v>0</v>
      </c>
    </row>
    <row r="775" spans="1:14" x14ac:dyDescent="0.3">
      <c r="A775" s="6">
        <v>45474</v>
      </c>
      <c r="B775" t="s">
        <v>35</v>
      </c>
      <c r="C775" t="str">
        <f>_xlfn.XLOOKUP(D775,'Production Data'!C:C,'Production Data'!B:B)</f>
        <v>DOOSAN VERTICAL TURNING LATHE VTL850 I3101</v>
      </c>
      <c r="D775" s="1" t="s">
        <v>38</v>
      </c>
      <c r="E775" s="1">
        <f>SUMIFS('Production Data'!K:K,'Production Data'!C:C,'Workout sheet'!D775,'Production Data'!A:A,'Workout sheet'!A775)</f>
        <v>0</v>
      </c>
      <c r="F775" s="1">
        <f t="shared" si="91"/>
        <v>36450</v>
      </c>
      <c r="G775">
        <f>SUMIFS('Production Data'!T:T,'Production Data'!C:C,'Workout sheet'!D775,'Production Data'!A:A,'Workout sheet'!A775)</f>
        <v>0</v>
      </c>
      <c r="H775">
        <f>COUNTIFS('Compac Raw Data'!$D:$D,'Workout sheet'!C775,'Compac Raw Data'!$Z:$Z,'Workout sheet'!A775)</f>
        <v>0</v>
      </c>
      <c r="I775" s="8">
        <f t="shared" si="94"/>
        <v>0</v>
      </c>
      <c r="J775" s="8">
        <f t="shared" si="95"/>
        <v>0</v>
      </c>
      <c r="K775">
        <f>(SUMIFS('Compac Raw Data'!S:S,'Compac Raw Data'!Z:Z,'Workout sheet'!A775,'Compac Raw Data'!D:D,'Workout sheet'!C775))</f>
        <v>0</v>
      </c>
      <c r="L775" s="17">
        <f t="shared" si="92"/>
        <v>0</v>
      </c>
      <c r="M775" s="8">
        <f ca="1">IF(Table2[[#This Row],[MONTH]]+EOMONTH(MONTH(Table2[[#This Row],[MONTH]]),0)&lt;TODAY(),IF(H775=0,(F775-E775)/1440,((F775-E775)/H775)/1440),0)</f>
        <v>0</v>
      </c>
      <c r="N775" s="24">
        <f t="shared" si="93"/>
        <v>0</v>
      </c>
    </row>
    <row r="776" spans="1:14" x14ac:dyDescent="0.3">
      <c r="A776" s="6">
        <v>45474</v>
      </c>
      <c r="B776" t="s">
        <v>35</v>
      </c>
      <c r="C776" t="str">
        <f>_xlfn.XLOOKUP(D776,'Production Data'!C:C,'Production Data'!B:B)</f>
        <v>HWACHEON VERTICAL TURNING LATHE VT550R I3105</v>
      </c>
      <c r="D776" s="1" t="s">
        <v>39</v>
      </c>
      <c r="E776" s="1">
        <f>SUMIFS('Production Data'!K:K,'Production Data'!C:C,'Workout sheet'!D776,'Production Data'!A:A,'Workout sheet'!A776)</f>
        <v>0</v>
      </c>
      <c r="F776" s="1">
        <f t="shared" si="91"/>
        <v>36450</v>
      </c>
      <c r="G776">
        <f>SUMIFS('Production Data'!T:T,'Production Data'!C:C,'Workout sheet'!D776,'Production Data'!A:A,'Workout sheet'!A776)</f>
        <v>0</v>
      </c>
      <c r="H776">
        <f>COUNTIFS('Compac Raw Data'!$D:$D,'Workout sheet'!C776,'Compac Raw Data'!$Z:$Z,'Workout sheet'!A776)</f>
        <v>0</v>
      </c>
      <c r="I776" s="8">
        <f t="shared" si="94"/>
        <v>0</v>
      </c>
      <c r="J776" s="8">
        <f t="shared" si="95"/>
        <v>0</v>
      </c>
      <c r="K776">
        <f>(SUMIFS('Compac Raw Data'!S:S,'Compac Raw Data'!Z:Z,'Workout sheet'!A776,'Compac Raw Data'!D:D,'Workout sheet'!C776))</f>
        <v>0</v>
      </c>
      <c r="L776" s="17">
        <f t="shared" si="92"/>
        <v>0</v>
      </c>
      <c r="M776" s="8">
        <f ca="1">IF(Table2[[#This Row],[MONTH]]+EOMONTH(MONTH(Table2[[#This Row],[MONTH]]),0)&lt;TODAY(),IF(H776=0,(F776-E776)/1440,((F776-E776)/H776)/1440),0)</f>
        <v>0</v>
      </c>
      <c r="N776" s="24">
        <f t="shared" si="93"/>
        <v>0</v>
      </c>
    </row>
    <row r="777" spans="1:14" x14ac:dyDescent="0.3">
      <c r="A777" s="6">
        <v>45474</v>
      </c>
      <c r="B777" t="s">
        <v>35</v>
      </c>
      <c r="C777" t="str">
        <f>_xlfn.XLOOKUP(D777,'Production Data'!C:C,'Production Data'!B:B)</f>
        <v>HWACHEON VERTICAL TURNING LATHE VT650R I3107</v>
      </c>
      <c r="D777" s="1" t="s">
        <v>40</v>
      </c>
      <c r="E777" s="1">
        <f>SUMIFS('Production Data'!K:K,'Production Data'!C:C,'Workout sheet'!D777,'Production Data'!A:A,'Workout sheet'!A777)</f>
        <v>0</v>
      </c>
      <c r="F777" s="1">
        <f t="shared" si="91"/>
        <v>36450</v>
      </c>
      <c r="G777">
        <f>SUMIFS('Production Data'!T:T,'Production Data'!C:C,'Workout sheet'!D777,'Production Data'!A:A,'Workout sheet'!A777)</f>
        <v>0</v>
      </c>
      <c r="H777">
        <f>COUNTIFS('Compac Raw Data'!$D:$D,'Workout sheet'!C777,'Compac Raw Data'!$Z:$Z,'Workout sheet'!A777)</f>
        <v>0</v>
      </c>
      <c r="I777" s="8">
        <f t="shared" si="94"/>
        <v>0</v>
      </c>
      <c r="J777" s="8">
        <f t="shared" si="95"/>
        <v>0</v>
      </c>
      <c r="K777">
        <f>(SUMIFS('Compac Raw Data'!S:S,'Compac Raw Data'!Z:Z,'Workout sheet'!A777,'Compac Raw Data'!D:D,'Workout sheet'!C777))</f>
        <v>0</v>
      </c>
      <c r="L777" s="17">
        <f t="shared" si="92"/>
        <v>0</v>
      </c>
      <c r="M777" s="8">
        <f ca="1">IF(Table2[[#This Row],[MONTH]]+EOMONTH(MONTH(Table2[[#This Row],[MONTH]]),0)&lt;TODAY(),IF(H777=0,(F777-E777)/1440,((F777-E777)/H777)/1440),0)</f>
        <v>0</v>
      </c>
      <c r="N777" s="24">
        <f t="shared" si="93"/>
        <v>0</v>
      </c>
    </row>
    <row r="778" spans="1:14" x14ac:dyDescent="0.3">
      <c r="A778" s="6">
        <v>45474</v>
      </c>
      <c r="B778" t="s">
        <v>35</v>
      </c>
      <c r="C778" t="str">
        <f>_xlfn.XLOOKUP(D778,'Production Data'!C:C,'Production Data'!B:B)</f>
        <v>MAZAK HMC FH6800 6PC I21004</v>
      </c>
      <c r="D778" s="1" t="s">
        <v>41</v>
      </c>
      <c r="E778" s="1">
        <f>SUMIFS('Production Data'!K:K,'Production Data'!C:C,'Workout sheet'!D778,'Production Data'!A:A,'Workout sheet'!A778)</f>
        <v>0</v>
      </c>
      <c r="F778" s="1">
        <f t="shared" si="91"/>
        <v>36450</v>
      </c>
      <c r="G778">
        <f>SUMIFS('Production Data'!T:T,'Production Data'!C:C,'Workout sheet'!D778,'Production Data'!A:A,'Workout sheet'!A778)</f>
        <v>0</v>
      </c>
      <c r="H778">
        <f>COUNTIFS('Compac Raw Data'!$D:$D,'Workout sheet'!C778,'Compac Raw Data'!$Z:$Z,'Workout sheet'!A778)</f>
        <v>0</v>
      </c>
      <c r="I778" s="8">
        <f t="shared" si="94"/>
        <v>0</v>
      </c>
      <c r="J778" s="8">
        <f t="shared" si="95"/>
        <v>0</v>
      </c>
      <c r="K778">
        <f>(SUMIFS('Compac Raw Data'!S:S,'Compac Raw Data'!Z:Z,'Workout sheet'!A778,'Compac Raw Data'!D:D,'Workout sheet'!C778))</f>
        <v>0</v>
      </c>
      <c r="L778" s="17">
        <f t="shared" si="92"/>
        <v>0</v>
      </c>
      <c r="M778" s="8">
        <f ca="1">IF(Table2[[#This Row],[MONTH]]+EOMONTH(MONTH(Table2[[#This Row],[MONTH]]),0)&lt;TODAY(),IF(H778=0,(F778-E778)/1440,((F778-E778)/H778)/1440),0)</f>
        <v>0</v>
      </c>
      <c r="N778" s="24">
        <f t="shared" si="93"/>
        <v>0</v>
      </c>
    </row>
    <row r="779" spans="1:14" x14ac:dyDescent="0.3">
      <c r="A779" s="6">
        <v>45474</v>
      </c>
      <c r="B779" t="s">
        <v>35</v>
      </c>
      <c r="C779" t="str">
        <f>_xlfn.XLOOKUP(D779,'Production Data'!C:C,'Production Data'!B:B)</f>
        <v>MAZAK HMC FH6800 2PC-1 I21003</v>
      </c>
      <c r="D779" s="1" t="s">
        <v>42</v>
      </c>
      <c r="E779" s="1">
        <f>SUMIFS('Production Data'!K:K,'Production Data'!C:C,'Workout sheet'!D779,'Production Data'!A:A,'Workout sheet'!A779)</f>
        <v>0</v>
      </c>
      <c r="F779" s="1">
        <f t="shared" si="91"/>
        <v>36450</v>
      </c>
      <c r="G779">
        <f>SUMIFS('Production Data'!T:T,'Production Data'!C:C,'Workout sheet'!D779,'Production Data'!A:A,'Workout sheet'!A779)</f>
        <v>0</v>
      </c>
      <c r="H779">
        <f>COUNTIFS('Compac Raw Data'!$D:$D,'Workout sheet'!C779,'Compac Raw Data'!$Z:$Z,'Workout sheet'!A779)</f>
        <v>0</v>
      </c>
      <c r="I779" s="8">
        <f t="shared" si="94"/>
        <v>0</v>
      </c>
      <c r="J779" s="8">
        <f t="shared" si="95"/>
        <v>0</v>
      </c>
      <c r="K779">
        <f>(SUMIFS('Compac Raw Data'!S:S,'Compac Raw Data'!Z:Z,'Workout sheet'!A779,'Compac Raw Data'!D:D,'Workout sheet'!C779))</f>
        <v>0</v>
      </c>
      <c r="L779" s="17">
        <f t="shared" si="92"/>
        <v>0</v>
      </c>
      <c r="M779" s="8">
        <f ca="1">IF(Table2[[#This Row],[MONTH]]+EOMONTH(MONTH(Table2[[#This Row],[MONTH]]),0)&lt;TODAY(),IF(H779=0,(F779-E779)/1440,((F779-E779)/H779)/1440),0)</f>
        <v>0</v>
      </c>
      <c r="N779" s="24">
        <f t="shared" si="93"/>
        <v>0</v>
      </c>
    </row>
    <row r="780" spans="1:14" x14ac:dyDescent="0.3">
      <c r="A780" s="6">
        <v>45474</v>
      </c>
      <c r="B780" t="s">
        <v>35</v>
      </c>
      <c r="C780" t="str">
        <f>_xlfn.XLOOKUP(D780,'Production Data'!C:C,'Production Data'!B:B)</f>
        <v>MAZAK HMC FH6800 2PC-2 I21006</v>
      </c>
      <c r="D780" s="1" t="s">
        <v>43</v>
      </c>
      <c r="E780" s="1">
        <f>SUMIFS('Production Data'!K:K,'Production Data'!C:C,'Workout sheet'!D780,'Production Data'!A:A,'Workout sheet'!A780)</f>
        <v>0</v>
      </c>
      <c r="F780" s="1">
        <f t="shared" ref="F780:F843" si="96">NETWORKDAYS.INTL(A780,EOMONTH(A780,0),11,U:U)*22.5*60</f>
        <v>36450</v>
      </c>
      <c r="G780">
        <f>SUMIFS('Production Data'!T:T,'Production Data'!C:C,'Workout sheet'!D780,'Production Data'!A:A,'Workout sheet'!A780)</f>
        <v>0</v>
      </c>
      <c r="H780">
        <f>COUNTIFS('Compac Raw Data'!$D:$D,'Workout sheet'!C780,'Compac Raw Data'!$Z:$Z,'Workout sheet'!A780)</f>
        <v>0</v>
      </c>
      <c r="I780" s="8">
        <f t="shared" si="94"/>
        <v>0</v>
      </c>
      <c r="J780" s="8">
        <f t="shared" si="95"/>
        <v>0</v>
      </c>
      <c r="K780">
        <f>(SUMIFS('Compac Raw Data'!S:S,'Compac Raw Data'!Z:Z,'Workout sheet'!A780,'Compac Raw Data'!D:D,'Workout sheet'!C780))</f>
        <v>0</v>
      </c>
      <c r="L780" s="17">
        <f t="shared" si="92"/>
        <v>0</v>
      </c>
      <c r="M780" s="8">
        <f ca="1">IF(Table2[[#This Row],[MONTH]]+EOMONTH(MONTH(Table2[[#This Row],[MONTH]]),0)&lt;TODAY(),IF(H780=0,(F780-E780)/1440,((F780-E780)/H780)/1440),0)</f>
        <v>0</v>
      </c>
      <c r="N780" s="24">
        <f t="shared" si="93"/>
        <v>0</v>
      </c>
    </row>
    <row r="781" spans="1:14" x14ac:dyDescent="0.3">
      <c r="A781" s="6">
        <v>45474</v>
      </c>
      <c r="B781" t="s">
        <v>35</v>
      </c>
      <c r="C781" t="str">
        <f>_xlfn.XLOOKUP(D781,'Production Data'!C:C,'Production Data'!B:B)</f>
        <v>MAZAK TURNING CENTER QTN350M I3006</v>
      </c>
      <c r="D781" s="1" t="s">
        <v>44</v>
      </c>
      <c r="E781" s="1">
        <f>SUMIFS('Production Data'!K:K,'Production Data'!C:C,'Workout sheet'!D781,'Production Data'!A:A,'Workout sheet'!A781)</f>
        <v>0</v>
      </c>
      <c r="F781" s="1">
        <f t="shared" si="96"/>
        <v>36450</v>
      </c>
      <c r="G781">
        <f>SUMIFS('Production Data'!T:T,'Production Data'!C:C,'Workout sheet'!D781,'Production Data'!A:A,'Workout sheet'!A781)</f>
        <v>0</v>
      </c>
      <c r="H781">
        <f>COUNTIFS('Compac Raw Data'!$D:$D,'Workout sheet'!C781,'Compac Raw Data'!$Z:$Z,'Workout sheet'!A781)</f>
        <v>0</v>
      </c>
      <c r="I781" s="8">
        <f t="shared" si="94"/>
        <v>0</v>
      </c>
      <c r="J781" s="8">
        <f t="shared" si="95"/>
        <v>0</v>
      </c>
      <c r="K781">
        <f>(SUMIFS('Compac Raw Data'!S:S,'Compac Raw Data'!Z:Z,'Workout sheet'!A781,'Compac Raw Data'!D:D,'Workout sheet'!C781))</f>
        <v>0</v>
      </c>
      <c r="L781" s="17">
        <f t="shared" si="92"/>
        <v>0</v>
      </c>
      <c r="M781" s="8">
        <f ca="1">IF(Table2[[#This Row],[MONTH]]+EOMONTH(MONTH(Table2[[#This Row],[MONTH]]),0)&lt;TODAY(),IF(H781=0,(F781-E781)/1440,((F781-E781)/H781)/1440),0)</f>
        <v>0</v>
      </c>
      <c r="N781" s="24">
        <f t="shared" si="93"/>
        <v>0</v>
      </c>
    </row>
    <row r="782" spans="1:14" x14ac:dyDescent="0.3">
      <c r="A782" s="6">
        <v>45474</v>
      </c>
      <c r="B782" t="s">
        <v>35</v>
      </c>
      <c r="C782" t="str">
        <f>_xlfn.XLOOKUP(D782,'Production Data'!C:C,'Production Data'!B:B)</f>
        <v>MAZAK VMC VTC200B I22001</v>
      </c>
      <c r="D782" s="1" t="s">
        <v>45</v>
      </c>
      <c r="E782" s="1">
        <f>SUMIFS('Production Data'!K:K,'Production Data'!C:C,'Workout sheet'!D782,'Production Data'!A:A,'Workout sheet'!A782)</f>
        <v>0</v>
      </c>
      <c r="F782" s="1">
        <f t="shared" si="96"/>
        <v>36450</v>
      </c>
      <c r="G782">
        <f>SUMIFS('Production Data'!T:T,'Production Data'!C:C,'Workout sheet'!D782,'Production Data'!A:A,'Workout sheet'!A782)</f>
        <v>0</v>
      </c>
      <c r="H782">
        <f>COUNTIFS('Compac Raw Data'!$D:$D,'Workout sheet'!C782,'Compac Raw Data'!$Z:$Z,'Workout sheet'!A782)</f>
        <v>0</v>
      </c>
      <c r="I782" s="8">
        <f t="shared" si="94"/>
        <v>0</v>
      </c>
      <c r="J782" s="8">
        <f t="shared" si="95"/>
        <v>0</v>
      </c>
      <c r="K782">
        <f>(SUMIFS('Compac Raw Data'!S:S,'Compac Raw Data'!Z:Z,'Workout sheet'!A782,'Compac Raw Data'!D:D,'Workout sheet'!C782))</f>
        <v>0</v>
      </c>
      <c r="L782" s="17">
        <f t="shared" si="92"/>
        <v>0</v>
      </c>
      <c r="M782" s="8">
        <f ca="1">IF(Table2[[#This Row],[MONTH]]+EOMONTH(MONTH(Table2[[#This Row],[MONTH]]),0)&lt;TODAY(),IF(H782=0,(F782-E782)/1440,((F782-E782)/H782)/1440),0)</f>
        <v>0</v>
      </c>
      <c r="N782" s="24">
        <f t="shared" si="93"/>
        <v>0</v>
      </c>
    </row>
    <row r="783" spans="1:14" x14ac:dyDescent="0.3">
      <c r="A783" s="6">
        <v>45474</v>
      </c>
      <c r="B783" t="s">
        <v>35</v>
      </c>
      <c r="C783" t="str">
        <f>_xlfn.XLOOKUP(D783,'Production Data'!C:C,'Production Data'!B:B)</f>
        <v>AMS VMC MCV400 XL I22002</v>
      </c>
      <c r="D783" s="1" t="s">
        <v>46</v>
      </c>
      <c r="E783" s="1">
        <f>SUMIFS('Production Data'!K:K,'Production Data'!C:C,'Workout sheet'!D783,'Production Data'!A:A,'Workout sheet'!A783)</f>
        <v>0</v>
      </c>
      <c r="F783" s="1">
        <f t="shared" si="96"/>
        <v>36450</v>
      </c>
      <c r="G783">
        <f>SUMIFS('Production Data'!T:T,'Production Data'!C:C,'Workout sheet'!D783,'Production Data'!A:A,'Workout sheet'!A783)</f>
        <v>0</v>
      </c>
      <c r="H783">
        <f>COUNTIFS('Compac Raw Data'!$D:$D,'Workout sheet'!C783,'Compac Raw Data'!$Z:$Z,'Workout sheet'!A783)</f>
        <v>0</v>
      </c>
      <c r="I783" s="8">
        <f t="shared" si="94"/>
        <v>0</v>
      </c>
      <c r="J783" s="8">
        <f t="shared" si="95"/>
        <v>0</v>
      </c>
      <c r="K783">
        <f>(SUMIFS('Compac Raw Data'!S:S,'Compac Raw Data'!Z:Z,'Workout sheet'!A783,'Compac Raw Data'!D:D,'Workout sheet'!C783))</f>
        <v>0</v>
      </c>
      <c r="L783" s="17">
        <f t="shared" si="92"/>
        <v>0</v>
      </c>
      <c r="M783" s="8">
        <f ca="1">IF(Table2[[#This Row],[MONTH]]+EOMONTH(MONTH(Table2[[#This Row],[MONTH]]),0)&lt;TODAY(),IF(H783=0,(F783-E783)/1440,((F783-E783)/H783)/1440),0)</f>
        <v>0</v>
      </c>
      <c r="N783" s="24">
        <f t="shared" si="93"/>
        <v>0</v>
      </c>
    </row>
    <row r="784" spans="1:14" x14ac:dyDescent="0.3">
      <c r="A784" s="6">
        <v>45474</v>
      </c>
      <c r="B784" t="s">
        <v>35</v>
      </c>
      <c r="C784" t="str">
        <f>_xlfn.XLOOKUP(D784,'Production Data'!C:C,'Production Data'!B:B)</f>
        <v>TAL VERTICAL TURNING LATHE VTL800 I3106</v>
      </c>
      <c r="D784" s="1" t="s">
        <v>47</v>
      </c>
      <c r="E784" s="1">
        <f>SUMIFS('Production Data'!K:K,'Production Data'!C:C,'Workout sheet'!D784,'Production Data'!A:A,'Workout sheet'!A784)</f>
        <v>0</v>
      </c>
      <c r="F784" s="1">
        <f t="shared" si="96"/>
        <v>36450</v>
      </c>
      <c r="G784">
        <f>SUMIFS('Production Data'!T:T,'Production Data'!C:C,'Workout sheet'!D784,'Production Data'!A:A,'Workout sheet'!A784)</f>
        <v>0</v>
      </c>
      <c r="H784">
        <f>COUNTIFS('Compac Raw Data'!$D:$D,'Workout sheet'!C784,'Compac Raw Data'!$Z:$Z,'Workout sheet'!A784)</f>
        <v>0</v>
      </c>
      <c r="I784" s="8">
        <f t="shared" si="94"/>
        <v>0</v>
      </c>
      <c r="J784" s="8">
        <f t="shared" si="95"/>
        <v>0</v>
      </c>
      <c r="K784">
        <f>(SUMIFS('Compac Raw Data'!S:S,'Compac Raw Data'!Z:Z,'Workout sheet'!A784,'Compac Raw Data'!D:D,'Workout sheet'!C784))</f>
        <v>0</v>
      </c>
      <c r="L784" s="17">
        <f t="shared" si="92"/>
        <v>0</v>
      </c>
      <c r="M784" s="8">
        <f ca="1">IF(Table2[[#This Row],[MONTH]]+EOMONTH(MONTH(Table2[[#This Row],[MONTH]]),0)&lt;TODAY(),IF(H784=0,(F784-E784)/1440,((F784-E784)/H784)/1440),0)</f>
        <v>0</v>
      </c>
      <c r="N784" s="24">
        <f t="shared" si="93"/>
        <v>0</v>
      </c>
    </row>
    <row r="785" spans="1:14" x14ac:dyDescent="0.3">
      <c r="A785" s="6">
        <v>45474</v>
      </c>
      <c r="B785" t="s">
        <v>35</v>
      </c>
      <c r="C785" t="str">
        <f>_xlfn.XLOOKUP(D785,'Production Data'!C:C,'Production Data'!B:B)</f>
        <v>MAZAK TURNING CENTER QTN250M I3005</v>
      </c>
      <c r="D785" s="1" t="s">
        <v>48</v>
      </c>
      <c r="E785" s="1">
        <f>SUMIFS('Production Data'!K:K,'Production Data'!C:C,'Workout sheet'!D785,'Production Data'!A:A,'Workout sheet'!A785)</f>
        <v>0</v>
      </c>
      <c r="F785" s="1">
        <f t="shared" si="96"/>
        <v>36450</v>
      </c>
      <c r="G785">
        <f>SUMIFS('Production Data'!T:T,'Production Data'!C:C,'Workout sheet'!D785,'Production Data'!A:A,'Workout sheet'!A785)</f>
        <v>0</v>
      </c>
      <c r="H785">
        <f>COUNTIFS('Compac Raw Data'!$D:$D,'Workout sheet'!C785,'Compac Raw Data'!$Z:$Z,'Workout sheet'!A785)</f>
        <v>0</v>
      </c>
      <c r="I785" s="8">
        <f t="shared" si="94"/>
        <v>0</v>
      </c>
      <c r="J785" s="8">
        <f t="shared" si="95"/>
        <v>0</v>
      </c>
      <c r="K785">
        <f>(SUMIFS('Compac Raw Data'!S:S,'Compac Raw Data'!Z:Z,'Workout sheet'!A785,'Compac Raw Data'!D:D,'Workout sheet'!C785))</f>
        <v>0</v>
      </c>
      <c r="L785" s="17">
        <f t="shared" si="92"/>
        <v>0</v>
      </c>
      <c r="M785" s="8">
        <f ca="1">IF(Table2[[#This Row],[MONTH]]+EOMONTH(MONTH(Table2[[#This Row],[MONTH]]),0)&lt;TODAY(),IF(H785=0,(F785-E785)/1440,((F785-E785)/H785)/1440),0)</f>
        <v>0</v>
      </c>
      <c r="N785" s="24">
        <f t="shared" si="93"/>
        <v>0</v>
      </c>
    </row>
    <row r="786" spans="1:14" x14ac:dyDescent="0.3">
      <c r="A786" s="6">
        <v>45474</v>
      </c>
      <c r="B786" t="s">
        <v>35</v>
      </c>
      <c r="C786" t="str">
        <f>_xlfn.XLOOKUP(D786,'Production Data'!C:C,'Production Data'!B:B)</f>
        <v>MAZAK TURNING CENTER SQT200 I3004</v>
      </c>
      <c r="D786" s="1" t="s">
        <v>49</v>
      </c>
      <c r="E786" s="1">
        <f>SUMIFS('Production Data'!K:K,'Production Data'!C:C,'Workout sheet'!D786,'Production Data'!A:A,'Workout sheet'!A786)</f>
        <v>0</v>
      </c>
      <c r="F786" s="1">
        <f t="shared" si="96"/>
        <v>36450</v>
      </c>
      <c r="G786">
        <f>SUMIFS('Production Data'!T:T,'Production Data'!C:C,'Workout sheet'!D786,'Production Data'!A:A,'Workout sheet'!A786)</f>
        <v>0</v>
      </c>
      <c r="H786">
        <f>COUNTIFS('Compac Raw Data'!$D:$D,'Workout sheet'!C786,'Compac Raw Data'!$Z:$Z,'Workout sheet'!A786)</f>
        <v>0</v>
      </c>
      <c r="I786" s="8">
        <f t="shared" si="94"/>
        <v>0</v>
      </c>
      <c r="J786" s="8">
        <f t="shared" si="95"/>
        <v>0</v>
      </c>
      <c r="K786">
        <f>(SUMIFS('Compac Raw Data'!S:S,'Compac Raw Data'!Z:Z,'Workout sheet'!A786,'Compac Raw Data'!D:D,'Workout sheet'!C786))</f>
        <v>0</v>
      </c>
      <c r="L786" s="17">
        <f t="shared" si="92"/>
        <v>0</v>
      </c>
      <c r="M786" s="8">
        <f ca="1">IF(Table2[[#This Row],[MONTH]]+EOMONTH(MONTH(Table2[[#This Row],[MONTH]]),0)&lt;TODAY(),IF(H786=0,(F786-E786)/1440,((F786-E786)/H786)/1440),0)</f>
        <v>0</v>
      </c>
      <c r="N786" s="24">
        <f t="shared" si="93"/>
        <v>0</v>
      </c>
    </row>
    <row r="787" spans="1:14" x14ac:dyDescent="0.3">
      <c r="A787" s="6">
        <v>45474</v>
      </c>
      <c r="B787" t="s">
        <v>35</v>
      </c>
      <c r="C787" t="str">
        <f>_xlfn.XLOOKUP(D787,'Production Data'!C:C,'Production Data'!B:B)</f>
        <v>MAZAK TURNING CENTER SQT250-2 I3003</v>
      </c>
      <c r="D787" s="1" t="s">
        <v>50</v>
      </c>
      <c r="E787" s="1">
        <f>SUMIFS('Production Data'!K:K,'Production Data'!C:C,'Workout sheet'!D787,'Production Data'!A:A,'Workout sheet'!A787)</f>
        <v>0</v>
      </c>
      <c r="F787" s="1">
        <f t="shared" si="96"/>
        <v>36450</v>
      </c>
      <c r="G787">
        <f>SUMIFS('Production Data'!T:T,'Production Data'!C:C,'Workout sheet'!D787,'Production Data'!A:A,'Workout sheet'!A787)</f>
        <v>0</v>
      </c>
      <c r="H787">
        <f>COUNTIFS('Compac Raw Data'!$D:$D,'Workout sheet'!C787,'Compac Raw Data'!$Z:$Z,'Workout sheet'!A787)</f>
        <v>0</v>
      </c>
      <c r="I787" s="8">
        <f t="shared" si="94"/>
        <v>0</v>
      </c>
      <c r="J787" s="8">
        <f t="shared" si="95"/>
        <v>0</v>
      </c>
      <c r="K787">
        <f>(SUMIFS('Compac Raw Data'!S:S,'Compac Raw Data'!Z:Z,'Workout sheet'!A787,'Compac Raw Data'!D:D,'Workout sheet'!C787))</f>
        <v>0</v>
      </c>
      <c r="L787" s="17">
        <f t="shared" si="92"/>
        <v>0</v>
      </c>
      <c r="M787" s="8">
        <f ca="1">IF(Table2[[#This Row],[MONTH]]+EOMONTH(MONTH(Table2[[#This Row],[MONTH]]),0)&lt;TODAY(),IF(H787=0,(F787-E787)/1440,((F787-E787)/H787)/1440),0)</f>
        <v>0</v>
      </c>
      <c r="N787" s="24">
        <f t="shared" si="93"/>
        <v>0</v>
      </c>
    </row>
    <row r="788" spans="1:14" x14ac:dyDescent="0.3">
      <c r="A788" s="6">
        <v>45474</v>
      </c>
      <c r="B788" t="s">
        <v>35</v>
      </c>
      <c r="C788" t="str">
        <f>_xlfn.XLOOKUP(D788,'Production Data'!C:C,'Production Data'!B:B)</f>
        <v>MAG FEELER VMC VMP45A I22003</v>
      </c>
      <c r="D788" s="1" t="s">
        <v>51</v>
      </c>
      <c r="E788" s="1">
        <f>SUMIFS('Production Data'!K:K,'Production Data'!C:C,'Workout sheet'!D788,'Production Data'!A:A,'Workout sheet'!A788)</f>
        <v>0</v>
      </c>
      <c r="F788" s="1">
        <f t="shared" si="96"/>
        <v>36450</v>
      </c>
      <c r="G788">
        <f>SUMIFS('Production Data'!T:T,'Production Data'!C:C,'Workout sheet'!D788,'Production Data'!A:A,'Workout sheet'!A788)</f>
        <v>0</v>
      </c>
      <c r="H788">
        <f>COUNTIFS('Compac Raw Data'!$D:$D,'Workout sheet'!C788,'Compac Raw Data'!$Z:$Z,'Workout sheet'!A788)</f>
        <v>0</v>
      </c>
      <c r="I788" s="8">
        <f t="shared" si="94"/>
        <v>0</v>
      </c>
      <c r="J788" s="8">
        <f t="shared" si="95"/>
        <v>0</v>
      </c>
      <c r="K788">
        <f>(SUMIFS('Compac Raw Data'!S:S,'Compac Raw Data'!Z:Z,'Workout sheet'!A788,'Compac Raw Data'!D:D,'Workout sheet'!C788))</f>
        <v>0</v>
      </c>
      <c r="L788" s="17">
        <f t="shared" si="92"/>
        <v>0</v>
      </c>
      <c r="M788" s="8">
        <f ca="1">IF(Table2[[#This Row],[MONTH]]+EOMONTH(MONTH(Table2[[#This Row],[MONTH]]),0)&lt;TODAY(),IF(H788=0,(F788-E788)/1440,((F788-E788)/H788)/1440),0)</f>
        <v>0</v>
      </c>
      <c r="N788" s="24">
        <f t="shared" si="93"/>
        <v>0</v>
      </c>
    </row>
    <row r="789" spans="1:14" x14ac:dyDescent="0.3">
      <c r="A789" s="6">
        <v>45474</v>
      </c>
      <c r="B789" t="s">
        <v>35</v>
      </c>
      <c r="C789" t="str">
        <f>_xlfn.XLOOKUP(D789,'Production Data'!C:C,'Production Data'!B:B)</f>
        <v>MAZAK HMC HCN6800 2PC-3 I21007</v>
      </c>
      <c r="D789" s="1" t="s">
        <v>52</v>
      </c>
      <c r="E789" s="1">
        <f>SUMIFS('Production Data'!K:K,'Production Data'!C:C,'Workout sheet'!D789,'Production Data'!A:A,'Workout sheet'!A789)</f>
        <v>0</v>
      </c>
      <c r="F789" s="1">
        <f t="shared" si="96"/>
        <v>36450</v>
      </c>
      <c r="G789">
        <f>SUMIFS('Production Data'!T:T,'Production Data'!C:C,'Workout sheet'!D789,'Production Data'!A:A,'Workout sheet'!A789)</f>
        <v>0</v>
      </c>
      <c r="H789">
        <f>COUNTIFS('Compac Raw Data'!$D:$D,'Workout sheet'!C789,'Compac Raw Data'!$Z:$Z,'Workout sheet'!A789)</f>
        <v>0</v>
      </c>
      <c r="I789" s="8">
        <f t="shared" si="94"/>
        <v>0</v>
      </c>
      <c r="J789" s="8">
        <f t="shared" si="95"/>
        <v>0</v>
      </c>
      <c r="K789">
        <f>(SUMIFS('Compac Raw Data'!S:S,'Compac Raw Data'!Z:Z,'Workout sheet'!A789,'Compac Raw Data'!D:D,'Workout sheet'!C789))</f>
        <v>0</v>
      </c>
      <c r="L789" s="17">
        <f t="shared" si="92"/>
        <v>0</v>
      </c>
      <c r="M789" s="8">
        <f ca="1">IF(Table2[[#This Row],[MONTH]]+EOMONTH(MONTH(Table2[[#This Row],[MONTH]]),0)&lt;TODAY(),IF(H789=0,(F789-E789)/1440,((F789-E789)/H789)/1440),0)</f>
        <v>0</v>
      </c>
      <c r="N789" s="24">
        <f t="shared" si="93"/>
        <v>0</v>
      </c>
    </row>
    <row r="790" spans="1:14" x14ac:dyDescent="0.3">
      <c r="A790" s="6">
        <v>45474</v>
      </c>
      <c r="B790" t="s">
        <v>35</v>
      </c>
      <c r="C790" t="str">
        <f>_xlfn.XLOOKUP(D790,'Production Data'!C:C,'Production Data'!B:B)</f>
        <v>DOOSAN HMC HP6300 7PC I21008</v>
      </c>
      <c r="D790" s="1" t="s">
        <v>53</v>
      </c>
      <c r="E790" s="1">
        <f>SUMIFS('Production Data'!K:K,'Production Data'!C:C,'Workout sheet'!D790,'Production Data'!A:A,'Workout sheet'!A790)</f>
        <v>0</v>
      </c>
      <c r="F790" s="1">
        <f t="shared" si="96"/>
        <v>36450</v>
      </c>
      <c r="G790">
        <f>SUMIFS('Production Data'!T:T,'Production Data'!C:C,'Workout sheet'!D790,'Production Data'!A:A,'Workout sheet'!A790)</f>
        <v>0</v>
      </c>
      <c r="H790">
        <f>COUNTIFS('Compac Raw Data'!$D:$D,'Workout sheet'!C790,'Compac Raw Data'!$Z:$Z,'Workout sheet'!A790)</f>
        <v>0</v>
      </c>
      <c r="I790" s="8">
        <f t="shared" si="94"/>
        <v>0</v>
      </c>
      <c r="J790" s="8">
        <f t="shared" si="95"/>
        <v>0</v>
      </c>
      <c r="K790">
        <f>(SUMIFS('Compac Raw Data'!S:S,'Compac Raw Data'!Z:Z,'Workout sheet'!A790,'Compac Raw Data'!D:D,'Workout sheet'!C790))</f>
        <v>0</v>
      </c>
      <c r="L790" s="17">
        <f t="shared" si="92"/>
        <v>0</v>
      </c>
      <c r="M790" s="8">
        <f ca="1">IF(Table2[[#This Row],[MONTH]]+EOMONTH(MONTH(Table2[[#This Row],[MONTH]]),0)&lt;TODAY(),IF(H790=0,(F790-E790)/1440,((F790-E790)/H790)/1440),0)</f>
        <v>0</v>
      </c>
      <c r="N790" s="24">
        <f t="shared" si="93"/>
        <v>0</v>
      </c>
    </row>
    <row r="791" spans="1:14" x14ac:dyDescent="0.3">
      <c r="A791" s="6">
        <v>45474</v>
      </c>
      <c r="B791" t="s">
        <v>35</v>
      </c>
      <c r="C791" t="str">
        <f>_xlfn.XLOOKUP(D791,'Production Data'!C:C,'Production Data'!B:B)</f>
        <v>WIDMA VERTICAL TURNING LATHE VT600H I3108</v>
      </c>
      <c r="D791" s="1" t="s">
        <v>54</v>
      </c>
      <c r="E791" s="1">
        <f>SUMIFS('Production Data'!K:K,'Production Data'!C:C,'Workout sheet'!D791,'Production Data'!A:A,'Workout sheet'!A791)</f>
        <v>0</v>
      </c>
      <c r="F791" s="1">
        <f t="shared" si="96"/>
        <v>36450</v>
      </c>
      <c r="G791">
        <f>SUMIFS('Production Data'!T:T,'Production Data'!C:C,'Workout sheet'!D791,'Production Data'!A:A,'Workout sheet'!A791)</f>
        <v>0</v>
      </c>
      <c r="H791">
        <f>COUNTIFS('Compac Raw Data'!$D:$D,'Workout sheet'!C791,'Compac Raw Data'!$Z:$Z,'Workout sheet'!A791)</f>
        <v>0</v>
      </c>
      <c r="I791" s="8">
        <f t="shared" si="94"/>
        <v>0</v>
      </c>
      <c r="J791" s="8">
        <f t="shared" si="95"/>
        <v>0</v>
      </c>
      <c r="K791">
        <f>(SUMIFS('Compac Raw Data'!S:S,'Compac Raw Data'!Z:Z,'Workout sheet'!A791,'Compac Raw Data'!D:D,'Workout sheet'!C791))</f>
        <v>0</v>
      </c>
      <c r="L791" s="17">
        <f t="shared" si="92"/>
        <v>0</v>
      </c>
      <c r="M791" s="8">
        <f ca="1">IF(Table2[[#This Row],[MONTH]]+EOMONTH(MONTH(Table2[[#This Row],[MONTH]]),0)&lt;TODAY(),IF(H791=0,(F791-E791)/1440,((F791-E791)/H791)/1440),0)</f>
        <v>0</v>
      </c>
      <c r="N791" s="24">
        <f t="shared" si="93"/>
        <v>0</v>
      </c>
    </row>
    <row r="792" spans="1:14" x14ac:dyDescent="0.3">
      <c r="A792" s="6">
        <v>45474</v>
      </c>
      <c r="B792" t="s">
        <v>55</v>
      </c>
      <c r="C792" t="str">
        <f>_xlfn.XLOOKUP(D792,'Production Data'!C:C,'Production Data'!B:B)</f>
        <v>MAZAK INTEGRES E300-1 I3102</v>
      </c>
      <c r="D792" s="1" t="s">
        <v>56</v>
      </c>
      <c r="E792" s="1">
        <f>SUMIFS('Production Data'!K:K,'Production Data'!C:C,'Workout sheet'!D792,'Production Data'!A:A,'Workout sheet'!A792)</f>
        <v>0</v>
      </c>
      <c r="F792" s="1">
        <f t="shared" si="96"/>
        <v>36450</v>
      </c>
      <c r="G792">
        <f>SUMIFS('Production Data'!T:T,'Production Data'!C:C,'Workout sheet'!D792,'Production Data'!A:A,'Workout sheet'!A792)</f>
        <v>0</v>
      </c>
      <c r="H792">
        <f>COUNTIFS('Compac Raw Data'!$D:$D,'Workout sheet'!C792,'Compac Raw Data'!$Z:$Z,'Workout sheet'!A792)</f>
        <v>0</v>
      </c>
      <c r="I792" s="8">
        <f t="shared" si="94"/>
        <v>0</v>
      </c>
      <c r="J792" s="8">
        <f t="shared" si="95"/>
        <v>0</v>
      </c>
      <c r="K792">
        <f>(SUMIFS('Compac Raw Data'!S:S,'Compac Raw Data'!Z:Z,'Workout sheet'!A792,'Compac Raw Data'!D:D,'Workout sheet'!C792))</f>
        <v>0</v>
      </c>
      <c r="L792" s="17">
        <f t="shared" si="92"/>
        <v>0</v>
      </c>
      <c r="M792" s="8">
        <f ca="1">IF(Table2[[#This Row],[MONTH]]+EOMONTH(MONTH(Table2[[#This Row],[MONTH]]),0)&lt;TODAY(),IF(H792=0,(F792-E792)/1440,((F792-E792)/H792)/1440),0)</f>
        <v>0</v>
      </c>
      <c r="N792" s="24">
        <f t="shared" si="93"/>
        <v>0</v>
      </c>
    </row>
    <row r="793" spans="1:14" x14ac:dyDescent="0.3">
      <c r="A793" s="6">
        <v>45474</v>
      </c>
      <c r="B793" t="s">
        <v>55</v>
      </c>
      <c r="C793" t="str">
        <f>_xlfn.XLOOKUP(D793,'Production Data'!C:C,'Production Data'!B:B)</f>
        <v>MAZAK INTEGRES E300-2 I3103</v>
      </c>
      <c r="D793" s="1" t="s">
        <v>57</v>
      </c>
      <c r="E793" s="1">
        <f>SUMIFS('Production Data'!K:K,'Production Data'!C:C,'Workout sheet'!D793,'Production Data'!A:A,'Workout sheet'!A793)</f>
        <v>0</v>
      </c>
      <c r="F793" s="1">
        <f t="shared" si="96"/>
        <v>36450</v>
      </c>
      <c r="G793">
        <f>SUMIFS('Production Data'!T:T,'Production Data'!C:C,'Workout sheet'!D793,'Production Data'!A:A,'Workout sheet'!A793)</f>
        <v>0</v>
      </c>
      <c r="H793">
        <f>COUNTIFS('Compac Raw Data'!$D:$D,'Workout sheet'!C793,'Compac Raw Data'!$Z:$Z,'Workout sheet'!A793)</f>
        <v>0</v>
      </c>
      <c r="I793" s="8">
        <f t="shared" si="94"/>
        <v>0</v>
      </c>
      <c r="J793" s="8">
        <f t="shared" si="95"/>
        <v>0</v>
      </c>
      <c r="K793">
        <f>(SUMIFS('Compac Raw Data'!S:S,'Compac Raw Data'!Z:Z,'Workout sheet'!A793,'Compac Raw Data'!D:D,'Workout sheet'!C793))</f>
        <v>0</v>
      </c>
      <c r="L793" s="17">
        <f t="shared" si="92"/>
        <v>0</v>
      </c>
      <c r="M793" s="8">
        <f ca="1">IF(Table2[[#This Row],[MONTH]]+EOMONTH(MONTH(Table2[[#This Row],[MONTH]]),0)&lt;TODAY(),IF(H793=0,(F793-E793)/1440,((F793-E793)/H793)/1440),0)</f>
        <v>0</v>
      </c>
      <c r="N793" s="24">
        <f t="shared" si="93"/>
        <v>0</v>
      </c>
    </row>
    <row r="794" spans="1:14" x14ac:dyDescent="0.3">
      <c r="A794" s="6">
        <v>45474</v>
      </c>
      <c r="B794" t="s">
        <v>55</v>
      </c>
      <c r="C794" t="str">
        <f>_xlfn.XLOOKUP(D794,'Production Data'!C:C,'Production Data'!B:B)</f>
        <v>MAZAK INTEGRES E300-3 I3104</v>
      </c>
      <c r="D794" s="1" t="s">
        <v>58</v>
      </c>
      <c r="E794" s="1">
        <f>SUMIFS('Production Data'!K:K,'Production Data'!C:C,'Workout sheet'!D794,'Production Data'!A:A,'Workout sheet'!A794)</f>
        <v>0</v>
      </c>
      <c r="F794" s="1">
        <f t="shared" si="96"/>
        <v>36450</v>
      </c>
      <c r="G794">
        <f>SUMIFS('Production Data'!T:T,'Production Data'!C:C,'Workout sheet'!D794,'Production Data'!A:A,'Workout sheet'!A794)</f>
        <v>0</v>
      </c>
      <c r="H794">
        <f>COUNTIFS('Compac Raw Data'!$D:$D,'Workout sheet'!C794,'Compac Raw Data'!$Z:$Z,'Workout sheet'!A794)</f>
        <v>0</v>
      </c>
      <c r="I794" s="8">
        <f t="shared" si="94"/>
        <v>0</v>
      </c>
      <c r="J794" s="8">
        <f t="shared" si="95"/>
        <v>0</v>
      </c>
      <c r="K794">
        <f>(SUMIFS('Compac Raw Data'!S:S,'Compac Raw Data'!Z:Z,'Workout sheet'!A794,'Compac Raw Data'!D:D,'Workout sheet'!C794))</f>
        <v>0</v>
      </c>
      <c r="L794" s="17">
        <f t="shared" si="92"/>
        <v>0</v>
      </c>
      <c r="M794" s="8">
        <f ca="1">IF(Table2[[#This Row],[MONTH]]+EOMONTH(MONTH(Table2[[#This Row],[MONTH]]),0)&lt;TODAY(),IF(H794=0,(F794-E794)/1440,((F794-E794)/H794)/1440),0)</f>
        <v>0</v>
      </c>
      <c r="N794" s="24">
        <f t="shared" si="93"/>
        <v>0</v>
      </c>
    </row>
    <row r="795" spans="1:14" x14ac:dyDescent="0.3">
      <c r="A795" s="6">
        <v>45474</v>
      </c>
      <c r="B795" t="s">
        <v>55</v>
      </c>
      <c r="C795" t="str">
        <f>_xlfn.XLOOKUP(D795,'Production Data'!C:C,'Production Data'!B:B)</f>
        <v>MAZAK INTEGREX E500-1 I3201</v>
      </c>
      <c r="D795" s="1" t="s">
        <v>59</v>
      </c>
      <c r="E795" s="1">
        <f>SUMIFS('Production Data'!K:K,'Production Data'!C:C,'Workout sheet'!D795,'Production Data'!A:A,'Workout sheet'!A795)</f>
        <v>0</v>
      </c>
      <c r="F795" s="1">
        <f t="shared" si="96"/>
        <v>36450</v>
      </c>
      <c r="G795">
        <f>SUMIFS('Production Data'!T:T,'Production Data'!C:C,'Workout sheet'!D795,'Production Data'!A:A,'Workout sheet'!A795)</f>
        <v>0</v>
      </c>
      <c r="H795">
        <f>COUNTIFS('Compac Raw Data'!$D:$D,'Workout sheet'!C795,'Compac Raw Data'!$Z:$Z,'Workout sheet'!A795)</f>
        <v>0</v>
      </c>
      <c r="I795" s="8">
        <f t="shared" si="94"/>
        <v>0</v>
      </c>
      <c r="J795" s="8">
        <f t="shared" si="95"/>
        <v>0</v>
      </c>
      <c r="K795">
        <f>(SUMIFS('Compac Raw Data'!S:S,'Compac Raw Data'!Z:Z,'Workout sheet'!A795,'Compac Raw Data'!D:D,'Workout sheet'!C795))</f>
        <v>0</v>
      </c>
      <c r="L795" s="17">
        <f t="shared" si="92"/>
        <v>0</v>
      </c>
      <c r="M795" s="8">
        <f ca="1">IF(Table2[[#This Row],[MONTH]]+EOMONTH(MONTH(Table2[[#This Row],[MONTH]]),0)&lt;TODAY(),IF(H795=0,(F795-E795)/1440,((F795-E795)/H795)/1440),0)</f>
        <v>0</v>
      </c>
      <c r="N795" s="24">
        <f t="shared" si="93"/>
        <v>0</v>
      </c>
    </row>
    <row r="796" spans="1:14" x14ac:dyDescent="0.3">
      <c r="A796" s="6">
        <v>45474</v>
      </c>
      <c r="B796" t="s">
        <v>55</v>
      </c>
      <c r="C796" t="str">
        <f>_xlfn.XLOOKUP(D796,'Production Data'!C:C,'Production Data'!B:B)</f>
        <v>MAZAK INTEGREX E500-2 I3202</v>
      </c>
      <c r="D796" s="1" t="s">
        <v>60</v>
      </c>
      <c r="E796" s="1">
        <f>SUMIFS('Production Data'!K:K,'Production Data'!C:C,'Workout sheet'!D796,'Production Data'!A:A,'Workout sheet'!A796)</f>
        <v>0</v>
      </c>
      <c r="F796" s="1">
        <f t="shared" si="96"/>
        <v>36450</v>
      </c>
      <c r="G796">
        <f>SUMIFS('Production Data'!T:T,'Production Data'!C:C,'Workout sheet'!D796,'Production Data'!A:A,'Workout sheet'!A796)</f>
        <v>0</v>
      </c>
      <c r="H796">
        <f>COUNTIFS('Compac Raw Data'!$D:$D,'Workout sheet'!C796,'Compac Raw Data'!$Z:$Z,'Workout sheet'!A796)</f>
        <v>0</v>
      </c>
      <c r="I796" s="8">
        <f t="shared" si="94"/>
        <v>0</v>
      </c>
      <c r="J796" s="8">
        <f t="shared" si="95"/>
        <v>0</v>
      </c>
      <c r="K796">
        <f>(SUMIFS('Compac Raw Data'!S:S,'Compac Raw Data'!Z:Z,'Workout sheet'!A796,'Compac Raw Data'!D:D,'Workout sheet'!C796))</f>
        <v>0</v>
      </c>
      <c r="L796" s="17">
        <f t="shared" si="92"/>
        <v>0</v>
      </c>
      <c r="M796" s="8">
        <f ca="1">IF(Table2[[#This Row],[MONTH]]+EOMONTH(MONTH(Table2[[#This Row],[MONTH]]),0)&lt;TODAY(),IF(H796=0,(F796-E796)/1440,((F796-E796)/H796)/1440),0)</f>
        <v>0</v>
      </c>
      <c r="N796" s="24">
        <f t="shared" si="93"/>
        <v>0</v>
      </c>
    </row>
    <row r="797" spans="1:14" x14ac:dyDescent="0.3">
      <c r="A797" s="6">
        <v>45474</v>
      </c>
      <c r="B797" t="s">
        <v>55</v>
      </c>
      <c r="C797" t="str">
        <f>_xlfn.XLOOKUP(D797,'Production Data'!C:C,'Production Data'!B:B)</f>
        <v>MAZAK INTEGRES E800-1 I23001</v>
      </c>
      <c r="D797" s="1" t="s">
        <v>61</v>
      </c>
      <c r="E797" s="1">
        <f>SUMIFS('Production Data'!K:K,'Production Data'!C:C,'Workout sheet'!D797,'Production Data'!A:A,'Workout sheet'!A797)</f>
        <v>0</v>
      </c>
      <c r="F797" s="1">
        <f t="shared" si="96"/>
        <v>36450</v>
      </c>
      <c r="G797">
        <f>SUMIFS('Production Data'!T:T,'Production Data'!C:C,'Workout sheet'!D797,'Production Data'!A:A,'Workout sheet'!A797)</f>
        <v>0</v>
      </c>
      <c r="H797">
        <f>COUNTIFS('Compac Raw Data'!$D:$D,'Workout sheet'!C797,'Compac Raw Data'!$Z:$Z,'Workout sheet'!A797)</f>
        <v>0</v>
      </c>
      <c r="I797" s="8">
        <f t="shared" si="94"/>
        <v>0</v>
      </c>
      <c r="J797" s="8">
        <f t="shared" si="95"/>
        <v>0</v>
      </c>
      <c r="K797">
        <f>(SUMIFS('Compac Raw Data'!S:S,'Compac Raw Data'!Z:Z,'Workout sheet'!A797,'Compac Raw Data'!D:D,'Workout sheet'!C797))</f>
        <v>0</v>
      </c>
      <c r="L797" s="17">
        <f t="shared" si="92"/>
        <v>0</v>
      </c>
      <c r="M797" s="8">
        <f ca="1">IF(Table2[[#This Row],[MONTH]]+EOMONTH(MONTH(Table2[[#This Row],[MONTH]]),0)&lt;TODAY(),IF(H797=0,(F797-E797)/1440,((F797-E797)/H797)/1440),0)</f>
        <v>0</v>
      </c>
      <c r="N797" s="24">
        <f t="shared" si="93"/>
        <v>0</v>
      </c>
    </row>
    <row r="798" spans="1:14" x14ac:dyDescent="0.3">
      <c r="A798" s="6">
        <v>45474</v>
      </c>
      <c r="B798" t="s">
        <v>55</v>
      </c>
      <c r="C798" t="str">
        <f>_xlfn.XLOOKUP(D798,'Production Data'!C:C,'Production Data'!B:B)</f>
        <v>MAZAK INTEGRES E800-2 I23002</v>
      </c>
      <c r="D798" s="1" t="s">
        <v>62</v>
      </c>
      <c r="E798" s="1">
        <f>SUMIFS('Production Data'!K:K,'Production Data'!C:C,'Workout sheet'!D798,'Production Data'!A:A,'Workout sheet'!A798)</f>
        <v>0</v>
      </c>
      <c r="F798" s="1">
        <f t="shared" si="96"/>
        <v>36450</v>
      </c>
      <c r="G798">
        <f>SUMIFS('Production Data'!T:T,'Production Data'!C:C,'Workout sheet'!D798,'Production Data'!A:A,'Workout sheet'!A798)</f>
        <v>0</v>
      </c>
      <c r="H798">
        <f>COUNTIFS('Compac Raw Data'!$D:$D,'Workout sheet'!C798,'Compac Raw Data'!$Z:$Z,'Workout sheet'!A798)</f>
        <v>0</v>
      </c>
      <c r="I798" s="8">
        <f t="shared" si="94"/>
        <v>0</v>
      </c>
      <c r="J798" s="8">
        <f t="shared" si="95"/>
        <v>0</v>
      </c>
      <c r="K798">
        <f>(SUMIFS('Compac Raw Data'!S:S,'Compac Raw Data'!Z:Z,'Workout sheet'!A798,'Compac Raw Data'!D:D,'Workout sheet'!C798))</f>
        <v>0</v>
      </c>
      <c r="L798" s="17">
        <f t="shared" si="92"/>
        <v>0</v>
      </c>
      <c r="M798" s="8">
        <f ca="1">IF(Table2[[#This Row],[MONTH]]+EOMONTH(MONTH(Table2[[#This Row],[MONTH]]),0)&lt;TODAY(),IF(H798=0,(F798-E798)/1440,((F798-E798)/H798)/1440),0)</f>
        <v>0</v>
      </c>
      <c r="N798" s="24">
        <f t="shared" si="93"/>
        <v>0</v>
      </c>
    </row>
    <row r="799" spans="1:14" x14ac:dyDescent="0.3">
      <c r="A799" s="6">
        <v>45474</v>
      </c>
      <c r="B799" t="s">
        <v>55</v>
      </c>
      <c r="C799" t="str">
        <f>_xlfn.XLOOKUP(D799,'Production Data'!C:C,'Production Data'!B:B)</f>
        <v>ARTHUR KLINK BROACHING 120T I5004</v>
      </c>
      <c r="D799" s="1" t="s">
        <v>63</v>
      </c>
      <c r="E799" s="1">
        <f>SUMIFS('Production Data'!K:K,'Production Data'!C:C,'Workout sheet'!D799,'Production Data'!A:A,'Workout sheet'!A799)</f>
        <v>0</v>
      </c>
      <c r="F799" s="1">
        <f t="shared" si="96"/>
        <v>36450</v>
      </c>
      <c r="G799">
        <f>SUMIFS('Production Data'!T:T,'Production Data'!C:C,'Workout sheet'!D799,'Production Data'!A:A,'Workout sheet'!A799)</f>
        <v>0</v>
      </c>
      <c r="H799">
        <f>COUNTIFS('Compac Raw Data'!$D:$D,'Workout sheet'!C799,'Compac Raw Data'!$Z:$Z,'Workout sheet'!A799)</f>
        <v>0</v>
      </c>
      <c r="I799" s="8">
        <f t="shared" si="94"/>
        <v>0</v>
      </c>
      <c r="J799" s="8">
        <f t="shared" si="95"/>
        <v>0</v>
      </c>
      <c r="K799">
        <f>(SUMIFS('Compac Raw Data'!S:S,'Compac Raw Data'!Z:Z,'Workout sheet'!A799,'Compac Raw Data'!D:D,'Workout sheet'!C799))</f>
        <v>0</v>
      </c>
      <c r="L799" s="17">
        <f t="shared" si="92"/>
        <v>0</v>
      </c>
      <c r="M799" s="8">
        <f ca="1">IF(Table2[[#This Row],[MONTH]]+EOMONTH(MONTH(Table2[[#This Row],[MONTH]]),0)&lt;TODAY(),IF(H799=0,(F799-E799)/1440,((F799-E799)/H799)/1440),0)</f>
        <v>0</v>
      </c>
      <c r="N799" s="24">
        <f t="shared" si="93"/>
        <v>0</v>
      </c>
    </row>
    <row r="800" spans="1:14" x14ac:dyDescent="0.3">
      <c r="A800" s="6">
        <v>45474</v>
      </c>
      <c r="B800" t="s">
        <v>55</v>
      </c>
      <c r="C800" t="str">
        <f>_xlfn.XLOOKUP(D800,'Production Data'!C:C,'Production Data'!B:B)</f>
        <v>BROACHING MACHINE  25 T-5003</v>
      </c>
      <c r="D800" s="1" t="s">
        <v>64</v>
      </c>
      <c r="E800" s="1">
        <f>SUMIFS('Production Data'!K:K,'Production Data'!C:C,'Workout sheet'!D800,'Production Data'!A:A,'Workout sheet'!A800)</f>
        <v>0</v>
      </c>
      <c r="F800" s="1">
        <f t="shared" si="96"/>
        <v>36450</v>
      </c>
      <c r="G800">
        <f>SUMIFS('Production Data'!T:T,'Production Data'!C:C,'Workout sheet'!D800,'Production Data'!A:A,'Workout sheet'!A800)</f>
        <v>0</v>
      </c>
      <c r="H800">
        <f>COUNTIFS('Compac Raw Data'!$D:$D,'Workout sheet'!C800,'Compac Raw Data'!$Z:$Z,'Workout sheet'!A800)</f>
        <v>0</v>
      </c>
      <c r="I800" s="8">
        <f t="shared" si="94"/>
        <v>0</v>
      </c>
      <c r="J800" s="8">
        <f t="shared" si="95"/>
        <v>0</v>
      </c>
      <c r="K800">
        <f>(SUMIFS('Compac Raw Data'!S:S,'Compac Raw Data'!Z:Z,'Workout sheet'!A800,'Compac Raw Data'!D:D,'Workout sheet'!C800))</f>
        <v>0</v>
      </c>
      <c r="L800" s="17">
        <f t="shared" si="92"/>
        <v>0</v>
      </c>
      <c r="M800" s="8">
        <f ca="1">IF(Table2[[#This Row],[MONTH]]+EOMONTH(MONTH(Table2[[#This Row],[MONTH]]),0)&lt;TODAY(),IF(H800=0,(F800-E800)/1440,((F800-E800)/H800)/1440),0)</f>
        <v>0</v>
      </c>
      <c r="N800" s="24">
        <f t="shared" si="93"/>
        <v>0</v>
      </c>
    </row>
    <row r="801" spans="1:14" x14ac:dyDescent="0.3">
      <c r="A801" s="6">
        <v>45474</v>
      </c>
      <c r="B801" t="s">
        <v>55</v>
      </c>
      <c r="C801" t="str">
        <f>_xlfn.XLOOKUP(D801,'Production Data'!C:C,'Production Data'!B:B)</f>
        <v>CRANEBEL BROACHING 50T I5005</v>
      </c>
      <c r="D801" s="1" t="s">
        <v>65</v>
      </c>
      <c r="E801" s="1">
        <f>SUMIFS('Production Data'!K:K,'Production Data'!C:C,'Workout sheet'!D801,'Production Data'!A:A,'Workout sheet'!A801)</f>
        <v>0</v>
      </c>
      <c r="F801" s="1">
        <f t="shared" si="96"/>
        <v>36450</v>
      </c>
      <c r="G801">
        <f>SUMIFS('Production Data'!T:T,'Production Data'!C:C,'Workout sheet'!D801,'Production Data'!A:A,'Workout sheet'!A801)</f>
        <v>0</v>
      </c>
      <c r="H801">
        <f>COUNTIFS('Compac Raw Data'!$D:$D,'Workout sheet'!C801,'Compac Raw Data'!$Z:$Z,'Workout sheet'!A801)</f>
        <v>0</v>
      </c>
      <c r="I801" s="8">
        <f t="shared" si="94"/>
        <v>0</v>
      </c>
      <c r="J801" s="8">
        <f t="shared" si="95"/>
        <v>0</v>
      </c>
      <c r="K801">
        <f>(SUMIFS('Compac Raw Data'!S:S,'Compac Raw Data'!Z:Z,'Workout sheet'!A801,'Compac Raw Data'!D:D,'Workout sheet'!C801))</f>
        <v>0</v>
      </c>
      <c r="L801" s="17">
        <f t="shared" si="92"/>
        <v>0</v>
      </c>
      <c r="M801" s="8">
        <f ca="1">IF(Table2[[#This Row],[MONTH]]+EOMONTH(MONTH(Table2[[#This Row],[MONTH]]),0)&lt;TODAY(),IF(H801=0,(F801-E801)/1440,((F801-E801)/H801)/1440),0)</f>
        <v>0</v>
      </c>
      <c r="N801" s="24">
        <f t="shared" si="93"/>
        <v>0</v>
      </c>
    </row>
    <row r="802" spans="1:14" x14ac:dyDescent="0.3">
      <c r="A802" s="6">
        <v>45474</v>
      </c>
      <c r="B802" t="s">
        <v>55</v>
      </c>
      <c r="C802" t="str">
        <f>_xlfn.XLOOKUP(D802,'Production Data'!C:C,'Production Data'!B:B)</f>
        <v>TASA BROACHING 75T I5006</v>
      </c>
      <c r="D802" s="1" t="s">
        <v>66</v>
      </c>
      <c r="E802" s="1">
        <f>SUMIFS('Production Data'!K:K,'Production Data'!C:C,'Workout sheet'!D802,'Production Data'!A:A,'Workout sheet'!A802)</f>
        <v>0</v>
      </c>
      <c r="F802" s="1">
        <f t="shared" si="96"/>
        <v>36450</v>
      </c>
      <c r="G802">
        <f>SUMIFS('Production Data'!T:T,'Production Data'!C:C,'Workout sheet'!D802,'Production Data'!A:A,'Workout sheet'!A802)</f>
        <v>0</v>
      </c>
      <c r="H802">
        <f>COUNTIFS('Compac Raw Data'!$D:$D,'Workout sheet'!C802,'Compac Raw Data'!$Z:$Z,'Workout sheet'!A802)</f>
        <v>0</v>
      </c>
      <c r="I802" s="8">
        <f t="shared" si="94"/>
        <v>0</v>
      </c>
      <c r="J802" s="8">
        <f t="shared" si="95"/>
        <v>0</v>
      </c>
      <c r="K802">
        <f>(SUMIFS('Compac Raw Data'!S:S,'Compac Raw Data'!Z:Z,'Workout sheet'!A802,'Compac Raw Data'!D:D,'Workout sheet'!C802))</f>
        <v>0</v>
      </c>
      <c r="L802" s="17">
        <f t="shared" si="92"/>
        <v>0</v>
      </c>
      <c r="M802" s="8">
        <f ca="1">IF(Table2[[#This Row],[MONTH]]+EOMONTH(MONTH(Table2[[#This Row],[MONTH]]),0)&lt;TODAY(),IF(H802=0,(F802-E802)/1440,((F802-E802)/H802)/1440),0)</f>
        <v>0</v>
      </c>
      <c r="N802" s="24">
        <f t="shared" si="93"/>
        <v>0</v>
      </c>
    </row>
    <row r="803" spans="1:14" x14ac:dyDescent="0.3">
      <c r="A803" s="6">
        <v>45474</v>
      </c>
      <c r="B803" t="s">
        <v>80</v>
      </c>
      <c r="C803" t="str">
        <f>_xlfn.XLOOKUP(D803,'Production Data'!C:C,'Production Data'!B:B)</f>
        <v>PREMIER HOBBING PE250-1 I7006</v>
      </c>
      <c r="D803" s="1" t="s">
        <v>67</v>
      </c>
      <c r="E803" s="1">
        <f>SUMIFS('Production Data'!K:K,'Production Data'!C:C,'Workout sheet'!D803,'Production Data'!A:A,'Workout sheet'!A803)</f>
        <v>0</v>
      </c>
      <c r="F803" s="1">
        <f t="shared" si="96"/>
        <v>36450</v>
      </c>
      <c r="G803">
        <f>SUMIFS('Production Data'!T:T,'Production Data'!C:C,'Workout sheet'!D803,'Production Data'!A:A,'Workout sheet'!A803)</f>
        <v>0</v>
      </c>
      <c r="H803">
        <f>COUNTIFS('Compac Raw Data'!$D:$D,'Workout sheet'!C803,'Compac Raw Data'!$Z:$Z,'Workout sheet'!A803)</f>
        <v>0</v>
      </c>
      <c r="I803" s="8">
        <f t="shared" si="94"/>
        <v>0</v>
      </c>
      <c r="J803" s="8">
        <f t="shared" si="95"/>
        <v>0</v>
      </c>
      <c r="K803">
        <f>(SUMIFS('Compac Raw Data'!S:S,'Compac Raw Data'!Z:Z,'Workout sheet'!A803,'Compac Raw Data'!D:D,'Workout sheet'!C803))</f>
        <v>0</v>
      </c>
      <c r="L803" s="17">
        <f t="shared" si="92"/>
        <v>0</v>
      </c>
      <c r="M803" s="8">
        <f ca="1">IF(Table2[[#This Row],[MONTH]]+EOMONTH(MONTH(Table2[[#This Row],[MONTH]]),0)&lt;TODAY(),IF(H803=0,(F803-E803)/1440,((F803-E803)/H803)/1440),0)</f>
        <v>0</v>
      </c>
      <c r="N803" s="24">
        <f t="shared" si="93"/>
        <v>0</v>
      </c>
    </row>
    <row r="804" spans="1:14" x14ac:dyDescent="0.3">
      <c r="A804" s="6">
        <v>45474</v>
      </c>
      <c r="B804" t="s">
        <v>80</v>
      </c>
      <c r="C804" t="str">
        <f>_xlfn.XLOOKUP(D804,'Production Data'!C:C,'Production Data'!B:B)</f>
        <v>STUDER EXT GRINDING S36-2 I13006</v>
      </c>
      <c r="D804" s="1" t="s">
        <v>68</v>
      </c>
      <c r="E804" s="1">
        <f>SUMIFS('Production Data'!K:K,'Production Data'!C:C,'Workout sheet'!D804,'Production Data'!A:A,'Workout sheet'!A804)</f>
        <v>0</v>
      </c>
      <c r="F804" s="1">
        <f t="shared" si="96"/>
        <v>36450</v>
      </c>
      <c r="G804">
        <f>SUMIFS('Production Data'!T:T,'Production Data'!C:C,'Workout sheet'!D804,'Production Data'!A:A,'Workout sheet'!A804)</f>
        <v>0</v>
      </c>
      <c r="H804">
        <f>COUNTIFS('Compac Raw Data'!$D:$D,'Workout sheet'!C804,'Compac Raw Data'!$Z:$Z,'Workout sheet'!A804)</f>
        <v>0</v>
      </c>
      <c r="I804" s="8">
        <f t="shared" si="94"/>
        <v>0</v>
      </c>
      <c r="J804" s="8">
        <f t="shared" si="95"/>
        <v>0</v>
      </c>
      <c r="K804">
        <f>(SUMIFS('Compac Raw Data'!S:S,'Compac Raw Data'!Z:Z,'Workout sheet'!A804,'Compac Raw Data'!D:D,'Workout sheet'!C804))</f>
        <v>0</v>
      </c>
      <c r="L804" s="17">
        <f t="shared" si="92"/>
        <v>0</v>
      </c>
      <c r="M804" s="8">
        <f ca="1">IF(Table2[[#This Row],[MONTH]]+EOMONTH(MONTH(Table2[[#This Row],[MONTH]]),0)&lt;TODAY(),IF(H804=0,(F804-E804)/1440,((F804-E804)/H804)/1440),0)</f>
        <v>0</v>
      </c>
      <c r="N804" s="24">
        <f t="shared" si="93"/>
        <v>0</v>
      </c>
    </row>
    <row r="805" spans="1:14" x14ac:dyDescent="0.3">
      <c r="A805" s="6">
        <v>45474</v>
      </c>
      <c r="B805" t="s">
        <v>80</v>
      </c>
      <c r="C805" t="str">
        <f>_xlfn.XLOOKUP(D805,'Production Data'!C:C,'Production Data'!B:B)</f>
        <v>GLEASON GEAR GRINDING P600/800G-1 I15006</v>
      </c>
      <c r="D805" s="1" t="s">
        <v>69</v>
      </c>
      <c r="E805" s="1">
        <f>SUMIFS('Production Data'!K:K,'Production Data'!C:C,'Workout sheet'!D805,'Production Data'!A:A,'Workout sheet'!A805)</f>
        <v>0</v>
      </c>
      <c r="F805" s="1">
        <f t="shared" si="96"/>
        <v>36450</v>
      </c>
      <c r="G805">
        <f>SUMIFS('Production Data'!T:T,'Production Data'!C:C,'Workout sheet'!D805,'Production Data'!A:A,'Workout sheet'!A805)</f>
        <v>0</v>
      </c>
      <c r="H805">
        <f>COUNTIFS('Compac Raw Data'!$D:$D,'Workout sheet'!C805,'Compac Raw Data'!$Z:$Z,'Workout sheet'!A805)</f>
        <v>0</v>
      </c>
      <c r="I805" s="8">
        <f t="shared" si="94"/>
        <v>0</v>
      </c>
      <c r="J805" s="8">
        <f t="shared" si="95"/>
        <v>0</v>
      </c>
      <c r="K805">
        <f>(SUMIFS('Compac Raw Data'!S:S,'Compac Raw Data'!Z:Z,'Workout sheet'!A805,'Compac Raw Data'!D:D,'Workout sheet'!C805))</f>
        <v>0</v>
      </c>
      <c r="L805" s="17">
        <f t="shared" si="92"/>
        <v>0</v>
      </c>
      <c r="M805" s="8">
        <f ca="1">IF(Table2[[#This Row],[MONTH]]+EOMONTH(MONTH(Table2[[#This Row],[MONTH]]),0)&lt;TODAY(),IF(H805=0,(F805-E805)/1440,((F805-E805)/H805)/1440),0)</f>
        <v>0</v>
      </c>
      <c r="N805" s="24">
        <f t="shared" si="93"/>
        <v>0</v>
      </c>
    </row>
    <row r="806" spans="1:14" x14ac:dyDescent="0.3">
      <c r="A806" s="6">
        <v>45474</v>
      </c>
      <c r="B806" t="s">
        <v>80</v>
      </c>
      <c r="C806" t="str">
        <f>_xlfn.XLOOKUP(D806,'Production Data'!C:C,'Production Data'!B:B)</f>
        <v>GLEASON GEAR GRINDING P600/800G-2 I15008</v>
      </c>
      <c r="D806" s="1" t="s">
        <v>70</v>
      </c>
      <c r="E806" s="1">
        <f>SUMIFS('Production Data'!K:K,'Production Data'!C:C,'Workout sheet'!D806,'Production Data'!A:A,'Workout sheet'!A806)</f>
        <v>0</v>
      </c>
      <c r="F806" s="1">
        <f t="shared" si="96"/>
        <v>36450</v>
      </c>
      <c r="G806">
        <f>SUMIFS('Production Data'!T:T,'Production Data'!C:C,'Workout sheet'!D806,'Production Data'!A:A,'Workout sheet'!A806)</f>
        <v>0</v>
      </c>
      <c r="H806">
        <f>COUNTIFS('Compac Raw Data'!$D:$D,'Workout sheet'!C806,'Compac Raw Data'!$Z:$Z,'Workout sheet'!A806)</f>
        <v>0</v>
      </c>
      <c r="I806" s="8">
        <f t="shared" si="94"/>
        <v>0</v>
      </c>
      <c r="J806" s="8">
        <f t="shared" si="95"/>
        <v>0</v>
      </c>
      <c r="K806">
        <f>(SUMIFS('Compac Raw Data'!S:S,'Compac Raw Data'!Z:Z,'Workout sheet'!A806,'Compac Raw Data'!D:D,'Workout sheet'!C806))</f>
        <v>0</v>
      </c>
      <c r="L806" s="17">
        <f t="shared" si="92"/>
        <v>0</v>
      </c>
      <c r="M806" s="8">
        <f ca="1">IF(Table2[[#This Row],[MONTH]]+EOMONTH(MONTH(Table2[[#This Row],[MONTH]]),0)&lt;TODAY(),IF(H806=0,(F806-E806)/1440,((F806-E806)/H806)/1440),0)</f>
        <v>0</v>
      </c>
      <c r="N806" s="24">
        <f t="shared" si="93"/>
        <v>0</v>
      </c>
    </row>
    <row r="807" spans="1:14" x14ac:dyDescent="0.3">
      <c r="A807" s="6">
        <v>45474</v>
      </c>
      <c r="B807" t="s">
        <v>80</v>
      </c>
      <c r="C807" t="str">
        <f>_xlfn.XLOOKUP(D807,'Production Data'!C:C,'Production Data'!B:B)</f>
        <v>MAZAK TURNING QTN350B I3008</v>
      </c>
      <c r="D807" s="1" t="s">
        <v>71</v>
      </c>
      <c r="E807" s="1">
        <f>SUMIFS('Production Data'!K:K,'Production Data'!C:C,'Workout sheet'!D807,'Production Data'!A:A,'Workout sheet'!A807)</f>
        <v>0</v>
      </c>
      <c r="F807" s="1">
        <f t="shared" si="96"/>
        <v>36450</v>
      </c>
      <c r="G807">
        <f>SUMIFS('Production Data'!T:T,'Production Data'!C:C,'Workout sheet'!D807,'Production Data'!A:A,'Workout sheet'!A807)</f>
        <v>0</v>
      </c>
      <c r="H807">
        <f>COUNTIFS('Compac Raw Data'!$D:$D,'Workout sheet'!C807,'Compac Raw Data'!$Z:$Z,'Workout sheet'!A807)</f>
        <v>0</v>
      </c>
      <c r="I807" s="8">
        <f t="shared" si="94"/>
        <v>0</v>
      </c>
      <c r="J807" s="8">
        <f t="shared" si="95"/>
        <v>0</v>
      </c>
      <c r="K807">
        <f>(SUMIFS('Compac Raw Data'!S:S,'Compac Raw Data'!Z:Z,'Workout sheet'!A807,'Compac Raw Data'!D:D,'Workout sheet'!C807))</f>
        <v>0</v>
      </c>
      <c r="L807" s="17">
        <f t="shared" si="92"/>
        <v>0</v>
      </c>
      <c r="M807" s="8">
        <f ca="1">IF(Table2[[#This Row],[MONTH]]+EOMONTH(MONTH(Table2[[#This Row],[MONTH]]),0)&lt;TODAY(),IF(H807=0,(F807-E807)/1440,((F807-E807)/H807)/1440),0)</f>
        <v>0</v>
      </c>
      <c r="N807" s="24">
        <f t="shared" si="93"/>
        <v>0</v>
      </c>
    </row>
    <row r="808" spans="1:14" x14ac:dyDescent="0.3">
      <c r="A808" s="6">
        <v>45474</v>
      </c>
      <c r="B808" t="s">
        <v>80</v>
      </c>
      <c r="C808" t="str">
        <f>_xlfn.XLOOKUP(D808,'Production Data'!C:C,'Production Data'!B:B)</f>
        <v>GLEASON HOBBING PE800-1 I7007</v>
      </c>
      <c r="D808" s="1" t="s">
        <v>72</v>
      </c>
      <c r="E808" s="1">
        <f>SUMIFS('Production Data'!K:K,'Production Data'!C:C,'Workout sheet'!D808,'Production Data'!A:A,'Workout sheet'!A808)</f>
        <v>0</v>
      </c>
      <c r="F808" s="1">
        <f t="shared" si="96"/>
        <v>36450</v>
      </c>
      <c r="G808">
        <f>SUMIFS('Production Data'!T:T,'Production Data'!C:C,'Workout sheet'!D808,'Production Data'!A:A,'Workout sheet'!A808)</f>
        <v>0</v>
      </c>
      <c r="H808">
        <f>COUNTIFS('Compac Raw Data'!$D:$D,'Workout sheet'!C808,'Compac Raw Data'!$Z:$Z,'Workout sheet'!A808)</f>
        <v>0</v>
      </c>
      <c r="I808" s="8">
        <f t="shared" si="94"/>
        <v>0</v>
      </c>
      <c r="J808" s="8">
        <f t="shared" si="95"/>
        <v>0</v>
      </c>
      <c r="K808">
        <f>(SUMIFS('Compac Raw Data'!S:S,'Compac Raw Data'!Z:Z,'Workout sheet'!A808,'Compac Raw Data'!D:D,'Workout sheet'!C808))</f>
        <v>0</v>
      </c>
      <c r="L808" s="17">
        <f t="shared" si="92"/>
        <v>0</v>
      </c>
      <c r="M808" s="8">
        <f ca="1">IF(Table2[[#This Row],[MONTH]]+EOMONTH(MONTH(Table2[[#This Row],[MONTH]]),0)&lt;TODAY(),IF(H808=0,(F808-E808)/1440,((F808-E808)/H808)/1440),0)</f>
        <v>0</v>
      </c>
      <c r="N808" s="24">
        <f t="shared" si="93"/>
        <v>0</v>
      </c>
    </row>
    <row r="809" spans="1:14" x14ac:dyDescent="0.3">
      <c r="A809" s="6">
        <v>45474</v>
      </c>
      <c r="B809" t="s">
        <v>80</v>
      </c>
      <c r="C809" t="str">
        <f>_xlfn.XLOOKUP(D809,'Production Data'!C:C,'Production Data'!B:B)</f>
        <v>GLEASON HOBBING PE800-2 I7014</v>
      </c>
      <c r="D809" s="1" t="s">
        <v>73</v>
      </c>
      <c r="E809" s="1">
        <f>SUMIFS('Production Data'!K:K,'Production Data'!C:C,'Workout sheet'!D809,'Production Data'!A:A,'Workout sheet'!A809)</f>
        <v>0</v>
      </c>
      <c r="F809" s="1">
        <f t="shared" si="96"/>
        <v>36450</v>
      </c>
      <c r="G809">
        <f>SUMIFS('Production Data'!T:T,'Production Data'!C:C,'Workout sheet'!D809,'Production Data'!A:A,'Workout sheet'!A809)</f>
        <v>0</v>
      </c>
      <c r="H809">
        <f>COUNTIFS('Compac Raw Data'!$D:$D,'Workout sheet'!C809,'Compac Raw Data'!$Z:$Z,'Workout sheet'!A809)</f>
        <v>0</v>
      </c>
      <c r="I809" s="8">
        <f t="shared" si="94"/>
        <v>0</v>
      </c>
      <c r="J809" s="8">
        <f t="shared" si="95"/>
        <v>0</v>
      </c>
      <c r="K809">
        <f>(SUMIFS('Compac Raw Data'!S:S,'Compac Raw Data'!Z:Z,'Workout sheet'!A809,'Compac Raw Data'!D:D,'Workout sheet'!C809))</f>
        <v>0</v>
      </c>
      <c r="L809" s="17">
        <f t="shared" si="92"/>
        <v>0</v>
      </c>
      <c r="M809" s="8">
        <f ca="1">IF(Table2[[#This Row],[MONTH]]+EOMONTH(MONTH(Table2[[#This Row],[MONTH]]),0)&lt;TODAY(),IF(H809=0,(F809-E809)/1440,((F809-E809)/H809)/1440),0)</f>
        <v>0</v>
      </c>
      <c r="N809" s="24">
        <f t="shared" si="93"/>
        <v>0</v>
      </c>
    </row>
    <row r="810" spans="1:14" x14ac:dyDescent="0.3">
      <c r="A810" s="6">
        <v>45474</v>
      </c>
      <c r="B810" t="s">
        <v>80</v>
      </c>
      <c r="C810" t="str">
        <f>_xlfn.XLOOKUP(D810,'Production Data'!C:C,'Production Data'!B:B)</f>
        <v>GLEASON HOBBING P600H-1 I7010</v>
      </c>
      <c r="D810" s="1" t="s">
        <v>74</v>
      </c>
      <c r="E810" s="1">
        <f>SUMIFS('Production Data'!K:K,'Production Data'!C:C,'Workout sheet'!D810,'Production Data'!A:A,'Workout sheet'!A810)</f>
        <v>0</v>
      </c>
      <c r="F810" s="1">
        <f t="shared" si="96"/>
        <v>36450</v>
      </c>
      <c r="G810">
        <f>SUMIFS('Production Data'!T:T,'Production Data'!C:C,'Workout sheet'!D810,'Production Data'!A:A,'Workout sheet'!A810)</f>
        <v>0</v>
      </c>
      <c r="H810">
        <f>COUNTIFS('Compac Raw Data'!$D:$D,'Workout sheet'!C810,'Compac Raw Data'!$Z:$Z,'Workout sheet'!A810)</f>
        <v>0</v>
      </c>
      <c r="I810" s="8">
        <f t="shared" si="94"/>
        <v>0</v>
      </c>
      <c r="J810" s="8">
        <f t="shared" si="95"/>
        <v>0</v>
      </c>
      <c r="K810">
        <f>(SUMIFS('Compac Raw Data'!S:S,'Compac Raw Data'!Z:Z,'Workout sheet'!A810,'Compac Raw Data'!D:D,'Workout sheet'!C810))</f>
        <v>0</v>
      </c>
      <c r="L810" s="17">
        <f t="shared" si="92"/>
        <v>0</v>
      </c>
      <c r="M810" s="8">
        <f ca="1">IF(Table2[[#This Row],[MONTH]]+EOMONTH(MONTH(Table2[[#This Row],[MONTH]]),0)&lt;TODAY(),IF(H810=0,(F810-E810)/1440,((F810-E810)/H810)/1440),0)</f>
        <v>0</v>
      </c>
      <c r="N810" s="24">
        <f t="shared" si="93"/>
        <v>0</v>
      </c>
    </row>
    <row r="811" spans="1:14" x14ac:dyDescent="0.3">
      <c r="A811" s="6">
        <v>45474</v>
      </c>
      <c r="B811" t="s">
        <v>80</v>
      </c>
      <c r="C811" t="str">
        <f>_xlfn.XLOOKUP(D811,'Production Data'!C:C,'Production Data'!B:B)</f>
        <v>MAZAK HMC FH5800 I21002</v>
      </c>
      <c r="D811" s="1" t="s">
        <v>75</v>
      </c>
      <c r="E811" s="1">
        <f>SUMIFS('Production Data'!K:K,'Production Data'!C:C,'Workout sheet'!D811,'Production Data'!A:A,'Workout sheet'!A811)</f>
        <v>0</v>
      </c>
      <c r="F811" s="1">
        <f t="shared" si="96"/>
        <v>36450</v>
      </c>
      <c r="G811">
        <f>SUMIFS('Production Data'!T:T,'Production Data'!C:C,'Workout sheet'!D811,'Production Data'!A:A,'Workout sheet'!A811)</f>
        <v>0</v>
      </c>
      <c r="H811">
        <f>COUNTIFS('Compac Raw Data'!$D:$D,'Workout sheet'!C811,'Compac Raw Data'!$Z:$Z,'Workout sheet'!A811)</f>
        <v>0</v>
      </c>
      <c r="I811" s="8">
        <f t="shared" si="94"/>
        <v>0</v>
      </c>
      <c r="J811" s="8">
        <f t="shared" si="95"/>
        <v>0</v>
      </c>
      <c r="K811">
        <f>(SUMIFS('Compac Raw Data'!S:S,'Compac Raw Data'!Z:Z,'Workout sheet'!A811,'Compac Raw Data'!D:D,'Workout sheet'!C811))</f>
        <v>0</v>
      </c>
      <c r="L811" s="17">
        <f t="shared" ref="L811:L874" si="97">IFERROR(E811/G811,0)</f>
        <v>0</v>
      </c>
      <c r="M811" s="8">
        <f ca="1">IF(Table2[[#This Row],[MONTH]]+EOMONTH(MONTH(Table2[[#This Row],[MONTH]]),0)&lt;TODAY(),IF(H811=0,(F811-E811)/1440,((F811-E811)/H811)/1440),0)</f>
        <v>0</v>
      </c>
      <c r="N811" s="24">
        <f t="shared" ref="N811:N874" si="98">E811/F811</f>
        <v>0</v>
      </c>
    </row>
    <row r="812" spans="1:14" x14ac:dyDescent="0.3">
      <c r="A812" s="6">
        <v>45474</v>
      </c>
      <c r="B812" t="s">
        <v>80</v>
      </c>
      <c r="C812" t="str">
        <f>_xlfn.XLOOKUP(D812,'Production Data'!C:C,'Production Data'!B:B)</f>
        <v>PMT EXT GRINDING AWH600 I13007</v>
      </c>
      <c r="D812" s="1" t="s">
        <v>76</v>
      </c>
      <c r="E812" s="1">
        <f>SUMIFS('Production Data'!K:K,'Production Data'!C:C,'Workout sheet'!D812,'Production Data'!A:A,'Workout sheet'!A812)</f>
        <v>0</v>
      </c>
      <c r="F812" s="1">
        <f t="shared" si="96"/>
        <v>36450</v>
      </c>
      <c r="G812">
        <f>SUMIFS('Production Data'!T:T,'Production Data'!C:C,'Workout sheet'!D812,'Production Data'!A:A,'Workout sheet'!A812)</f>
        <v>0</v>
      </c>
      <c r="H812">
        <f>COUNTIFS('Compac Raw Data'!$D:$D,'Workout sheet'!C812,'Compac Raw Data'!$Z:$Z,'Workout sheet'!A812)</f>
        <v>0</v>
      </c>
      <c r="I812" s="8">
        <f t="shared" si="94"/>
        <v>0</v>
      </c>
      <c r="J812" s="8">
        <f t="shared" si="95"/>
        <v>0</v>
      </c>
      <c r="K812">
        <f>(SUMIFS('Compac Raw Data'!S:S,'Compac Raw Data'!Z:Z,'Workout sheet'!A812,'Compac Raw Data'!D:D,'Workout sheet'!C812))</f>
        <v>0</v>
      </c>
      <c r="L812" s="17">
        <f t="shared" si="97"/>
        <v>0</v>
      </c>
      <c r="M812" s="8">
        <f ca="1">IF(Table2[[#This Row],[MONTH]]+EOMONTH(MONTH(Table2[[#This Row],[MONTH]]),0)&lt;TODAY(),IF(H812=0,(F812-E812)/1440,((F812-E812)/H812)/1440),0)</f>
        <v>0</v>
      </c>
      <c r="N812" s="24">
        <f t="shared" si="98"/>
        <v>0</v>
      </c>
    </row>
    <row r="813" spans="1:14" x14ac:dyDescent="0.3">
      <c r="A813" s="6">
        <v>45474</v>
      </c>
      <c r="B813" t="s">
        <v>80</v>
      </c>
      <c r="C813" t="str">
        <f>_xlfn.XLOOKUP(D813,'Production Data'!C:C,'Production Data'!B:B)</f>
        <v>MAZAK TURNING QTN350A I3007</v>
      </c>
      <c r="D813" s="1" t="s">
        <v>77</v>
      </c>
      <c r="E813" s="1">
        <f>SUMIFS('Production Data'!K:K,'Production Data'!C:C,'Workout sheet'!D813,'Production Data'!A:A,'Workout sheet'!A813)</f>
        <v>0</v>
      </c>
      <c r="F813" s="1">
        <f t="shared" si="96"/>
        <v>36450</v>
      </c>
      <c r="G813">
        <f>SUMIFS('Production Data'!T:T,'Production Data'!C:C,'Workout sheet'!D813,'Production Data'!A:A,'Workout sheet'!A813)</f>
        <v>0</v>
      </c>
      <c r="H813">
        <f>COUNTIFS('Compac Raw Data'!$D:$D,'Workout sheet'!C813,'Compac Raw Data'!$Z:$Z,'Workout sheet'!A813)</f>
        <v>0</v>
      </c>
      <c r="I813" s="8">
        <f t="shared" si="94"/>
        <v>0</v>
      </c>
      <c r="J813" s="8">
        <f t="shared" si="95"/>
        <v>0</v>
      </c>
      <c r="K813">
        <f>(SUMIFS('Compac Raw Data'!S:S,'Compac Raw Data'!Z:Z,'Workout sheet'!A813,'Compac Raw Data'!D:D,'Workout sheet'!C813))</f>
        <v>0</v>
      </c>
      <c r="L813" s="17">
        <f t="shared" si="97"/>
        <v>0</v>
      </c>
      <c r="M813" s="8">
        <f ca="1">IF(Table2[[#This Row],[MONTH]]+EOMONTH(MONTH(Table2[[#This Row],[MONTH]]),0)&lt;TODAY(),IF(H813=0,(F813-E813)/1440,((F813-E813)/H813)/1440),0)</f>
        <v>0</v>
      </c>
      <c r="N813" s="24">
        <f t="shared" si="98"/>
        <v>0</v>
      </c>
    </row>
    <row r="814" spans="1:14" x14ac:dyDescent="0.3">
      <c r="A814" s="6">
        <v>45474</v>
      </c>
      <c r="B814" t="s">
        <v>80</v>
      </c>
      <c r="C814" t="str">
        <f>_xlfn.XLOOKUP(D814,'Production Data'!C:C,'Production Data'!B:B)</f>
        <v>MICROMATIC EXT GRINDING SH63 I13008</v>
      </c>
      <c r="D814" s="1" t="s">
        <v>78</v>
      </c>
      <c r="E814" s="1">
        <f>SUMIFS('Production Data'!K:K,'Production Data'!C:C,'Workout sheet'!D814,'Production Data'!A:A,'Workout sheet'!A814)</f>
        <v>0</v>
      </c>
      <c r="F814" s="1">
        <f t="shared" si="96"/>
        <v>36450</v>
      </c>
      <c r="G814">
        <f>SUMIFS('Production Data'!T:T,'Production Data'!C:C,'Workout sheet'!D814,'Production Data'!A:A,'Workout sheet'!A814)</f>
        <v>0</v>
      </c>
      <c r="H814">
        <f>COUNTIFS('Compac Raw Data'!$D:$D,'Workout sheet'!C814,'Compac Raw Data'!$Z:$Z,'Workout sheet'!A814)</f>
        <v>0</v>
      </c>
      <c r="I814" s="8">
        <f t="shared" si="94"/>
        <v>0</v>
      </c>
      <c r="J814" s="8">
        <f t="shared" si="95"/>
        <v>0</v>
      </c>
      <c r="K814">
        <f>(SUMIFS('Compac Raw Data'!S:S,'Compac Raw Data'!Z:Z,'Workout sheet'!A814,'Compac Raw Data'!D:D,'Workout sheet'!C814))</f>
        <v>0</v>
      </c>
      <c r="L814" s="17">
        <f t="shared" si="97"/>
        <v>0</v>
      </c>
      <c r="M814" s="8">
        <f ca="1">IF(Table2[[#This Row],[MONTH]]+EOMONTH(MONTH(Table2[[#This Row],[MONTH]]),0)&lt;TODAY(),IF(H814=0,(F814-E814)/1440,((F814-E814)/H814)/1440),0)</f>
        <v>0</v>
      </c>
      <c r="N814" s="24">
        <f t="shared" si="98"/>
        <v>0</v>
      </c>
    </row>
    <row r="815" spans="1:14" x14ac:dyDescent="0.3">
      <c r="A815" s="6">
        <v>45474</v>
      </c>
      <c r="B815" t="s">
        <v>80</v>
      </c>
      <c r="C815" t="str">
        <f>_xlfn.XLOOKUP(D815,'Production Data'!C:C,'Production Data'!B:B)</f>
        <v>GLEASON HOBBING P600H-2 I7017</v>
      </c>
      <c r="D815" s="1" t="s">
        <v>79</v>
      </c>
      <c r="E815" s="1">
        <f>SUMIFS('Production Data'!K:K,'Production Data'!C:C,'Workout sheet'!D815,'Production Data'!A:A,'Workout sheet'!A815)</f>
        <v>0</v>
      </c>
      <c r="F815" s="1">
        <f t="shared" si="96"/>
        <v>36450</v>
      </c>
      <c r="G815">
        <f>SUMIFS('Production Data'!T:T,'Production Data'!C:C,'Workout sheet'!D815,'Production Data'!A:A,'Workout sheet'!A815)</f>
        <v>0</v>
      </c>
      <c r="H815">
        <f>COUNTIFS('Compac Raw Data'!$D:$D,'Workout sheet'!C815,'Compac Raw Data'!$Z:$Z,'Workout sheet'!A815)</f>
        <v>0</v>
      </c>
      <c r="I815" s="8">
        <f t="shared" si="94"/>
        <v>0</v>
      </c>
      <c r="J815" s="8">
        <f t="shared" si="95"/>
        <v>0</v>
      </c>
      <c r="K815">
        <f>(SUMIFS('Compac Raw Data'!S:S,'Compac Raw Data'!Z:Z,'Workout sheet'!A815,'Compac Raw Data'!D:D,'Workout sheet'!C815))</f>
        <v>0</v>
      </c>
      <c r="L815" s="17">
        <f t="shared" si="97"/>
        <v>0</v>
      </c>
      <c r="M815" s="8">
        <f ca="1">IF(Table2[[#This Row],[MONTH]]+EOMONTH(MONTH(Table2[[#This Row],[MONTH]]),0)&lt;TODAY(),IF(H815=0,(F815-E815)/1440,((F815-E815)/H815)/1440),0)</f>
        <v>0</v>
      </c>
      <c r="N815" s="24">
        <f t="shared" si="98"/>
        <v>0</v>
      </c>
    </row>
    <row r="816" spans="1:14" x14ac:dyDescent="0.3">
      <c r="A816" s="6">
        <v>45505</v>
      </c>
      <c r="B816" t="s">
        <v>33</v>
      </c>
      <c r="C816" t="str">
        <f>_xlfn.XLOOKUP(D816,'Production Data'!C:C,'Production Data'!B:B)</f>
        <v>BROACHING MACHINE 10T - 5001</v>
      </c>
      <c r="D816" s="1" t="s">
        <v>0</v>
      </c>
      <c r="E816" s="1">
        <f>SUMIFS('Production Data'!K:K,'Production Data'!C:C,'Workout sheet'!D816,'Production Data'!A:A,'Workout sheet'!A816)</f>
        <v>0</v>
      </c>
      <c r="F816" s="1">
        <f t="shared" si="96"/>
        <v>35100</v>
      </c>
      <c r="G816">
        <f>SUMIFS('Production Data'!T:T,'Production Data'!C:C,'Workout sheet'!D816,'Production Data'!A:A,'Workout sheet'!A816)</f>
        <v>0</v>
      </c>
      <c r="H816">
        <f>COUNTIFS('Compac Raw Data'!$D:$D,'Workout sheet'!C816,'Compac Raw Data'!$Z:$Z,'Workout sheet'!A816)</f>
        <v>0</v>
      </c>
      <c r="I816" s="8">
        <f t="shared" si="94"/>
        <v>0</v>
      </c>
      <c r="J816" s="8">
        <f t="shared" si="95"/>
        <v>0</v>
      </c>
      <c r="K816">
        <f>(SUMIFS('Compac Raw Data'!S:S,'Compac Raw Data'!Z:Z,'Workout sheet'!A816,'Compac Raw Data'!D:D,'Workout sheet'!C816))</f>
        <v>0</v>
      </c>
      <c r="L816" s="17">
        <f t="shared" si="97"/>
        <v>0</v>
      </c>
      <c r="M816" s="8">
        <f ca="1">IF(Table2[[#This Row],[MONTH]]+EOMONTH(MONTH(Table2[[#This Row],[MONTH]]),0)&lt;TODAY(),IF(H816=0,(F816-E816)/1440,((F816-E816)/H816)/1440),0)</f>
        <v>0</v>
      </c>
      <c r="N816" s="24">
        <f t="shared" si="98"/>
        <v>0</v>
      </c>
    </row>
    <row r="817" spans="1:14" x14ac:dyDescent="0.3">
      <c r="A817" s="6">
        <v>45505</v>
      </c>
      <c r="B817" t="s">
        <v>33</v>
      </c>
      <c r="C817" t="str">
        <f>_xlfn.XLOOKUP(D817,'Production Data'!C:C,'Production Data'!B:B)</f>
        <v>SICMAT SHAVING RASO400 I9005</v>
      </c>
      <c r="D817" s="1" t="s">
        <v>1</v>
      </c>
      <c r="E817" s="1">
        <f>SUMIFS('Production Data'!K:K,'Production Data'!C:C,'Workout sheet'!D817,'Production Data'!A:A,'Workout sheet'!A817)</f>
        <v>0</v>
      </c>
      <c r="F817" s="1">
        <f t="shared" si="96"/>
        <v>35100</v>
      </c>
      <c r="G817">
        <f>SUMIFS('Production Data'!T:T,'Production Data'!C:C,'Workout sheet'!D817,'Production Data'!A:A,'Workout sheet'!A817)</f>
        <v>0</v>
      </c>
      <c r="H817">
        <f>COUNTIFS('Compac Raw Data'!$D:$D,'Workout sheet'!C817,'Compac Raw Data'!$Z:$Z,'Workout sheet'!A817)</f>
        <v>0</v>
      </c>
      <c r="I817" s="8">
        <f t="shared" si="94"/>
        <v>0</v>
      </c>
      <c r="J817" s="8">
        <f t="shared" si="95"/>
        <v>0</v>
      </c>
      <c r="K817">
        <f>(SUMIFS('Compac Raw Data'!S:S,'Compac Raw Data'!Z:Z,'Workout sheet'!A817,'Compac Raw Data'!D:D,'Workout sheet'!C817))</f>
        <v>0</v>
      </c>
      <c r="L817" s="17">
        <f t="shared" si="97"/>
        <v>0</v>
      </c>
      <c r="M817" s="8">
        <f ca="1">IF(Table2[[#This Row],[MONTH]]+EOMONTH(MONTH(Table2[[#This Row],[MONTH]]),0)&lt;TODAY(),IF(H817=0,(F817-E817)/1440,((F817-E817)/H817)/1440),0)</f>
        <v>0</v>
      </c>
      <c r="N817" s="24">
        <f t="shared" si="98"/>
        <v>0</v>
      </c>
    </row>
    <row r="818" spans="1:14" x14ac:dyDescent="0.3">
      <c r="A818" s="6">
        <v>45505</v>
      </c>
      <c r="B818" t="s">
        <v>33</v>
      </c>
      <c r="C818" t="str">
        <f>_xlfn.XLOOKUP(D818,'Production Data'!C:C,'Production Data'!B:B)</f>
        <v>GLEASON HOBBING GP400 I7013</v>
      </c>
      <c r="D818" s="1" t="s">
        <v>2</v>
      </c>
      <c r="E818" s="1">
        <f>SUMIFS('Production Data'!K:K,'Production Data'!C:C,'Workout sheet'!D818,'Production Data'!A:A,'Workout sheet'!A818)</f>
        <v>0</v>
      </c>
      <c r="F818" s="1">
        <f t="shared" si="96"/>
        <v>35100</v>
      </c>
      <c r="G818">
        <f>SUMIFS('Production Data'!T:T,'Production Data'!C:C,'Workout sheet'!D818,'Production Data'!A:A,'Workout sheet'!A818)</f>
        <v>0</v>
      </c>
      <c r="H818">
        <f>COUNTIFS('Compac Raw Data'!$D:$D,'Workout sheet'!C818,'Compac Raw Data'!$Z:$Z,'Workout sheet'!A818)</f>
        <v>0</v>
      </c>
      <c r="I818" s="8">
        <f t="shared" si="94"/>
        <v>0</v>
      </c>
      <c r="J818" s="8">
        <f t="shared" si="95"/>
        <v>0</v>
      </c>
      <c r="K818">
        <f>(SUMIFS('Compac Raw Data'!S:S,'Compac Raw Data'!Z:Z,'Workout sheet'!A818,'Compac Raw Data'!D:D,'Workout sheet'!C818))</f>
        <v>0</v>
      </c>
      <c r="L818" s="17">
        <f t="shared" si="97"/>
        <v>0</v>
      </c>
      <c r="M818" s="8">
        <f ca="1">IF(Table2[[#This Row],[MONTH]]+EOMONTH(MONTH(Table2[[#This Row],[MONTH]]),0)&lt;TODAY(),IF(H818=0,(F818-E818)/1440,((F818-E818)/H818)/1440),0)</f>
        <v>0</v>
      </c>
      <c r="N818" s="24">
        <f t="shared" si="98"/>
        <v>0</v>
      </c>
    </row>
    <row r="819" spans="1:14" x14ac:dyDescent="0.3">
      <c r="A819" s="6">
        <v>45505</v>
      </c>
      <c r="B819" t="s">
        <v>33</v>
      </c>
      <c r="C819" t="str">
        <f>_xlfn.XLOOKUP(D819,'Production Data'!C:C,'Production Data'!B:B)</f>
        <v>CLC SHAPING CLC 400-1 I18000</v>
      </c>
      <c r="D819" s="1" t="s">
        <v>3</v>
      </c>
      <c r="E819" s="1">
        <f>SUMIFS('Production Data'!K:K,'Production Data'!C:C,'Workout sheet'!D819,'Production Data'!A:A,'Workout sheet'!A819)</f>
        <v>0</v>
      </c>
      <c r="F819" s="1">
        <f t="shared" si="96"/>
        <v>35100</v>
      </c>
      <c r="G819">
        <f>SUMIFS('Production Data'!T:T,'Production Data'!C:C,'Workout sheet'!D819,'Production Data'!A:A,'Workout sheet'!A819)</f>
        <v>0</v>
      </c>
      <c r="H819">
        <f>COUNTIFS('Compac Raw Data'!$D:$D,'Workout sheet'!C819,'Compac Raw Data'!$Z:$Z,'Workout sheet'!A819)</f>
        <v>0</v>
      </c>
      <c r="I819" s="8">
        <f t="shared" si="94"/>
        <v>0</v>
      </c>
      <c r="J819" s="8">
        <f t="shared" si="95"/>
        <v>0</v>
      </c>
      <c r="K819">
        <f>(SUMIFS('Compac Raw Data'!S:S,'Compac Raw Data'!Z:Z,'Workout sheet'!A819,'Compac Raw Data'!D:D,'Workout sheet'!C819))</f>
        <v>0</v>
      </c>
      <c r="L819" s="17">
        <f t="shared" si="97"/>
        <v>0</v>
      </c>
      <c r="M819" s="8">
        <f ca="1">IF(Table2[[#This Row],[MONTH]]+EOMONTH(MONTH(Table2[[#This Row],[MONTH]]),0)&lt;TODAY(),IF(H819=0,(F819-E819)/1440,((F819-E819)/H819)/1440),0)</f>
        <v>0</v>
      </c>
      <c r="N819" s="24">
        <f t="shared" si="98"/>
        <v>0</v>
      </c>
    </row>
    <row r="820" spans="1:14" x14ac:dyDescent="0.3">
      <c r="A820" s="6">
        <v>45505</v>
      </c>
      <c r="B820" t="s">
        <v>33</v>
      </c>
      <c r="C820" t="str">
        <f>_xlfn.XLOOKUP(D820,'Production Data'!C:C,'Production Data'!B:B)</f>
        <v>SICMAT-2 SHAVING NRSU310 I9002</v>
      </c>
      <c r="D820" s="1" t="s">
        <v>4</v>
      </c>
      <c r="E820" s="1">
        <f>SUMIFS('Production Data'!K:K,'Production Data'!C:C,'Workout sheet'!D820,'Production Data'!A:A,'Workout sheet'!A820)</f>
        <v>0</v>
      </c>
      <c r="F820" s="1">
        <f t="shared" si="96"/>
        <v>35100</v>
      </c>
      <c r="G820">
        <f>SUMIFS('Production Data'!T:T,'Production Data'!C:C,'Workout sheet'!D820,'Production Data'!A:A,'Workout sheet'!A820)</f>
        <v>0</v>
      </c>
      <c r="H820">
        <f>COUNTIFS('Compac Raw Data'!$D:$D,'Workout sheet'!C820,'Compac Raw Data'!$Z:$Z,'Workout sheet'!A820)</f>
        <v>0</v>
      </c>
      <c r="I820" s="8">
        <f t="shared" ref="I820:I883" si="99">IF(H820=0,(E820/60),(E820/H820)/60)</f>
        <v>0</v>
      </c>
      <c r="J820" s="8">
        <f t="shared" ref="J820:J883" si="100">IF(H820=0,(G820-E820)/1440,((G820-E820)/H820)/1440)</f>
        <v>0</v>
      </c>
      <c r="K820">
        <f>(SUMIFS('Compac Raw Data'!S:S,'Compac Raw Data'!Z:Z,'Workout sheet'!A820,'Compac Raw Data'!D:D,'Workout sheet'!C820))</f>
        <v>0</v>
      </c>
      <c r="L820" s="17">
        <f t="shared" si="97"/>
        <v>0</v>
      </c>
      <c r="M820" s="8">
        <f ca="1">IF(Table2[[#This Row],[MONTH]]+EOMONTH(MONTH(Table2[[#This Row],[MONTH]]),0)&lt;TODAY(),IF(H820=0,(F820-E820)/1440,((F820-E820)/H820)/1440),0)</f>
        <v>0</v>
      </c>
      <c r="N820" s="24">
        <f t="shared" si="98"/>
        <v>0</v>
      </c>
    </row>
    <row r="821" spans="1:14" x14ac:dyDescent="0.3">
      <c r="A821" s="6">
        <v>45505</v>
      </c>
      <c r="B821" t="s">
        <v>33</v>
      </c>
      <c r="C821" t="str">
        <f>_xlfn.XLOOKUP(D821,'Production Data'!C:C,'Production Data'!B:B)</f>
        <v>GLEASON SHAVING ZS300 I9004</v>
      </c>
      <c r="D821" s="1" t="s">
        <v>5</v>
      </c>
      <c r="E821" s="1">
        <f>SUMIFS('Production Data'!K:K,'Production Data'!C:C,'Workout sheet'!D821,'Production Data'!A:A,'Workout sheet'!A821)</f>
        <v>0</v>
      </c>
      <c r="F821" s="1">
        <f t="shared" si="96"/>
        <v>35100</v>
      </c>
      <c r="G821">
        <f>SUMIFS('Production Data'!T:T,'Production Data'!C:C,'Workout sheet'!D821,'Production Data'!A:A,'Workout sheet'!A821)</f>
        <v>0</v>
      </c>
      <c r="H821">
        <f>COUNTIFS('Compac Raw Data'!$D:$D,'Workout sheet'!C821,'Compac Raw Data'!$Z:$Z,'Workout sheet'!A821)</f>
        <v>0</v>
      </c>
      <c r="I821" s="8">
        <f t="shared" si="99"/>
        <v>0</v>
      </c>
      <c r="J821" s="8">
        <f t="shared" si="100"/>
        <v>0</v>
      </c>
      <c r="K821">
        <f>(SUMIFS('Compac Raw Data'!S:S,'Compac Raw Data'!Z:Z,'Workout sheet'!A821,'Compac Raw Data'!D:D,'Workout sheet'!C821))</f>
        <v>0</v>
      </c>
      <c r="L821" s="17">
        <f t="shared" si="97"/>
        <v>0</v>
      </c>
      <c r="M821" s="8">
        <f ca="1">IF(Table2[[#This Row],[MONTH]]+EOMONTH(MONTH(Table2[[#This Row],[MONTH]]),0)&lt;TODAY(),IF(H821=0,(F821-E821)/1440,((F821-E821)/H821)/1440),0)</f>
        <v>0</v>
      </c>
      <c r="N821" s="24">
        <f t="shared" si="98"/>
        <v>0</v>
      </c>
    </row>
    <row r="822" spans="1:14" x14ac:dyDescent="0.3">
      <c r="A822" s="6">
        <v>45505</v>
      </c>
      <c r="B822" t="s">
        <v>33</v>
      </c>
      <c r="C822" t="str">
        <f>_xlfn.XLOOKUP(D822,'Production Data'!C:C,'Production Data'!B:B)</f>
        <v>PREMIER HOBBING PE250-2 I7009</v>
      </c>
      <c r="D822" s="1" t="s">
        <v>6</v>
      </c>
      <c r="E822" s="1">
        <f>SUMIFS('Production Data'!K:K,'Production Data'!C:C,'Workout sheet'!D822,'Production Data'!A:A,'Workout sheet'!A822)</f>
        <v>0</v>
      </c>
      <c r="F822" s="1">
        <f t="shared" si="96"/>
        <v>35100</v>
      </c>
      <c r="G822">
        <f>SUMIFS('Production Data'!T:T,'Production Data'!C:C,'Workout sheet'!D822,'Production Data'!A:A,'Workout sheet'!A822)</f>
        <v>0</v>
      </c>
      <c r="H822">
        <f>COUNTIFS('Compac Raw Data'!$D:$D,'Workout sheet'!C822,'Compac Raw Data'!$Z:$Z,'Workout sheet'!A822)</f>
        <v>0</v>
      </c>
      <c r="I822" s="8">
        <f t="shared" si="99"/>
        <v>0</v>
      </c>
      <c r="J822" s="8">
        <f t="shared" si="100"/>
        <v>0</v>
      </c>
      <c r="K822">
        <f>(SUMIFS('Compac Raw Data'!S:S,'Compac Raw Data'!Z:Z,'Workout sheet'!A822,'Compac Raw Data'!D:D,'Workout sheet'!C822))</f>
        <v>0</v>
      </c>
      <c r="L822" s="17">
        <f t="shared" si="97"/>
        <v>0</v>
      </c>
      <c r="M822" s="8">
        <f ca="1">IF(Table2[[#This Row],[MONTH]]+EOMONTH(MONTH(Table2[[#This Row],[MONTH]]),0)&lt;TODAY(),IF(H822=0,(F822-E822)/1440,((F822-E822)/H822)/1440),0)</f>
        <v>0</v>
      </c>
      <c r="N822" s="24">
        <f t="shared" si="98"/>
        <v>0</v>
      </c>
    </row>
    <row r="823" spans="1:14" x14ac:dyDescent="0.3">
      <c r="A823" s="6">
        <v>45505</v>
      </c>
      <c r="B823" t="s">
        <v>33</v>
      </c>
      <c r="C823" t="str">
        <f>_xlfn.XLOOKUP(D823,'Production Data'!C:C,'Production Data'!B:B)</f>
        <v>GLEASON HOBBING GP300-2 I7012</v>
      </c>
      <c r="D823" s="1" t="s">
        <v>7</v>
      </c>
      <c r="E823" s="1">
        <f>SUMIFS('Production Data'!K:K,'Production Data'!C:C,'Workout sheet'!D823,'Production Data'!A:A,'Workout sheet'!A823)</f>
        <v>0</v>
      </c>
      <c r="F823" s="1">
        <f t="shared" si="96"/>
        <v>35100</v>
      </c>
      <c r="G823">
        <f>SUMIFS('Production Data'!T:T,'Production Data'!C:C,'Workout sheet'!D823,'Production Data'!A:A,'Workout sheet'!A823)</f>
        <v>0</v>
      </c>
      <c r="H823">
        <f>COUNTIFS('Compac Raw Data'!$D:$D,'Workout sheet'!C823,'Compac Raw Data'!$Z:$Z,'Workout sheet'!A823)</f>
        <v>0</v>
      </c>
      <c r="I823" s="8">
        <f t="shared" si="99"/>
        <v>0</v>
      </c>
      <c r="J823" s="8">
        <f t="shared" si="100"/>
        <v>0</v>
      </c>
      <c r="K823">
        <f>(SUMIFS('Compac Raw Data'!S:S,'Compac Raw Data'!Z:Z,'Workout sheet'!A823,'Compac Raw Data'!D:D,'Workout sheet'!C823))</f>
        <v>0</v>
      </c>
      <c r="L823" s="17">
        <f t="shared" si="97"/>
        <v>0</v>
      </c>
      <c r="M823" s="8">
        <f ca="1">IF(Table2[[#This Row],[MONTH]]+EOMONTH(MONTH(Table2[[#This Row],[MONTH]]),0)&lt;TODAY(),IF(H823=0,(F823-E823)/1440,((F823-E823)/H823)/1440),0)</f>
        <v>0</v>
      </c>
      <c r="N823" s="24">
        <f t="shared" si="98"/>
        <v>0</v>
      </c>
    </row>
    <row r="824" spans="1:14" x14ac:dyDescent="0.3">
      <c r="A824" s="6">
        <v>45505</v>
      </c>
      <c r="B824" t="s">
        <v>33</v>
      </c>
      <c r="C824" t="str">
        <f>_xlfn.XLOOKUP(D824,'Production Data'!C:C,'Production Data'!B:B)</f>
        <v>CLC SHAPING CLC 400-2 I18001</v>
      </c>
      <c r="D824" s="1" t="s">
        <v>8</v>
      </c>
      <c r="E824" s="1">
        <f>SUMIFS('Production Data'!K:K,'Production Data'!C:C,'Workout sheet'!D824,'Production Data'!A:A,'Workout sheet'!A824)</f>
        <v>0</v>
      </c>
      <c r="F824" s="1">
        <f t="shared" si="96"/>
        <v>35100</v>
      </c>
      <c r="G824">
        <f>SUMIFS('Production Data'!T:T,'Production Data'!C:C,'Workout sheet'!D824,'Production Data'!A:A,'Workout sheet'!A824)</f>
        <v>0</v>
      </c>
      <c r="H824">
        <f>COUNTIFS('Compac Raw Data'!$D:$D,'Workout sheet'!C824,'Compac Raw Data'!$Z:$Z,'Workout sheet'!A824)</f>
        <v>0</v>
      </c>
      <c r="I824" s="8">
        <f t="shared" si="99"/>
        <v>0</v>
      </c>
      <c r="J824" s="8">
        <f t="shared" si="100"/>
        <v>0</v>
      </c>
      <c r="K824">
        <f>(SUMIFS('Compac Raw Data'!S:S,'Compac Raw Data'!Z:Z,'Workout sheet'!A824,'Compac Raw Data'!D:D,'Workout sheet'!C824))</f>
        <v>0</v>
      </c>
      <c r="L824" s="17">
        <f t="shared" si="97"/>
        <v>0</v>
      </c>
      <c r="M824" s="8">
        <f ca="1">IF(Table2[[#This Row],[MONTH]]+EOMONTH(MONTH(Table2[[#This Row],[MONTH]]),0)&lt;TODAY(),IF(H824=0,(F824-E824)/1440,((F824-E824)/H824)/1440),0)</f>
        <v>0</v>
      </c>
      <c r="N824" s="24">
        <f t="shared" si="98"/>
        <v>0</v>
      </c>
    </row>
    <row r="825" spans="1:14" x14ac:dyDescent="0.3">
      <c r="A825" s="6">
        <v>45505</v>
      </c>
      <c r="B825" t="s">
        <v>33</v>
      </c>
      <c r="C825" t="str">
        <f>_xlfn.XLOOKUP(D825,'Production Data'!C:C,'Production Data'!B:B)</f>
        <v>PAIDEMM SHAPPING DS500 I18002</v>
      </c>
      <c r="D825" s="1" t="s">
        <v>9</v>
      </c>
      <c r="E825" s="1">
        <f>SUMIFS('Production Data'!K:K,'Production Data'!C:C,'Workout sheet'!D825,'Production Data'!A:A,'Workout sheet'!A825)</f>
        <v>0</v>
      </c>
      <c r="F825" s="1">
        <f t="shared" si="96"/>
        <v>35100</v>
      </c>
      <c r="G825">
        <f>SUMIFS('Production Data'!T:T,'Production Data'!C:C,'Workout sheet'!D825,'Production Data'!A:A,'Workout sheet'!A825)</f>
        <v>0</v>
      </c>
      <c r="H825">
        <f>COUNTIFS('Compac Raw Data'!$D:$D,'Workout sheet'!C825,'Compac Raw Data'!$Z:$Z,'Workout sheet'!A825)</f>
        <v>0</v>
      </c>
      <c r="I825" s="8">
        <f t="shared" si="99"/>
        <v>0</v>
      </c>
      <c r="J825" s="8">
        <f t="shared" si="100"/>
        <v>0</v>
      </c>
      <c r="K825">
        <f>(SUMIFS('Compac Raw Data'!S:S,'Compac Raw Data'!Z:Z,'Workout sheet'!A825,'Compac Raw Data'!D:D,'Workout sheet'!C825))</f>
        <v>0</v>
      </c>
      <c r="L825" s="17">
        <f t="shared" si="97"/>
        <v>0</v>
      </c>
      <c r="M825" s="8">
        <f ca="1">IF(Table2[[#This Row],[MONTH]]+EOMONTH(MONTH(Table2[[#This Row],[MONTH]]),0)&lt;TODAY(),IF(H825=0,(F825-E825)/1440,((F825-E825)/H825)/1440),0)</f>
        <v>0</v>
      </c>
      <c r="N825" s="24">
        <f t="shared" si="98"/>
        <v>0</v>
      </c>
    </row>
    <row r="826" spans="1:14" x14ac:dyDescent="0.3">
      <c r="A826" s="6">
        <v>45505</v>
      </c>
      <c r="B826" t="s">
        <v>33</v>
      </c>
      <c r="C826" t="str">
        <f>_xlfn.XLOOKUP(D826,'Production Data'!C:C,'Production Data'!B:B)</f>
        <v>SLOTTING MACHINE - SAGAR-6004</v>
      </c>
      <c r="D826" s="1" t="s">
        <v>10</v>
      </c>
      <c r="E826" s="1">
        <f>SUMIFS('Production Data'!K:K,'Production Data'!C:C,'Workout sheet'!D826,'Production Data'!A:A,'Workout sheet'!A826)</f>
        <v>0</v>
      </c>
      <c r="F826" s="1">
        <f t="shared" si="96"/>
        <v>35100</v>
      </c>
      <c r="G826">
        <f>SUMIFS('Production Data'!T:T,'Production Data'!C:C,'Workout sheet'!D826,'Production Data'!A:A,'Workout sheet'!A826)</f>
        <v>0</v>
      </c>
      <c r="H826">
        <f>COUNTIFS('Compac Raw Data'!$D:$D,'Workout sheet'!C826,'Compac Raw Data'!$Z:$Z,'Workout sheet'!A826)</f>
        <v>0</v>
      </c>
      <c r="I826" s="8">
        <f t="shared" si="99"/>
        <v>0</v>
      </c>
      <c r="J826" s="8">
        <f t="shared" si="100"/>
        <v>0</v>
      </c>
      <c r="K826">
        <f>(SUMIFS('Compac Raw Data'!S:S,'Compac Raw Data'!Z:Z,'Workout sheet'!A826,'Compac Raw Data'!D:D,'Workout sheet'!C826))</f>
        <v>0</v>
      </c>
      <c r="L826" s="17">
        <f t="shared" si="97"/>
        <v>0</v>
      </c>
      <c r="M826" s="8">
        <f ca="1">IF(Table2[[#This Row],[MONTH]]+EOMONTH(MONTH(Table2[[#This Row],[MONTH]]),0)&lt;TODAY(),IF(H826=0,(F826-E826)/1440,((F826-E826)/H826)/1440),0)</f>
        <v>0</v>
      </c>
      <c r="N826" s="24">
        <f t="shared" si="98"/>
        <v>0</v>
      </c>
    </row>
    <row r="827" spans="1:14" x14ac:dyDescent="0.3">
      <c r="A827" s="6">
        <v>45505</v>
      </c>
      <c r="B827" t="s">
        <v>33</v>
      </c>
      <c r="C827" t="str">
        <f>_xlfn.XLOOKUP(D827,'Production Data'!C:C,'Production Data'!B:B)</f>
        <v>GLEASON HOBBING 130H I7008</v>
      </c>
      <c r="D827" s="1" t="s">
        <v>11</v>
      </c>
      <c r="E827" s="1">
        <f>SUMIFS('Production Data'!K:K,'Production Data'!C:C,'Workout sheet'!D827,'Production Data'!A:A,'Workout sheet'!A827)</f>
        <v>0</v>
      </c>
      <c r="F827" s="1">
        <f t="shared" si="96"/>
        <v>35100</v>
      </c>
      <c r="G827">
        <f>SUMIFS('Production Data'!T:T,'Production Data'!C:C,'Workout sheet'!D827,'Production Data'!A:A,'Workout sheet'!A827)</f>
        <v>0</v>
      </c>
      <c r="H827">
        <f>COUNTIFS('Compac Raw Data'!$D:$D,'Workout sheet'!C827,'Compac Raw Data'!$Z:$Z,'Workout sheet'!A827)</f>
        <v>0</v>
      </c>
      <c r="I827" s="8">
        <f t="shared" si="99"/>
        <v>0</v>
      </c>
      <c r="J827" s="8">
        <f t="shared" si="100"/>
        <v>0</v>
      </c>
      <c r="K827">
        <f>(SUMIFS('Compac Raw Data'!S:S,'Compac Raw Data'!Z:Z,'Workout sheet'!A827,'Compac Raw Data'!D:D,'Workout sheet'!C827))</f>
        <v>0</v>
      </c>
      <c r="L827" s="17">
        <f t="shared" si="97"/>
        <v>0</v>
      </c>
      <c r="M827" s="8">
        <f ca="1">IF(Table2[[#This Row],[MONTH]]+EOMONTH(MONTH(Table2[[#This Row],[MONTH]]),0)&lt;TODAY(),IF(H827=0,(F827-E827)/1440,((F827-E827)/H827)/1440),0)</f>
        <v>0</v>
      </c>
      <c r="N827" s="24">
        <f t="shared" si="98"/>
        <v>0</v>
      </c>
    </row>
    <row r="828" spans="1:14" x14ac:dyDescent="0.3">
      <c r="A828" s="6">
        <v>45505</v>
      </c>
      <c r="B828" t="s">
        <v>33</v>
      </c>
      <c r="C828" t="str">
        <f>_xlfn.XLOOKUP(D828,'Production Data'!C:C,'Production Data'!B:B)</f>
        <v>GLEASON HOBBING GP300-1 I7011</v>
      </c>
      <c r="D828" s="1" t="s">
        <v>12</v>
      </c>
      <c r="E828" s="1">
        <f>SUMIFS('Production Data'!K:K,'Production Data'!C:C,'Workout sheet'!D828,'Production Data'!A:A,'Workout sheet'!A828)</f>
        <v>0</v>
      </c>
      <c r="F828" s="1">
        <f t="shared" si="96"/>
        <v>35100</v>
      </c>
      <c r="G828">
        <f>SUMIFS('Production Data'!T:T,'Production Data'!C:C,'Workout sheet'!D828,'Production Data'!A:A,'Workout sheet'!A828)</f>
        <v>0</v>
      </c>
      <c r="H828">
        <f>COUNTIFS('Compac Raw Data'!$D:$D,'Workout sheet'!C828,'Compac Raw Data'!$Z:$Z,'Workout sheet'!A828)</f>
        <v>0</v>
      </c>
      <c r="I828" s="8">
        <f t="shared" si="99"/>
        <v>0</v>
      </c>
      <c r="J828" s="8">
        <f t="shared" si="100"/>
        <v>0</v>
      </c>
      <c r="K828">
        <f>(SUMIFS('Compac Raw Data'!S:S,'Compac Raw Data'!Z:Z,'Workout sheet'!A828,'Compac Raw Data'!D:D,'Workout sheet'!C828))</f>
        <v>0</v>
      </c>
      <c r="L828" s="17">
        <f t="shared" si="97"/>
        <v>0</v>
      </c>
      <c r="M828" s="8">
        <f ca="1">IF(Table2[[#This Row],[MONTH]]+EOMONTH(MONTH(Table2[[#This Row],[MONTH]]),0)&lt;TODAY(),IF(H828=0,(F828-E828)/1440,((F828-E828)/H828)/1440),0)</f>
        <v>0</v>
      </c>
      <c r="N828" s="24">
        <f t="shared" si="98"/>
        <v>0</v>
      </c>
    </row>
    <row r="829" spans="1:14" x14ac:dyDescent="0.3">
      <c r="A829" s="6">
        <v>45505</v>
      </c>
      <c r="B829" t="s">
        <v>33</v>
      </c>
      <c r="C829" t="str">
        <f>_xlfn.XLOOKUP(D829,'Production Data'!C:C,'Production Data'!B:B)</f>
        <v>GLEASON SHAVING 130SV I9003</v>
      </c>
      <c r="D829" s="1" t="s">
        <v>13</v>
      </c>
      <c r="E829" s="1">
        <f>SUMIFS('Production Data'!K:K,'Production Data'!C:C,'Workout sheet'!D829,'Production Data'!A:A,'Workout sheet'!A829)</f>
        <v>0</v>
      </c>
      <c r="F829" s="1">
        <f t="shared" si="96"/>
        <v>35100</v>
      </c>
      <c r="G829">
        <f>SUMIFS('Production Data'!T:T,'Production Data'!C:C,'Workout sheet'!D829,'Production Data'!A:A,'Workout sheet'!A829)</f>
        <v>0</v>
      </c>
      <c r="H829">
        <f>COUNTIFS('Compac Raw Data'!$D:$D,'Workout sheet'!C829,'Compac Raw Data'!$Z:$Z,'Workout sheet'!A829)</f>
        <v>0</v>
      </c>
      <c r="I829" s="8">
        <f t="shared" si="99"/>
        <v>0</v>
      </c>
      <c r="J829" s="8">
        <f t="shared" si="100"/>
        <v>0</v>
      </c>
      <c r="K829">
        <f>(SUMIFS('Compac Raw Data'!S:S,'Compac Raw Data'!Z:Z,'Workout sheet'!A829,'Compac Raw Data'!D:D,'Workout sheet'!C829))</f>
        <v>0</v>
      </c>
      <c r="L829" s="17">
        <f t="shared" si="97"/>
        <v>0</v>
      </c>
      <c r="M829" s="8">
        <f ca="1">IF(Table2[[#This Row],[MONTH]]+EOMONTH(MONTH(Table2[[#This Row],[MONTH]]),0)&lt;TODAY(),IF(H829=0,(F829-E829)/1440,((F829-E829)/H829)/1440),0)</f>
        <v>0</v>
      </c>
      <c r="N829" s="24">
        <f t="shared" si="98"/>
        <v>0</v>
      </c>
    </row>
    <row r="830" spans="1:14" x14ac:dyDescent="0.3">
      <c r="A830" s="6">
        <v>45505</v>
      </c>
      <c r="B830" t="s">
        <v>33</v>
      </c>
      <c r="C830" t="str">
        <f>_xlfn.XLOOKUP(D830,'Production Data'!C:C,'Production Data'!B:B)</f>
        <v>SICMAT-1 SHAVING NRSU310 I9001</v>
      </c>
      <c r="D830" s="1" t="s">
        <v>14</v>
      </c>
      <c r="E830" s="1">
        <f>SUMIFS('Production Data'!K:K,'Production Data'!C:C,'Workout sheet'!D830,'Production Data'!A:A,'Workout sheet'!A830)</f>
        <v>0</v>
      </c>
      <c r="F830" s="1">
        <f t="shared" si="96"/>
        <v>35100</v>
      </c>
      <c r="G830">
        <f>SUMIFS('Production Data'!T:T,'Production Data'!C:C,'Workout sheet'!D830,'Production Data'!A:A,'Workout sheet'!A830)</f>
        <v>0</v>
      </c>
      <c r="H830">
        <f>COUNTIFS('Compac Raw Data'!$D:$D,'Workout sheet'!C830,'Compac Raw Data'!$Z:$Z,'Workout sheet'!A830)</f>
        <v>0</v>
      </c>
      <c r="I830" s="8">
        <f t="shared" si="99"/>
        <v>0</v>
      </c>
      <c r="J830" s="8">
        <f t="shared" si="100"/>
        <v>0</v>
      </c>
      <c r="K830">
        <f>(SUMIFS('Compac Raw Data'!S:S,'Compac Raw Data'!Z:Z,'Workout sheet'!A830,'Compac Raw Data'!D:D,'Workout sheet'!C830))</f>
        <v>0</v>
      </c>
      <c r="L830" s="17">
        <f t="shared" si="97"/>
        <v>0</v>
      </c>
      <c r="M830" s="8">
        <f ca="1">IF(Table2[[#This Row],[MONTH]]+EOMONTH(MONTH(Table2[[#This Row],[MONTH]]),0)&lt;TODAY(),IF(H830=0,(F830-E830)/1440,((F830-E830)/H830)/1440),0)</f>
        <v>0</v>
      </c>
      <c r="N830" s="24">
        <f t="shared" si="98"/>
        <v>0</v>
      </c>
    </row>
    <row r="831" spans="1:14" x14ac:dyDescent="0.3">
      <c r="A831" s="6">
        <v>45505</v>
      </c>
      <c r="B831" t="s">
        <v>33</v>
      </c>
      <c r="C831" t="str">
        <f>_xlfn.XLOOKUP(D831,'Production Data'!C:C,'Production Data'!B:B)</f>
        <v>GLEASON SHAPPING P500S I18003</v>
      </c>
      <c r="D831" s="1" t="s">
        <v>15</v>
      </c>
      <c r="E831" s="1">
        <f>SUMIFS('Production Data'!K:K,'Production Data'!C:C,'Workout sheet'!D831,'Production Data'!A:A,'Workout sheet'!A831)</f>
        <v>0</v>
      </c>
      <c r="F831" s="1">
        <f t="shared" si="96"/>
        <v>35100</v>
      </c>
      <c r="G831">
        <f>SUMIFS('Production Data'!T:T,'Production Data'!C:C,'Workout sheet'!D831,'Production Data'!A:A,'Workout sheet'!A831)</f>
        <v>0</v>
      </c>
      <c r="H831">
        <f>COUNTIFS('Compac Raw Data'!$D:$D,'Workout sheet'!C831,'Compac Raw Data'!$Z:$Z,'Workout sheet'!A831)</f>
        <v>0</v>
      </c>
      <c r="I831" s="8">
        <f t="shared" si="99"/>
        <v>0</v>
      </c>
      <c r="J831" s="8">
        <f t="shared" si="100"/>
        <v>0</v>
      </c>
      <c r="K831">
        <f>(SUMIFS('Compac Raw Data'!S:S,'Compac Raw Data'!Z:Z,'Workout sheet'!A831,'Compac Raw Data'!D:D,'Workout sheet'!C831))</f>
        <v>0</v>
      </c>
      <c r="L831" s="17">
        <f t="shared" si="97"/>
        <v>0</v>
      </c>
      <c r="M831" s="8">
        <f ca="1">IF(Table2[[#This Row],[MONTH]]+EOMONTH(MONTH(Table2[[#This Row],[MONTH]]),0)&lt;TODAY(),IF(H831=0,(F831-E831)/1440,((F831-E831)/H831)/1440),0)</f>
        <v>0</v>
      </c>
      <c r="N831" s="24">
        <f t="shared" si="98"/>
        <v>0</v>
      </c>
    </row>
    <row r="832" spans="1:14" x14ac:dyDescent="0.3">
      <c r="A832" s="6">
        <v>45505</v>
      </c>
      <c r="B832" t="s">
        <v>33</v>
      </c>
      <c r="C832" t="str">
        <f>_xlfn.XLOOKUP(D832,'Production Data'!C:C,'Production Data'!B:B)</f>
        <v>GLEASON SHAPPING GP200S I18004</v>
      </c>
      <c r="D832" s="1" t="s">
        <v>16</v>
      </c>
      <c r="E832" s="1">
        <f>SUMIFS('Production Data'!K:K,'Production Data'!C:C,'Workout sheet'!D832,'Production Data'!A:A,'Workout sheet'!A832)</f>
        <v>0</v>
      </c>
      <c r="F832" s="1">
        <f t="shared" si="96"/>
        <v>35100</v>
      </c>
      <c r="G832">
        <f>SUMIFS('Production Data'!T:T,'Production Data'!C:C,'Workout sheet'!D832,'Production Data'!A:A,'Workout sheet'!A832)</f>
        <v>0</v>
      </c>
      <c r="H832">
        <f>COUNTIFS('Compac Raw Data'!$D:$D,'Workout sheet'!C832,'Compac Raw Data'!$Z:$Z,'Workout sheet'!A832)</f>
        <v>0</v>
      </c>
      <c r="I832" s="8">
        <f t="shared" si="99"/>
        <v>0</v>
      </c>
      <c r="J832" s="8">
        <f t="shared" si="100"/>
        <v>0</v>
      </c>
      <c r="K832">
        <f>(SUMIFS('Compac Raw Data'!S:S,'Compac Raw Data'!Z:Z,'Workout sheet'!A832,'Compac Raw Data'!D:D,'Workout sheet'!C832))</f>
        <v>0</v>
      </c>
      <c r="L832" s="17">
        <f t="shared" si="97"/>
        <v>0</v>
      </c>
      <c r="M832" s="8">
        <f ca="1">IF(Table2[[#This Row],[MONTH]]+EOMONTH(MONTH(Table2[[#This Row],[MONTH]]),0)&lt;TODAY(),IF(H832=0,(F832-E832)/1440,((F832-E832)/H832)/1440),0)</f>
        <v>0</v>
      </c>
      <c r="N832" s="24">
        <f t="shared" si="98"/>
        <v>0</v>
      </c>
    </row>
    <row r="833" spans="1:14" x14ac:dyDescent="0.3">
      <c r="A833" s="6">
        <v>45505</v>
      </c>
      <c r="B833" t="s">
        <v>33</v>
      </c>
      <c r="C833" t="str">
        <f>_xlfn.XLOOKUP(D833,'Production Data'!C:C,'Production Data'!B:B)</f>
        <v>BROACHING MACHINE  6T- 5002</v>
      </c>
      <c r="D833" s="1" t="s">
        <v>17</v>
      </c>
      <c r="E833" s="1">
        <f>SUMIFS('Production Data'!K:K,'Production Data'!C:C,'Workout sheet'!D833,'Production Data'!A:A,'Workout sheet'!A833)</f>
        <v>0</v>
      </c>
      <c r="F833" s="1">
        <f t="shared" si="96"/>
        <v>35100</v>
      </c>
      <c r="G833">
        <f>SUMIFS('Production Data'!T:T,'Production Data'!C:C,'Workout sheet'!D833,'Production Data'!A:A,'Workout sheet'!A833)</f>
        <v>0</v>
      </c>
      <c r="H833">
        <f>COUNTIFS('Compac Raw Data'!$D:$D,'Workout sheet'!C833,'Compac Raw Data'!$Z:$Z,'Workout sheet'!A833)</f>
        <v>0</v>
      </c>
      <c r="I833" s="8">
        <f t="shared" si="99"/>
        <v>0</v>
      </c>
      <c r="J833" s="8">
        <f t="shared" si="100"/>
        <v>0</v>
      </c>
      <c r="K833">
        <f>(SUMIFS('Compac Raw Data'!S:S,'Compac Raw Data'!Z:Z,'Workout sheet'!A833,'Compac Raw Data'!D:D,'Workout sheet'!C833))</f>
        <v>0</v>
      </c>
      <c r="L833" s="17">
        <f t="shared" si="97"/>
        <v>0</v>
      </c>
      <c r="M833" s="8">
        <f ca="1">IF(Table2[[#This Row],[MONTH]]+EOMONTH(MONTH(Table2[[#This Row],[MONTH]]),0)&lt;TODAY(),IF(H833=0,(F833-E833)/1440,((F833-E833)/H833)/1440),0)</f>
        <v>0</v>
      </c>
      <c r="N833" s="24">
        <f t="shared" si="98"/>
        <v>0</v>
      </c>
    </row>
    <row r="834" spans="1:14" x14ac:dyDescent="0.3">
      <c r="A834" s="6">
        <v>45505</v>
      </c>
      <c r="B834" t="s">
        <v>33</v>
      </c>
      <c r="C834" t="str">
        <f>_xlfn.XLOOKUP(D834,'Production Data'!C:C,'Production Data'!B:B)</f>
        <v>MAG HOBBING 140H I7015</v>
      </c>
      <c r="D834" s="1" t="s">
        <v>18</v>
      </c>
      <c r="E834" s="1">
        <f>SUMIFS('Production Data'!K:K,'Production Data'!C:C,'Workout sheet'!D834,'Production Data'!A:A,'Workout sheet'!A834)</f>
        <v>0</v>
      </c>
      <c r="F834" s="1">
        <f t="shared" si="96"/>
        <v>35100</v>
      </c>
      <c r="G834">
        <f>SUMIFS('Production Data'!T:T,'Production Data'!C:C,'Workout sheet'!D834,'Production Data'!A:A,'Workout sheet'!A834)</f>
        <v>0</v>
      </c>
      <c r="H834">
        <f>COUNTIFS('Compac Raw Data'!$D:$D,'Workout sheet'!C834,'Compac Raw Data'!$Z:$Z,'Workout sheet'!A834)</f>
        <v>0</v>
      </c>
      <c r="I834" s="8">
        <f t="shared" si="99"/>
        <v>0</v>
      </c>
      <c r="J834" s="8">
        <f t="shared" si="100"/>
        <v>0</v>
      </c>
      <c r="K834">
        <f>(SUMIFS('Compac Raw Data'!S:S,'Compac Raw Data'!Z:Z,'Workout sheet'!A834,'Compac Raw Data'!D:D,'Workout sheet'!C834))</f>
        <v>0</v>
      </c>
      <c r="L834" s="17">
        <f t="shared" si="97"/>
        <v>0</v>
      </c>
      <c r="M834" s="8">
        <f ca="1">IF(Table2[[#This Row],[MONTH]]+EOMONTH(MONTH(Table2[[#This Row],[MONTH]]),0)&lt;TODAY(),IF(H834=0,(F834-E834)/1440,((F834-E834)/H834)/1440),0)</f>
        <v>0</v>
      </c>
      <c r="N834" s="24">
        <f t="shared" si="98"/>
        <v>0</v>
      </c>
    </row>
    <row r="835" spans="1:14" x14ac:dyDescent="0.3">
      <c r="A835" s="6">
        <v>45505</v>
      </c>
      <c r="B835" t="s">
        <v>33</v>
      </c>
      <c r="C835" t="str">
        <f>_xlfn.XLOOKUP(D835,'Production Data'!C:C,'Production Data'!B:B)</f>
        <v>GLEASON HOBBING 210H I7016</v>
      </c>
      <c r="D835" s="1" t="s">
        <v>19</v>
      </c>
      <c r="E835" s="1">
        <f>SUMIFS('Production Data'!K:K,'Production Data'!C:C,'Workout sheet'!D835,'Production Data'!A:A,'Workout sheet'!A835)</f>
        <v>0</v>
      </c>
      <c r="F835" s="1">
        <f t="shared" si="96"/>
        <v>35100</v>
      </c>
      <c r="G835">
        <f>SUMIFS('Production Data'!T:T,'Production Data'!C:C,'Workout sheet'!D835,'Production Data'!A:A,'Workout sheet'!A835)</f>
        <v>0</v>
      </c>
      <c r="H835">
        <f>COUNTIFS('Compac Raw Data'!$D:$D,'Workout sheet'!C835,'Compac Raw Data'!$Z:$Z,'Workout sheet'!A835)</f>
        <v>0</v>
      </c>
      <c r="I835" s="8">
        <f t="shared" si="99"/>
        <v>0</v>
      </c>
      <c r="J835" s="8">
        <f t="shared" si="100"/>
        <v>0</v>
      </c>
      <c r="K835">
        <f>(SUMIFS('Compac Raw Data'!S:S,'Compac Raw Data'!Z:Z,'Workout sheet'!A835,'Compac Raw Data'!D:D,'Workout sheet'!C835))</f>
        <v>0</v>
      </c>
      <c r="L835" s="17">
        <f t="shared" si="97"/>
        <v>0</v>
      </c>
      <c r="M835" s="8">
        <f ca="1">IF(Table2[[#This Row],[MONTH]]+EOMONTH(MONTH(Table2[[#This Row],[MONTH]]),0)&lt;TODAY(),IF(H835=0,(F835-E835)/1440,((F835-E835)/H835)/1440),0)</f>
        <v>0</v>
      </c>
      <c r="N835" s="24">
        <f t="shared" si="98"/>
        <v>0</v>
      </c>
    </row>
    <row r="836" spans="1:14" x14ac:dyDescent="0.3">
      <c r="A836" s="6">
        <v>45505</v>
      </c>
      <c r="B836" t="s">
        <v>33</v>
      </c>
      <c r="C836" t="str">
        <f>_xlfn.XLOOKUP(D836,'Production Data'!C:C,'Production Data'!B:B)</f>
        <v>GLEASON SHAVING 200SV I9006</v>
      </c>
      <c r="D836" s="1" t="s">
        <v>3932</v>
      </c>
      <c r="E836" s="1">
        <f>SUMIFS('Production Data'!K:K,'Production Data'!C:C,'Workout sheet'!D836,'Production Data'!A:A,'Workout sheet'!A836)</f>
        <v>0</v>
      </c>
      <c r="F836" s="1">
        <f t="shared" si="96"/>
        <v>35100</v>
      </c>
      <c r="G836">
        <f>SUMIFS('Production Data'!T:T,'Production Data'!C:C,'Workout sheet'!D836,'Production Data'!A:A,'Workout sheet'!A836)</f>
        <v>0</v>
      </c>
      <c r="H836">
        <f>COUNTIFS('Compac Raw Data'!$D:$D,'Workout sheet'!C836,'Compac Raw Data'!$Z:$Z,'Workout sheet'!A836)</f>
        <v>0</v>
      </c>
      <c r="I836" s="8">
        <f t="shared" si="99"/>
        <v>0</v>
      </c>
      <c r="J836" s="8">
        <f t="shared" si="100"/>
        <v>0</v>
      </c>
      <c r="K836">
        <f>(SUMIFS('Compac Raw Data'!S:S,'Compac Raw Data'!Z:Z,'Workout sheet'!A836,'Compac Raw Data'!D:D,'Workout sheet'!C836))</f>
        <v>0</v>
      </c>
      <c r="L836" s="17">
        <f t="shared" si="97"/>
        <v>0</v>
      </c>
      <c r="M836" s="8">
        <f ca="1">IF(Table2[[#This Row],[MONTH]]+EOMONTH(MONTH(Table2[[#This Row],[MONTH]]),0)&lt;TODAY(),IF(H836=0,(F836-E836)/1440,((F836-E836)/H836)/1440),0)</f>
        <v>0</v>
      </c>
      <c r="N836" s="24">
        <f t="shared" si="98"/>
        <v>0</v>
      </c>
    </row>
    <row r="837" spans="1:14" x14ac:dyDescent="0.3">
      <c r="A837" s="6">
        <v>45505</v>
      </c>
      <c r="B837" t="s">
        <v>34</v>
      </c>
      <c r="C837" t="str">
        <f>_xlfn.XLOOKUP(D837,'Production Data'!C:C,'Production Data'!B:B)</f>
        <v>STUDER EXT GRINDING S36-1 I13005</v>
      </c>
      <c r="D837" s="1" t="s">
        <v>22</v>
      </c>
      <c r="E837" s="1">
        <f>SUMIFS('Production Data'!K:K,'Production Data'!C:C,'Workout sheet'!D837,'Production Data'!A:A,'Workout sheet'!A837)</f>
        <v>0</v>
      </c>
      <c r="F837" s="1">
        <f t="shared" si="96"/>
        <v>35100</v>
      </c>
      <c r="G837">
        <f>SUMIFS('Production Data'!T:T,'Production Data'!C:C,'Workout sheet'!D837,'Production Data'!A:A,'Workout sheet'!A837)</f>
        <v>0</v>
      </c>
      <c r="H837">
        <f>COUNTIFS('Compac Raw Data'!$D:$D,'Workout sheet'!C837,'Compac Raw Data'!$Z:$Z,'Workout sheet'!A837)</f>
        <v>0</v>
      </c>
      <c r="I837" s="8">
        <f t="shared" si="99"/>
        <v>0</v>
      </c>
      <c r="J837" s="8">
        <f t="shared" si="100"/>
        <v>0</v>
      </c>
      <c r="K837">
        <f>(SUMIFS('Compac Raw Data'!S:S,'Compac Raw Data'!Z:Z,'Workout sheet'!A837,'Compac Raw Data'!D:D,'Workout sheet'!C837))</f>
        <v>0</v>
      </c>
      <c r="L837" s="17">
        <f t="shared" si="97"/>
        <v>0</v>
      </c>
      <c r="M837" s="8">
        <f ca="1">IF(Table2[[#This Row],[MONTH]]+EOMONTH(MONTH(Table2[[#This Row],[MONTH]]),0)&lt;TODAY(),IF(H837=0,(F837-E837)/1440,((F837-E837)/H837)/1440),0)</f>
        <v>0</v>
      </c>
      <c r="N837" s="24">
        <f t="shared" si="98"/>
        <v>0</v>
      </c>
    </row>
    <row r="838" spans="1:14" x14ac:dyDescent="0.3">
      <c r="A838" s="6">
        <v>45505</v>
      </c>
      <c r="B838" t="s">
        <v>34</v>
      </c>
      <c r="C838" t="str">
        <f>_xlfn.XLOOKUP(D838,'Production Data'!C:C,'Production Data'!B:B)</f>
        <v>STUDER EXT GRINDING S40 I13004</v>
      </c>
      <c r="D838" s="1" t="s">
        <v>23</v>
      </c>
      <c r="E838" s="1">
        <f>SUMIFS('Production Data'!K:K,'Production Data'!C:C,'Workout sheet'!D838,'Production Data'!A:A,'Workout sheet'!A838)</f>
        <v>0</v>
      </c>
      <c r="F838" s="1">
        <f t="shared" si="96"/>
        <v>35100</v>
      </c>
      <c r="G838">
        <f>SUMIFS('Production Data'!T:T,'Production Data'!C:C,'Workout sheet'!D838,'Production Data'!A:A,'Workout sheet'!A838)</f>
        <v>0</v>
      </c>
      <c r="H838">
        <f>COUNTIFS('Compac Raw Data'!$D:$D,'Workout sheet'!C838,'Compac Raw Data'!$Z:$Z,'Workout sheet'!A838)</f>
        <v>0</v>
      </c>
      <c r="I838" s="8">
        <f t="shared" si="99"/>
        <v>0</v>
      </c>
      <c r="J838" s="8">
        <f t="shared" si="100"/>
        <v>0</v>
      </c>
      <c r="K838">
        <f>(SUMIFS('Compac Raw Data'!S:S,'Compac Raw Data'!Z:Z,'Workout sheet'!A838,'Compac Raw Data'!D:D,'Workout sheet'!C838))</f>
        <v>0</v>
      </c>
      <c r="L838" s="17">
        <f t="shared" si="97"/>
        <v>0</v>
      </c>
      <c r="M838" s="8">
        <f ca="1">IF(Table2[[#This Row],[MONTH]]+EOMONTH(MONTH(Table2[[#This Row],[MONTH]]),0)&lt;TODAY(),IF(H838=0,(F838-E838)/1440,((F838-E838)/H838)/1440),0)</f>
        <v>0</v>
      </c>
      <c r="N838" s="24">
        <f t="shared" si="98"/>
        <v>0</v>
      </c>
    </row>
    <row r="839" spans="1:14" x14ac:dyDescent="0.3">
      <c r="A839" s="6">
        <v>45505</v>
      </c>
      <c r="B839" t="s">
        <v>34</v>
      </c>
      <c r="C839" t="str">
        <f>_xlfn.XLOOKUP(D839,'Production Data'!C:C,'Production Data'!B:B)</f>
        <v>MAZAK TURNING CENTER SQT250-1 I3002</v>
      </c>
      <c r="D839" s="1" t="s">
        <v>24</v>
      </c>
      <c r="E839" s="1">
        <f>SUMIFS('Production Data'!K:K,'Production Data'!C:C,'Workout sheet'!D839,'Production Data'!A:A,'Workout sheet'!A839)</f>
        <v>0</v>
      </c>
      <c r="F839" s="1">
        <f t="shared" si="96"/>
        <v>35100</v>
      </c>
      <c r="G839">
        <f>SUMIFS('Production Data'!T:T,'Production Data'!C:C,'Workout sheet'!D839,'Production Data'!A:A,'Workout sheet'!A839)</f>
        <v>0</v>
      </c>
      <c r="H839">
        <f>COUNTIFS('Compac Raw Data'!$D:$D,'Workout sheet'!C839,'Compac Raw Data'!$Z:$Z,'Workout sheet'!A839)</f>
        <v>0</v>
      </c>
      <c r="I839" s="8">
        <f t="shared" si="99"/>
        <v>0</v>
      </c>
      <c r="J839" s="8">
        <f t="shared" si="100"/>
        <v>0</v>
      </c>
      <c r="K839">
        <f>(SUMIFS('Compac Raw Data'!S:S,'Compac Raw Data'!Z:Z,'Workout sheet'!A839,'Compac Raw Data'!D:D,'Workout sheet'!C839))</f>
        <v>0</v>
      </c>
      <c r="L839" s="17">
        <f t="shared" si="97"/>
        <v>0</v>
      </c>
      <c r="M839" s="8">
        <f ca="1">IF(Table2[[#This Row],[MONTH]]+EOMONTH(MONTH(Table2[[#This Row],[MONTH]]),0)&lt;TODAY(),IF(H839=0,(F839-E839)/1440,((F839-E839)/H839)/1440),0)</f>
        <v>0</v>
      </c>
      <c r="N839" s="24">
        <f t="shared" si="98"/>
        <v>0</v>
      </c>
    </row>
    <row r="840" spans="1:14" x14ac:dyDescent="0.3">
      <c r="A840" s="6">
        <v>45505</v>
      </c>
      <c r="B840" t="s">
        <v>34</v>
      </c>
      <c r="C840" t="str">
        <f>_xlfn.XLOOKUP(D840,'Production Data'!C:C,'Production Data'!B:B)</f>
        <v>PMT INTERNAL GRINDING-1 FIG100XL I14004</v>
      </c>
      <c r="D840" s="1" t="s">
        <v>25</v>
      </c>
      <c r="E840" s="1">
        <f>SUMIFS('Production Data'!K:K,'Production Data'!C:C,'Workout sheet'!D840,'Production Data'!A:A,'Workout sheet'!A840)</f>
        <v>0</v>
      </c>
      <c r="F840" s="1">
        <f t="shared" si="96"/>
        <v>35100</v>
      </c>
      <c r="G840">
        <f>SUMIFS('Production Data'!T:T,'Production Data'!C:C,'Workout sheet'!D840,'Production Data'!A:A,'Workout sheet'!A840)</f>
        <v>0</v>
      </c>
      <c r="H840">
        <f>COUNTIFS('Compac Raw Data'!$D:$D,'Workout sheet'!C840,'Compac Raw Data'!$Z:$Z,'Workout sheet'!A840)</f>
        <v>0</v>
      </c>
      <c r="I840" s="8">
        <f t="shared" si="99"/>
        <v>0</v>
      </c>
      <c r="J840" s="8">
        <f t="shared" si="100"/>
        <v>0</v>
      </c>
      <c r="K840">
        <f>(SUMIFS('Compac Raw Data'!S:S,'Compac Raw Data'!Z:Z,'Workout sheet'!A840,'Compac Raw Data'!D:D,'Workout sheet'!C840))</f>
        <v>0</v>
      </c>
      <c r="L840" s="17">
        <f t="shared" si="97"/>
        <v>0</v>
      </c>
      <c r="M840" s="8">
        <f ca="1">IF(Table2[[#This Row],[MONTH]]+EOMONTH(MONTH(Table2[[#This Row],[MONTH]]),0)&lt;TODAY(),IF(H840=0,(F840-E840)/1440,((F840-E840)/H840)/1440),0)</f>
        <v>0</v>
      </c>
      <c r="N840" s="24">
        <f t="shared" si="98"/>
        <v>0</v>
      </c>
    </row>
    <row r="841" spans="1:14" x14ac:dyDescent="0.3">
      <c r="A841" s="6">
        <v>45505</v>
      </c>
      <c r="B841" t="s">
        <v>34</v>
      </c>
      <c r="C841" t="str">
        <f>_xlfn.XLOOKUP(D841,'Production Data'!C:C,'Production Data'!B:B)</f>
        <v>MORARA CNC ID GRINDING I14002</v>
      </c>
      <c r="D841" s="1" t="s">
        <v>26</v>
      </c>
      <c r="E841" s="1">
        <f>SUMIFS('Production Data'!K:K,'Production Data'!C:C,'Workout sheet'!D841,'Production Data'!A:A,'Workout sheet'!A841)</f>
        <v>0</v>
      </c>
      <c r="F841" s="1">
        <f t="shared" si="96"/>
        <v>35100</v>
      </c>
      <c r="G841">
        <f>SUMIFS('Production Data'!T:T,'Production Data'!C:C,'Workout sheet'!D841,'Production Data'!A:A,'Workout sheet'!A841)</f>
        <v>0</v>
      </c>
      <c r="H841">
        <f>COUNTIFS('Compac Raw Data'!$D:$D,'Workout sheet'!C841,'Compac Raw Data'!$Z:$Z,'Workout sheet'!A841)</f>
        <v>0</v>
      </c>
      <c r="I841" s="8">
        <f t="shared" si="99"/>
        <v>0</v>
      </c>
      <c r="J841" s="8">
        <f t="shared" si="100"/>
        <v>0</v>
      </c>
      <c r="K841">
        <f>(SUMIFS('Compac Raw Data'!S:S,'Compac Raw Data'!Z:Z,'Workout sheet'!A841,'Compac Raw Data'!D:D,'Workout sheet'!C841))</f>
        <v>0</v>
      </c>
      <c r="L841" s="17">
        <f t="shared" si="97"/>
        <v>0</v>
      </c>
      <c r="M841" s="8">
        <f ca="1">IF(Table2[[#This Row],[MONTH]]+EOMONTH(MONTH(Table2[[#This Row],[MONTH]]),0)&lt;TODAY(),IF(H841=0,(F841-E841)/1440,((F841-E841)/H841)/1440),0)</f>
        <v>0</v>
      </c>
      <c r="N841" s="24">
        <f t="shared" si="98"/>
        <v>0</v>
      </c>
    </row>
    <row r="842" spans="1:14" x14ac:dyDescent="0.3">
      <c r="A842" s="6">
        <v>45505</v>
      </c>
      <c r="B842" t="s">
        <v>34</v>
      </c>
      <c r="C842" t="str">
        <f>_xlfn.XLOOKUP(D842,'Production Data'!C:C,'Production Data'!B:B)</f>
        <v>VOUMARD ID GRINDING I14003</v>
      </c>
      <c r="D842" s="1" t="s">
        <v>27</v>
      </c>
      <c r="E842" s="1">
        <f>SUMIFS('Production Data'!K:K,'Production Data'!C:C,'Workout sheet'!D842,'Production Data'!A:A,'Workout sheet'!A842)</f>
        <v>0</v>
      </c>
      <c r="F842" s="1">
        <f t="shared" si="96"/>
        <v>35100</v>
      </c>
      <c r="G842">
        <f>SUMIFS('Production Data'!T:T,'Production Data'!C:C,'Workout sheet'!D842,'Production Data'!A:A,'Workout sheet'!A842)</f>
        <v>0</v>
      </c>
      <c r="H842">
        <f>COUNTIFS('Compac Raw Data'!$D:$D,'Workout sheet'!C842,'Compac Raw Data'!$Z:$Z,'Workout sheet'!A842)</f>
        <v>0</v>
      </c>
      <c r="I842" s="8">
        <f t="shared" si="99"/>
        <v>0</v>
      </c>
      <c r="J842" s="8">
        <f t="shared" si="100"/>
        <v>0</v>
      </c>
      <c r="K842">
        <f>(SUMIFS('Compac Raw Data'!S:S,'Compac Raw Data'!Z:Z,'Workout sheet'!A842,'Compac Raw Data'!D:D,'Workout sheet'!C842))</f>
        <v>0</v>
      </c>
      <c r="L842" s="17">
        <f t="shared" si="97"/>
        <v>0</v>
      </c>
      <c r="M842" s="8">
        <f ca="1">IF(Table2[[#This Row],[MONTH]]+EOMONTH(MONTH(Table2[[#This Row],[MONTH]]),0)&lt;TODAY(),IF(H842=0,(F842-E842)/1440,((F842-E842)/H842)/1440),0)</f>
        <v>0</v>
      </c>
      <c r="N842" s="24">
        <f t="shared" si="98"/>
        <v>0</v>
      </c>
    </row>
    <row r="843" spans="1:14" x14ac:dyDescent="0.3">
      <c r="A843" s="6">
        <v>45505</v>
      </c>
      <c r="B843" t="s">
        <v>34</v>
      </c>
      <c r="C843" t="str">
        <f>_xlfn.XLOOKUP(D843,'Production Data'!C:C,'Production Data'!B:B)</f>
        <v>BURRI GEAR GRINDING BZ331 I15007</v>
      </c>
      <c r="D843" s="1" t="s">
        <v>28</v>
      </c>
      <c r="E843" s="1">
        <f>SUMIFS('Production Data'!K:K,'Production Data'!C:C,'Workout sheet'!D843,'Production Data'!A:A,'Workout sheet'!A843)</f>
        <v>0</v>
      </c>
      <c r="F843" s="1">
        <f t="shared" si="96"/>
        <v>35100</v>
      </c>
      <c r="G843">
        <f>SUMIFS('Production Data'!T:T,'Production Data'!C:C,'Workout sheet'!D843,'Production Data'!A:A,'Workout sheet'!A843)</f>
        <v>0</v>
      </c>
      <c r="H843">
        <f>COUNTIFS('Compac Raw Data'!$D:$D,'Workout sheet'!C843,'Compac Raw Data'!$Z:$Z,'Workout sheet'!A843)</f>
        <v>0</v>
      </c>
      <c r="I843" s="8">
        <f t="shared" si="99"/>
        <v>0</v>
      </c>
      <c r="J843" s="8">
        <f t="shared" si="100"/>
        <v>0</v>
      </c>
      <c r="K843">
        <f>(SUMIFS('Compac Raw Data'!S:S,'Compac Raw Data'!Z:Z,'Workout sheet'!A843,'Compac Raw Data'!D:D,'Workout sheet'!C843))</f>
        <v>0</v>
      </c>
      <c r="L843" s="17">
        <f t="shared" si="97"/>
        <v>0</v>
      </c>
      <c r="M843" s="8">
        <f ca="1">IF(Table2[[#This Row],[MONTH]]+EOMONTH(MONTH(Table2[[#This Row],[MONTH]]),0)&lt;TODAY(),IF(H843=0,(F843-E843)/1440,((F843-E843)/H843)/1440),0)</f>
        <v>0</v>
      </c>
      <c r="N843" s="24">
        <f t="shared" si="98"/>
        <v>0</v>
      </c>
    </row>
    <row r="844" spans="1:14" x14ac:dyDescent="0.3">
      <c r="A844" s="6">
        <v>45505</v>
      </c>
      <c r="B844" t="s">
        <v>34</v>
      </c>
      <c r="C844" t="str">
        <f>_xlfn.XLOOKUP(D844,'Production Data'!C:C,'Production Data'!B:B)</f>
        <v>PMT INTERNAL GRINDING-2 FIG50XL I14005</v>
      </c>
      <c r="D844" s="1" t="s">
        <v>29</v>
      </c>
      <c r="E844" s="1">
        <f>SUMIFS('Production Data'!K:K,'Production Data'!C:C,'Workout sheet'!D844,'Production Data'!A:A,'Workout sheet'!A844)</f>
        <v>0</v>
      </c>
      <c r="F844" s="1">
        <f t="shared" ref="F844:F907" si="101">NETWORKDAYS.INTL(A844,EOMONTH(A844,0),11,U:U)*22.5*60</f>
        <v>35100</v>
      </c>
      <c r="G844">
        <f>SUMIFS('Production Data'!T:T,'Production Data'!C:C,'Workout sheet'!D844,'Production Data'!A:A,'Workout sheet'!A844)</f>
        <v>0</v>
      </c>
      <c r="H844">
        <f>COUNTIFS('Compac Raw Data'!$D:$D,'Workout sheet'!C844,'Compac Raw Data'!$Z:$Z,'Workout sheet'!A844)</f>
        <v>0</v>
      </c>
      <c r="I844" s="8">
        <f t="shared" si="99"/>
        <v>0</v>
      </c>
      <c r="J844" s="8">
        <f t="shared" si="100"/>
        <v>0</v>
      </c>
      <c r="K844">
        <f>(SUMIFS('Compac Raw Data'!S:S,'Compac Raw Data'!Z:Z,'Workout sheet'!A844,'Compac Raw Data'!D:D,'Workout sheet'!C844))</f>
        <v>0</v>
      </c>
      <c r="L844" s="17">
        <f t="shared" si="97"/>
        <v>0</v>
      </c>
      <c r="M844" s="8">
        <f ca="1">IF(Table2[[#This Row],[MONTH]]+EOMONTH(MONTH(Table2[[#This Row],[MONTH]]),0)&lt;TODAY(),IF(H844=0,(F844-E844)/1440,((F844-E844)/H844)/1440),0)</f>
        <v>0</v>
      </c>
      <c r="N844" s="24">
        <f t="shared" si="98"/>
        <v>0</v>
      </c>
    </row>
    <row r="845" spans="1:14" x14ac:dyDescent="0.3">
      <c r="A845" s="6">
        <v>45505</v>
      </c>
      <c r="B845" t="s">
        <v>34</v>
      </c>
      <c r="C845" t="str">
        <f>_xlfn.XLOOKUP(D845,'Production Data'!C:C,'Production Data'!B:B)</f>
        <v>REISHAUER GEAR GRINDING RZ301AS I15003</v>
      </c>
      <c r="D845" s="1" t="s">
        <v>30</v>
      </c>
      <c r="E845" s="1">
        <f>SUMIFS('Production Data'!K:K,'Production Data'!C:C,'Workout sheet'!D845,'Production Data'!A:A,'Workout sheet'!A845)</f>
        <v>0</v>
      </c>
      <c r="F845" s="1">
        <f t="shared" si="101"/>
        <v>35100</v>
      </c>
      <c r="G845">
        <f>SUMIFS('Production Data'!T:T,'Production Data'!C:C,'Workout sheet'!D845,'Production Data'!A:A,'Workout sheet'!A845)</f>
        <v>0</v>
      </c>
      <c r="H845">
        <f>COUNTIFS('Compac Raw Data'!$D:$D,'Workout sheet'!C845,'Compac Raw Data'!$Z:$Z,'Workout sheet'!A845)</f>
        <v>0</v>
      </c>
      <c r="I845" s="8">
        <f t="shared" si="99"/>
        <v>0</v>
      </c>
      <c r="J845" s="8">
        <f t="shared" si="100"/>
        <v>0</v>
      </c>
      <c r="K845">
        <f>(SUMIFS('Compac Raw Data'!S:S,'Compac Raw Data'!Z:Z,'Workout sheet'!A845,'Compac Raw Data'!D:D,'Workout sheet'!C845))</f>
        <v>0</v>
      </c>
      <c r="L845" s="17">
        <f t="shared" si="97"/>
        <v>0</v>
      </c>
      <c r="M845" s="8">
        <f ca="1">IF(Table2[[#This Row],[MONTH]]+EOMONTH(MONTH(Table2[[#This Row],[MONTH]]),0)&lt;TODAY(),IF(H845=0,(F845-E845)/1440,((F845-E845)/H845)/1440),0)</f>
        <v>0</v>
      </c>
      <c r="N845" s="24">
        <f t="shared" si="98"/>
        <v>0</v>
      </c>
    </row>
    <row r="846" spans="1:14" x14ac:dyDescent="0.3">
      <c r="A846" s="6">
        <v>45505</v>
      </c>
      <c r="B846" t="s">
        <v>34</v>
      </c>
      <c r="C846" t="str">
        <f>_xlfn.XLOOKUP(D846,'Production Data'!C:C,'Production Data'!B:B)</f>
        <v>REISHAUER GEAR GRINDING RZ362A I15004</v>
      </c>
      <c r="D846" s="1" t="s">
        <v>31</v>
      </c>
      <c r="E846" s="1">
        <f>SUMIFS('Production Data'!K:K,'Production Data'!C:C,'Workout sheet'!D846,'Production Data'!A:A,'Workout sheet'!A846)</f>
        <v>0</v>
      </c>
      <c r="F846" s="1">
        <f t="shared" si="101"/>
        <v>35100</v>
      </c>
      <c r="G846">
        <f>SUMIFS('Production Data'!T:T,'Production Data'!C:C,'Workout sheet'!D846,'Production Data'!A:A,'Workout sheet'!A846)</f>
        <v>0</v>
      </c>
      <c r="H846">
        <f>COUNTIFS('Compac Raw Data'!$D:$D,'Workout sheet'!C846,'Compac Raw Data'!$Z:$Z,'Workout sheet'!A846)</f>
        <v>0</v>
      </c>
      <c r="I846" s="8">
        <f t="shared" si="99"/>
        <v>0</v>
      </c>
      <c r="J846" s="8">
        <f t="shared" si="100"/>
        <v>0</v>
      </c>
      <c r="K846">
        <f>(SUMIFS('Compac Raw Data'!S:S,'Compac Raw Data'!Z:Z,'Workout sheet'!A846,'Compac Raw Data'!D:D,'Workout sheet'!C846))</f>
        <v>0</v>
      </c>
      <c r="L846" s="17">
        <f t="shared" si="97"/>
        <v>0</v>
      </c>
      <c r="M846" s="8">
        <f ca="1">IF(Table2[[#This Row],[MONTH]]+EOMONTH(MONTH(Table2[[#This Row],[MONTH]]),0)&lt;TODAY(),IF(H846=0,(F846-E846)/1440,((F846-E846)/H846)/1440),0)</f>
        <v>0</v>
      </c>
      <c r="N846" s="24">
        <f t="shared" si="98"/>
        <v>0</v>
      </c>
    </row>
    <row r="847" spans="1:14" x14ac:dyDescent="0.3">
      <c r="A847" s="6">
        <v>45505</v>
      </c>
      <c r="B847" t="s">
        <v>35</v>
      </c>
      <c r="C847" t="str">
        <f>_xlfn.XLOOKUP(D847,'Production Data'!C:C,'Production Data'!B:B)</f>
        <v>MAZAK HMC HCN6000 I21005</v>
      </c>
      <c r="D847" s="1" t="s">
        <v>36</v>
      </c>
      <c r="E847" s="1">
        <f>SUMIFS('Production Data'!K:K,'Production Data'!C:C,'Workout sheet'!D847,'Production Data'!A:A,'Workout sheet'!A847)</f>
        <v>0</v>
      </c>
      <c r="F847" s="1">
        <f t="shared" si="101"/>
        <v>35100</v>
      </c>
      <c r="G847">
        <f>SUMIFS('Production Data'!T:T,'Production Data'!C:C,'Workout sheet'!D847,'Production Data'!A:A,'Workout sheet'!A847)</f>
        <v>0</v>
      </c>
      <c r="H847">
        <f>COUNTIFS('Compac Raw Data'!$D:$D,'Workout sheet'!C847,'Compac Raw Data'!$Z:$Z,'Workout sheet'!A847)</f>
        <v>0</v>
      </c>
      <c r="I847" s="8">
        <f t="shared" si="99"/>
        <v>0</v>
      </c>
      <c r="J847" s="8">
        <f t="shared" si="100"/>
        <v>0</v>
      </c>
      <c r="K847">
        <f>(SUMIFS('Compac Raw Data'!S:S,'Compac Raw Data'!Z:Z,'Workout sheet'!A847,'Compac Raw Data'!D:D,'Workout sheet'!C847))</f>
        <v>0</v>
      </c>
      <c r="L847" s="17">
        <f t="shared" si="97"/>
        <v>0</v>
      </c>
      <c r="M847" s="8">
        <f ca="1">IF(Table2[[#This Row],[MONTH]]+EOMONTH(MONTH(Table2[[#This Row],[MONTH]]),0)&lt;TODAY(),IF(H847=0,(F847-E847)/1440,((F847-E847)/H847)/1440),0)</f>
        <v>0</v>
      </c>
      <c r="N847" s="24">
        <f t="shared" si="98"/>
        <v>0</v>
      </c>
    </row>
    <row r="848" spans="1:14" x14ac:dyDescent="0.3">
      <c r="A848" s="6">
        <v>45505</v>
      </c>
      <c r="B848" t="s">
        <v>35</v>
      </c>
      <c r="C848" t="str">
        <f>_xlfn.XLOOKUP(D848,'Production Data'!C:C,'Production Data'!B:B)</f>
        <v>MAZAK HMC FH 4000- 21001</v>
      </c>
      <c r="D848" s="1" t="s">
        <v>37</v>
      </c>
      <c r="E848" s="1">
        <f>SUMIFS('Production Data'!K:K,'Production Data'!C:C,'Workout sheet'!D848,'Production Data'!A:A,'Workout sheet'!A848)</f>
        <v>0</v>
      </c>
      <c r="F848" s="1">
        <f t="shared" si="101"/>
        <v>35100</v>
      </c>
      <c r="G848">
        <f>SUMIFS('Production Data'!T:T,'Production Data'!C:C,'Workout sheet'!D848,'Production Data'!A:A,'Workout sheet'!A848)</f>
        <v>0</v>
      </c>
      <c r="H848">
        <f>COUNTIFS('Compac Raw Data'!$D:$D,'Workout sheet'!C848,'Compac Raw Data'!$Z:$Z,'Workout sheet'!A848)</f>
        <v>0</v>
      </c>
      <c r="I848" s="8">
        <f t="shared" si="99"/>
        <v>0</v>
      </c>
      <c r="J848" s="8">
        <f t="shared" si="100"/>
        <v>0</v>
      </c>
      <c r="K848">
        <f>(SUMIFS('Compac Raw Data'!S:S,'Compac Raw Data'!Z:Z,'Workout sheet'!A848,'Compac Raw Data'!D:D,'Workout sheet'!C848))</f>
        <v>0</v>
      </c>
      <c r="L848" s="17">
        <f t="shared" si="97"/>
        <v>0</v>
      </c>
      <c r="M848" s="8">
        <f ca="1">IF(Table2[[#This Row],[MONTH]]+EOMONTH(MONTH(Table2[[#This Row],[MONTH]]),0)&lt;TODAY(),IF(H848=0,(F848-E848)/1440,((F848-E848)/H848)/1440),0)</f>
        <v>0</v>
      </c>
      <c r="N848" s="24">
        <f t="shared" si="98"/>
        <v>0</v>
      </c>
    </row>
    <row r="849" spans="1:14" x14ac:dyDescent="0.3">
      <c r="A849" s="6">
        <v>45505</v>
      </c>
      <c r="B849" t="s">
        <v>35</v>
      </c>
      <c r="C849" t="str">
        <f>_xlfn.XLOOKUP(D849,'Production Data'!C:C,'Production Data'!B:B)</f>
        <v>DOOSAN VERTICAL TURNING LATHE VTL850 I3101</v>
      </c>
      <c r="D849" s="1" t="s">
        <v>38</v>
      </c>
      <c r="E849" s="1">
        <f>SUMIFS('Production Data'!K:K,'Production Data'!C:C,'Workout sheet'!D849,'Production Data'!A:A,'Workout sheet'!A849)</f>
        <v>0</v>
      </c>
      <c r="F849" s="1">
        <f t="shared" si="101"/>
        <v>35100</v>
      </c>
      <c r="G849">
        <f>SUMIFS('Production Data'!T:T,'Production Data'!C:C,'Workout sheet'!D849,'Production Data'!A:A,'Workout sheet'!A849)</f>
        <v>0</v>
      </c>
      <c r="H849">
        <f>COUNTIFS('Compac Raw Data'!$D:$D,'Workout sheet'!C849,'Compac Raw Data'!$Z:$Z,'Workout sheet'!A849)</f>
        <v>0</v>
      </c>
      <c r="I849" s="8">
        <f t="shared" si="99"/>
        <v>0</v>
      </c>
      <c r="J849" s="8">
        <f t="shared" si="100"/>
        <v>0</v>
      </c>
      <c r="K849">
        <f>(SUMIFS('Compac Raw Data'!S:S,'Compac Raw Data'!Z:Z,'Workout sheet'!A849,'Compac Raw Data'!D:D,'Workout sheet'!C849))</f>
        <v>0</v>
      </c>
      <c r="L849" s="17">
        <f t="shared" si="97"/>
        <v>0</v>
      </c>
      <c r="M849" s="8">
        <f ca="1">IF(Table2[[#This Row],[MONTH]]+EOMONTH(MONTH(Table2[[#This Row],[MONTH]]),0)&lt;TODAY(),IF(H849=0,(F849-E849)/1440,((F849-E849)/H849)/1440),0)</f>
        <v>0</v>
      </c>
      <c r="N849" s="24">
        <f t="shared" si="98"/>
        <v>0</v>
      </c>
    </row>
    <row r="850" spans="1:14" x14ac:dyDescent="0.3">
      <c r="A850" s="6">
        <v>45505</v>
      </c>
      <c r="B850" t="s">
        <v>35</v>
      </c>
      <c r="C850" t="str">
        <f>_xlfn.XLOOKUP(D850,'Production Data'!C:C,'Production Data'!B:B)</f>
        <v>HWACHEON VERTICAL TURNING LATHE VT550R I3105</v>
      </c>
      <c r="D850" s="1" t="s">
        <v>39</v>
      </c>
      <c r="E850" s="1">
        <f>SUMIFS('Production Data'!K:K,'Production Data'!C:C,'Workout sheet'!D850,'Production Data'!A:A,'Workout sheet'!A850)</f>
        <v>0</v>
      </c>
      <c r="F850" s="1">
        <f t="shared" si="101"/>
        <v>35100</v>
      </c>
      <c r="G850">
        <f>SUMIFS('Production Data'!T:T,'Production Data'!C:C,'Workout sheet'!D850,'Production Data'!A:A,'Workout sheet'!A850)</f>
        <v>0</v>
      </c>
      <c r="H850">
        <f>COUNTIFS('Compac Raw Data'!$D:$D,'Workout sheet'!C850,'Compac Raw Data'!$Z:$Z,'Workout sheet'!A850)</f>
        <v>0</v>
      </c>
      <c r="I850" s="8">
        <f t="shared" si="99"/>
        <v>0</v>
      </c>
      <c r="J850" s="8">
        <f t="shared" si="100"/>
        <v>0</v>
      </c>
      <c r="K850">
        <f>(SUMIFS('Compac Raw Data'!S:S,'Compac Raw Data'!Z:Z,'Workout sheet'!A850,'Compac Raw Data'!D:D,'Workout sheet'!C850))</f>
        <v>0</v>
      </c>
      <c r="L850" s="17">
        <f t="shared" si="97"/>
        <v>0</v>
      </c>
      <c r="M850" s="8">
        <f ca="1">IF(Table2[[#This Row],[MONTH]]+EOMONTH(MONTH(Table2[[#This Row],[MONTH]]),0)&lt;TODAY(),IF(H850=0,(F850-E850)/1440,((F850-E850)/H850)/1440),0)</f>
        <v>0</v>
      </c>
      <c r="N850" s="24">
        <f t="shared" si="98"/>
        <v>0</v>
      </c>
    </row>
    <row r="851" spans="1:14" x14ac:dyDescent="0.3">
      <c r="A851" s="6">
        <v>45505</v>
      </c>
      <c r="B851" t="s">
        <v>35</v>
      </c>
      <c r="C851" t="str">
        <f>_xlfn.XLOOKUP(D851,'Production Data'!C:C,'Production Data'!B:B)</f>
        <v>HWACHEON VERTICAL TURNING LATHE VT650R I3107</v>
      </c>
      <c r="D851" s="1" t="s">
        <v>40</v>
      </c>
      <c r="E851" s="1">
        <f>SUMIFS('Production Data'!K:K,'Production Data'!C:C,'Workout sheet'!D851,'Production Data'!A:A,'Workout sheet'!A851)</f>
        <v>0</v>
      </c>
      <c r="F851" s="1">
        <f t="shared" si="101"/>
        <v>35100</v>
      </c>
      <c r="G851">
        <f>SUMIFS('Production Data'!T:T,'Production Data'!C:C,'Workout sheet'!D851,'Production Data'!A:A,'Workout sheet'!A851)</f>
        <v>0</v>
      </c>
      <c r="H851">
        <f>COUNTIFS('Compac Raw Data'!$D:$D,'Workout sheet'!C851,'Compac Raw Data'!$Z:$Z,'Workout sheet'!A851)</f>
        <v>0</v>
      </c>
      <c r="I851" s="8">
        <f t="shared" si="99"/>
        <v>0</v>
      </c>
      <c r="J851" s="8">
        <f t="shared" si="100"/>
        <v>0</v>
      </c>
      <c r="K851">
        <f>(SUMIFS('Compac Raw Data'!S:S,'Compac Raw Data'!Z:Z,'Workout sheet'!A851,'Compac Raw Data'!D:D,'Workout sheet'!C851))</f>
        <v>0</v>
      </c>
      <c r="L851" s="17">
        <f t="shared" si="97"/>
        <v>0</v>
      </c>
      <c r="M851" s="8">
        <f ca="1">IF(Table2[[#This Row],[MONTH]]+EOMONTH(MONTH(Table2[[#This Row],[MONTH]]),0)&lt;TODAY(),IF(H851=0,(F851-E851)/1440,((F851-E851)/H851)/1440),0)</f>
        <v>0</v>
      </c>
      <c r="N851" s="24">
        <f t="shared" si="98"/>
        <v>0</v>
      </c>
    </row>
    <row r="852" spans="1:14" x14ac:dyDescent="0.3">
      <c r="A852" s="6">
        <v>45505</v>
      </c>
      <c r="B852" t="s">
        <v>35</v>
      </c>
      <c r="C852" t="str">
        <f>_xlfn.XLOOKUP(D852,'Production Data'!C:C,'Production Data'!B:B)</f>
        <v>MAZAK HMC FH6800 6PC I21004</v>
      </c>
      <c r="D852" s="1" t="s">
        <v>41</v>
      </c>
      <c r="E852" s="1">
        <f>SUMIFS('Production Data'!K:K,'Production Data'!C:C,'Workout sheet'!D852,'Production Data'!A:A,'Workout sheet'!A852)</f>
        <v>0</v>
      </c>
      <c r="F852" s="1">
        <f t="shared" si="101"/>
        <v>35100</v>
      </c>
      <c r="G852">
        <f>SUMIFS('Production Data'!T:T,'Production Data'!C:C,'Workout sheet'!D852,'Production Data'!A:A,'Workout sheet'!A852)</f>
        <v>0</v>
      </c>
      <c r="H852">
        <f>COUNTIFS('Compac Raw Data'!$D:$D,'Workout sheet'!C852,'Compac Raw Data'!$Z:$Z,'Workout sheet'!A852)</f>
        <v>0</v>
      </c>
      <c r="I852" s="8">
        <f t="shared" si="99"/>
        <v>0</v>
      </c>
      <c r="J852" s="8">
        <f t="shared" si="100"/>
        <v>0</v>
      </c>
      <c r="K852">
        <f>(SUMIFS('Compac Raw Data'!S:S,'Compac Raw Data'!Z:Z,'Workout sheet'!A852,'Compac Raw Data'!D:D,'Workout sheet'!C852))</f>
        <v>0</v>
      </c>
      <c r="L852" s="17">
        <f t="shared" si="97"/>
        <v>0</v>
      </c>
      <c r="M852" s="8">
        <f ca="1">IF(Table2[[#This Row],[MONTH]]+EOMONTH(MONTH(Table2[[#This Row],[MONTH]]),0)&lt;TODAY(),IF(H852=0,(F852-E852)/1440,((F852-E852)/H852)/1440),0)</f>
        <v>0</v>
      </c>
      <c r="N852" s="24">
        <f t="shared" si="98"/>
        <v>0</v>
      </c>
    </row>
    <row r="853" spans="1:14" x14ac:dyDescent="0.3">
      <c r="A853" s="6">
        <v>45505</v>
      </c>
      <c r="B853" t="s">
        <v>35</v>
      </c>
      <c r="C853" t="str">
        <f>_xlfn.XLOOKUP(D853,'Production Data'!C:C,'Production Data'!B:B)</f>
        <v>MAZAK HMC FH6800 2PC-1 I21003</v>
      </c>
      <c r="D853" s="1" t="s">
        <v>42</v>
      </c>
      <c r="E853" s="1">
        <f>SUMIFS('Production Data'!K:K,'Production Data'!C:C,'Workout sheet'!D853,'Production Data'!A:A,'Workout sheet'!A853)</f>
        <v>0</v>
      </c>
      <c r="F853" s="1">
        <f t="shared" si="101"/>
        <v>35100</v>
      </c>
      <c r="G853">
        <f>SUMIFS('Production Data'!T:T,'Production Data'!C:C,'Workout sheet'!D853,'Production Data'!A:A,'Workout sheet'!A853)</f>
        <v>0</v>
      </c>
      <c r="H853">
        <f>COUNTIFS('Compac Raw Data'!$D:$D,'Workout sheet'!C853,'Compac Raw Data'!$Z:$Z,'Workout sheet'!A853)</f>
        <v>0</v>
      </c>
      <c r="I853" s="8">
        <f t="shared" si="99"/>
        <v>0</v>
      </c>
      <c r="J853" s="8">
        <f t="shared" si="100"/>
        <v>0</v>
      </c>
      <c r="K853">
        <f>(SUMIFS('Compac Raw Data'!S:S,'Compac Raw Data'!Z:Z,'Workout sheet'!A853,'Compac Raw Data'!D:D,'Workout sheet'!C853))</f>
        <v>0</v>
      </c>
      <c r="L853" s="17">
        <f t="shared" si="97"/>
        <v>0</v>
      </c>
      <c r="M853" s="8">
        <f ca="1">IF(Table2[[#This Row],[MONTH]]+EOMONTH(MONTH(Table2[[#This Row],[MONTH]]),0)&lt;TODAY(),IF(H853=0,(F853-E853)/1440,((F853-E853)/H853)/1440),0)</f>
        <v>0</v>
      </c>
      <c r="N853" s="24">
        <f t="shared" si="98"/>
        <v>0</v>
      </c>
    </row>
    <row r="854" spans="1:14" x14ac:dyDescent="0.3">
      <c r="A854" s="6">
        <v>45505</v>
      </c>
      <c r="B854" t="s">
        <v>35</v>
      </c>
      <c r="C854" t="str">
        <f>_xlfn.XLOOKUP(D854,'Production Data'!C:C,'Production Data'!B:B)</f>
        <v>MAZAK HMC FH6800 2PC-2 I21006</v>
      </c>
      <c r="D854" s="1" t="s">
        <v>43</v>
      </c>
      <c r="E854" s="1">
        <f>SUMIFS('Production Data'!K:K,'Production Data'!C:C,'Workout sheet'!D854,'Production Data'!A:A,'Workout sheet'!A854)</f>
        <v>0</v>
      </c>
      <c r="F854" s="1">
        <f t="shared" si="101"/>
        <v>35100</v>
      </c>
      <c r="G854">
        <f>SUMIFS('Production Data'!T:T,'Production Data'!C:C,'Workout sheet'!D854,'Production Data'!A:A,'Workout sheet'!A854)</f>
        <v>0</v>
      </c>
      <c r="H854">
        <f>COUNTIFS('Compac Raw Data'!$D:$D,'Workout sheet'!C854,'Compac Raw Data'!$Z:$Z,'Workout sheet'!A854)</f>
        <v>0</v>
      </c>
      <c r="I854" s="8">
        <f t="shared" si="99"/>
        <v>0</v>
      </c>
      <c r="J854" s="8">
        <f t="shared" si="100"/>
        <v>0</v>
      </c>
      <c r="K854">
        <f>(SUMIFS('Compac Raw Data'!S:S,'Compac Raw Data'!Z:Z,'Workout sheet'!A854,'Compac Raw Data'!D:D,'Workout sheet'!C854))</f>
        <v>0</v>
      </c>
      <c r="L854" s="17">
        <f t="shared" si="97"/>
        <v>0</v>
      </c>
      <c r="M854" s="8">
        <f ca="1">IF(Table2[[#This Row],[MONTH]]+EOMONTH(MONTH(Table2[[#This Row],[MONTH]]),0)&lt;TODAY(),IF(H854=0,(F854-E854)/1440,((F854-E854)/H854)/1440),0)</f>
        <v>0</v>
      </c>
      <c r="N854" s="24">
        <f t="shared" si="98"/>
        <v>0</v>
      </c>
    </row>
    <row r="855" spans="1:14" x14ac:dyDescent="0.3">
      <c r="A855" s="6">
        <v>45505</v>
      </c>
      <c r="B855" t="s">
        <v>35</v>
      </c>
      <c r="C855" t="str">
        <f>_xlfn.XLOOKUP(D855,'Production Data'!C:C,'Production Data'!B:B)</f>
        <v>MAZAK TURNING CENTER QTN350M I3006</v>
      </c>
      <c r="D855" s="1" t="s">
        <v>44</v>
      </c>
      <c r="E855" s="1">
        <f>SUMIFS('Production Data'!K:K,'Production Data'!C:C,'Workout sheet'!D855,'Production Data'!A:A,'Workout sheet'!A855)</f>
        <v>0</v>
      </c>
      <c r="F855" s="1">
        <f t="shared" si="101"/>
        <v>35100</v>
      </c>
      <c r="G855">
        <f>SUMIFS('Production Data'!T:T,'Production Data'!C:C,'Workout sheet'!D855,'Production Data'!A:A,'Workout sheet'!A855)</f>
        <v>0</v>
      </c>
      <c r="H855">
        <f>COUNTIFS('Compac Raw Data'!$D:$D,'Workout sheet'!C855,'Compac Raw Data'!$Z:$Z,'Workout sheet'!A855)</f>
        <v>0</v>
      </c>
      <c r="I855" s="8">
        <f t="shared" si="99"/>
        <v>0</v>
      </c>
      <c r="J855" s="8">
        <f t="shared" si="100"/>
        <v>0</v>
      </c>
      <c r="K855">
        <f>(SUMIFS('Compac Raw Data'!S:S,'Compac Raw Data'!Z:Z,'Workout sheet'!A855,'Compac Raw Data'!D:D,'Workout sheet'!C855))</f>
        <v>0</v>
      </c>
      <c r="L855" s="17">
        <f t="shared" si="97"/>
        <v>0</v>
      </c>
      <c r="M855" s="8">
        <f ca="1">IF(Table2[[#This Row],[MONTH]]+EOMONTH(MONTH(Table2[[#This Row],[MONTH]]),0)&lt;TODAY(),IF(H855=0,(F855-E855)/1440,((F855-E855)/H855)/1440),0)</f>
        <v>0</v>
      </c>
      <c r="N855" s="24">
        <f t="shared" si="98"/>
        <v>0</v>
      </c>
    </row>
    <row r="856" spans="1:14" x14ac:dyDescent="0.3">
      <c r="A856" s="6">
        <v>45505</v>
      </c>
      <c r="B856" t="s">
        <v>35</v>
      </c>
      <c r="C856" t="str">
        <f>_xlfn.XLOOKUP(D856,'Production Data'!C:C,'Production Data'!B:B)</f>
        <v>MAZAK VMC VTC200B I22001</v>
      </c>
      <c r="D856" s="1" t="s">
        <v>45</v>
      </c>
      <c r="E856" s="1">
        <f>SUMIFS('Production Data'!K:K,'Production Data'!C:C,'Workout sheet'!D856,'Production Data'!A:A,'Workout sheet'!A856)</f>
        <v>0</v>
      </c>
      <c r="F856" s="1">
        <f t="shared" si="101"/>
        <v>35100</v>
      </c>
      <c r="G856">
        <f>SUMIFS('Production Data'!T:T,'Production Data'!C:C,'Workout sheet'!D856,'Production Data'!A:A,'Workout sheet'!A856)</f>
        <v>0</v>
      </c>
      <c r="H856">
        <f>COUNTIFS('Compac Raw Data'!$D:$D,'Workout sheet'!C856,'Compac Raw Data'!$Z:$Z,'Workout sheet'!A856)</f>
        <v>0</v>
      </c>
      <c r="I856" s="8">
        <f t="shared" si="99"/>
        <v>0</v>
      </c>
      <c r="J856" s="8">
        <f t="shared" si="100"/>
        <v>0</v>
      </c>
      <c r="K856">
        <f>(SUMIFS('Compac Raw Data'!S:S,'Compac Raw Data'!Z:Z,'Workout sheet'!A856,'Compac Raw Data'!D:D,'Workout sheet'!C856))</f>
        <v>0</v>
      </c>
      <c r="L856" s="17">
        <f t="shared" si="97"/>
        <v>0</v>
      </c>
      <c r="M856" s="8">
        <f ca="1">IF(Table2[[#This Row],[MONTH]]+EOMONTH(MONTH(Table2[[#This Row],[MONTH]]),0)&lt;TODAY(),IF(H856=0,(F856-E856)/1440,((F856-E856)/H856)/1440),0)</f>
        <v>0</v>
      </c>
      <c r="N856" s="24">
        <f t="shared" si="98"/>
        <v>0</v>
      </c>
    </row>
    <row r="857" spans="1:14" x14ac:dyDescent="0.3">
      <c r="A857" s="6">
        <v>45505</v>
      </c>
      <c r="B857" t="s">
        <v>35</v>
      </c>
      <c r="C857" t="str">
        <f>_xlfn.XLOOKUP(D857,'Production Data'!C:C,'Production Data'!B:B)</f>
        <v>AMS VMC MCV400 XL I22002</v>
      </c>
      <c r="D857" s="1" t="s">
        <v>46</v>
      </c>
      <c r="E857" s="1">
        <f>SUMIFS('Production Data'!K:K,'Production Data'!C:C,'Workout sheet'!D857,'Production Data'!A:A,'Workout sheet'!A857)</f>
        <v>0</v>
      </c>
      <c r="F857" s="1">
        <f t="shared" si="101"/>
        <v>35100</v>
      </c>
      <c r="G857">
        <f>SUMIFS('Production Data'!T:T,'Production Data'!C:C,'Workout sheet'!D857,'Production Data'!A:A,'Workout sheet'!A857)</f>
        <v>0</v>
      </c>
      <c r="H857">
        <f>COUNTIFS('Compac Raw Data'!$D:$D,'Workout sheet'!C857,'Compac Raw Data'!$Z:$Z,'Workout sheet'!A857)</f>
        <v>0</v>
      </c>
      <c r="I857" s="8">
        <f t="shared" si="99"/>
        <v>0</v>
      </c>
      <c r="J857" s="8">
        <f t="shared" si="100"/>
        <v>0</v>
      </c>
      <c r="K857">
        <f>(SUMIFS('Compac Raw Data'!S:S,'Compac Raw Data'!Z:Z,'Workout sheet'!A857,'Compac Raw Data'!D:D,'Workout sheet'!C857))</f>
        <v>0</v>
      </c>
      <c r="L857" s="17">
        <f t="shared" si="97"/>
        <v>0</v>
      </c>
      <c r="M857" s="8">
        <f ca="1">IF(Table2[[#This Row],[MONTH]]+EOMONTH(MONTH(Table2[[#This Row],[MONTH]]),0)&lt;TODAY(),IF(H857=0,(F857-E857)/1440,((F857-E857)/H857)/1440),0)</f>
        <v>0</v>
      </c>
      <c r="N857" s="24">
        <f t="shared" si="98"/>
        <v>0</v>
      </c>
    </row>
    <row r="858" spans="1:14" x14ac:dyDescent="0.3">
      <c r="A858" s="6">
        <v>45505</v>
      </c>
      <c r="B858" t="s">
        <v>35</v>
      </c>
      <c r="C858" t="str">
        <f>_xlfn.XLOOKUP(D858,'Production Data'!C:C,'Production Data'!B:B)</f>
        <v>TAL VERTICAL TURNING LATHE VTL800 I3106</v>
      </c>
      <c r="D858" s="1" t="s">
        <v>47</v>
      </c>
      <c r="E858" s="1">
        <f>SUMIFS('Production Data'!K:K,'Production Data'!C:C,'Workout sheet'!D858,'Production Data'!A:A,'Workout sheet'!A858)</f>
        <v>0</v>
      </c>
      <c r="F858" s="1">
        <f t="shared" si="101"/>
        <v>35100</v>
      </c>
      <c r="G858">
        <f>SUMIFS('Production Data'!T:T,'Production Data'!C:C,'Workout sheet'!D858,'Production Data'!A:A,'Workout sheet'!A858)</f>
        <v>0</v>
      </c>
      <c r="H858">
        <f>COUNTIFS('Compac Raw Data'!$D:$D,'Workout sheet'!C858,'Compac Raw Data'!$Z:$Z,'Workout sheet'!A858)</f>
        <v>0</v>
      </c>
      <c r="I858" s="8">
        <f t="shared" si="99"/>
        <v>0</v>
      </c>
      <c r="J858" s="8">
        <f t="shared" si="100"/>
        <v>0</v>
      </c>
      <c r="K858">
        <f>(SUMIFS('Compac Raw Data'!S:S,'Compac Raw Data'!Z:Z,'Workout sheet'!A858,'Compac Raw Data'!D:D,'Workout sheet'!C858))</f>
        <v>0</v>
      </c>
      <c r="L858" s="17">
        <f t="shared" si="97"/>
        <v>0</v>
      </c>
      <c r="M858" s="8">
        <f ca="1">IF(Table2[[#This Row],[MONTH]]+EOMONTH(MONTH(Table2[[#This Row],[MONTH]]),0)&lt;TODAY(),IF(H858=0,(F858-E858)/1440,((F858-E858)/H858)/1440),0)</f>
        <v>0</v>
      </c>
      <c r="N858" s="24">
        <f t="shared" si="98"/>
        <v>0</v>
      </c>
    </row>
    <row r="859" spans="1:14" x14ac:dyDescent="0.3">
      <c r="A859" s="6">
        <v>45505</v>
      </c>
      <c r="B859" t="s">
        <v>35</v>
      </c>
      <c r="C859" t="str">
        <f>_xlfn.XLOOKUP(D859,'Production Data'!C:C,'Production Data'!B:B)</f>
        <v>MAZAK TURNING CENTER QTN250M I3005</v>
      </c>
      <c r="D859" s="1" t="s">
        <v>48</v>
      </c>
      <c r="E859" s="1">
        <f>SUMIFS('Production Data'!K:K,'Production Data'!C:C,'Workout sheet'!D859,'Production Data'!A:A,'Workout sheet'!A859)</f>
        <v>0</v>
      </c>
      <c r="F859" s="1">
        <f t="shared" si="101"/>
        <v>35100</v>
      </c>
      <c r="G859">
        <f>SUMIFS('Production Data'!T:T,'Production Data'!C:C,'Workout sheet'!D859,'Production Data'!A:A,'Workout sheet'!A859)</f>
        <v>0</v>
      </c>
      <c r="H859">
        <f>COUNTIFS('Compac Raw Data'!$D:$D,'Workout sheet'!C859,'Compac Raw Data'!$Z:$Z,'Workout sheet'!A859)</f>
        <v>0</v>
      </c>
      <c r="I859" s="8">
        <f t="shared" si="99"/>
        <v>0</v>
      </c>
      <c r="J859" s="8">
        <f t="shared" si="100"/>
        <v>0</v>
      </c>
      <c r="K859">
        <f>(SUMIFS('Compac Raw Data'!S:S,'Compac Raw Data'!Z:Z,'Workout sheet'!A859,'Compac Raw Data'!D:D,'Workout sheet'!C859))</f>
        <v>0</v>
      </c>
      <c r="L859" s="17">
        <f t="shared" si="97"/>
        <v>0</v>
      </c>
      <c r="M859" s="8">
        <f ca="1">IF(Table2[[#This Row],[MONTH]]+EOMONTH(MONTH(Table2[[#This Row],[MONTH]]),0)&lt;TODAY(),IF(H859=0,(F859-E859)/1440,((F859-E859)/H859)/1440),0)</f>
        <v>0</v>
      </c>
      <c r="N859" s="24">
        <f t="shared" si="98"/>
        <v>0</v>
      </c>
    </row>
    <row r="860" spans="1:14" x14ac:dyDescent="0.3">
      <c r="A860" s="6">
        <v>45505</v>
      </c>
      <c r="B860" t="s">
        <v>35</v>
      </c>
      <c r="C860" t="str">
        <f>_xlfn.XLOOKUP(D860,'Production Data'!C:C,'Production Data'!B:B)</f>
        <v>MAZAK TURNING CENTER SQT200 I3004</v>
      </c>
      <c r="D860" s="1" t="s">
        <v>49</v>
      </c>
      <c r="E860" s="1">
        <f>SUMIFS('Production Data'!K:K,'Production Data'!C:C,'Workout sheet'!D860,'Production Data'!A:A,'Workout sheet'!A860)</f>
        <v>0</v>
      </c>
      <c r="F860" s="1">
        <f t="shared" si="101"/>
        <v>35100</v>
      </c>
      <c r="G860">
        <f>SUMIFS('Production Data'!T:T,'Production Data'!C:C,'Workout sheet'!D860,'Production Data'!A:A,'Workout sheet'!A860)</f>
        <v>0</v>
      </c>
      <c r="H860">
        <f>COUNTIFS('Compac Raw Data'!$D:$D,'Workout sheet'!C860,'Compac Raw Data'!$Z:$Z,'Workout sheet'!A860)</f>
        <v>0</v>
      </c>
      <c r="I860" s="8">
        <f t="shared" si="99"/>
        <v>0</v>
      </c>
      <c r="J860" s="8">
        <f t="shared" si="100"/>
        <v>0</v>
      </c>
      <c r="K860">
        <f>(SUMIFS('Compac Raw Data'!S:S,'Compac Raw Data'!Z:Z,'Workout sheet'!A860,'Compac Raw Data'!D:D,'Workout sheet'!C860))</f>
        <v>0</v>
      </c>
      <c r="L860" s="17">
        <f t="shared" si="97"/>
        <v>0</v>
      </c>
      <c r="M860" s="8">
        <f ca="1">IF(Table2[[#This Row],[MONTH]]+EOMONTH(MONTH(Table2[[#This Row],[MONTH]]),0)&lt;TODAY(),IF(H860=0,(F860-E860)/1440,((F860-E860)/H860)/1440),0)</f>
        <v>0</v>
      </c>
      <c r="N860" s="24">
        <f t="shared" si="98"/>
        <v>0</v>
      </c>
    </row>
    <row r="861" spans="1:14" x14ac:dyDescent="0.3">
      <c r="A861" s="6">
        <v>45505</v>
      </c>
      <c r="B861" t="s">
        <v>35</v>
      </c>
      <c r="C861" t="str">
        <f>_xlfn.XLOOKUP(D861,'Production Data'!C:C,'Production Data'!B:B)</f>
        <v>MAZAK TURNING CENTER SQT250-2 I3003</v>
      </c>
      <c r="D861" s="1" t="s">
        <v>50</v>
      </c>
      <c r="E861" s="1">
        <f>SUMIFS('Production Data'!K:K,'Production Data'!C:C,'Workout sheet'!D861,'Production Data'!A:A,'Workout sheet'!A861)</f>
        <v>0</v>
      </c>
      <c r="F861" s="1">
        <f t="shared" si="101"/>
        <v>35100</v>
      </c>
      <c r="G861">
        <f>SUMIFS('Production Data'!T:T,'Production Data'!C:C,'Workout sheet'!D861,'Production Data'!A:A,'Workout sheet'!A861)</f>
        <v>0</v>
      </c>
      <c r="H861">
        <f>COUNTIFS('Compac Raw Data'!$D:$D,'Workout sheet'!C861,'Compac Raw Data'!$Z:$Z,'Workout sheet'!A861)</f>
        <v>0</v>
      </c>
      <c r="I861" s="8">
        <f t="shared" si="99"/>
        <v>0</v>
      </c>
      <c r="J861" s="8">
        <f t="shared" si="100"/>
        <v>0</v>
      </c>
      <c r="K861">
        <f>(SUMIFS('Compac Raw Data'!S:S,'Compac Raw Data'!Z:Z,'Workout sheet'!A861,'Compac Raw Data'!D:D,'Workout sheet'!C861))</f>
        <v>0</v>
      </c>
      <c r="L861" s="17">
        <f t="shared" si="97"/>
        <v>0</v>
      </c>
      <c r="M861" s="8">
        <f ca="1">IF(Table2[[#This Row],[MONTH]]+EOMONTH(MONTH(Table2[[#This Row],[MONTH]]),0)&lt;TODAY(),IF(H861=0,(F861-E861)/1440,((F861-E861)/H861)/1440),0)</f>
        <v>0</v>
      </c>
      <c r="N861" s="24">
        <f t="shared" si="98"/>
        <v>0</v>
      </c>
    </row>
    <row r="862" spans="1:14" x14ac:dyDescent="0.3">
      <c r="A862" s="6">
        <v>45505</v>
      </c>
      <c r="B862" t="s">
        <v>35</v>
      </c>
      <c r="C862" t="str">
        <f>_xlfn.XLOOKUP(D862,'Production Data'!C:C,'Production Data'!B:B)</f>
        <v>MAG FEELER VMC VMP45A I22003</v>
      </c>
      <c r="D862" s="1" t="s">
        <v>51</v>
      </c>
      <c r="E862" s="1">
        <f>SUMIFS('Production Data'!K:K,'Production Data'!C:C,'Workout sheet'!D862,'Production Data'!A:A,'Workout sheet'!A862)</f>
        <v>0</v>
      </c>
      <c r="F862" s="1">
        <f t="shared" si="101"/>
        <v>35100</v>
      </c>
      <c r="G862">
        <f>SUMIFS('Production Data'!T:T,'Production Data'!C:C,'Workout sheet'!D862,'Production Data'!A:A,'Workout sheet'!A862)</f>
        <v>0</v>
      </c>
      <c r="H862">
        <f>COUNTIFS('Compac Raw Data'!$D:$D,'Workout sheet'!C862,'Compac Raw Data'!$Z:$Z,'Workout sheet'!A862)</f>
        <v>0</v>
      </c>
      <c r="I862" s="8">
        <f t="shared" si="99"/>
        <v>0</v>
      </c>
      <c r="J862" s="8">
        <f t="shared" si="100"/>
        <v>0</v>
      </c>
      <c r="K862">
        <f>(SUMIFS('Compac Raw Data'!S:S,'Compac Raw Data'!Z:Z,'Workout sheet'!A862,'Compac Raw Data'!D:D,'Workout sheet'!C862))</f>
        <v>0</v>
      </c>
      <c r="L862" s="17">
        <f t="shared" si="97"/>
        <v>0</v>
      </c>
      <c r="M862" s="8">
        <f ca="1">IF(Table2[[#This Row],[MONTH]]+EOMONTH(MONTH(Table2[[#This Row],[MONTH]]),0)&lt;TODAY(),IF(H862=0,(F862-E862)/1440,((F862-E862)/H862)/1440),0)</f>
        <v>0</v>
      </c>
      <c r="N862" s="24">
        <f t="shared" si="98"/>
        <v>0</v>
      </c>
    </row>
    <row r="863" spans="1:14" x14ac:dyDescent="0.3">
      <c r="A863" s="6">
        <v>45505</v>
      </c>
      <c r="B863" t="s">
        <v>35</v>
      </c>
      <c r="C863" t="str">
        <f>_xlfn.XLOOKUP(D863,'Production Data'!C:C,'Production Data'!B:B)</f>
        <v>MAZAK HMC HCN6800 2PC-3 I21007</v>
      </c>
      <c r="D863" s="1" t="s">
        <v>52</v>
      </c>
      <c r="E863" s="1">
        <f>SUMIFS('Production Data'!K:K,'Production Data'!C:C,'Workout sheet'!D863,'Production Data'!A:A,'Workout sheet'!A863)</f>
        <v>0</v>
      </c>
      <c r="F863" s="1">
        <f t="shared" si="101"/>
        <v>35100</v>
      </c>
      <c r="G863">
        <f>SUMIFS('Production Data'!T:T,'Production Data'!C:C,'Workout sheet'!D863,'Production Data'!A:A,'Workout sheet'!A863)</f>
        <v>0</v>
      </c>
      <c r="H863">
        <f>COUNTIFS('Compac Raw Data'!$D:$D,'Workout sheet'!C863,'Compac Raw Data'!$Z:$Z,'Workout sheet'!A863)</f>
        <v>0</v>
      </c>
      <c r="I863" s="8">
        <f t="shared" si="99"/>
        <v>0</v>
      </c>
      <c r="J863" s="8">
        <f t="shared" si="100"/>
        <v>0</v>
      </c>
      <c r="K863">
        <f>(SUMIFS('Compac Raw Data'!S:S,'Compac Raw Data'!Z:Z,'Workout sheet'!A863,'Compac Raw Data'!D:D,'Workout sheet'!C863))</f>
        <v>0</v>
      </c>
      <c r="L863" s="17">
        <f t="shared" si="97"/>
        <v>0</v>
      </c>
      <c r="M863" s="8">
        <f ca="1">IF(Table2[[#This Row],[MONTH]]+EOMONTH(MONTH(Table2[[#This Row],[MONTH]]),0)&lt;TODAY(),IF(H863=0,(F863-E863)/1440,((F863-E863)/H863)/1440),0)</f>
        <v>0</v>
      </c>
      <c r="N863" s="24">
        <f t="shared" si="98"/>
        <v>0</v>
      </c>
    </row>
    <row r="864" spans="1:14" x14ac:dyDescent="0.3">
      <c r="A864" s="6">
        <v>45505</v>
      </c>
      <c r="B864" t="s">
        <v>35</v>
      </c>
      <c r="C864" t="str">
        <f>_xlfn.XLOOKUP(D864,'Production Data'!C:C,'Production Data'!B:B)</f>
        <v>DOOSAN HMC HP6300 7PC I21008</v>
      </c>
      <c r="D864" s="1" t="s">
        <v>53</v>
      </c>
      <c r="E864" s="1">
        <f>SUMIFS('Production Data'!K:K,'Production Data'!C:C,'Workout sheet'!D864,'Production Data'!A:A,'Workout sheet'!A864)</f>
        <v>0</v>
      </c>
      <c r="F864" s="1">
        <f t="shared" si="101"/>
        <v>35100</v>
      </c>
      <c r="G864">
        <f>SUMIFS('Production Data'!T:T,'Production Data'!C:C,'Workout sheet'!D864,'Production Data'!A:A,'Workout sheet'!A864)</f>
        <v>0</v>
      </c>
      <c r="H864">
        <f>COUNTIFS('Compac Raw Data'!$D:$D,'Workout sheet'!C864,'Compac Raw Data'!$Z:$Z,'Workout sheet'!A864)</f>
        <v>0</v>
      </c>
      <c r="I864" s="8">
        <f t="shared" si="99"/>
        <v>0</v>
      </c>
      <c r="J864" s="8">
        <f t="shared" si="100"/>
        <v>0</v>
      </c>
      <c r="K864">
        <f>(SUMIFS('Compac Raw Data'!S:S,'Compac Raw Data'!Z:Z,'Workout sheet'!A864,'Compac Raw Data'!D:D,'Workout sheet'!C864))</f>
        <v>0</v>
      </c>
      <c r="L864" s="17">
        <f t="shared" si="97"/>
        <v>0</v>
      </c>
      <c r="M864" s="8">
        <f ca="1">IF(Table2[[#This Row],[MONTH]]+EOMONTH(MONTH(Table2[[#This Row],[MONTH]]),0)&lt;TODAY(),IF(H864=0,(F864-E864)/1440,((F864-E864)/H864)/1440),0)</f>
        <v>0</v>
      </c>
      <c r="N864" s="24">
        <f t="shared" si="98"/>
        <v>0</v>
      </c>
    </row>
    <row r="865" spans="1:14" x14ac:dyDescent="0.3">
      <c r="A865" s="6">
        <v>45505</v>
      </c>
      <c r="B865" t="s">
        <v>35</v>
      </c>
      <c r="C865" t="str">
        <f>_xlfn.XLOOKUP(D865,'Production Data'!C:C,'Production Data'!B:B)</f>
        <v>WIDMA VERTICAL TURNING LATHE VT600H I3108</v>
      </c>
      <c r="D865" s="1" t="s">
        <v>54</v>
      </c>
      <c r="E865" s="1">
        <f>SUMIFS('Production Data'!K:K,'Production Data'!C:C,'Workout sheet'!D865,'Production Data'!A:A,'Workout sheet'!A865)</f>
        <v>0</v>
      </c>
      <c r="F865" s="1">
        <f t="shared" si="101"/>
        <v>35100</v>
      </c>
      <c r="G865">
        <f>SUMIFS('Production Data'!T:T,'Production Data'!C:C,'Workout sheet'!D865,'Production Data'!A:A,'Workout sheet'!A865)</f>
        <v>0</v>
      </c>
      <c r="H865">
        <f>COUNTIFS('Compac Raw Data'!$D:$D,'Workout sheet'!C865,'Compac Raw Data'!$Z:$Z,'Workout sheet'!A865)</f>
        <v>0</v>
      </c>
      <c r="I865" s="8">
        <f t="shared" si="99"/>
        <v>0</v>
      </c>
      <c r="J865" s="8">
        <f t="shared" si="100"/>
        <v>0</v>
      </c>
      <c r="K865">
        <f>(SUMIFS('Compac Raw Data'!S:S,'Compac Raw Data'!Z:Z,'Workout sheet'!A865,'Compac Raw Data'!D:D,'Workout sheet'!C865))</f>
        <v>0</v>
      </c>
      <c r="L865" s="17">
        <f t="shared" si="97"/>
        <v>0</v>
      </c>
      <c r="M865" s="8">
        <f ca="1">IF(Table2[[#This Row],[MONTH]]+EOMONTH(MONTH(Table2[[#This Row],[MONTH]]),0)&lt;TODAY(),IF(H865=0,(F865-E865)/1440,((F865-E865)/H865)/1440),0)</f>
        <v>0</v>
      </c>
      <c r="N865" s="24">
        <f t="shared" si="98"/>
        <v>0</v>
      </c>
    </row>
    <row r="866" spans="1:14" x14ac:dyDescent="0.3">
      <c r="A866" s="6">
        <v>45505</v>
      </c>
      <c r="B866" t="s">
        <v>55</v>
      </c>
      <c r="C866" t="str">
        <f>_xlfn.XLOOKUP(D866,'Production Data'!C:C,'Production Data'!B:B)</f>
        <v>MAZAK INTEGRES E300-1 I3102</v>
      </c>
      <c r="D866" s="1" t="s">
        <v>56</v>
      </c>
      <c r="E866" s="1">
        <f>SUMIFS('Production Data'!K:K,'Production Data'!C:C,'Workout sheet'!D866,'Production Data'!A:A,'Workout sheet'!A866)</f>
        <v>0</v>
      </c>
      <c r="F866" s="1">
        <f t="shared" si="101"/>
        <v>35100</v>
      </c>
      <c r="G866">
        <f>SUMIFS('Production Data'!T:T,'Production Data'!C:C,'Workout sheet'!D866,'Production Data'!A:A,'Workout sheet'!A866)</f>
        <v>0</v>
      </c>
      <c r="H866">
        <f>COUNTIFS('Compac Raw Data'!$D:$D,'Workout sheet'!C866,'Compac Raw Data'!$Z:$Z,'Workout sheet'!A866)</f>
        <v>0</v>
      </c>
      <c r="I866" s="8">
        <f t="shared" si="99"/>
        <v>0</v>
      </c>
      <c r="J866" s="8">
        <f t="shared" si="100"/>
        <v>0</v>
      </c>
      <c r="K866">
        <f>(SUMIFS('Compac Raw Data'!S:S,'Compac Raw Data'!Z:Z,'Workout sheet'!A866,'Compac Raw Data'!D:D,'Workout sheet'!C866))</f>
        <v>0</v>
      </c>
      <c r="L866" s="17">
        <f t="shared" si="97"/>
        <v>0</v>
      </c>
      <c r="M866" s="8">
        <f ca="1">IF(Table2[[#This Row],[MONTH]]+EOMONTH(MONTH(Table2[[#This Row],[MONTH]]),0)&lt;TODAY(),IF(H866=0,(F866-E866)/1440,((F866-E866)/H866)/1440),0)</f>
        <v>0</v>
      </c>
      <c r="N866" s="24">
        <f t="shared" si="98"/>
        <v>0</v>
      </c>
    </row>
    <row r="867" spans="1:14" x14ac:dyDescent="0.3">
      <c r="A867" s="6">
        <v>45505</v>
      </c>
      <c r="B867" t="s">
        <v>55</v>
      </c>
      <c r="C867" t="str">
        <f>_xlfn.XLOOKUP(D867,'Production Data'!C:C,'Production Data'!B:B)</f>
        <v>MAZAK INTEGRES E300-2 I3103</v>
      </c>
      <c r="D867" s="1" t="s">
        <v>57</v>
      </c>
      <c r="E867" s="1">
        <f>SUMIFS('Production Data'!K:K,'Production Data'!C:C,'Workout sheet'!D867,'Production Data'!A:A,'Workout sheet'!A867)</f>
        <v>0</v>
      </c>
      <c r="F867" s="1">
        <f t="shared" si="101"/>
        <v>35100</v>
      </c>
      <c r="G867">
        <f>SUMIFS('Production Data'!T:T,'Production Data'!C:C,'Workout sheet'!D867,'Production Data'!A:A,'Workout sheet'!A867)</f>
        <v>0</v>
      </c>
      <c r="H867">
        <f>COUNTIFS('Compac Raw Data'!$D:$D,'Workout sheet'!C867,'Compac Raw Data'!$Z:$Z,'Workout sheet'!A867)</f>
        <v>0</v>
      </c>
      <c r="I867" s="8">
        <f t="shared" si="99"/>
        <v>0</v>
      </c>
      <c r="J867" s="8">
        <f t="shared" si="100"/>
        <v>0</v>
      </c>
      <c r="K867">
        <f>(SUMIFS('Compac Raw Data'!S:S,'Compac Raw Data'!Z:Z,'Workout sheet'!A867,'Compac Raw Data'!D:D,'Workout sheet'!C867))</f>
        <v>0</v>
      </c>
      <c r="L867" s="17">
        <f t="shared" si="97"/>
        <v>0</v>
      </c>
      <c r="M867" s="8">
        <f ca="1">IF(Table2[[#This Row],[MONTH]]+EOMONTH(MONTH(Table2[[#This Row],[MONTH]]),0)&lt;TODAY(),IF(H867=0,(F867-E867)/1440,((F867-E867)/H867)/1440),0)</f>
        <v>0</v>
      </c>
      <c r="N867" s="24">
        <f t="shared" si="98"/>
        <v>0</v>
      </c>
    </row>
    <row r="868" spans="1:14" x14ac:dyDescent="0.3">
      <c r="A868" s="6">
        <v>45505</v>
      </c>
      <c r="B868" t="s">
        <v>55</v>
      </c>
      <c r="C868" t="str">
        <f>_xlfn.XLOOKUP(D868,'Production Data'!C:C,'Production Data'!B:B)</f>
        <v>MAZAK INTEGRES E300-3 I3104</v>
      </c>
      <c r="D868" s="1" t="s">
        <v>58</v>
      </c>
      <c r="E868" s="1">
        <f>SUMIFS('Production Data'!K:K,'Production Data'!C:C,'Workout sheet'!D868,'Production Data'!A:A,'Workout sheet'!A868)</f>
        <v>0</v>
      </c>
      <c r="F868" s="1">
        <f t="shared" si="101"/>
        <v>35100</v>
      </c>
      <c r="G868">
        <f>SUMIFS('Production Data'!T:T,'Production Data'!C:C,'Workout sheet'!D868,'Production Data'!A:A,'Workout sheet'!A868)</f>
        <v>0</v>
      </c>
      <c r="H868">
        <f>COUNTIFS('Compac Raw Data'!$D:$D,'Workout sheet'!C868,'Compac Raw Data'!$Z:$Z,'Workout sheet'!A868)</f>
        <v>0</v>
      </c>
      <c r="I868" s="8">
        <f t="shared" si="99"/>
        <v>0</v>
      </c>
      <c r="J868" s="8">
        <f t="shared" si="100"/>
        <v>0</v>
      </c>
      <c r="K868">
        <f>(SUMIFS('Compac Raw Data'!S:S,'Compac Raw Data'!Z:Z,'Workout sheet'!A868,'Compac Raw Data'!D:D,'Workout sheet'!C868))</f>
        <v>0</v>
      </c>
      <c r="L868" s="17">
        <f t="shared" si="97"/>
        <v>0</v>
      </c>
      <c r="M868" s="8">
        <f ca="1">IF(Table2[[#This Row],[MONTH]]+EOMONTH(MONTH(Table2[[#This Row],[MONTH]]),0)&lt;TODAY(),IF(H868=0,(F868-E868)/1440,((F868-E868)/H868)/1440),0)</f>
        <v>0</v>
      </c>
      <c r="N868" s="24">
        <f t="shared" si="98"/>
        <v>0</v>
      </c>
    </row>
    <row r="869" spans="1:14" x14ac:dyDescent="0.3">
      <c r="A869" s="6">
        <v>45505</v>
      </c>
      <c r="B869" t="s">
        <v>55</v>
      </c>
      <c r="C869" t="str">
        <f>_xlfn.XLOOKUP(D869,'Production Data'!C:C,'Production Data'!B:B)</f>
        <v>MAZAK INTEGREX E500-1 I3201</v>
      </c>
      <c r="D869" s="1" t="s">
        <v>59</v>
      </c>
      <c r="E869" s="1">
        <f>SUMIFS('Production Data'!K:K,'Production Data'!C:C,'Workout sheet'!D869,'Production Data'!A:A,'Workout sheet'!A869)</f>
        <v>0</v>
      </c>
      <c r="F869" s="1">
        <f t="shared" si="101"/>
        <v>35100</v>
      </c>
      <c r="G869">
        <f>SUMIFS('Production Data'!T:T,'Production Data'!C:C,'Workout sheet'!D869,'Production Data'!A:A,'Workout sheet'!A869)</f>
        <v>0</v>
      </c>
      <c r="H869">
        <f>COUNTIFS('Compac Raw Data'!$D:$D,'Workout sheet'!C869,'Compac Raw Data'!$Z:$Z,'Workout sheet'!A869)</f>
        <v>0</v>
      </c>
      <c r="I869" s="8">
        <f t="shared" si="99"/>
        <v>0</v>
      </c>
      <c r="J869" s="8">
        <f t="shared" si="100"/>
        <v>0</v>
      </c>
      <c r="K869">
        <f>(SUMIFS('Compac Raw Data'!S:S,'Compac Raw Data'!Z:Z,'Workout sheet'!A869,'Compac Raw Data'!D:D,'Workout sheet'!C869))</f>
        <v>0</v>
      </c>
      <c r="L869" s="17">
        <f t="shared" si="97"/>
        <v>0</v>
      </c>
      <c r="M869" s="8">
        <f ca="1">IF(Table2[[#This Row],[MONTH]]+EOMONTH(MONTH(Table2[[#This Row],[MONTH]]),0)&lt;TODAY(),IF(H869=0,(F869-E869)/1440,((F869-E869)/H869)/1440),0)</f>
        <v>0</v>
      </c>
      <c r="N869" s="24">
        <f t="shared" si="98"/>
        <v>0</v>
      </c>
    </row>
    <row r="870" spans="1:14" x14ac:dyDescent="0.3">
      <c r="A870" s="6">
        <v>45505</v>
      </c>
      <c r="B870" t="s">
        <v>55</v>
      </c>
      <c r="C870" t="str">
        <f>_xlfn.XLOOKUP(D870,'Production Data'!C:C,'Production Data'!B:B)</f>
        <v>MAZAK INTEGREX E500-2 I3202</v>
      </c>
      <c r="D870" s="1" t="s">
        <v>60</v>
      </c>
      <c r="E870" s="1">
        <f>SUMIFS('Production Data'!K:K,'Production Data'!C:C,'Workout sheet'!D870,'Production Data'!A:A,'Workout sheet'!A870)</f>
        <v>0</v>
      </c>
      <c r="F870" s="1">
        <f t="shared" si="101"/>
        <v>35100</v>
      </c>
      <c r="G870">
        <f>SUMIFS('Production Data'!T:T,'Production Data'!C:C,'Workout sheet'!D870,'Production Data'!A:A,'Workout sheet'!A870)</f>
        <v>0</v>
      </c>
      <c r="H870">
        <f>COUNTIFS('Compac Raw Data'!$D:$D,'Workout sheet'!C870,'Compac Raw Data'!$Z:$Z,'Workout sheet'!A870)</f>
        <v>0</v>
      </c>
      <c r="I870" s="8">
        <f t="shared" si="99"/>
        <v>0</v>
      </c>
      <c r="J870" s="8">
        <f t="shared" si="100"/>
        <v>0</v>
      </c>
      <c r="K870">
        <f>(SUMIFS('Compac Raw Data'!S:S,'Compac Raw Data'!Z:Z,'Workout sheet'!A870,'Compac Raw Data'!D:D,'Workout sheet'!C870))</f>
        <v>0</v>
      </c>
      <c r="L870" s="17">
        <f t="shared" si="97"/>
        <v>0</v>
      </c>
      <c r="M870" s="8">
        <f ca="1">IF(Table2[[#This Row],[MONTH]]+EOMONTH(MONTH(Table2[[#This Row],[MONTH]]),0)&lt;TODAY(),IF(H870=0,(F870-E870)/1440,((F870-E870)/H870)/1440),0)</f>
        <v>0</v>
      </c>
      <c r="N870" s="24">
        <f t="shared" si="98"/>
        <v>0</v>
      </c>
    </row>
    <row r="871" spans="1:14" x14ac:dyDescent="0.3">
      <c r="A871" s="6">
        <v>45505</v>
      </c>
      <c r="B871" t="s">
        <v>55</v>
      </c>
      <c r="C871" t="str">
        <f>_xlfn.XLOOKUP(D871,'Production Data'!C:C,'Production Data'!B:B)</f>
        <v>MAZAK INTEGRES E800-1 I23001</v>
      </c>
      <c r="D871" s="1" t="s">
        <v>61</v>
      </c>
      <c r="E871" s="1">
        <f>SUMIFS('Production Data'!K:K,'Production Data'!C:C,'Workout sheet'!D871,'Production Data'!A:A,'Workout sheet'!A871)</f>
        <v>0</v>
      </c>
      <c r="F871" s="1">
        <f t="shared" si="101"/>
        <v>35100</v>
      </c>
      <c r="G871">
        <f>SUMIFS('Production Data'!T:T,'Production Data'!C:C,'Workout sheet'!D871,'Production Data'!A:A,'Workout sheet'!A871)</f>
        <v>0</v>
      </c>
      <c r="H871">
        <f>COUNTIFS('Compac Raw Data'!$D:$D,'Workout sheet'!C871,'Compac Raw Data'!$Z:$Z,'Workout sheet'!A871)</f>
        <v>0</v>
      </c>
      <c r="I871" s="8">
        <f t="shared" si="99"/>
        <v>0</v>
      </c>
      <c r="J871" s="8">
        <f t="shared" si="100"/>
        <v>0</v>
      </c>
      <c r="K871">
        <f>(SUMIFS('Compac Raw Data'!S:S,'Compac Raw Data'!Z:Z,'Workout sheet'!A871,'Compac Raw Data'!D:D,'Workout sheet'!C871))</f>
        <v>0</v>
      </c>
      <c r="L871" s="17">
        <f t="shared" si="97"/>
        <v>0</v>
      </c>
      <c r="M871" s="8">
        <f ca="1">IF(Table2[[#This Row],[MONTH]]+EOMONTH(MONTH(Table2[[#This Row],[MONTH]]),0)&lt;TODAY(),IF(H871=0,(F871-E871)/1440,((F871-E871)/H871)/1440),0)</f>
        <v>0</v>
      </c>
      <c r="N871" s="24">
        <f t="shared" si="98"/>
        <v>0</v>
      </c>
    </row>
    <row r="872" spans="1:14" x14ac:dyDescent="0.3">
      <c r="A872" s="6">
        <v>45505</v>
      </c>
      <c r="B872" t="s">
        <v>55</v>
      </c>
      <c r="C872" t="str">
        <f>_xlfn.XLOOKUP(D872,'Production Data'!C:C,'Production Data'!B:B)</f>
        <v>MAZAK INTEGRES E800-2 I23002</v>
      </c>
      <c r="D872" s="1" t="s">
        <v>62</v>
      </c>
      <c r="E872" s="1">
        <f>SUMIFS('Production Data'!K:K,'Production Data'!C:C,'Workout sheet'!D872,'Production Data'!A:A,'Workout sheet'!A872)</f>
        <v>0</v>
      </c>
      <c r="F872" s="1">
        <f t="shared" si="101"/>
        <v>35100</v>
      </c>
      <c r="G872">
        <f>SUMIFS('Production Data'!T:T,'Production Data'!C:C,'Workout sheet'!D872,'Production Data'!A:A,'Workout sheet'!A872)</f>
        <v>0</v>
      </c>
      <c r="H872">
        <f>COUNTIFS('Compac Raw Data'!$D:$D,'Workout sheet'!C872,'Compac Raw Data'!$Z:$Z,'Workout sheet'!A872)</f>
        <v>0</v>
      </c>
      <c r="I872" s="8">
        <f t="shared" si="99"/>
        <v>0</v>
      </c>
      <c r="J872" s="8">
        <f t="shared" si="100"/>
        <v>0</v>
      </c>
      <c r="K872">
        <f>(SUMIFS('Compac Raw Data'!S:S,'Compac Raw Data'!Z:Z,'Workout sheet'!A872,'Compac Raw Data'!D:D,'Workout sheet'!C872))</f>
        <v>0</v>
      </c>
      <c r="L872" s="17">
        <f t="shared" si="97"/>
        <v>0</v>
      </c>
      <c r="M872" s="8">
        <f ca="1">IF(Table2[[#This Row],[MONTH]]+EOMONTH(MONTH(Table2[[#This Row],[MONTH]]),0)&lt;TODAY(),IF(H872=0,(F872-E872)/1440,((F872-E872)/H872)/1440),0)</f>
        <v>0</v>
      </c>
      <c r="N872" s="24">
        <f t="shared" si="98"/>
        <v>0</v>
      </c>
    </row>
    <row r="873" spans="1:14" x14ac:dyDescent="0.3">
      <c r="A873" s="6">
        <v>45505</v>
      </c>
      <c r="B873" t="s">
        <v>55</v>
      </c>
      <c r="C873" t="str">
        <f>_xlfn.XLOOKUP(D873,'Production Data'!C:C,'Production Data'!B:B)</f>
        <v>ARTHUR KLINK BROACHING 120T I5004</v>
      </c>
      <c r="D873" s="1" t="s">
        <v>63</v>
      </c>
      <c r="E873" s="1">
        <f>SUMIFS('Production Data'!K:K,'Production Data'!C:C,'Workout sheet'!D873,'Production Data'!A:A,'Workout sheet'!A873)</f>
        <v>0</v>
      </c>
      <c r="F873" s="1">
        <f t="shared" si="101"/>
        <v>35100</v>
      </c>
      <c r="G873">
        <f>SUMIFS('Production Data'!T:T,'Production Data'!C:C,'Workout sheet'!D873,'Production Data'!A:A,'Workout sheet'!A873)</f>
        <v>0</v>
      </c>
      <c r="H873">
        <f>COUNTIFS('Compac Raw Data'!$D:$D,'Workout sheet'!C873,'Compac Raw Data'!$Z:$Z,'Workout sheet'!A873)</f>
        <v>0</v>
      </c>
      <c r="I873" s="8">
        <f t="shared" si="99"/>
        <v>0</v>
      </c>
      <c r="J873" s="8">
        <f t="shared" si="100"/>
        <v>0</v>
      </c>
      <c r="K873">
        <f>(SUMIFS('Compac Raw Data'!S:S,'Compac Raw Data'!Z:Z,'Workout sheet'!A873,'Compac Raw Data'!D:D,'Workout sheet'!C873))</f>
        <v>0</v>
      </c>
      <c r="L873" s="17">
        <f t="shared" si="97"/>
        <v>0</v>
      </c>
      <c r="M873" s="8">
        <f ca="1">IF(Table2[[#This Row],[MONTH]]+EOMONTH(MONTH(Table2[[#This Row],[MONTH]]),0)&lt;TODAY(),IF(H873=0,(F873-E873)/1440,((F873-E873)/H873)/1440),0)</f>
        <v>0</v>
      </c>
      <c r="N873" s="24">
        <f t="shared" si="98"/>
        <v>0</v>
      </c>
    </row>
    <row r="874" spans="1:14" x14ac:dyDescent="0.3">
      <c r="A874" s="6">
        <v>45505</v>
      </c>
      <c r="B874" t="s">
        <v>55</v>
      </c>
      <c r="C874" t="str">
        <f>_xlfn.XLOOKUP(D874,'Production Data'!C:C,'Production Data'!B:B)</f>
        <v>BROACHING MACHINE  25 T-5003</v>
      </c>
      <c r="D874" s="1" t="s">
        <v>64</v>
      </c>
      <c r="E874" s="1">
        <f>SUMIFS('Production Data'!K:K,'Production Data'!C:C,'Workout sheet'!D874,'Production Data'!A:A,'Workout sheet'!A874)</f>
        <v>0</v>
      </c>
      <c r="F874" s="1">
        <f t="shared" si="101"/>
        <v>35100</v>
      </c>
      <c r="G874">
        <f>SUMIFS('Production Data'!T:T,'Production Data'!C:C,'Workout sheet'!D874,'Production Data'!A:A,'Workout sheet'!A874)</f>
        <v>0</v>
      </c>
      <c r="H874">
        <f>COUNTIFS('Compac Raw Data'!$D:$D,'Workout sheet'!C874,'Compac Raw Data'!$Z:$Z,'Workout sheet'!A874)</f>
        <v>0</v>
      </c>
      <c r="I874" s="8">
        <f t="shared" si="99"/>
        <v>0</v>
      </c>
      <c r="J874" s="8">
        <f t="shared" si="100"/>
        <v>0</v>
      </c>
      <c r="K874">
        <f>(SUMIFS('Compac Raw Data'!S:S,'Compac Raw Data'!Z:Z,'Workout sheet'!A874,'Compac Raw Data'!D:D,'Workout sheet'!C874))</f>
        <v>0</v>
      </c>
      <c r="L874" s="17">
        <f t="shared" si="97"/>
        <v>0</v>
      </c>
      <c r="M874" s="8">
        <f ca="1">IF(Table2[[#This Row],[MONTH]]+EOMONTH(MONTH(Table2[[#This Row],[MONTH]]),0)&lt;TODAY(),IF(H874=0,(F874-E874)/1440,((F874-E874)/H874)/1440),0)</f>
        <v>0</v>
      </c>
      <c r="N874" s="24">
        <f t="shared" si="98"/>
        <v>0</v>
      </c>
    </row>
    <row r="875" spans="1:14" x14ac:dyDescent="0.3">
      <c r="A875" s="6">
        <v>45505</v>
      </c>
      <c r="B875" t="s">
        <v>55</v>
      </c>
      <c r="C875" t="str">
        <f>_xlfn.XLOOKUP(D875,'Production Data'!C:C,'Production Data'!B:B)</f>
        <v>CRANEBEL BROACHING 50T I5005</v>
      </c>
      <c r="D875" s="1" t="s">
        <v>65</v>
      </c>
      <c r="E875" s="1">
        <f>SUMIFS('Production Data'!K:K,'Production Data'!C:C,'Workout sheet'!D875,'Production Data'!A:A,'Workout sheet'!A875)</f>
        <v>0</v>
      </c>
      <c r="F875" s="1">
        <f t="shared" si="101"/>
        <v>35100</v>
      </c>
      <c r="G875">
        <f>SUMIFS('Production Data'!T:T,'Production Data'!C:C,'Workout sheet'!D875,'Production Data'!A:A,'Workout sheet'!A875)</f>
        <v>0</v>
      </c>
      <c r="H875">
        <f>COUNTIFS('Compac Raw Data'!$D:$D,'Workout sheet'!C875,'Compac Raw Data'!$Z:$Z,'Workout sheet'!A875)</f>
        <v>0</v>
      </c>
      <c r="I875" s="8">
        <f t="shared" si="99"/>
        <v>0</v>
      </c>
      <c r="J875" s="8">
        <f t="shared" si="100"/>
        <v>0</v>
      </c>
      <c r="K875">
        <f>(SUMIFS('Compac Raw Data'!S:S,'Compac Raw Data'!Z:Z,'Workout sheet'!A875,'Compac Raw Data'!D:D,'Workout sheet'!C875))</f>
        <v>0</v>
      </c>
      <c r="L875" s="17">
        <f t="shared" ref="L875:L938" si="102">IFERROR(E875/G875,0)</f>
        <v>0</v>
      </c>
      <c r="M875" s="8">
        <f ca="1">IF(Table2[[#This Row],[MONTH]]+EOMONTH(MONTH(Table2[[#This Row],[MONTH]]),0)&lt;TODAY(),IF(H875=0,(F875-E875)/1440,((F875-E875)/H875)/1440),0)</f>
        <v>0</v>
      </c>
      <c r="N875" s="24">
        <f t="shared" ref="N875:N938" si="103">E875/F875</f>
        <v>0</v>
      </c>
    </row>
    <row r="876" spans="1:14" x14ac:dyDescent="0.3">
      <c r="A876" s="6">
        <v>45505</v>
      </c>
      <c r="B876" t="s">
        <v>55</v>
      </c>
      <c r="C876" t="str">
        <f>_xlfn.XLOOKUP(D876,'Production Data'!C:C,'Production Data'!B:B)</f>
        <v>TASA BROACHING 75T I5006</v>
      </c>
      <c r="D876" s="1" t="s">
        <v>66</v>
      </c>
      <c r="E876" s="1">
        <f>SUMIFS('Production Data'!K:K,'Production Data'!C:C,'Workout sheet'!D876,'Production Data'!A:A,'Workout sheet'!A876)</f>
        <v>0</v>
      </c>
      <c r="F876" s="1">
        <f t="shared" si="101"/>
        <v>35100</v>
      </c>
      <c r="G876">
        <f>SUMIFS('Production Data'!T:T,'Production Data'!C:C,'Workout sheet'!D876,'Production Data'!A:A,'Workout sheet'!A876)</f>
        <v>0</v>
      </c>
      <c r="H876">
        <f>COUNTIFS('Compac Raw Data'!$D:$D,'Workout sheet'!C876,'Compac Raw Data'!$Z:$Z,'Workout sheet'!A876)</f>
        <v>0</v>
      </c>
      <c r="I876" s="8">
        <f t="shared" si="99"/>
        <v>0</v>
      </c>
      <c r="J876" s="8">
        <f t="shared" si="100"/>
        <v>0</v>
      </c>
      <c r="K876">
        <f>(SUMIFS('Compac Raw Data'!S:S,'Compac Raw Data'!Z:Z,'Workout sheet'!A876,'Compac Raw Data'!D:D,'Workout sheet'!C876))</f>
        <v>0</v>
      </c>
      <c r="L876" s="17">
        <f t="shared" si="102"/>
        <v>0</v>
      </c>
      <c r="M876" s="8">
        <f ca="1">IF(Table2[[#This Row],[MONTH]]+EOMONTH(MONTH(Table2[[#This Row],[MONTH]]),0)&lt;TODAY(),IF(H876=0,(F876-E876)/1440,((F876-E876)/H876)/1440),0)</f>
        <v>0</v>
      </c>
      <c r="N876" s="24">
        <f t="shared" si="103"/>
        <v>0</v>
      </c>
    </row>
    <row r="877" spans="1:14" x14ac:dyDescent="0.3">
      <c r="A877" s="6">
        <v>45505</v>
      </c>
      <c r="B877" t="s">
        <v>80</v>
      </c>
      <c r="C877" t="str">
        <f>_xlfn.XLOOKUP(D877,'Production Data'!C:C,'Production Data'!B:B)</f>
        <v>PREMIER HOBBING PE250-1 I7006</v>
      </c>
      <c r="D877" s="1" t="s">
        <v>67</v>
      </c>
      <c r="E877" s="1">
        <f>SUMIFS('Production Data'!K:K,'Production Data'!C:C,'Workout sheet'!D877,'Production Data'!A:A,'Workout sheet'!A877)</f>
        <v>0</v>
      </c>
      <c r="F877" s="1">
        <f t="shared" si="101"/>
        <v>35100</v>
      </c>
      <c r="G877">
        <f>SUMIFS('Production Data'!T:T,'Production Data'!C:C,'Workout sheet'!D877,'Production Data'!A:A,'Workout sheet'!A877)</f>
        <v>0</v>
      </c>
      <c r="H877">
        <f>COUNTIFS('Compac Raw Data'!$D:$D,'Workout sheet'!C877,'Compac Raw Data'!$Z:$Z,'Workout sheet'!A877)</f>
        <v>0</v>
      </c>
      <c r="I877" s="8">
        <f t="shared" si="99"/>
        <v>0</v>
      </c>
      <c r="J877" s="8">
        <f t="shared" si="100"/>
        <v>0</v>
      </c>
      <c r="K877">
        <f>(SUMIFS('Compac Raw Data'!S:S,'Compac Raw Data'!Z:Z,'Workout sheet'!A877,'Compac Raw Data'!D:D,'Workout sheet'!C877))</f>
        <v>0</v>
      </c>
      <c r="L877" s="17">
        <f t="shared" si="102"/>
        <v>0</v>
      </c>
      <c r="M877" s="8">
        <f ca="1">IF(Table2[[#This Row],[MONTH]]+EOMONTH(MONTH(Table2[[#This Row],[MONTH]]),0)&lt;TODAY(),IF(H877=0,(F877-E877)/1440,((F877-E877)/H877)/1440),0)</f>
        <v>0</v>
      </c>
      <c r="N877" s="24">
        <f t="shared" si="103"/>
        <v>0</v>
      </c>
    </row>
    <row r="878" spans="1:14" x14ac:dyDescent="0.3">
      <c r="A878" s="6">
        <v>45505</v>
      </c>
      <c r="B878" t="s">
        <v>80</v>
      </c>
      <c r="C878" t="str">
        <f>_xlfn.XLOOKUP(D878,'Production Data'!C:C,'Production Data'!B:B)</f>
        <v>STUDER EXT GRINDING S36-2 I13006</v>
      </c>
      <c r="D878" s="1" t="s">
        <v>68</v>
      </c>
      <c r="E878" s="1">
        <f>SUMIFS('Production Data'!K:K,'Production Data'!C:C,'Workout sheet'!D878,'Production Data'!A:A,'Workout sheet'!A878)</f>
        <v>0</v>
      </c>
      <c r="F878" s="1">
        <f t="shared" si="101"/>
        <v>35100</v>
      </c>
      <c r="G878">
        <f>SUMIFS('Production Data'!T:T,'Production Data'!C:C,'Workout sheet'!D878,'Production Data'!A:A,'Workout sheet'!A878)</f>
        <v>0</v>
      </c>
      <c r="H878">
        <f>COUNTIFS('Compac Raw Data'!$D:$D,'Workout sheet'!C878,'Compac Raw Data'!$Z:$Z,'Workout sheet'!A878)</f>
        <v>0</v>
      </c>
      <c r="I878" s="8">
        <f t="shared" si="99"/>
        <v>0</v>
      </c>
      <c r="J878" s="8">
        <f t="shared" si="100"/>
        <v>0</v>
      </c>
      <c r="K878">
        <f>(SUMIFS('Compac Raw Data'!S:S,'Compac Raw Data'!Z:Z,'Workout sheet'!A878,'Compac Raw Data'!D:D,'Workout sheet'!C878))</f>
        <v>0</v>
      </c>
      <c r="L878" s="17">
        <f t="shared" si="102"/>
        <v>0</v>
      </c>
      <c r="M878" s="8">
        <f ca="1">IF(Table2[[#This Row],[MONTH]]+EOMONTH(MONTH(Table2[[#This Row],[MONTH]]),0)&lt;TODAY(),IF(H878=0,(F878-E878)/1440,((F878-E878)/H878)/1440),0)</f>
        <v>0</v>
      </c>
      <c r="N878" s="24">
        <f t="shared" si="103"/>
        <v>0</v>
      </c>
    </row>
    <row r="879" spans="1:14" x14ac:dyDescent="0.3">
      <c r="A879" s="6">
        <v>45505</v>
      </c>
      <c r="B879" t="s">
        <v>80</v>
      </c>
      <c r="C879" t="str">
        <f>_xlfn.XLOOKUP(D879,'Production Data'!C:C,'Production Data'!B:B)</f>
        <v>GLEASON GEAR GRINDING P600/800G-1 I15006</v>
      </c>
      <c r="D879" s="1" t="s">
        <v>69</v>
      </c>
      <c r="E879" s="1">
        <f>SUMIFS('Production Data'!K:K,'Production Data'!C:C,'Workout sheet'!D879,'Production Data'!A:A,'Workout sheet'!A879)</f>
        <v>0</v>
      </c>
      <c r="F879" s="1">
        <f t="shared" si="101"/>
        <v>35100</v>
      </c>
      <c r="G879">
        <f>SUMIFS('Production Data'!T:T,'Production Data'!C:C,'Workout sheet'!D879,'Production Data'!A:A,'Workout sheet'!A879)</f>
        <v>0</v>
      </c>
      <c r="H879">
        <f>COUNTIFS('Compac Raw Data'!$D:$D,'Workout sheet'!C879,'Compac Raw Data'!$Z:$Z,'Workout sheet'!A879)</f>
        <v>0</v>
      </c>
      <c r="I879" s="8">
        <f t="shared" si="99"/>
        <v>0</v>
      </c>
      <c r="J879" s="8">
        <f t="shared" si="100"/>
        <v>0</v>
      </c>
      <c r="K879">
        <f>(SUMIFS('Compac Raw Data'!S:S,'Compac Raw Data'!Z:Z,'Workout sheet'!A879,'Compac Raw Data'!D:D,'Workout sheet'!C879))</f>
        <v>0</v>
      </c>
      <c r="L879" s="17">
        <f t="shared" si="102"/>
        <v>0</v>
      </c>
      <c r="M879" s="8">
        <f ca="1">IF(Table2[[#This Row],[MONTH]]+EOMONTH(MONTH(Table2[[#This Row],[MONTH]]),0)&lt;TODAY(),IF(H879=0,(F879-E879)/1440,((F879-E879)/H879)/1440),0)</f>
        <v>0</v>
      </c>
      <c r="N879" s="24">
        <f t="shared" si="103"/>
        <v>0</v>
      </c>
    </row>
    <row r="880" spans="1:14" x14ac:dyDescent="0.3">
      <c r="A880" s="6">
        <v>45505</v>
      </c>
      <c r="B880" t="s">
        <v>80</v>
      </c>
      <c r="C880" t="str">
        <f>_xlfn.XLOOKUP(D880,'Production Data'!C:C,'Production Data'!B:B)</f>
        <v>GLEASON GEAR GRINDING P600/800G-2 I15008</v>
      </c>
      <c r="D880" s="1" t="s">
        <v>70</v>
      </c>
      <c r="E880" s="1">
        <f>SUMIFS('Production Data'!K:K,'Production Data'!C:C,'Workout sheet'!D880,'Production Data'!A:A,'Workout sheet'!A880)</f>
        <v>0</v>
      </c>
      <c r="F880" s="1">
        <f t="shared" si="101"/>
        <v>35100</v>
      </c>
      <c r="G880">
        <f>SUMIFS('Production Data'!T:T,'Production Data'!C:C,'Workout sheet'!D880,'Production Data'!A:A,'Workout sheet'!A880)</f>
        <v>0</v>
      </c>
      <c r="H880">
        <f>COUNTIFS('Compac Raw Data'!$D:$D,'Workout sheet'!C880,'Compac Raw Data'!$Z:$Z,'Workout sheet'!A880)</f>
        <v>0</v>
      </c>
      <c r="I880" s="8">
        <f t="shared" si="99"/>
        <v>0</v>
      </c>
      <c r="J880" s="8">
        <f t="shared" si="100"/>
        <v>0</v>
      </c>
      <c r="K880">
        <f>(SUMIFS('Compac Raw Data'!S:S,'Compac Raw Data'!Z:Z,'Workout sheet'!A880,'Compac Raw Data'!D:D,'Workout sheet'!C880))</f>
        <v>0</v>
      </c>
      <c r="L880" s="17">
        <f t="shared" si="102"/>
        <v>0</v>
      </c>
      <c r="M880" s="8">
        <f ca="1">IF(Table2[[#This Row],[MONTH]]+EOMONTH(MONTH(Table2[[#This Row],[MONTH]]),0)&lt;TODAY(),IF(H880=0,(F880-E880)/1440,((F880-E880)/H880)/1440),0)</f>
        <v>0</v>
      </c>
      <c r="N880" s="24">
        <f t="shared" si="103"/>
        <v>0</v>
      </c>
    </row>
    <row r="881" spans="1:14" x14ac:dyDescent="0.3">
      <c r="A881" s="6">
        <v>45505</v>
      </c>
      <c r="B881" t="s">
        <v>80</v>
      </c>
      <c r="C881" t="str">
        <f>_xlfn.XLOOKUP(D881,'Production Data'!C:C,'Production Data'!B:B)</f>
        <v>MAZAK TURNING QTN350B I3008</v>
      </c>
      <c r="D881" s="1" t="s">
        <v>71</v>
      </c>
      <c r="E881" s="1">
        <f>SUMIFS('Production Data'!K:K,'Production Data'!C:C,'Workout sheet'!D881,'Production Data'!A:A,'Workout sheet'!A881)</f>
        <v>0</v>
      </c>
      <c r="F881" s="1">
        <f t="shared" si="101"/>
        <v>35100</v>
      </c>
      <c r="G881">
        <f>SUMIFS('Production Data'!T:T,'Production Data'!C:C,'Workout sheet'!D881,'Production Data'!A:A,'Workout sheet'!A881)</f>
        <v>0</v>
      </c>
      <c r="H881">
        <f>COUNTIFS('Compac Raw Data'!$D:$D,'Workout sheet'!C881,'Compac Raw Data'!$Z:$Z,'Workout sheet'!A881)</f>
        <v>0</v>
      </c>
      <c r="I881" s="8">
        <f t="shared" si="99"/>
        <v>0</v>
      </c>
      <c r="J881" s="8">
        <f t="shared" si="100"/>
        <v>0</v>
      </c>
      <c r="K881">
        <f>(SUMIFS('Compac Raw Data'!S:S,'Compac Raw Data'!Z:Z,'Workout sheet'!A881,'Compac Raw Data'!D:D,'Workout sheet'!C881))</f>
        <v>0</v>
      </c>
      <c r="L881" s="17">
        <f t="shared" si="102"/>
        <v>0</v>
      </c>
      <c r="M881" s="8">
        <f ca="1">IF(Table2[[#This Row],[MONTH]]+EOMONTH(MONTH(Table2[[#This Row],[MONTH]]),0)&lt;TODAY(),IF(H881=0,(F881-E881)/1440,((F881-E881)/H881)/1440),0)</f>
        <v>0</v>
      </c>
      <c r="N881" s="24">
        <f t="shared" si="103"/>
        <v>0</v>
      </c>
    </row>
    <row r="882" spans="1:14" x14ac:dyDescent="0.3">
      <c r="A882" s="6">
        <v>45505</v>
      </c>
      <c r="B882" t="s">
        <v>80</v>
      </c>
      <c r="C882" t="str">
        <f>_xlfn.XLOOKUP(D882,'Production Data'!C:C,'Production Data'!B:B)</f>
        <v>GLEASON HOBBING PE800-1 I7007</v>
      </c>
      <c r="D882" s="1" t="s">
        <v>72</v>
      </c>
      <c r="E882" s="1">
        <f>SUMIFS('Production Data'!K:K,'Production Data'!C:C,'Workout sheet'!D882,'Production Data'!A:A,'Workout sheet'!A882)</f>
        <v>0</v>
      </c>
      <c r="F882" s="1">
        <f t="shared" si="101"/>
        <v>35100</v>
      </c>
      <c r="G882">
        <f>SUMIFS('Production Data'!T:T,'Production Data'!C:C,'Workout sheet'!D882,'Production Data'!A:A,'Workout sheet'!A882)</f>
        <v>0</v>
      </c>
      <c r="H882">
        <f>COUNTIFS('Compac Raw Data'!$D:$D,'Workout sheet'!C882,'Compac Raw Data'!$Z:$Z,'Workout sheet'!A882)</f>
        <v>0</v>
      </c>
      <c r="I882" s="8">
        <f t="shared" si="99"/>
        <v>0</v>
      </c>
      <c r="J882" s="8">
        <f t="shared" si="100"/>
        <v>0</v>
      </c>
      <c r="K882">
        <f>(SUMIFS('Compac Raw Data'!S:S,'Compac Raw Data'!Z:Z,'Workout sheet'!A882,'Compac Raw Data'!D:D,'Workout sheet'!C882))</f>
        <v>0</v>
      </c>
      <c r="L882" s="17">
        <f t="shared" si="102"/>
        <v>0</v>
      </c>
      <c r="M882" s="8">
        <f ca="1">IF(Table2[[#This Row],[MONTH]]+EOMONTH(MONTH(Table2[[#This Row],[MONTH]]),0)&lt;TODAY(),IF(H882=0,(F882-E882)/1440,((F882-E882)/H882)/1440),0)</f>
        <v>0</v>
      </c>
      <c r="N882" s="24">
        <f t="shared" si="103"/>
        <v>0</v>
      </c>
    </row>
    <row r="883" spans="1:14" x14ac:dyDescent="0.3">
      <c r="A883" s="6">
        <v>45505</v>
      </c>
      <c r="B883" t="s">
        <v>80</v>
      </c>
      <c r="C883" t="str">
        <f>_xlfn.XLOOKUP(D883,'Production Data'!C:C,'Production Data'!B:B)</f>
        <v>GLEASON HOBBING PE800-2 I7014</v>
      </c>
      <c r="D883" s="1" t="s">
        <v>73</v>
      </c>
      <c r="E883" s="1">
        <f>SUMIFS('Production Data'!K:K,'Production Data'!C:C,'Workout sheet'!D883,'Production Data'!A:A,'Workout sheet'!A883)</f>
        <v>0</v>
      </c>
      <c r="F883" s="1">
        <f t="shared" si="101"/>
        <v>35100</v>
      </c>
      <c r="G883">
        <f>SUMIFS('Production Data'!T:T,'Production Data'!C:C,'Workout sheet'!D883,'Production Data'!A:A,'Workout sheet'!A883)</f>
        <v>0</v>
      </c>
      <c r="H883">
        <f>COUNTIFS('Compac Raw Data'!$D:$D,'Workout sheet'!C883,'Compac Raw Data'!$Z:$Z,'Workout sheet'!A883)</f>
        <v>0</v>
      </c>
      <c r="I883" s="8">
        <f t="shared" si="99"/>
        <v>0</v>
      </c>
      <c r="J883" s="8">
        <f t="shared" si="100"/>
        <v>0</v>
      </c>
      <c r="K883">
        <f>(SUMIFS('Compac Raw Data'!S:S,'Compac Raw Data'!Z:Z,'Workout sheet'!A883,'Compac Raw Data'!D:D,'Workout sheet'!C883))</f>
        <v>0</v>
      </c>
      <c r="L883" s="17">
        <f t="shared" si="102"/>
        <v>0</v>
      </c>
      <c r="M883" s="8">
        <f ca="1">IF(Table2[[#This Row],[MONTH]]+EOMONTH(MONTH(Table2[[#This Row],[MONTH]]),0)&lt;TODAY(),IF(H883=0,(F883-E883)/1440,((F883-E883)/H883)/1440),0)</f>
        <v>0</v>
      </c>
      <c r="N883" s="24">
        <f t="shared" si="103"/>
        <v>0</v>
      </c>
    </row>
    <row r="884" spans="1:14" x14ac:dyDescent="0.3">
      <c r="A884" s="6">
        <v>45505</v>
      </c>
      <c r="B884" t="s">
        <v>80</v>
      </c>
      <c r="C884" t="str">
        <f>_xlfn.XLOOKUP(D884,'Production Data'!C:C,'Production Data'!B:B)</f>
        <v>GLEASON HOBBING P600H-1 I7010</v>
      </c>
      <c r="D884" s="1" t="s">
        <v>74</v>
      </c>
      <c r="E884" s="1">
        <f>SUMIFS('Production Data'!K:K,'Production Data'!C:C,'Workout sheet'!D884,'Production Data'!A:A,'Workout sheet'!A884)</f>
        <v>0</v>
      </c>
      <c r="F884" s="1">
        <f t="shared" si="101"/>
        <v>35100</v>
      </c>
      <c r="G884">
        <f>SUMIFS('Production Data'!T:T,'Production Data'!C:C,'Workout sheet'!D884,'Production Data'!A:A,'Workout sheet'!A884)</f>
        <v>0</v>
      </c>
      <c r="H884">
        <f>COUNTIFS('Compac Raw Data'!$D:$D,'Workout sheet'!C884,'Compac Raw Data'!$Z:$Z,'Workout sheet'!A884)</f>
        <v>0</v>
      </c>
      <c r="I884" s="8">
        <f t="shared" ref="I884:I947" si="104">IF(H884=0,(E884/60),(E884/H884)/60)</f>
        <v>0</v>
      </c>
      <c r="J884" s="8">
        <f t="shared" ref="J884:J947" si="105">IF(H884=0,(G884-E884)/1440,((G884-E884)/H884)/1440)</f>
        <v>0</v>
      </c>
      <c r="K884">
        <f>(SUMIFS('Compac Raw Data'!S:S,'Compac Raw Data'!Z:Z,'Workout sheet'!A884,'Compac Raw Data'!D:D,'Workout sheet'!C884))</f>
        <v>0</v>
      </c>
      <c r="L884" s="17">
        <f t="shared" si="102"/>
        <v>0</v>
      </c>
      <c r="M884" s="8">
        <f ca="1">IF(Table2[[#This Row],[MONTH]]+EOMONTH(MONTH(Table2[[#This Row],[MONTH]]),0)&lt;TODAY(),IF(H884=0,(F884-E884)/1440,((F884-E884)/H884)/1440),0)</f>
        <v>0</v>
      </c>
      <c r="N884" s="24">
        <f t="shared" si="103"/>
        <v>0</v>
      </c>
    </row>
    <row r="885" spans="1:14" x14ac:dyDescent="0.3">
      <c r="A885" s="6">
        <v>45505</v>
      </c>
      <c r="B885" t="s">
        <v>80</v>
      </c>
      <c r="C885" t="str">
        <f>_xlfn.XLOOKUP(D885,'Production Data'!C:C,'Production Data'!B:B)</f>
        <v>MAZAK HMC FH5800 I21002</v>
      </c>
      <c r="D885" s="1" t="s">
        <v>75</v>
      </c>
      <c r="E885" s="1">
        <f>SUMIFS('Production Data'!K:K,'Production Data'!C:C,'Workout sheet'!D885,'Production Data'!A:A,'Workout sheet'!A885)</f>
        <v>0</v>
      </c>
      <c r="F885" s="1">
        <f t="shared" si="101"/>
        <v>35100</v>
      </c>
      <c r="G885">
        <f>SUMIFS('Production Data'!T:T,'Production Data'!C:C,'Workout sheet'!D885,'Production Data'!A:A,'Workout sheet'!A885)</f>
        <v>0</v>
      </c>
      <c r="H885">
        <f>COUNTIFS('Compac Raw Data'!$D:$D,'Workout sheet'!C885,'Compac Raw Data'!$Z:$Z,'Workout sheet'!A885)</f>
        <v>0</v>
      </c>
      <c r="I885" s="8">
        <f t="shared" si="104"/>
        <v>0</v>
      </c>
      <c r="J885" s="8">
        <f t="shared" si="105"/>
        <v>0</v>
      </c>
      <c r="K885">
        <f>(SUMIFS('Compac Raw Data'!S:S,'Compac Raw Data'!Z:Z,'Workout sheet'!A885,'Compac Raw Data'!D:D,'Workout sheet'!C885))</f>
        <v>0</v>
      </c>
      <c r="L885" s="17">
        <f t="shared" si="102"/>
        <v>0</v>
      </c>
      <c r="M885" s="8">
        <f ca="1">IF(Table2[[#This Row],[MONTH]]+EOMONTH(MONTH(Table2[[#This Row],[MONTH]]),0)&lt;TODAY(),IF(H885=0,(F885-E885)/1440,((F885-E885)/H885)/1440),0)</f>
        <v>0</v>
      </c>
      <c r="N885" s="24">
        <f t="shared" si="103"/>
        <v>0</v>
      </c>
    </row>
    <row r="886" spans="1:14" x14ac:dyDescent="0.3">
      <c r="A886" s="6">
        <v>45505</v>
      </c>
      <c r="B886" t="s">
        <v>80</v>
      </c>
      <c r="C886" t="str">
        <f>_xlfn.XLOOKUP(D886,'Production Data'!C:C,'Production Data'!B:B)</f>
        <v>PMT EXT GRINDING AWH600 I13007</v>
      </c>
      <c r="D886" s="1" t="s">
        <v>76</v>
      </c>
      <c r="E886" s="1">
        <f>SUMIFS('Production Data'!K:K,'Production Data'!C:C,'Workout sheet'!D886,'Production Data'!A:A,'Workout sheet'!A886)</f>
        <v>0</v>
      </c>
      <c r="F886" s="1">
        <f t="shared" si="101"/>
        <v>35100</v>
      </c>
      <c r="G886">
        <f>SUMIFS('Production Data'!T:T,'Production Data'!C:C,'Workout sheet'!D886,'Production Data'!A:A,'Workout sheet'!A886)</f>
        <v>0</v>
      </c>
      <c r="H886">
        <f>COUNTIFS('Compac Raw Data'!$D:$D,'Workout sheet'!C886,'Compac Raw Data'!$Z:$Z,'Workout sheet'!A886)</f>
        <v>0</v>
      </c>
      <c r="I886" s="8">
        <f t="shared" si="104"/>
        <v>0</v>
      </c>
      <c r="J886" s="8">
        <f t="shared" si="105"/>
        <v>0</v>
      </c>
      <c r="K886">
        <f>(SUMIFS('Compac Raw Data'!S:S,'Compac Raw Data'!Z:Z,'Workout sheet'!A886,'Compac Raw Data'!D:D,'Workout sheet'!C886))</f>
        <v>0</v>
      </c>
      <c r="L886" s="17">
        <f t="shared" si="102"/>
        <v>0</v>
      </c>
      <c r="M886" s="8">
        <f ca="1">IF(Table2[[#This Row],[MONTH]]+EOMONTH(MONTH(Table2[[#This Row],[MONTH]]),0)&lt;TODAY(),IF(H886=0,(F886-E886)/1440,((F886-E886)/H886)/1440),0)</f>
        <v>0</v>
      </c>
      <c r="N886" s="24">
        <f t="shared" si="103"/>
        <v>0</v>
      </c>
    </row>
    <row r="887" spans="1:14" x14ac:dyDescent="0.3">
      <c r="A887" s="6">
        <v>45505</v>
      </c>
      <c r="B887" t="s">
        <v>80</v>
      </c>
      <c r="C887" t="str">
        <f>_xlfn.XLOOKUP(D887,'Production Data'!C:C,'Production Data'!B:B)</f>
        <v>MAZAK TURNING QTN350A I3007</v>
      </c>
      <c r="D887" s="1" t="s">
        <v>77</v>
      </c>
      <c r="E887" s="1">
        <f>SUMIFS('Production Data'!K:K,'Production Data'!C:C,'Workout sheet'!D887,'Production Data'!A:A,'Workout sheet'!A887)</f>
        <v>0</v>
      </c>
      <c r="F887" s="1">
        <f t="shared" si="101"/>
        <v>35100</v>
      </c>
      <c r="G887">
        <f>SUMIFS('Production Data'!T:T,'Production Data'!C:C,'Workout sheet'!D887,'Production Data'!A:A,'Workout sheet'!A887)</f>
        <v>0</v>
      </c>
      <c r="H887">
        <f>COUNTIFS('Compac Raw Data'!$D:$D,'Workout sheet'!C887,'Compac Raw Data'!$Z:$Z,'Workout sheet'!A887)</f>
        <v>0</v>
      </c>
      <c r="I887" s="8">
        <f t="shared" si="104"/>
        <v>0</v>
      </c>
      <c r="J887" s="8">
        <f t="shared" si="105"/>
        <v>0</v>
      </c>
      <c r="K887">
        <f>(SUMIFS('Compac Raw Data'!S:S,'Compac Raw Data'!Z:Z,'Workout sheet'!A887,'Compac Raw Data'!D:D,'Workout sheet'!C887))</f>
        <v>0</v>
      </c>
      <c r="L887" s="17">
        <f t="shared" si="102"/>
        <v>0</v>
      </c>
      <c r="M887" s="8">
        <f ca="1">IF(Table2[[#This Row],[MONTH]]+EOMONTH(MONTH(Table2[[#This Row],[MONTH]]),0)&lt;TODAY(),IF(H887=0,(F887-E887)/1440,((F887-E887)/H887)/1440),0)</f>
        <v>0</v>
      </c>
      <c r="N887" s="24">
        <f t="shared" si="103"/>
        <v>0</v>
      </c>
    </row>
    <row r="888" spans="1:14" x14ac:dyDescent="0.3">
      <c r="A888" s="6">
        <v>45505</v>
      </c>
      <c r="B888" t="s">
        <v>80</v>
      </c>
      <c r="C888" t="str">
        <f>_xlfn.XLOOKUP(D888,'Production Data'!C:C,'Production Data'!B:B)</f>
        <v>MICROMATIC EXT GRINDING SH63 I13008</v>
      </c>
      <c r="D888" s="1" t="s">
        <v>78</v>
      </c>
      <c r="E888" s="1">
        <f>SUMIFS('Production Data'!K:K,'Production Data'!C:C,'Workout sheet'!D888,'Production Data'!A:A,'Workout sheet'!A888)</f>
        <v>0</v>
      </c>
      <c r="F888" s="1">
        <f t="shared" si="101"/>
        <v>35100</v>
      </c>
      <c r="G888">
        <f>SUMIFS('Production Data'!T:T,'Production Data'!C:C,'Workout sheet'!D888,'Production Data'!A:A,'Workout sheet'!A888)</f>
        <v>0</v>
      </c>
      <c r="H888">
        <f>COUNTIFS('Compac Raw Data'!$D:$D,'Workout sheet'!C888,'Compac Raw Data'!$Z:$Z,'Workout sheet'!A888)</f>
        <v>0</v>
      </c>
      <c r="I888" s="8">
        <f t="shared" si="104"/>
        <v>0</v>
      </c>
      <c r="J888" s="8">
        <f t="shared" si="105"/>
        <v>0</v>
      </c>
      <c r="K888">
        <f>(SUMIFS('Compac Raw Data'!S:S,'Compac Raw Data'!Z:Z,'Workout sheet'!A888,'Compac Raw Data'!D:D,'Workout sheet'!C888))</f>
        <v>0</v>
      </c>
      <c r="L888" s="17">
        <f t="shared" si="102"/>
        <v>0</v>
      </c>
      <c r="M888" s="8">
        <f ca="1">IF(Table2[[#This Row],[MONTH]]+EOMONTH(MONTH(Table2[[#This Row],[MONTH]]),0)&lt;TODAY(),IF(H888=0,(F888-E888)/1440,((F888-E888)/H888)/1440),0)</f>
        <v>0</v>
      </c>
      <c r="N888" s="24">
        <f t="shared" si="103"/>
        <v>0</v>
      </c>
    </row>
    <row r="889" spans="1:14" x14ac:dyDescent="0.3">
      <c r="A889" s="6">
        <v>45505</v>
      </c>
      <c r="B889" t="s">
        <v>80</v>
      </c>
      <c r="C889" t="str">
        <f>_xlfn.XLOOKUP(D889,'Production Data'!C:C,'Production Data'!B:B)</f>
        <v>GLEASON HOBBING P600H-2 I7017</v>
      </c>
      <c r="D889" s="1" t="s">
        <v>79</v>
      </c>
      <c r="E889" s="1">
        <f>SUMIFS('Production Data'!K:K,'Production Data'!C:C,'Workout sheet'!D889,'Production Data'!A:A,'Workout sheet'!A889)</f>
        <v>0</v>
      </c>
      <c r="F889" s="1">
        <f t="shared" si="101"/>
        <v>35100</v>
      </c>
      <c r="G889">
        <f>SUMIFS('Production Data'!T:T,'Production Data'!C:C,'Workout sheet'!D889,'Production Data'!A:A,'Workout sheet'!A889)</f>
        <v>0</v>
      </c>
      <c r="H889">
        <f>COUNTIFS('Compac Raw Data'!$D:$D,'Workout sheet'!C889,'Compac Raw Data'!$Z:$Z,'Workout sheet'!A889)</f>
        <v>0</v>
      </c>
      <c r="I889" s="8">
        <f t="shared" si="104"/>
        <v>0</v>
      </c>
      <c r="J889" s="8">
        <f t="shared" si="105"/>
        <v>0</v>
      </c>
      <c r="K889">
        <f>(SUMIFS('Compac Raw Data'!S:S,'Compac Raw Data'!Z:Z,'Workout sheet'!A889,'Compac Raw Data'!D:D,'Workout sheet'!C889))</f>
        <v>0</v>
      </c>
      <c r="L889" s="17">
        <f t="shared" si="102"/>
        <v>0</v>
      </c>
      <c r="M889" s="8">
        <f ca="1">IF(Table2[[#This Row],[MONTH]]+EOMONTH(MONTH(Table2[[#This Row],[MONTH]]),0)&lt;TODAY(),IF(H889=0,(F889-E889)/1440,((F889-E889)/H889)/1440),0)</f>
        <v>0</v>
      </c>
      <c r="N889" s="24">
        <f t="shared" si="103"/>
        <v>0</v>
      </c>
    </row>
    <row r="890" spans="1:14" x14ac:dyDescent="0.3">
      <c r="A890" s="6">
        <v>45536</v>
      </c>
      <c r="B890" t="s">
        <v>33</v>
      </c>
      <c r="C890" t="str">
        <f>_xlfn.XLOOKUP(D890,'Production Data'!C:C,'Production Data'!B:B)</f>
        <v>BROACHING MACHINE 10T - 5001</v>
      </c>
      <c r="D890" s="1" t="s">
        <v>0</v>
      </c>
      <c r="E890" s="1">
        <f>SUMIFS('Production Data'!K:K,'Production Data'!C:C,'Workout sheet'!D890,'Production Data'!A:A,'Workout sheet'!A890)</f>
        <v>0</v>
      </c>
      <c r="F890" s="1">
        <f t="shared" si="101"/>
        <v>32400</v>
      </c>
      <c r="G890">
        <f>SUMIFS('Production Data'!T:T,'Production Data'!C:C,'Workout sheet'!D890,'Production Data'!A:A,'Workout sheet'!A890)</f>
        <v>0</v>
      </c>
      <c r="H890">
        <f>COUNTIFS('Compac Raw Data'!$D:$D,'Workout sheet'!C890,'Compac Raw Data'!$Z:$Z,'Workout sheet'!A890)</f>
        <v>0</v>
      </c>
      <c r="I890" s="8">
        <f t="shared" si="104"/>
        <v>0</v>
      </c>
      <c r="J890" s="8">
        <f t="shared" si="105"/>
        <v>0</v>
      </c>
      <c r="K890">
        <f>(SUMIFS('Compac Raw Data'!S:S,'Compac Raw Data'!Z:Z,'Workout sheet'!A890,'Compac Raw Data'!D:D,'Workout sheet'!C890))</f>
        <v>0</v>
      </c>
      <c r="L890" s="17">
        <f t="shared" si="102"/>
        <v>0</v>
      </c>
      <c r="M890" s="8">
        <f ca="1">IF(Table2[[#This Row],[MONTH]]+EOMONTH(MONTH(Table2[[#This Row],[MONTH]]),0)&lt;TODAY(),IF(H890=0,(F890-E890)/1440,((F890-E890)/H890)/1440),0)</f>
        <v>0</v>
      </c>
      <c r="N890" s="24">
        <f t="shared" si="103"/>
        <v>0</v>
      </c>
    </row>
    <row r="891" spans="1:14" x14ac:dyDescent="0.3">
      <c r="A891" s="6">
        <v>45536</v>
      </c>
      <c r="B891" t="s">
        <v>33</v>
      </c>
      <c r="C891" t="str">
        <f>_xlfn.XLOOKUP(D891,'Production Data'!C:C,'Production Data'!B:B)</f>
        <v>SICMAT SHAVING RASO400 I9005</v>
      </c>
      <c r="D891" s="1" t="s">
        <v>1</v>
      </c>
      <c r="E891" s="1">
        <f>SUMIFS('Production Data'!K:K,'Production Data'!C:C,'Workout sheet'!D891,'Production Data'!A:A,'Workout sheet'!A891)</f>
        <v>0</v>
      </c>
      <c r="F891" s="1">
        <f t="shared" si="101"/>
        <v>32400</v>
      </c>
      <c r="G891">
        <f>SUMIFS('Production Data'!T:T,'Production Data'!C:C,'Workout sheet'!D891,'Production Data'!A:A,'Workout sheet'!A891)</f>
        <v>0</v>
      </c>
      <c r="H891">
        <f>COUNTIFS('Compac Raw Data'!$D:$D,'Workout sheet'!C891,'Compac Raw Data'!$Z:$Z,'Workout sheet'!A891)</f>
        <v>0</v>
      </c>
      <c r="I891" s="8">
        <f t="shared" si="104"/>
        <v>0</v>
      </c>
      <c r="J891" s="8">
        <f t="shared" si="105"/>
        <v>0</v>
      </c>
      <c r="K891">
        <f>(SUMIFS('Compac Raw Data'!S:S,'Compac Raw Data'!Z:Z,'Workout sheet'!A891,'Compac Raw Data'!D:D,'Workout sheet'!C891))</f>
        <v>0</v>
      </c>
      <c r="L891" s="17">
        <f t="shared" si="102"/>
        <v>0</v>
      </c>
      <c r="M891" s="8">
        <f ca="1">IF(Table2[[#This Row],[MONTH]]+EOMONTH(MONTH(Table2[[#This Row],[MONTH]]),0)&lt;TODAY(),IF(H891=0,(F891-E891)/1440,((F891-E891)/H891)/1440),0)</f>
        <v>0</v>
      </c>
      <c r="N891" s="24">
        <f t="shared" si="103"/>
        <v>0</v>
      </c>
    </row>
    <row r="892" spans="1:14" x14ac:dyDescent="0.3">
      <c r="A892" s="6">
        <v>45536</v>
      </c>
      <c r="B892" t="s">
        <v>33</v>
      </c>
      <c r="C892" t="str">
        <f>_xlfn.XLOOKUP(D892,'Production Data'!C:C,'Production Data'!B:B)</f>
        <v>GLEASON HOBBING GP400 I7013</v>
      </c>
      <c r="D892" s="1" t="s">
        <v>2</v>
      </c>
      <c r="E892" s="1">
        <f>SUMIFS('Production Data'!K:K,'Production Data'!C:C,'Workout sheet'!D892,'Production Data'!A:A,'Workout sheet'!A892)</f>
        <v>0</v>
      </c>
      <c r="F892" s="1">
        <f t="shared" si="101"/>
        <v>32400</v>
      </c>
      <c r="G892">
        <f>SUMIFS('Production Data'!T:T,'Production Data'!C:C,'Workout sheet'!D892,'Production Data'!A:A,'Workout sheet'!A892)</f>
        <v>0</v>
      </c>
      <c r="H892">
        <f>COUNTIFS('Compac Raw Data'!$D:$D,'Workout sheet'!C892,'Compac Raw Data'!$Z:$Z,'Workout sheet'!A892)</f>
        <v>0</v>
      </c>
      <c r="I892" s="8">
        <f t="shared" si="104"/>
        <v>0</v>
      </c>
      <c r="J892" s="8">
        <f t="shared" si="105"/>
        <v>0</v>
      </c>
      <c r="K892">
        <f>(SUMIFS('Compac Raw Data'!S:S,'Compac Raw Data'!Z:Z,'Workout sheet'!A892,'Compac Raw Data'!D:D,'Workout sheet'!C892))</f>
        <v>0</v>
      </c>
      <c r="L892" s="17">
        <f t="shared" si="102"/>
        <v>0</v>
      </c>
      <c r="M892" s="8">
        <f ca="1">IF(Table2[[#This Row],[MONTH]]+EOMONTH(MONTH(Table2[[#This Row],[MONTH]]),0)&lt;TODAY(),IF(H892=0,(F892-E892)/1440,((F892-E892)/H892)/1440),0)</f>
        <v>0</v>
      </c>
      <c r="N892" s="24">
        <f t="shared" si="103"/>
        <v>0</v>
      </c>
    </row>
    <row r="893" spans="1:14" x14ac:dyDescent="0.3">
      <c r="A893" s="6">
        <v>45536</v>
      </c>
      <c r="B893" t="s">
        <v>33</v>
      </c>
      <c r="C893" t="str">
        <f>_xlfn.XLOOKUP(D893,'Production Data'!C:C,'Production Data'!B:B)</f>
        <v>CLC SHAPING CLC 400-1 I18000</v>
      </c>
      <c r="D893" s="1" t="s">
        <v>3</v>
      </c>
      <c r="E893" s="1">
        <f>SUMIFS('Production Data'!K:K,'Production Data'!C:C,'Workout sheet'!D893,'Production Data'!A:A,'Workout sheet'!A893)</f>
        <v>0</v>
      </c>
      <c r="F893" s="1">
        <f t="shared" si="101"/>
        <v>32400</v>
      </c>
      <c r="G893">
        <f>SUMIFS('Production Data'!T:T,'Production Data'!C:C,'Workout sheet'!D893,'Production Data'!A:A,'Workout sheet'!A893)</f>
        <v>0</v>
      </c>
      <c r="H893">
        <f>COUNTIFS('Compac Raw Data'!$D:$D,'Workout sheet'!C893,'Compac Raw Data'!$Z:$Z,'Workout sheet'!A893)</f>
        <v>0</v>
      </c>
      <c r="I893" s="8">
        <f t="shared" si="104"/>
        <v>0</v>
      </c>
      <c r="J893" s="8">
        <f t="shared" si="105"/>
        <v>0</v>
      </c>
      <c r="K893">
        <f>(SUMIFS('Compac Raw Data'!S:S,'Compac Raw Data'!Z:Z,'Workout sheet'!A893,'Compac Raw Data'!D:D,'Workout sheet'!C893))</f>
        <v>0</v>
      </c>
      <c r="L893" s="17">
        <f t="shared" si="102"/>
        <v>0</v>
      </c>
      <c r="M893" s="8">
        <f ca="1">IF(Table2[[#This Row],[MONTH]]+EOMONTH(MONTH(Table2[[#This Row],[MONTH]]),0)&lt;TODAY(),IF(H893=0,(F893-E893)/1440,((F893-E893)/H893)/1440),0)</f>
        <v>0</v>
      </c>
      <c r="N893" s="24">
        <f t="shared" si="103"/>
        <v>0</v>
      </c>
    </row>
    <row r="894" spans="1:14" x14ac:dyDescent="0.3">
      <c r="A894" s="6">
        <v>45536</v>
      </c>
      <c r="B894" t="s">
        <v>33</v>
      </c>
      <c r="C894" t="str">
        <f>_xlfn.XLOOKUP(D894,'Production Data'!C:C,'Production Data'!B:B)</f>
        <v>SICMAT-2 SHAVING NRSU310 I9002</v>
      </c>
      <c r="D894" s="1" t="s">
        <v>4</v>
      </c>
      <c r="E894" s="1">
        <f>SUMIFS('Production Data'!K:K,'Production Data'!C:C,'Workout sheet'!D894,'Production Data'!A:A,'Workout sheet'!A894)</f>
        <v>0</v>
      </c>
      <c r="F894" s="1">
        <f t="shared" si="101"/>
        <v>32400</v>
      </c>
      <c r="G894">
        <f>SUMIFS('Production Data'!T:T,'Production Data'!C:C,'Workout sheet'!D894,'Production Data'!A:A,'Workout sheet'!A894)</f>
        <v>0</v>
      </c>
      <c r="H894">
        <f>COUNTIFS('Compac Raw Data'!$D:$D,'Workout sheet'!C894,'Compac Raw Data'!$Z:$Z,'Workout sheet'!A894)</f>
        <v>0</v>
      </c>
      <c r="I894" s="8">
        <f t="shared" si="104"/>
        <v>0</v>
      </c>
      <c r="J894" s="8">
        <f t="shared" si="105"/>
        <v>0</v>
      </c>
      <c r="K894">
        <f>(SUMIFS('Compac Raw Data'!S:S,'Compac Raw Data'!Z:Z,'Workout sheet'!A894,'Compac Raw Data'!D:D,'Workout sheet'!C894))</f>
        <v>0</v>
      </c>
      <c r="L894" s="17">
        <f t="shared" si="102"/>
        <v>0</v>
      </c>
      <c r="M894" s="8">
        <f ca="1">IF(Table2[[#This Row],[MONTH]]+EOMONTH(MONTH(Table2[[#This Row],[MONTH]]),0)&lt;TODAY(),IF(H894=0,(F894-E894)/1440,((F894-E894)/H894)/1440),0)</f>
        <v>0</v>
      </c>
      <c r="N894" s="24">
        <f t="shared" si="103"/>
        <v>0</v>
      </c>
    </row>
    <row r="895" spans="1:14" x14ac:dyDescent="0.3">
      <c r="A895" s="6">
        <v>45536</v>
      </c>
      <c r="B895" t="s">
        <v>33</v>
      </c>
      <c r="C895" t="str">
        <f>_xlfn.XLOOKUP(D895,'Production Data'!C:C,'Production Data'!B:B)</f>
        <v>GLEASON SHAVING ZS300 I9004</v>
      </c>
      <c r="D895" s="1" t="s">
        <v>5</v>
      </c>
      <c r="E895" s="1">
        <f>SUMIFS('Production Data'!K:K,'Production Data'!C:C,'Workout sheet'!D895,'Production Data'!A:A,'Workout sheet'!A895)</f>
        <v>0</v>
      </c>
      <c r="F895" s="1">
        <f t="shared" si="101"/>
        <v>32400</v>
      </c>
      <c r="G895">
        <f>SUMIFS('Production Data'!T:T,'Production Data'!C:C,'Workout sheet'!D895,'Production Data'!A:A,'Workout sheet'!A895)</f>
        <v>0</v>
      </c>
      <c r="H895">
        <f>COUNTIFS('Compac Raw Data'!$D:$D,'Workout sheet'!C895,'Compac Raw Data'!$Z:$Z,'Workout sheet'!A895)</f>
        <v>0</v>
      </c>
      <c r="I895" s="8">
        <f t="shared" si="104"/>
        <v>0</v>
      </c>
      <c r="J895" s="8">
        <f t="shared" si="105"/>
        <v>0</v>
      </c>
      <c r="K895">
        <f>(SUMIFS('Compac Raw Data'!S:S,'Compac Raw Data'!Z:Z,'Workout sheet'!A895,'Compac Raw Data'!D:D,'Workout sheet'!C895))</f>
        <v>0</v>
      </c>
      <c r="L895" s="17">
        <f t="shared" si="102"/>
        <v>0</v>
      </c>
      <c r="M895" s="8">
        <f ca="1">IF(Table2[[#This Row],[MONTH]]+EOMONTH(MONTH(Table2[[#This Row],[MONTH]]),0)&lt;TODAY(),IF(H895=0,(F895-E895)/1440,((F895-E895)/H895)/1440),0)</f>
        <v>0</v>
      </c>
      <c r="N895" s="24">
        <f t="shared" si="103"/>
        <v>0</v>
      </c>
    </row>
    <row r="896" spans="1:14" x14ac:dyDescent="0.3">
      <c r="A896" s="6">
        <v>45536</v>
      </c>
      <c r="B896" t="s">
        <v>33</v>
      </c>
      <c r="C896" t="str">
        <f>_xlfn.XLOOKUP(D896,'Production Data'!C:C,'Production Data'!B:B)</f>
        <v>PREMIER HOBBING PE250-2 I7009</v>
      </c>
      <c r="D896" s="1" t="s">
        <v>6</v>
      </c>
      <c r="E896" s="1">
        <f>SUMIFS('Production Data'!K:K,'Production Data'!C:C,'Workout sheet'!D896,'Production Data'!A:A,'Workout sheet'!A896)</f>
        <v>0</v>
      </c>
      <c r="F896" s="1">
        <f t="shared" si="101"/>
        <v>32400</v>
      </c>
      <c r="G896">
        <f>SUMIFS('Production Data'!T:T,'Production Data'!C:C,'Workout sheet'!D896,'Production Data'!A:A,'Workout sheet'!A896)</f>
        <v>0</v>
      </c>
      <c r="H896">
        <f>COUNTIFS('Compac Raw Data'!$D:$D,'Workout sheet'!C896,'Compac Raw Data'!$Z:$Z,'Workout sheet'!A896)</f>
        <v>0</v>
      </c>
      <c r="I896" s="8">
        <f t="shared" si="104"/>
        <v>0</v>
      </c>
      <c r="J896" s="8">
        <f t="shared" si="105"/>
        <v>0</v>
      </c>
      <c r="K896">
        <f>(SUMIFS('Compac Raw Data'!S:S,'Compac Raw Data'!Z:Z,'Workout sheet'!A896,'Compac Raw Data'!D:D,'Workout sheet'!C896))</f>
        <v>0</v>
      </c>
      <c r="L896" s="17">
        <f t="shared" si="102"/>
        <v>0</v>
      </c>
      <c r="M896" s="8">
        <f ca="1">IF(Table2[[#This Row],[MONTH]]+EOMONTH(MONTH(Table2[[#This Row],[MONTH]]),0)&lt;TODAY(),IF(H896=0,(F896-E896)/1440,((F896-E896)/H896)/1440),0)</f>
        <v>0</v>
      </c>
      <c r="N896" s="24">
        <f t="shared" si="103"/>
        <v>0</v>
      </c>
    </row>
    <row r="897" spans="1:14" x14ac:dyDescent="0.3">
      <c r="A897" s="6">
        <v>45536</v>
      </c>
      <c r="B897" t="s">
        <v>33</v>
      </c>
      <c r="C897" t="str">
        <f>_xlfn.XLOOKUP(D897,'Production Data'!C:C,'Production Data'!B:B)</f>
        <v>GLEASON HOBBING GP300-2 I7012</v>
      </c>
      <c r="D897" s="1" t="s">
        <v>7</v>
      </c>
      <c r="E897" s="1">
        <f>SUMIFS('Production Data'!K:K,'Production Data'!C:C,'Workout sheet'!D897,'Production Data'!A:A,'Workout sheet'!A897)</f>
        <v>0</v>
      </c>
      <c r="F897" s="1">
        <f t="shared" si="101"/>
        <v>32400</v>
      </c>
      <c r="G897">
        <f>SUMIFS('Production Data'!T:T,'Production Data'!C:C,'Workout sheet'!D897,'Production Data'!A:A,'Workout sheet'!A897)</f>
        <v>0</v>
      </c>
      <c r="H897">
        <f>COUNTIFS('Compac Raw Data'!$D:$D,'Workout sheet'!C897,'Compac Raw Data'!$Z:$Z,'Workout sheet'!A897)</f>
        <v>0</v>
      </c>
      <c r="I897" s="8">
        <f t="shared" si="104"/>
        <v>0</v>
      </c>
      <c r="J897" s="8">
        <f t="shared" si="105"/>
        <v>0</v>
      </c>
      <c r="K897">
        <f>(SUMIFS('Compac Raw Data'!S:S,'Compac Raw Data'!Z:Z,'Workout sheet'!A897,'Compac Raw Data'!D:D,'Workout sheet'!C897))</f>
        <v>0</v>
      </c>
      <c r="L897" s="17">
        <f t="shared" si="102"/>
        <v>0</v>
      </c>
      <c r="M897" s="8">
        <f ca="1">IF(Table2[[#This Row],[MONTH]]+EOMONTH(MONTH(Table2[[#This Row],[MONTH]]),0)&lt;TODAY(),IF(H897=0,(F897-E897)/1440,((F897-E897)/H897)/1440),0)</f>
        <v>0</v>
      </c>
      <c r="N897" s="24">
        <f t="shared" si="103"/>
        <v>0</v>
      </c>
    </row>
    <row r="898" spans="1:14" x14ac:dyDescent="0.3">
      <c r="A898" s="6">
        <v>45536</v>
      </c>
      <c r="B898" t="s">
        <v>33</v>
      </c>
      <c r="C898" t="str">
        <f>_xlfn.XLOOKUP(D898,'Production Data'!C:C,'Production Data'!B:B)</f>
        <v>CLC SHAPING CLC 400-2 I18001</v>
      </c>
      <c r="D898" s="1" t="s">
        <v>8</v>
      </c>
      <c r="E898" s="1">
        <f>SUMIFS('Production Data'!K:K,'Production Data'!C:C,'Workout sheet'!D898,'Production Data'!A:A,'Workout sheet'!A898)</f>
        <v>0</v>
      </c>
      <c r="F898" s="1">
        <f t="shared" si="101"/>
        <v>32400</v>
      </c>
      <c r="G898">
        <f>SUMIFS('Production Data'!T:T,'Production Data'!C:C,'Workout sheet'!D898,'Production Data'!A:A,'Workout sheet'!A898)</f>
        <v>0</v>
      </c>
      <c r="H898">
        <f>COUNTIFS('Compac Raw Data'!$D:$D,'Workout sheet'!C898,'Compac Raw Data'!$Z:$Z,'Workout sheet'!A898)</f>
        <v>0</v>
      </c>
      <c r="I898" s="8">
        <f t="shared" si="104"/>
        <v>0</v>
      </c>
      <c r="J898" s="8">
        <f t="shared" si="105"/>
        <v>0</v>
      </c>
      <c r="K898">
        <f>(SUMIFS('Compac Raw Data'!S:S,'Compac Raw Data'!Z:Z,'Workout sheet'!A898,'Compac Raw Data'!D:D,'Workout sheet'!C898))</f>
        <v>0</v>
      </c>
      <c r="L898" s="17">
        <f t="shared" si="102"/>
        <v>0</v>
      </c>
      <c r="M898" s="8">
        <f ca="1">IF(Table2[[#This Row],[MONTH]]+EOMONTH(MONTH(Table2[[#This Row],[MONTH]]),0)&lt;TODAY(),IF(H898=0,(F898-E898)/1440,((F898-E898)/H898)/1440),0)</f>
        <v>0</v>
      </c>
      <c r="N898" s="24">
        <f t="shared" si="103"/>
        <v>0</v>
      </c>
    </row>
    <row r="899" spans="1:14" x14ac:dyDescent="0.3">
      <c r="A899" s="6">
        <v>45536</v>
      </c>
      <c r="B899" t="s">
        <v>33</v>
      </c>
      <c r="C899" t="str">
        <f>_xlfn.XLOOKUP(D899,'Production Data'!C:C,'Production Data'!B:B)</f>
        <v>PAIDEMM SHAPPING DS500 I18002</v>
      </c>
      <c r="D899" s="1" t="s">
        <v>9</v>
      </c>
      <c r="E899" s="1">
        <f>SUMIFS('Production Data'!K:K,'Production Data'!C:C,'Workout sheet'!D899,'Production Data'!A:A,'Workout sheet'!A899)</f>
        <v>0</v>
      </c>
      <c r="F899" s="1">
        <f t="shared" si="101"/>
        <v>32400</v>
      </c>
      <c r="G899">
        <f>SUMIFS('Production Data'!T:T,'Production Data'!C:C,'Workout sheet'!D899,'Production Data'!A:A,'Workout sheet'!A899)</f>
        <v>0</v>
      </c>
      <c r="H899">
        <f>COUNTIFS('Compac Raw Data'!$D:$D,'Workout sheet'!C899,'Compac Raw Data'!$Z:$Z,'Workout sheet'!A899)</f>
        <v>0</v>
      </c>
      <c r="I899" s="8">
        <f t="shared" si="104"/>
        <v>0</v>
      </c>
      <c r="J899" s="8">
        <f t="shared" si="105"/>
        <v>0</v>
      </c>
      <c r="K899">
        <f>(SUMIFS('Compac Raw Data'!S:S,'Compac Raw Data'!Z:Z,'Workout sheet'!A899,'Compac Raw Data'!D:D,'Workout sheet'!C899))</f>
        <v>0</v>
      </c>
      <c r="L899" s="17">
        <f t="shared" si="102"/>
        <v>0</v>
      </c>
      <c r="M899" s="8">
        <f ca="1">IF(Table2[[#This Row],[MONTH]]+EOMONTH(MONTH(Table2[[#This Row],[MONTH]]),0)&lt;TODAY(),IF(H899=0,(F899-E899)/1440,((F899-E899)/H899)/1440),0)</f>
        <v>0</v>
      </c>
      <c r="N899" s="24">
        <f t="shared" si="103"/>
        <v>0</v>
      </c>
    </row>
    <row r="900" spans="1:14" x14ac:dyDescent="0.3">
      <c r="A900" s="6">
        <v>45536</v>
      </c>
      <c r="B900" t="s">
        <v>33</v>
      </c>
      <c r="C900" t="str">
        <f>_xlfn.XLOOKUP(D900,'Production Data'!C:C,'Production Data'!B:B)</f>
        <v>SLOTTING MACHINE - SAGAR-6004</v>
      </c>
      <c r="D900" s="1" t="s">
        <v>10</v>
      </c>
      <c r="E900" s="1">
        <f>SUMIFS('Production Data'!K:K,'Production Data'!C:C,'Workout sheet'!D900,'Production Data'!A:A,'Workout sheet'!A900)</f>
        <v>0</v>
      </c>
      <c r="F900" s="1">
        <f t="shared" si="101"/>
        <v>32400</v>
      </c>
      <c r="G900">
        <f>SUMIFS('Production Data'!T:T,'Production Data'!C:C,'Workout sheet'!D900,'Production Data'!A:A,'Workout sheet'!A900)</f>
        <v>0</v>
      </c>
      <c r="H900">
        <f>COUNTIFS('Compac Raw Data'!$D:$D,'Workout sheet'!C900,'Compac Raw Data'!$Z:$Z,'Workout sheet'!A900)</f>
        <v>0</v>
      </c>
      <c r="I900" s="8">
        <f t="shared" si="104"/>
        <v>0</v>
      </c>
      <c r="J900" s="8">
        <f t="shared" si="105"/>
        <v>0</v>
      </c>
      <c r="K900">
        <f>(SUMIFS('Compac Raw Data'!S:S,'Compac Raw Data'!Z:Z,'Workout sheet'!A900,'Compac Raw Data'!D:D,'Workout sheet'!C900))</f>
        <v>0</v>
      </c>
      <c r="L900" s="17">
        <f t="shared" si="102"/>
        <v>0</v>
      </c>
      <c r="M900" s="8">
        <f ca="1">IF(Table2[[#This Row],[MONTH]]+EOMONTH(MONTH(Table2[[#This Row],[MONTH]]),0)&lt;TODAY(),IF(H900=0,(F900-E900)/1440,((F900-E900)/H900)/1440),0)</f>
        <v>0</v>
      </c>
      <c r="N900" s="24">
        <f t="shared" si="103"/>
        <v>0</v>
      </c>
    </row>
    <row r="901" spans="1:14" x14ac:dyDescent="0.3">
      <c r="A901" s="6">
        <v>45536</v>
      </c>
      <c r="B901" t="s">
        <v>33</v>
      </c>
      <c r="C901" t="str">
        <f>_xlfn.XLOOKUP(D901,'Production Data'!C:C,'Production Data'!B:B)</f>
        <v>GLEASON HOBBING 130H I7008</v>
      </c>
      <c r="D901" s="1" t="s">
        <v>11</v>
      </c>
      <c r="E901" s="1">
        <f>SUMIFS('Production Data'!K:K,'Production Data'!C:C,'Workout sheet'!D901,'Production Data'!A:A,'Workout sheet'!A901)</f>
        <v>0</v>
      </c>
      <c r="F901" s="1">
        <f t="shared" si="101"/>
        <v>32400</v>
      </c>
      <c r="G901">
        <f>SUMIFS('Production Data'!T:T,'Production Data'!C:C,'Workout sheet'!D901,'Production Data'!A:A,'Workout sheet'!A901)</f>
        <v>0</v>
      </c>
      <c r="H901">
        <f>COUNTIFS('Compac Raw Data'!$D:$D,'Workout sheet'!C901,'Compac Raw Data'!$Z:$Z,'Workout sheet'!A901)</f>
        <v>0</v>
      </c>
      <c r="I901" s="8">
        <f t="shared" si="104"/>
        <v>0</v>
      </c>
      <c r="J901" s="8">
        <f t="shared" si="105"/>
        <v>0</v>
      </c>
      <c r="K901">
        <f>(SUMIFS('Compac Raw Data'!S:S,'Compac Raw Data'!Z:Z,'Workout sheet'!A901,'Compac Raw Data'!D:D,'Workout sheet'!C901))</f>
        <v>0</v>
      </c>
      <c r="L901" s="17">
        <f t="shared" si="102"/>
        <v>0</v>
      </c>
      <c r="M901" s="8">
        <f ca="1">IF(Table2[[#This Row],[MONTH]]+EOMONTH(MONTH(Table2[[#This Row],[MONTH]]),0)&lt;TODAY(),IF(H901=0,(F901-E901)/1440,((F901-E901)/H901)/1440),0)</f>
        <v>0</v>
      </c>
      <c r="N901" s="24">
        <f t="shared" si="103"/>
        <v>0</v>
      </c>
    </row>
    <row r="902" spans="1:14" x14ac:dyDescent="0.3">
      <c r="A902" s="6">
        <v>45536</v>
      </c>
      <c r="B902" t="s">
        <v>33</v>
      </c>
      <c r="C902" t="str">
        <f>_xlfn.XLOOKUP(D902,'Production Data'!C:C,'Production Data'!B:B)</f>
        <v>GLEASON HOBBING GP300-1 I7011</v>
      </c>
      <c r="D902" s="1" t="s">
        <v>12</v>
      </c>
      <c r="E902" s="1">
        <f>SUMIFS('Production Data'!K:K,'Production Data'!C:C,'Workout sheet'!D902,'Production Data'!A:A,'Workout sheet'!A902)</f>
        <v>0</v>
      </c>
      <c r="F902" s="1">
        <f t="shared" si="101"/>
        <v>32400</v>
      </c>
      <c r="G902">
        <f>SUMIFS('Production Data'!T:T,'Production Data'!C:C,'Workout sheet'!D902,'Production Data'!A:A,'Workout sheet'!A902)</f>
        <v>0</v>
      </c>
      <c r="H902">
        <f>COUNTIFS('Compac Raw Data'!$D:$D,'Workout sheet'!C902,'Compac Raw Data'!$Z:$Z,'Workout sheet'!A902)</f>
        <v>0</v>
      </c>
      <c r="I902" s="8">
        <f t="shared" si="104"/>
        <v>0</v>
      </c>
      <c r="J902" s="8">
        <f t="shared" si="105"/>
        <v>0</v>
      </c>
      <c r="K902">
        <f>(SUMIFS('Compac Raw Data'!S:S,'Compac Raw Data'!Z:Z,'Workout sheet'!A902,'Compac Raw Data'!D:D,'Workout sheet'!C902))</f>
        <v>0</v>
      </c>
      <c r="L902" s="17">
        <f t="shared" si="102"/>
        <v>0</v>
      </c>
      <c r="M902" s="8">
        <f ca="1">IF(Table2[[#This Row],[MONTH]]+EOMONTH(MONTH(Table2[[#This Row],[MONTH]]),0)&lt;TODAY(),IF(H902=0,(F902-E902)/1440,((F902-E902)/H902)/1440),0)</f>
        <v>0</v>
      </c>
      <c r="N902" s="24">
        <f t="shared" si="103"/>
        <v>0</v>
      </c>
    </row>
    <row r="903" spans="1:14" x14ac:dyDescent="0.3">
      <c r="A903" s="6">
        <v>45536</v>
      </c>
      <c r="B903" t="s">
        <v>33</v>
      </c>
      <c r="C903" t="str">
        <f>_xlfn.XLOOKUP(D903,'Production Data'!C:C,'Production Data'!B:B)</f>
        <v>GLEASON SHAVING 130SV I9003</v>
      </c>
      <c r="D903" s="1" t="s">
        <v>13</v>
      </c>
      <c r="E903" s="1">
        <f>SUMIFS('Production Data'!K:K,'Production Data'!C:C,'Workout sheet'!D903,'Production Data'!A:A,'Workout sheet'!A903)</f>
        <v>0</v>
      </c>
      <c r="F903" s="1">
        <f t="shared" si="101"/>
        <v>32400</v>
      </c>
      <c r="G903">
        <f>SUMIFS('Production Data'!T:T,'Production Data'!C:C,'Workout sheet'!D903,'Production Data'!A:A,'Workout sheet'!A903)</f>
        <v>0</v>
      </c>
      <c r="H903">
        <f>COUNTIFS('Compac Raw Data'!$D:$D,'Workout sheet'!C903,'Compac Raw Data'!$Z:$Z,'Workout sheet'!A903)</f>
        <v>0</v>
      </c>
      <c r="I903" s="8">
        <f t="shared" si="104"/>
        <v>0</v>
      </c>
      <c r="J903" s="8">
        <f t="shared" si="105"/>
        <v>0</v>
      </c>
      <c r="K903">
        <f>(SUMIFS('Compac Raw Data'!S:S,'Compac Raw Data'!Z:Z,'Workout sheet'!A903,'Compac Raw Data'!D:D,'Workout sheet'!C903))</f>
        <v>0</v>
      </c>
      <c r="L903" s="17">
        <f t="shared" si="102"/>
        <v>0</v>
      </c>
      <c r="M903" s="8">
        <f ca="1">IF(Table2[[#This Row],[MONTH]]+EOMONTH(MONTH(Table2[[#This Row],[MONTH]]),0)&lt;TODAY(),IF(H903=0,(F903-E903)/1440,((F903-E903)/H903)/1440),0)</f>
        <v>0</v>
      </c>
      <c r="N903" s="24">
        <f t="shared" si="103"/>
        <v>0</v>
      </c>
    </row>
    <row r="904" spans="1:14" x14ac:dyDescent="0.3">
      <c r="A904" s="6">
        <v>45536</v>
      </c>
      <c r="B904" t="s">
        <v>33</v>
      </c>
      <c r="C904" t="str">
        <f>_xlfn.XLOOKUP(D904,'Production Data'!C:C,'Production Data'!B:B)</f>
        <v>SICMAT-1 SHAVING NRSU310 I9001</v>
      </c>
      <c r="D904" s="1" t="s">
        <v>14</v>
      </c>
      <c r="E904" s="1">
        <f>SUMIFS('Production Data'!K:K,'Production Data'!C:C,'Workout sheet'!D904,'Production Data'!A:A,'Workout sheet'!A904)</f>
        <v>0</v>
      </c>
      <c r="F904" s="1">
        <f t="shared" si="101"/>
        <v>32400</v>
      </c>
      <c r="G904">
        <f>SUMIFS('Production Data'!T:T,'Production Data'!C:C,'Workout sheet'!D904,'Production Data'!A:A,'Workout sheet'!A904)</f>
        <v>0</v>
      </c>
      <c r="H904">
        <f>COUNTIFS('Compac Raw Data'!$D:$D,'Workout sheet'!C904,'Compac Raw Data'!$Z:$Z,'Workout sheet'!A904)</f>
        <v>0</v>
      </c>
      <c r="I904" s="8">
        <f t="shared" si="104"/>
        <v>0</v>
      </c>
      <c r="J904" s="8">
        <f t="shared" si="105"/>
        <v>0</v>
      </c>
      <c r="K904">
        <f>(SUMIFS('Compac Raw Data'!S:S,'Compac Raw Data'!Z:Z,'Workout sheet'!A904,'Compac Raw Data'!D:D,'Workout sheet'!C904))</f>
        <v>0</v>
      </c>
      <c r="L904" s="17">
        <f t="shared" si="102"/>
        <v>0</v>
      </c>
      <c r="M904" s="8">
        <f ca="1">IF(Table2[[#This Row],[MONTH]]+EOMONTH(MONTH(Table2[[#This Row],[MONTH]]),0)&lt;TODAY(),IF(H904=0,(F904-E904)/1440,((F904-E904)/H904)/1440),0)</f>
        <v>0</v>
      </c>
      <c r="N904" s="24">
        <f t="shared" si="103"/>
        <v>0</v>
      </c>
    </row>
    <row r="905" spans="1:14" x14ac:dyDescent="0.3">
      <c r="A905" s="6">
        <v>45536</v>
      </c>
      <c r="B905" t="s">
        <v>33</v>
      </c>
      <c r="C905" t="str">
        <f>_xlfn.XLOOKUP(D905,'Production Data'!C:C,'Production Data'!B:B)</f>
        <v>GLEASON SHAPPING P500S I18003</v>
      </c>
      <c r="D905" s="1" t="s">
        <v>15</v>
      </c>
      <c r="E905" s="1">
        <f>SUMIFS('Production Data'!K:K,'Production Data'!C:C,'Workout sheet'!D905,'Production Data'!A:A,'Workout sheet'!A905)</f>
        <v>0</v>
      </c>
      <c r="F905" s="1">
        <f t="shared" si="101"/>
        <v>32400</v>
      </c>
      <c r="G905">
        <f>SUMIFS('Production Data'!T:T,'Production Data'!C:C,'Workout sheet'!D905,'Production Data'!A:A,'Workout sheet'!A905)</f>
        <v>0</v>
      </c>
      <c r="H905">
        <f>COUNTIFS('Compac Raw Data'!$D:$D,'Workout sheet'!C905,'Compac Raw Data'!$Z:$Z,'Workout sheet'!A905)</f>
        <v>0</v>
      </c>
      <c r="I905" s="8">
        <f t="shared" si="104"/>
        <v>0</v>
      </c>
      <c r="J905" s="8">
        <f t="shared" si="105"/>
        <v>0</v>
      </c>
      <c r="K905">
        <f>(SUMIFS('Compac Raw Data'!S:S,'Compac Raw Data'!Z:Z,'Workout sheet'!A905,'Compac Raw Data'!D:D,'Workout sheet'!C905))</f>
        <v>0</v>
      </c>
      <c r="L905" s="17">
        <f t="shared" si="102"/>
        <v>0</v>
      </c>
      <c r="M905" s="8">
        <f ca="1">IF(Table2[[#This Row],[MONTH]]+EOMONTH(MONTH(Table2[[#This Row],[MONTH]]),0)&lt;TODAY(),IF(H905=0,(F905-E905)/1440,((F905-E905)/H905)/1440),0)</f>
        <v>0</v>
      </c>
      <c r="N905" s="24">
        <f t="shared" si="103"/>
        <v>0</v>
      </c>
    </row>
    <row r="906" spans="1:14" x14ac:dyDescent="0.3">
      <c r="A906" s="6">
        <v>45536</v>
      </c>
      <c r="B906" t="s">
        <v>33</v>
      </c>
      <c r="C906" t="str">
        <f>_xlfn.XLOOKUP(D906,'Production Data'!C:C,'Production Data'!B:B)</f>
        <v>GLEASON SHAPPING GP200S I18004</v>
      </c>
      <c r="D906" s="1" t="s">
        <v>16</v>
      </c>
      <c r="E906" s="1">
        <f>SUMIFS('Production Data'!K:K,'Production Data'!C:C,'Workout sheet'!D906,'Production Data'!A:A,'Workout sheet'!A906)</f>
        <v>0</v>
      </c>
      <c r="F906" s="1">
        <f t="shared" si="101"/>
        <v>32400</v>
      </c>
      <c r="G906">
        <f>SUMIFS('Production Data'!T:T,'Production Data'!C:C,'Workout sheet'!D906,'Production Data'!A:A,'Workout sheet'!A906)</f>
        <v>0</v>
      </c>
      <c r="H906">
        <f>COUNTIFS('Compac Raw Data'!$D:$D,'Workout sheet'!C906,'Compac Raw Data'!$Z:$Z,'Workout sheet'!A906)</f>
        <v>0</v>
      </c>
      <c r="I906" s="8">
        <f t="shared" si="104"/>
        <v>0</v>
      </c>
      <c r="J906" s="8">
        <f t="shared" si="105"/>
        <v>0</v>
      </c>
      <c r="K906">
        <f>(SUMIFS('Compac Raw Data'!S:S,'Compac Raw Data'!Z:Z,'Workout sheet'!A906,'Compac Raw Data'!D:D,'Workout sheet'!C906))</f>
        <v>0</v>
      </c>
      <c r="L906" s="17">
        <f t="shared" si="102"/>
        <v>0</v>
      </c>
      <c r="M906" s="8">
        <f ca="1">IF(Table2[[#This Row],[MONTH]]+EOMONTH(MONTH(Table2[[#This Row],[MONTH]]),0)&lt;TODAY(),IF(H906=0,(F906-E906)/1440,((F906-E906)/H906)/1440),0)</f>
        <v>0</v>
      </c>
      <c r="N906" s="24">
        <f t="shared" si="103"/>
        <v>0</v>
      </c>
    </row>
    <row r="907" spans="1:14" x14ac:dyDescent="0.3">
      <c r="A907" s="6">
        <v>45536</v>
      </c>
      <c r="B907" t="s">
        <v>33</v>
      </c>
      <c r="C907" t="str">
        <f>_xlfn.XLOOKUP(D907,'Production Data'!C:C,'Production Data'!B:B)</f>
        <v>BROACHING MACHINE  6T- 5002</v>
      </c>
      <c r="D907" s="1" t="s">
        <v>17</v>
      </c>
      <c r="E907" s="1">
        <f>SUMIFS('Production Data'!K:K,'Production Data'!C:C,'Workout sheet'!D907,'Production Data'!A:A,'Workout sheet'!A907)</f>
        <v>0</v>
      </c>
      <c r="F907" s="1">
        <f t="shared" si="101"/>
        <v>32400</v>
      </c>
      <c r="G907">
        <f>SUMIFS('Production Data'!T:T,'Production Data'!C:C,'Workout sheet'!D907,'Production Data'!A:A,'Workout sheet'!A907)</f>
        <v>0</v>
      </c>
      <c r="H907">
        <f>COUNTIFS('Compac Raw Data'!$D:$D,'Workout sheet'!C907,'Compac Raw Data'!$Z:$Z,'Workout sheet'!A907)</f>
        <v>0</v>
      </c>
      <c r="I907" s="8">
        <f t="shared" si="104"/>
        <v>0</v>
      </c>
      <c r="J907" s="8">
        <f t="shared" si="105"/>
        <v>0</v>
      </c>
      <c r="K907">
        <f>(SUMIFS('Compac Raw Data'!S:S,'Compac Raw Data'!Z:Z,'Workout sheet'!A907,'Compac Raw Data'!D:D,'Workout sheet'!C907))</f>
        <v>0</v>
      </c>
      <c r="L907" s="17">
        <f t="shared" si="102"/>
        <v>0</v>
      </c>
      <c r="M907" s="8">
        <f ca="1">IF(Table2[[#This Row],[MONTH]]+EOMONTH(MONTH(Table2[[#This Row],[MONTH]]),0)&lt;TODAY(),IF(H907=0,(F907-E907)/1440,((F907-E907)/H907)/1440),0)</f>
        <v>0</v>
      </c>
      <c r="N907" s="24">
        <f t="shared" si="103"/>
        <v>0</v>
      </c>
    </row>
    <row r="908" spans="1:14" x14ac:dyDescent="0.3">
      <c r="A908" s="6">
        <v>45536</v>
      </c>
      <c r="B908" t="s">
        <v>33</v>
      </c>
      <c r="C908" t="str">
        <f>_xlfn.XLOOKUP(D908,'Production Data'!C:C,'Production Data'!B:B)</f>
        <v>MAG HOBBING 140H I7015</v>
      </c>
      <c r="D908" s="1" t="s">
        <v>18</v>
      </c>
      <c r="E908" s="1">
        <f>SUMIFS('Production Data'!K:K,'Production Data'!C:C,'Workout sheet'!D908,'Production Data'!A:A,'Workout sheet'!A908)</f>
        <v>0</v>
      </c>
      <c r="F908" s="1">
        <f t="shared" ref="F908:F971" si="106">NETWORKDAYS.INTL(A908,EOMONTH(A908,0),11,U:U)*22.5*60</f>
        <v>32400</v>
      </c>
      <c r="G908">
        <f>SUMIFS('Production Data'!T:T,'Production Data'!C:C,'Workout sheet'!D908,'Production Data'!A:A,'Workout sheet'!A908)</f>
        <v>0</v>
      </c>
      <c r="H908">
        <f>COUNTIFS('Compac Raw Data'!$D:$D,'Workout sheet'!C908,'Compac Raw Data'!$Z:$Z,'Workout sheet'!A908)</f>
        <v>0</v>
      </c>
      <c r="I908" s="8">
        <f t="shared" si="104"/>
        <v>0</v>
      </c>
      <c r="J908" s="8">
        <f t="shared" si="105"/>
        <v>0</v>
      </c>
      <c r="K908">
        <f>(SUMIFS('Compac Raw Data'!S:S,'Compac Raw Data'!Z:Z,'Workout sheet'!A908,'Compac Raw Data'!D:D,'Workout sheet'!C908))</f>
        <v>0</v>
      </c>
      <c r="L908" s="17">
        <f t="shared" si="102"/>
        <v>0</v>
      </c>
      <c r="M908" s="8">
        <f ca="1">IF(Table2[[#This Row],[MONTH]]+EOMONTH(MONTH(Table2[[#This Row],[MONTH]]),0)&lt;TODAY(),IF(H908=0,(F908-E908)/1440,((F908-E908)/H908)/1440),0)</f>
        <v>0</v>
      </c>
      <c r="N908" s="24">
        <f t="shared" si="103"/>
        <v>0</v>
      </c>
    </row>
    <row r="909" spans="1:14" x14ac:dyDescent="0.3">
      <c r="A909" s="6">
        <v>45536</v>
      </c>
      <c r="B909" t="s">
        <v>33</v>
      </c>
      <c r="C909" t="str">
        <f>_xlfn.XLOOKUP(D909,'Production Data'!C:C,'Production Data'!B:B)</f>
        <v>GLEASON HOBBING 210H I7016</v>
      </c>
      <c r="D909" s="1" t="s">
        <v>19</v>
      </c>
      <c r="E909" s="1">
        <f>SUMIFS('Production Data'!K:K,'Production Data'!C:C,'Workout sheet'!D909,'Production Data'!A:A,'Workout sheet'!A909)</f>
        <v>0</v>
      </c>
      <c r="F909" s="1">
        <f t="shared" si="106"/>
        <v>32400</v>
      </c>
      <c r="G909">
        <f>SUMIFS('Production Data'!T:T,'Production Data'!C:C,'Workout sheet'!D909,'Production Data'!A:A,'Workout sheet'!A909)</f>
        <v>0</v>
      </c>
      <c r="H909">
        <f>COUNTIFS('Compac Raw Data'!$D:$D,'Workout sheet'!C909,'Compac Raw Data'!$Z:$Z,'Workout sheet'!A909)</f>
        <v>0</v>
      </c>
      <c r="I909" s="8">
        <f t="shared" si="104"/>
        <v>0</v>
      </c>
      <c r="J909" s="8">
        <f t="shared" si="105"/>
        <v>0</v>
      </c>
      <c r="K909">
        <f>(SUMIFS('Compac Raw Data'!S:S,'Compac Raw Data'!Z:Z,'Workout sheet'!A909,'Compac Raw Data'!D:D,'Workout sheet'!C909))</f>
        <v>0</v>
      </c>
      <c r="L909" s="17">
        <f t="shared" si="102"/>
        <v>0</v>
      </c>
      <c r="M909" s="8">
        <f ca="1">IF(Table2[[#This Row],[MONTH]]+EOMONTH(MONTH(Table2[[#This Row],[MONTH]]),0)&lt;TODAY(),IF(H909=0,(F909-E909)/1440,((F909-E909)/H909)/1440),0)</f>
        <v>0</v>
      </c>
      <c r="N909" s="24">
        <f t="shared" si="103"/>
        <v>0</v>
      </c>
    </row>
    <row r="910" spans="1:14" x14ac:dyDescent="0.3">
      <c r="A910" s="6">
        <v>45536</v>
      </c>
      <c r="B910" t="s">
        <v>33</v>
      </c>
      <c r="C910" t="str">
        <f>_xlfn.XLOOKUP(D910,'Production Data'!C:C,'Production Data'!B:B)</f>
        <v>GLEASON SHAVING 200SV I9006</v>
      </c>
      <c r="D910" s="1" t="s">
        <v>3932</v>
      </c>
      <c r="E910" s="1">
        <f>SUMIFS('Production Data'!K:K,'Production Data'!C:C,'Workout sheet'!D910,'Production Data'!A:A,'Workout sheet'!A910)</f>
        <v>0</v>
      </c>
      <c r="F910" s="1">
        <f t="shared" si="106"/>
        <v>32400</v>
      </c>
      <c r="G910">
        <f>SUMIFS('Production Data'!T:T,'Production Data'!C:C,'Workout sheet'!D910,'Production Data'!A:A,'Workout sheet'!A910)</f>
        <v>0</v>
      </c>
      <c r="H910">
        <f>COUNTIFS('Compac Raw Data'!$D:$D,'Workout sheet'!C910,'Compac Raw Data'!$Z:$Z,'Workout sheet'!A910)</f>
        <v>0</v>
      </c>
      <c r="I910" s="8">
        <f t="shared" si="104"/>
        <v>0</v>
      </c>
      <c r="J910" s="8">
        <f t="shared" si="105"/>
        <v>0</v>
      </c>
      <c r="K910">
        <f>(SUMIFS('Compac Raw Data'!S:S,'Compac Raw Data'!Z:Z,'Workout sheet'!A910,'Compac Raw Data'!D:D,'Workout sheet'!C910))</f>
        <v>0</v>
      </c>
      <c r="L910" s="17">
        <f t="shared" si="102"/>
        <v>0</v>
      </c>
      <c r="M910" s="8">
        <f ca="1">IF(Table2[[#This Row],[MONTH]]+EOMONTH(MONTH(Table2[[#This Row],[MONTH]]),0)&lt;TODAY(),IF(H910=0,(F910-E910)/1440,((F910-E910)/H910)/1440),0)</f>
        <v>0</v>
      </c>
      <c r="N910" s="24">
        <f t="shared" si="103"/>
        <v>0</v>
      </c>
    </row>
    <row r="911" spans="1:14" x14ac:dyDescent="0.3">
      <c r="A911" s="6">
        <v>45536</v>
      </c>
      <c r="B911" t="s">
        <v>34</v>
      </c>
      <c r="C911" t="str">
        <f>_xlfn.XLOOKUP(D911,'Production Data'!C:C,'Production Data'!B:B)</f>
        <v>STUDER EXT GRINDING S36-1 I13005</v>
      </c>
      <c r="D911" s="1" t="s">
        <v>22</v>
      </c>
      <c r="E911" s="1">
        <f>SUMIFS('Production Data'!K:K,'Production Data'!C:C,'Workout sheet'!D911,'Production Data'!A:A,'Workout sheet'!A911)</f>
        <v>0</v>
      </c>
      <c r="F911" s="1">
        <f t="shared" si="106"/>
        <v>32400</v>
      </c>
      <c r="G911">
        <f>SUMIFS('Production Data'!T:T,'Production Data'!C:C,'Workout sheet'!D911,'Production Data'!A:A,'Workout sheet'!A911)</f>
        <v>0</v>
      </c>
      <c r="H911">
        <f>COUNTIFS('Compac Raw Data'!$D:$D,'Workout sheet'!C911,'Compac Raw Data'!$Z:$Z,'Workout sheet'!A911)</f>
        <v>0</v>
      </c>
      <c r="I911" s="8">
        <f t="shared" si="104"/>
        <v>0</v>
      </c>
      <c r="J911" s="8">
        <f t="shared" si="105"/>
        <v>0</v>
      </c>
      <c r="K911">
        <f>(SUMIFS('Compac Raw Data'!S:S,'Compac Raw Data'!Z:Z,'Workout sheet'!A911,'Compac Raw Data'!D:D,'Workout sheet'!C911))</f>
        <v>0</v>
      </c>
      <c r="L911" s="17">
        <f t="shared" si="102"/>
        <v>0</v>
      </c>
      <c r="M911" s="8">
        <f ca="1">IF(Table2[[#This Row],[MONTH]]+EOMONTH(MONTH(Table2[[#This Row],[MONTH]]),0)&lt;TODAY(),IF(H911=0,(F911-E911)/1440,((F911-E911)/H911)/1440),0)</f>
        <v>0</v>
      </c>
      <c r="N911" s="24">
        <f t="shared" si="103"/>
        <v>0</v>
      </c>
    </row>
    <row r="912" spans="1:14" x14ac:dyDescent="0.3">
      <c r="A912" s="6">
        <v>45536</v>
      </c>
      <c r="B912" t="s">
        <v>34</v>
      </c>
      <c r="C912" t="str">
        <f>_xlfn.XLOOKUP(D912,'Production Data'!C:C,'Production Data'!B:B)</f>
        <v>STUDER EXT GRINDING S40 I13004</v>
      </c>
      <c r="D912" s="1" t="s">
        <v>23</v>
      </c>
      <c r="E912" s="1">
        <f>SUMIFS('Production Data'!K:K,'Production Data'!C:C,'Workout sheet'!D912,'Production Data'!A:A,'Workout sheet'!A912)</f>
        <v>0</v>
      </c>
      <c r="F912" s="1">
        <f t="shared" si="106"/>
        <v>32400</v>
      </c>
      <c r="G912">
        <f>SUMIFS('Production Data'!T:T,'Production Data'!C:C,'Workout sheet'!D912,'Production Data'!A:A,'Workout sheet'!A912)</f>
        <v>0</v>
      </c>
      <c r="H912">
        <f>COUNTIFS('Compac Raw Data'!$D:$D,'Workout sheet'!C912,'Compac Raw Data'!$Z:$Z,'Workout sheet'!A912)</f>
        <v>0</v>
      </c>
      <c r="I912" s="8">
        <f t="shared" si="104"/>
        <v>0</v>
      </c>
      <c r="J912" s="8">
        <f t="shared" si="105"/>
        <v>0</v>
      </c>
      <c r="K912">
        <f>(SUMIFS('Compac Raw Data'!S:S,'Compac Raw Data'!Z:Z,'Workout sheet'!A912,'Compac Raw Data'!D:D,'Workout sheet'!C912))</f>
        <v>0</v>
      </c>
      <c r="L912" s="17">
        <f t="shared" si="102"/>
        <v>0</v>
      </c>
      <c r="M912" s="8">
        <f ca="1">IF(Table2[[#This Row],[MONTH]]+EOMONTH(MONTH(Table2[[#This Row],[MONTH]]),0)&lt;TODAY(),IF(H912=0,(F912-E912)/1440,((F912-E912)/H912)/1440),0)</f>
        <v>0</v>
      </c>
      <c r="N912" s="24">
        <f t="shared" si="103"/>
        <v>0</v>
      </c>
    </row>
    <row r="913" spans="1:14" x14ac:dyDescent="0.3">
      <c r="A913" s="6">
        <v>45536</v>
      </c>
      <c r="B913" t="s">
        <v>34</v>
      </c>
      <c r="C913" t="str">
        <f>_xlfn.XLOOKUP(D913,'Production Data'!C:C,'Production Data'!B:B)</f>
        <v>MAZAK TURNING CENTER SQT250-1 I3002</v>
      </c>
      <c r="D913" s="1" t="s">
        <v>24</v>
      </c>
      <c r="E913" s="1">
        <f>SUMIFS('Production Data'!K:K,'Production Data'!C:C,'Workout sheet'!D913,'Production Data'!A:A,'Workout sheet'!A913)</f>
        <v>0</v>
      </c>
      <c r="F913" s="1">
        <f t="shared" si="106"/>
        <v>32400</v>
      </c>
      <c r="G913">
        <f>SUMIFS('Production Data'!T:T,'Production Data'!C:C,'Workout sheet'!D913,'Production Data'!A:A,'Workout sheet'!A913)</f>
        <v>0</v>
      </c>
      <c r="H913">
        <f>COUNTIFS('Compac Raw Data'!$D:$D,'Workout sheet'!C913,'Compac Raw Data'!$Z:$Z,'Workout sheet'!A913)</f>
        <v>0</v>
      </c>
      <c r="I913" s="8">
        <f t="shared" si="104"/>
        <v>0</v>
      </c>
      <c r="J913" s="8">
        <f t="shared" si="105"/>
        <v>0</v>
      </c>
      <c r="K913">
        <f>(SUMIFS('Compac Raw Data'!S:S,'Compac Raw Data'!Z:Z,'Workout sheet'!A913,'Compac Raw Data'!D:D,'Workout sheet'!C913))</f>
        <v>0</v>
      </c>
      <c r="L913" s="17">
        <f t="shared" si="102"/>
        <v>0</v>
      </c>
      <c r="M913" s="8">
        <f ca="1">IF(Table2[[#This Row],[MONTH]]+EOMONTH(MONTH(Table2[[#This Row],[MONTH]]),0)&lt;TODAY(),IF(H913=0,(F913-E913)/1440,((F913-E913)/H913)/1440),0)</f>
        <v>0</v>
      </c>
      <c r="N913" s="24">
        <f t="shared" si="103"/>
        <v>0</v>
      </c>
    </row>
    <row r="914" spans="1:14" x14ac:dyDescent="0.3">
      <c r="A914" s="6">
        <v>45536</v>
      </c>
      <c r="B914" t="s">
        <v>34</v>
      </c>
      <c r="C914" t="str">
        <f>_xlfn.XLOOKUP(D914,'Production Data'!C:C,'Production Data'!B:B)</f>
        <v>PMT INTERNAL GRINDING-1 FIG100XL I14004</v>
      </c>
      <c r="D914" s="1" t="s">
        <v>25</v>
      </c>
      <c r="E914" s="1">
        <f>SUMIFS('Production Data'!K:K,'Production Data'!C:C,'Workout sheet'!D914,'Production Data'!A:A,'Workout sheet'!A914)</f>
        <v>0</v>
      </c>
      <c r="F914" s="1">
        <f t="shared" si="106"/>
        <v>32400</v>
      </c>
      <c r="G914">
        <f>SUMIFS('Production Data'!T:T,'Production Data'!C:C,'Workout sheet'!D914,'Production Data'!A:A,'Workout sheet'!A914)</f>
        <v>0</v>
      </c>
      <c r="H914">
        <f>COUNTIFS('Compac Raw Data'!$D:$D,'Workout sheet'!C914,'Compac Raw Data'!$Z:$Z,'Workout sheet'!A914)</f>
        <v>0</v>
      </c>
      <c r="I914" s="8">
        <f t="shared" si="104"/>
        <v>0</v>
      </c>
      <c r="J914" s="8">
        <f t="shared" si="105"/>
        <v>0</v>
      </c>
      <c r="K914">
        <f>(SUMIFS('Compac Raw Data'!S:S,'Compac Raw Data'!Z:Z,'Workout sheet'!A914,'Compac Raw Data'!D:D,'Workout sheet'!C914))</f>
        <v>0</v>
      </c>
      <c r="L914" s="17">
        <f t="shared" si="102"/>
        <v>0</v>
      </c>
      <c r="M914" s="8">
        <f ca="1">IF(Table2[[#This Row],[MONTH]]+EOMONTH(MONTH(Table2[[#This Row],[MONTH]]),0)&lt;TODAY(),IF(H914=0,(F914-E914)/1440,((F914-E914)/H914)/1440),0)</f>
        <v>0</v>
      </c>
      <c r="N914" s="24">
        <f t="shared" si="103"/>
        <v>0</v>
      </c>
    </row>
    <row r="915" spans="1:14" x14ac:dyDescent="0.3">
      <c r="A915" s="6">
        <v>45536</v>
      </c>
      <c r="B915" t="s">
        <v>34</v>
      </c>
      <c r="C915" t="str">
        <f>_xlfn.XLOOKUP(D915,'Production Data'!C:C,'Production Data'!B:B)</f>
        <v>MORARA CNC ID GRINDING I14002</v>
      </c>
      <c r="D915" s="1" t="s">
        <v>26</v>
      </c>
      <c r="E915" s="1">
        <f>SUMIFS('Production Data'!K:K,'Production Data'!C:C,'Workout sheet'!D915,'Production Data'!A:A,'Workout sheet'!A915)</f>
        <v>0</v>
      </c>
      <c r="F915" s="1">
        <f t="shared" si="106"/>
        <v>32400</v>
      </c>
      <c r="G915">
        <f>SUMIFS('Production Data'!T:T,'Production Data'!C:C,'Workout sheet'!D915,'Production Data'!A:A,'Workout sheet'!A915)</f>
        <v>0</v>
      </c>
      <c r="H915">
        <f>COUNTIFS('Compac Raw Data'!$D:$D,'Workout sheet'!C915,'Compac Raw Data'!$Z:$Z,'Workout sheet'!A915)</f>
        <v>0</v>
      </c>
      <c r="I915" s="8">
        <f t="shared" si="104"/>
        <v>0</v>
      </c>
      <c r="J915" s="8">
        <f t="shared" si="105"/>
        <v>0</v>
      </c>
      <c r="K915">
        <f>(SUMIFS('Compac Raw Data'!S:S,'Compac Raw Data'!Z:Z,'Workout sheet'!A915,'Compac Raw Data'!D:D,'Workout sheet'!C915))</f>
        <v>0</v>
      </c>
      <c r="L915" s="17">
        <f t="shared" si="102"/>
        <v>0</v>
      </c>
      <c r="M915" s="8">
        <f ca="1">IF(Table2[[#This Row],[MONTH]]+EOMONTH(MONTH(Table2[[#This Row],[MONTH]]),0)&lt;TODAY(),IF(H915=0,(F915-E915)/1440,((F915-E915)/H915)/1440),0)</f>
        <v>0</v>
      </c>
      <c r="N915" s="24">
        <f t="shared" si="103"/>
        <v>0</v>
      </c>
    </row>
    <row r="916" spans="1:14" x14ac:dyDescent="0.3">
      <c r="A916" s="6">
        <v>45536</v>
      </c>
      <c r="B916" t="s">
        <v>34</v>
      </c>
      <c r="C916" t="str">
        <f>_xlfn.XLOOKUP(D916,'Production Data'!C:C,'Production Data'!B:B)</f>
        <v>VOUMARD ID GRINDING I14003</v>
      </c>
      <c r="D916" s="1" t="s">
        <v>27</v>
      </c>
      <c r="E916" s="1">
        <f>SUMIFS('Production Data'!K:K,'Production Data'!C:C,'Workout sheet'!D916,'Production Data'!A:A,'Workout sheet'!A916)</f>
        <v>0</v>
      </c>
      <c r="F916" s="1">
        <f t="shared" si="106"/>
        <v>32400</v>
      </c>
      <c r="G916">
        <f>SUMIFS('Production Data'!T:T,'Production Data'!C:C,'Workout sheet'!D916,'Production Data'!A:A,'Workout sheet'!A916)</f>
        <v>0</v>
      </c>
      <c r="H916">
        <f>COUNTIFS('Compac Raw Data'!$D:$D,'Workout sheet'!C916,'Compac Raw Data'!$Z:$Z,'Workout sheet'!A916)</f>
        <v>0</v>
      </c>
      <c r="I916" s="8">
        <f t="shared" si="104"/>
        <v>0</v>
      </c>
      <c r="J916" s="8">
        <f t="shared" si="105"/>
        <v>0</v>
      </c>
      <c r="K916">
        <f>(SUMIFS('Compac Raw Data'!S:S,'Compac Raw Data'!Z:Z,'Workout sheet'!A916,'Compac Raw Data'!D:D,'Workout sheet'!C916))</f>
        <v>0</v>
      </c>
      <c r="L916" s="17">
        <f t="shared" si="102"/>
        <v>0</v>
      </c>
      <c r="M916" s="8">
        <f ca="1">IF(Table2[[#This Row],[MONTH]]+EOMONTH(MONTH(Table2[[#This Row],[MONTH]]),0)&lt;TODAY(),IF(H916=0,(F916-E916)/1440,((F916-E916)/H916)/1440),0)</f>
        <v>0</v>
      </c>
      <c r="N916" s="24">
        <f t="shared" si="103"/>
        <v>0</v>
      </c>
    </row>
    <row r="917" spans="1:14" x14ac:dyDescent="0.3">
      <c r="A917" s="6">
        <v>45536</v>
      </c>
      <c r="B917" t="s">
        <v>34</v>
      </c>
      <c r="C917" t="str">
        <f>_xlfn.XLOOKUP(D917,'Production Data'!C:C,'Production Data'!B:B)</f>
        <v>BURRI GEAR GRINDING BZ331 I15007</v>
      </c>
      <c r="D917" s="1" t="s">
        <v>28</v>
      </c>
      <c r="E917" s="1">
        <f>SUMIFS('Production Data'!K:K,'Production Data'!C:C,'Workout sheet'!D917,'Production Data'!A:A,'Workout sheet'!A917)</f>
        <v>0</v>
      </c>
      <c r="F917" s="1">
        <f t="shared" si="106"/>
        <v>32400</v>
      </c>
      <c r="G917">
        <f>SUMIFS('Production Data'!T:T,'Production Data'!C:C,'Workout sheet'!D917,'Production Data'!A:A,'Workout sheet'!A917)</f>
        <v>0</v>
      </c>
      <c r="H917">
        <f>COUNTIFS('Compac Raw Data'!$D:$D,'Workout sheet'!C917,'Compac Raw Data'!$Z:$Z,'Workout sheet'!A917)</f>
        <v>0</v>
      </c>
      <c r="I917" s="8">
        <f t="shared" si="104"/>
        <v>0</v>
      </c>
      <c r="J917" s="8">
        <f t="shared" si="105"/>
        <v>0</v>
      </c>
      <c r="K917">
        <f>(SUMIFS('Compac Raw Data'!S:S,'Compac Raw Data'!Z:Z,'Workout sheet'!A917,'Compac Raw Data'!D:D,'Workout sheet'!C917))</f>
        <v>0</v>
      </c>
      <c r="L917" s="17">
        <f t="shared" si="102"/>
        <v>0</v>
      </c>
      <c r="M917" s="8">
        <f ca="1">IF(Table2[[#This Row],[MONTH]]+EOMONTH(MONTH(Table2[[#This Row],[MONTH]]),0)&lt;TODAY(),IF(H917=0,(F917-E917)/1440,((F917-E917)/H917)/1440),0)</f>
        <v>0</v>
      </c>
      <c r="N917" s="24">
        <f t="shared" si="103"/>
        <v>0</v>
      </c>
    </row>
    <row r="918" spans="1:14" x14ac:dyDescent="0.3">
      <c r="A918" s="6">
        <v>45536</v>
      </c>
      <c r="B918" t="s">
        <v>34</v>
      </c>
      <c r="C918" t="str">
        <f>_xlfn.XLOOKUP(D918,'Production Data'!C:C,'Production Data'!B:B)</f>
        <v>PMT INTERNAL GRINDING-2 FIG50XL I14005</v>
      </c>
      <c r="D918" s="1" t="s">
        <v>29</v>
      </c>
      <c r="E918" s="1">
        <f>SUMIFS('Production Data'!K:K,'Production Data'!C:C,'Workout sheet'!D918,'Production Data'!A:A,'Workout sheet'!A918)</f>
        <v>0</v>
      </c>
      <c r="F918" s="1">
        <f t="shared" si="106"/>
        <v>32400</v>
      </c>
      <c r="G918">
        <f>SUMIFS('Production Data'!T:T,'Production Data'!C:C,'Workout sheet'!D918,'Production Data'!A:A,'Workout sheet'!A918)</f>
        <v>0</v>
      </c>
      <c r="H918">
        <f>COUNTIFS('Compac Raw Data'!$D:$D,'Workout sheet'!C918,'Compac Raw Data'!$Z:$Z,'Workout sheet'!A918)</f>
        <v>0</v>
      </c>
      <c r="I918" s="8">
        <f t="shared" si="104"/>
        <v>0</v>
      </c>
      <c r="J918" s="8">
        <f t="shared" si="105"/>
        <v>0</v>
      </c>
      <c r="K918">
        <f>(SUMIFS('Compac Raw Data'!S:S,'Compac Raw Data'!Z:Z,'Workout sheet'!A918,'Compac Raw Data'!D:D,'Workout sheet'!C918))</f>
        <v>0</v>
      </c>
      <c r="L918" s="17">
        <f t="shared" si="102"/>
        <v>0</v>
      </c>
      <c r="M918" s="8">
        <f ca="1">IF(Table2[[#This Row],[MONTH]]+EOMONTH(MONTH(Table2[[#This Row],[MONTH]]),0)&lt;TODAY(),IF(H918=0,(F918-E918)/1440,((F918-E918)/H918)/1440),0)</f>
        <v>0</v>
      </c>
      <c r="N918" s="24">
        <f t="shared" si="103"/>
        <v>0</v>
      </c>
    </row>
    <row r="919" spans="1:14" x14ac:dyDescent="0.3">
      <c r="A919" s="6">
        <v>45536</v>
      </c>
      <c r="B919" t="s">
        <v>34</v>
      </c>
      <c r="C919" t="str">
        <f>_xlfn.XLOOKUP(D919,'Production Data'!C:C,'Production Data'!B:B)</f>
        <v>REISHAUER GEAR GRINDING RZ301AS I15003</v>
      </c>
      <c r="D919" s="1" t="s">
        <v>30</v>
      </c>
      <c r="E919" s="1">
        <f>SUMIFS('Production Data'!K:K,'Production Data'!C:C,'Workout sheet'!D919,'Production Data'!A:A,'Workout sheet'!A919)</f>
        <v>0</v>
      </c>
      <c r="F919" s="1">
        <f t="shared" si="106"/>
        <v>32400</v>
      </c>
      <c r="G919">
        <f>SUMIFS('Production Data'!T:T,'Production Data'!C:C,'Workout sheet'!D919,'Production Data'!A:A,'Workout sheet'!A919)</f>
        <v>0</v>
      </c>
      <c r="H919">
        <f>COUNTIFS('Compac Raw Data'!$D:$D,'Workout sheet'!C919,'Compac Raw Data'!$Z:$Z,'Workout sheet'!A919)</f>
        <v>0</v>
      </c>
      <c r="I919" s="8">
        <f t="shared" si="104"/>
        <v>0</v>
      </c>
      <c r="J919" s="8">
        <f t="shared" si="105"/>
        <v>0</v>
      </c>
      <c r="K919">
        <f>(SUMIFS('Compac Raw Data'!S:S,'Compac Raw Data'!Z:Z,'Workout sheet'!A919,'Compac Raw Data'!D:D,'Workout sheet'!C919))</f>
        <v>0</v>
      </c>
      <c r="L919" s="17">
        <f t="shared" si="102"/>
        <v>0</v>
      </c>
      <c r="M919" s="8">
        <f ca="1">IF(Table2[[#This Row],[MONTH]]+EOMONTH(MONTH(Table2[[#This Row],[MONTH]]),0)&lt;TODAY(),IF(H919=0,(F919-E919)/1440,((F919-E919)/H919)/1440),0)</f>
        <v>0</v>
      </c>
      <c r="N919" s="24">
        <f t="shared" si="103"/>
        <v>0</v>
      </c>
    </row>
    <row r="920" spans="1:14" x14ac:dyDescent="0.3">
      <c r="A920" s="6">
        <v>45536</v>
      </c>
      <c r="B920" t="s">
        <v>34</v>
      </c>
      <c r="C920" t="str">
        <f>_xlfn.XLOOKUP(D920,'Production Data'!C:C,'Production Data'!B:B)</f>
        <v>REISHAUER GEAR GRINDING RZ362A I15004</v>
      </c>
      <c r="D920" s="1" t="s">
        <v>31</v>
      </c>
      <c r="E920" s="1">
        <f>SUMIFS('Production Data'!K:K,'Production Data'!C:C,'Workout sheet'!D920,'Production Data'!A:A,'Workout sheet'!A920)</f>
        <v>0</v>
      </c>
      <c r="F920" s="1">
        <f t="shared" si="106"/>
        <v>32400</v>
      </c>
      <c r="G920">
        <f>SUMIFS('Production Data'!T:T,'Production Data'!C:C,'Workout sheet'!D920,'Production Data'!A:A,'Workout sheet'!A920)</f>
        <v>0</v>
      </c>
      <c r="H920">
        <f>COUNTIFS('Compac Raw Data'!$D:$D,'Workout sheet'!C920,'Compac Raw Data'!$Z:$Z,'Workout sheet'!A920)</f>
        <v>0</v>
      </c>
      <c r="I920" s="8">
        <f t="shared" si="104"/>
        <v>0</v>
      </c>
      <c r="J920" s="8">
        <f t="shared" si="105"/>
        <v>0</v>
      </c>
      <c r="K920">
        <f>(SUMIFS('Compac Raw Data'!S:S,'Compac Raw Data'!Z:Z,'Workout sheet'!A920,'Compac Raw Data'!D:D,'Workout sheet'!C920))</f>
        <v>0</v>
      </c>
      <c r="L920" s="17">
        <f t="shared" si="102"/>
        <v>0</v>
      </c>
      <c r="M920" s="8">
        <f ca="1">IF(Table2[[#This Row],[MONTH]]+EOMONTH(MONTH(Table2[[#This Row],[MONTH]]),0)&lt;TODAY(),IF(H920=0,(F920-E920)/1440,((F920-E920)/H920)/1440),0)</f>
        <v>0</v>
      </c>
      <c r="N920" s="24">
        <f t="shared" si="103"/>
        <v>0</v>
      </c>
    </row>
    <row r="921" spans="1:14" x14ac:dyDescent="0.3">
      <c r="A921" s="6">
        <v>45536</v>
      </c>
      <c r="B921" t="s">
        <v>35</v>
      </c>
      <c r="C921" t="str">
        <f>_xlfn.XLOOKUP(D921,'Production Data'!C:C,'Production Data'!B:B)</f>
        <v>MAZAK HMC HCN6000 I21005</v>
      </c>
      <c r="D921" s="1" t="s">
        <v>36</v>
      </c>
      <c r="E921" s="1">
        <f>SUMIFS('Production Data'!K:K,'Production Data'!C:C,'Workout sheet'!D921,'Production Data'!A:A,'Workout sheet'!A921)</f>
        <v>0</v>
      </c>
      <c r="F921" s="1">
        <f t="shared" si="106"/>
        <v>32400</v>
      </c>
      <c r="G921">
        <f>SUMIFS('Production Data'!T:T,'Production Data'!C:C,'Workout sheet'!D921,'Production Data'!A:A,'Workout sheet'!A921)</f>
        <v>0</v>
      </c>
      <c r="H921">
        <f>COUNTIFS('Compac Raw Data'!$D:$D,'Workout sheet'!C921,'Compac Raw Data'!$Z:$Z,'Workout sheet'!A921)</f>
        <v>0</v>
      </c>
      <c r="I921" s="8">
        <f t="shared" si="104"/>
        <v>0</v>
      </c>
      <c r="J921" s="8">
        <f t="shared" si="105"/>
        <v>0</v>
      </c>
      <c r="K921">
        <f>(SUMIFS('Compac Raw Data'!S:S,'Compac Raw Data'!Z:Z,'Workout sheet'!A921,'Compac Raw Data'!D:D,'Workout sheet'!C921))</f>
        <v>0</v>
      </c>
      <c r="L921" s="17">
        <f t="shared" si="102"/>
        <v>0</v>
      </c>
      <c r="M921" s="8">
        <f ca="1">IF(Table2[[#This Row],[MONTH]]+EOMONTH(MONTH(Table2[[#This Row],[MONTH]]),0)&lt;TODAY(),IF(H921=0,(F921-E921)/1440,((F921-E921)/H921)/1440),0)</f>
        <v>0</v>
      </c>
      <c r="N921" s="24">
        <f t="shared" si="103"/>
        <v>0</v>
      </c>
    </row>
    <row r="922" spans="1:14" x14ac:dyDescent="0.3">
      <c r="A922" s="6">
        <v>45536</v>
      </c>
      <c r="B922" t="s">
        <v>35</v>
      </c>
      <c r="C922" t="str">
        <f>_xlfn.XLOOKUP(D922,'Production Data'!C:C,'Production Data'!B:B)</f>
        <v>MAZAK HMC FH 4000- 21001</v>
      </c>
      <c r="D922" s="1" t="s">
        <v>37</v>
      </c>
      <c r="E922" s="1">
        <f>SUMIFS('Production Data'!K:K,'Production Data'!C:C,'Workout sheet'!D922,'Production Data'!A:A,'Workout sheet'!A922)</f>
        <v>0</v>
      </c>
      <c r="F922" s="1">
        <f t="shared" si="106"/>
        <v>32400</v>
      </c>
      <c r="G922">
        <f>SUMIFS('Production Data'!T:T,'Production Data'!C:C,'Workout sheet'!D922,'Production Data'!A:A,'Workout sheet'!A922)</f>
        <v>0</v>
      </c>
      <c r="H922">
        <f>COUNTIFS('Compac Raw Data'!$D:$D,'Workout sheet'!C922,'Compac Raw Data'!$Z:$Z,'Workout sheet'!A922)</f>
        <v>0</v>
      </c>
      <c r="I922" s="8">
        <f t="shared" si="104"/>
        <v>0</v>
      </c>
      <c r="J922" s="8">
        <f t="shared" si="105"/>
        <v>0</v>
      </c>
      <c r="K922">
        <f>(SUMIFS('Compac Raw Data'!S:S,'Compac Raw Data'!Z:Z,'Workout sheet'!A922,'Compac Raw Data'!D:D,'Workout sheet'!C922))</f>
        <v>0</v>
      </c>
      <c r="L922" s="17">
        <f t="shared" si="102"/>
        <v>0</v>
      </c>
      <c r="M922" s="8">
        <f ca="1">IF(Table2[[#This Row],[MONTH]]+EOMONTH(MONTH(Table2[[#This Row],[MONTH]]),0)&lt;TODAY(),IF(H922=0,(F922-E922)/1440,((F922-E922)/H922)/1440),0)</f>
        <v>0</v>
      </c>
      <c r="N922" s="24">
        <f t="shared" si="103"/>
        <v>0</v>
      </c>
    </row>
    <row r="923" spans="1:14" x14ac:dyDescent="0.3">
      <c r="A923" s="6">
        <v>45536</v>
      </c>
      <c r="B923" t="s">
        <v>35</v>
      </c>
      <c r="C923" t="str">
        <f>_xlfn.XLOOKUP(D923,'Production Data'!C:C,'Production Data'!B:B)</f>
        <v>DOOSAN VERTICAL TURNING LATHE VTL850 I3101</v>
      </c>
      <c r="D923" s="1" t="s">
        <v>38</v>
      </c>
      <c r="E923" s="1">
        <f>SUMIFS('Production Data'!K:K,'Production Data'!C:C,'Workout sheet'!D923,'Production Data'!A:A,'Workout sheet'!A923)</f>
        <v>0</v>
      </c>
      <c r="F923" s="1">
        <f t="shared" si="106"/>
        <v>32400</v>
      </c>
      <c r="G923">
        <f>SUMIFS('Production Data'!T:T,'Production Data'!C:C,'Workout sheet'!D923,'Production Data'!A:A,'Workout sheet'!A923)</f>
        <v>0</v>
      </c>
      <c r="H923">
        <f>COUNTIFS('Compac Raw Data'!$D:$D,'Workout sheet'!C923,'Compac Raw Data'!$Z:$Z,'Workout sheet'!A923)</f>
        <v>0</v>
      </c>
      <c r="I923" s="8">
        <f t="shared" si="104"/>
        <v>0</v>
      </c>
      <c r="J923" s="8">
        <f t="shared" si="105"/>
        <v>0</v>
      </c>
      <c r="K923">
        <f>(SUMIFS('Compac Raw Data'!S:S,'Compac Raw Data'!Z:Z,'Workout sheet'!A923,'Compac Raw Data'!D:D,'Workout sheet'!C923))</f>
        <v>0</v>
      </c>
      <c r="L923" s="17">
        <f t="shared" si="102"/>
        <v>0</v>
      </c>
      <c r="M923" s="8">
        <f ca="1">IF(Table2[[#This Row],[MONTH]]+EOMONTH(MONTH(Table2[[#This Row],[MONTH]]),0)&lt;TODAY(),IF(H923=0,(F923-E923)/1440,((F923-E923)/H923)/1440),0)</f>
        <v>0</v>
      </c>
      <c r="N923" s="24">
        <f t="shared" si="103"/>
        <v>0</v>
      </c>
    </row>
    <row r="924" spans="1:14" x14ac:dyDescent="0.3">
      <c r="A924" s="6">
        <v>45536</v>
      </c>
      <c r="B924" t="s">
        <v>35</v>
      </c>
      <c r="C924" t="str">
        <f>_xlfn.XLOOKUP(D924,'Production Data'!C:C,'Production Data'!B:B)</f>
        <v>HWACHEON VERTICAL TURNING LATHE VT550R I3105</v>
      </c>
      <c r="D924" s="1" t="s">
        <v>39</v>
      </c>
      <c r="E924" s="1">
        <f>SUMIFS('Production Data'!K:K,'Production Data'!C:C,'Workout sheet'!D924,'Production Data'!A:A,'Workout sheet'!A924)</f>
        <v>0</v>
      </c>
      <c r="F924" s="1">
        <f t="shared" si="106"/>
        <v>32400</v>
      </c>
      <c r="G924">
        <f>SUMIFS('Production Data'!T:T,'Production Data'!C:C,'Workout sheet'!D924,'Production Data'!A:A,'Workout sheet'!A924)</f>
        <v>0</v>
      </c>
      <c r="H924">
        <f>COUNTIFS('Compac Raw Data'!$D:$D,'Workout sheet'!C924,'Compac Raw Data'!$Z:$Z,'Workout sheet'!A924)</f>
        <v>0</v>
      </c>
      <c r="I924" s="8">
        <f t="shared" si="104"/>
        <v>0</v>
      </c>
      <c r="J924" s="8">
        <f t="shared" si="105"/>
        <v>0</v>
      </c>
      <c r="K924">
        <f>(SUMIFS('Compac Raw Data'!S:S,'Compac Raw Data'!Z:Z,'Workout sheet'!A924,'Compac Raw Data'!D:D,'Workout sheet'!C924))</f>
        <v>0</v>
      </c>
      <c r="L924" s="17">
        <f t="shared" si="102"/>
        <v>0</v>
      </c>
      <c r="M924" s="8">
        <f ca="1">IF(Table2[[#This Row],[MONTH]]+EOMONTH(MONTH(Table2[[#This Row],[MONTH]]),0)&lt;TODAY(),IF(H924=0,(F924-E924)/1440,((F924-E924)/H924)/1440),0)</f>
        <v>0</v>
      </c>
      <c r="N924" s="24">
        <f t="shared" si="103"/>
        <v>0</v>
      </c>
    </row>
    <row r="925" spans="1:14" x14ac:dyDescent="0.3">
      <c r="A925" s="6">
        <v>45536</v>
      </c>
      <c r="B925" t="s">
        <v>35</v>
      </c>
      <c r="C925" t="str">
        <f>_xlfn.XLOOKUP(D925,'Production Data'!C:C,'Production Data'!B:B)</f>
        <v>HWACHEON VERTICAL TURNING LATHE VT650R I3107</v>
      </c>
      <c r="D925" s="1" t="s">
        <v>40</v>
      </c>
      <c r="E925" s="1">
        <f>SUMIFS('Production Data'!K:K,'Production Data'!C:C,'Workout sheet'!D925,'Production Data'!A:A,'Workout sheet'!A925)</f>
        <v>0</v>
      </c>
      <c r="F925" s="1">
        <f t="shared" si="106"/>
        <v>32400</v>
      </c>
      <c r="G925">
        <f>SUMIFS('Production Data'!T:T,'Production Data'!C:C,'Workout sheet'!D925,'Production Data'!A:A,'Workout sheet'!A925)</f>
        <v>0</v>
      </c>
      <c r="H925">
        <f>COUNTIFS('Compac Raw Data'!$D:$D,'Workout sheet'!C925,'Compac Raw Data'!$Z:$Z,'Workout sheet'!A925)</f>
        <v>0</v>
      </c>
      <c r="I925" s="8">
        <f t="shared" si="104"/>
        <v>0</v>
      </c>
      <c r="J925" s="8">
        <f t="shared" si="105"/>
        <v>0</v>
      </c>
      <c r="K925">
        <f>(SUMIFS('Compac Raw Data'!S:S,'Compac Raw Data'!Z:Z,'Workout sheet'!A925,'Compac Raw Data'!D:D,'Workout sheet'!C925))</f>
        <v>0</v>
      </c>
      <c r="L925" s="17">
        <f t="shared" si="102"/>
        <v>0</v>
      </c>
      <c r="M925" s="8">
        <f ca="1">IF(Table2[[#This Row],[MONTH]]+EOMONTH(MONTH(Table2[[#This Row],[MONTH]]),0)&lt;TODAY(),IF(H925=0,(F925-E925)/1440,((F925-E925)/H925)/1440),0)</f>
        <v>0</v>
      </c>
      <c r="N925" s="24">
        <f t="shared" si="103"/>
        <v>0</v>
      </c>
    </row>
    <row r="926" spans="1:14" x14ac:dyDescent="0.3">
      <c r="A926" s="6">
        <v>45536</v>
      </c>
      <c r="B926" t="s">
        <v>35</v>
      </c>
      <c r="C926" t="str">
        <f>_xlfn.XLOOKUP(D926,'Production Data'!C:C,'Production Data'!B:B)</f>
        <v>MAZAK HMC FH6800 6PC I21004</v>
      </c>
      <c r="D926" s="1" t="s">
        <v>41</v>
      </c>
      <c r="E926" s="1">
        <f>SUMIFS('Production Data'!K:K,'Production Data'!C:C,'Workout sheet'!D926,'Production Data'!A:A,'Workout sheet'!A926)</f>
        <v>0</v>
      </c>
      <c r="F926" s="1">
        <f t="shared" si="106"/>
        <v>32400</v>
      </c>
      <c r="G926">
        <f>SUMIFS('Production Data'!T:T,'Production Data'!C:C,'Workout sheet'!D926,'Production Data'!A:A,'Workout sheet'!A926)</f>
        <v>0</v>
      </c>
      <c r="H926">
        <f>COUNTIFS('Compac Raw Data'!$D:$D,'Workout sheet'!C926,'Compac Raw Data'!$Z:$Z,'Workout sheet'!A926)</f>
        <v>0</v>
      </c>
      <c r="I926" s="8">
        <f t="shared" si="104"/>
        <v>0</v>
      </c>
      <c r="J926" s="8">
        <f t="shared" si="105"/>
        <v>0</v>
      </c>
      <c r="K926">
        <f>(SUMIFS('Compac Raw Data'!S:S,'Compac Raw Data'!Z:Z,'Workout sheet'!A926,'Compac Raw Data'!D:D,'Workout sheet'!C926))</f>
        <v>0</v>
      </c>
      <c r="L926" s="17">
        <f t="shared" si="102"/>
        <v>0</v>
      </c>
      <c r="M926" s="8">
        <f ca="1">IF(Table2[[#This Row],[MONTH]]+EOMONTH(MONTH(Table2[[#This Row],[MONTH]]),0)&lt;TODAY(),IF(H926=0,(F926-E926)/1440,((F926-E926)/H926)/1440),0)</f>
        <v>0</v>
      </c>
      <c r="N926" s="24">
        <f t="shared" si="103"/>
        <v>0</v>
      </c>
    </row>
    <row r="927" spans="1:14" x14ac:dyDescent="0.3">
      <c r="A927" s="6">
        <v>45536</v>
      </c>
      <c r="B927" t="s">
        <v>35</v>
      </c>
      <c r="C927" t="str">
        <f>_xlfn.XLOOKUP(D927,'Production Data'!C:C,'Production Data'!B:B)</f>
        <v>MAZAK HMC FH6800 2PC-1 I21003</v>
      </c>
      <c r="D927" s="1" t="s">
        <v>42</v>
      </c>
      <c r="E927" s="1">
        <f>SUMIFS('Production Data'!K:K,'Production Data'!C:C,'Workout sheet'!D927,'Production Data'!A:A,'Workout sheet'!A927)</f>
        <v>0</v>
      </c>
      <c r="F927" s="1">
        <f t="shared" si="106"/>
        <v>32400</v>
      </c>
      <c r="G927">
        <f>SUMIFS('Production Data'!T:T,'Production Data'!C:C,'Workout sheet'!D927,'Production Data'!A:A,'Workout sheet'!A927)</f>
        <v>0</v>
      </c>
      <c r="H927">
        <f>COUNTIFS('Compac Raw Data'!$D:$D,'Workout sheet'!C927,'Compac Raw Data'!$Z:$Z,'Workout sheet'!A927)</f>
        <v>0</v>
      </c>
      <c r="I927" s="8">
        <f t="shared" si="104"/>
        <v>0</v>
      </c>
      <c r="J927" s="8">
        <f t="shared" si="105"/>
        <v>0</v>
      </c>
      <c r="K927">
        <f>(SUMIFS('Compac Raw Data'!S:S,'Compac Raw Data'!Z:Z,'Workout sheet'!A927,'Compac Raw Data'!D:D,'Workout sheet'!C927))</f>
        <v>0</v>
      </c>
      <c r="L927" s="17">
        <f t="shared" si="102"/>
        <v>0</v>
      </c>
      <c r="M927" s="8">
        <f ca="1">IF(Table2[[#This Row],[MONTH]]+EOMONTH(MONTH(Table2[[#This Row],[MONTH]]),0)&lt;TODAY(),IF(H927=0,(F927-E927)/1440,((F927-E927)/H927)/1440),0)</f>
        <v>0</v>
      </c>
      <c r="N927" s="24">
        <f t="shared" si="103"/>
        <v>0</v>
      </c>
    </row>
    <row r="928" spans="1:14" x14ac:dyDescent="0.3">
      <c r="A928" s="6">
        <v>45536</v>
      </c>
      <c r="B928" t="s">
        <v>35</v>
      </c>
      <c r="C928" t="str">
        <f>_xlfn.XLOOKUP(D928,'Production Data'!C:C,'Production Data'!B:B)</f>
        <v>MAZAK HMC FH6800 2PC-2 I21006</v>
      </c>
      <c r="D928" s="1" t="s">
        <v>43</v>
      </c>
      <c r="E928" s="1">
        <f>SUMIFS('Production Data'!K:K,'Production Data'!C:C,'Workout sheet'!D928,'Production Data'!A:A,'Workout sheet'!A928)</f>
        <v>0</v>
      </c>
      <c r="F928" s="1">
        <f t="shared" si="106"/>
        <v>32400</v>
      </c>
      <c r="G928">
        <f>SUMIFS('Production Data'!T:T,'Production Data'!C:C,'Workout sheet'!D928,'Production Data'!A:A,'Workout sheet'!A928)</f>
        <v>0</v>
      </c>
      <c r="H928">
        <f>COUNTIFS('Compac Raw Data'!$D:$D,'Workout sheet'!C928,'Compac Raw Data'!$Z:$Z,'Workout sheet'!A928)</f>
        <v>0</v>
      </c>
      <c r="I928" s="8">
        <f t="shared" si="104"/>
        <v>0</v>
      </c>
      <c r="J928" s="8">
        <f t="shared" si="105"/>
        <v>0</v>
      </c>
      <c r="K928">
        <f>(SUMIFS('Compac Raw Data'!S:S,'Compac Raw Data'!Z:Z,'Workout sheet'!A928,'Compac Raw Data'!D:D,'Workout sheet'!C928))</f>
        <v>0</v>
      </c>
      <c r="L928" s="17">
        <f t="shared" si="102"/>
        <v>0</v>
      </c>
      <c r="M928" s="8">
        <f ca="1">IF(Table2[[#This Row],[MONTH]]+EOMONTH(MONTH(Table2[[#This Row],[MONTH]]),0)&lt;TODAY(),IF(H928=0,(F928-E928)/1440,((F928-E928)/H928)/1440),0)</f>
        <v>0</v>
      </c>
      <c r="N928" s="24">
        <f t="shared" si="103"/>
        <v>0</v>
      </c>
    </row>
    <row r="929" spans="1:14" x14ac:dyDescent="0.3">
      <c r="A929" s="6">
        <v>45536</v>
      </c>
      <c r="B929" t="s">
        <v>35</v>
      </c>
      <c r="C929" t="str">
        <f>_xlfn.XLOOKUP(D929,'Production Data'!C:C,'Production Data'!B:B)</f>
        <v>MAZAK TURNING CENTER QTN350M I3006</v>
      </c>
      <c r="D929" s="1" t="s">
        <v>44</v>
      </c>
      <c r="E929" s="1">
        <f>SUMIFS('Production Data'!K:K,'Production Data'!C:C,'Workout sheet'!D929,'Production Data'!A:A,'Workout sheet'!A929)</f>
        <v>0</v>
      </c>
      <c r="F929" s="1">
        <f t="shared" si="106"/>
        <v>32400</v>
      </c>
      <c r="G929">
        <f>SUMIFS('Production Data'!T:T,'Production Data'!C:C,'Workout sheet'!D929,'Production Data'!A:A,'Workout sheet'!A929)</f>
        <v>0</v>
      </c>
      <c r="H929">
        <f>COUNTIFS('Compac Raw Data'!$D:$D,'Workout sheet'!C929,'Compac Raw Data'!$Z:$Z,'Workout sheet'!A929)</f>
        <v>0</v>
      </c>
      <c r="I929" s="8">
        <f t="shared" si="104"/>
        <v>0</v>
      </c>
      <c r="J929" s="8">
        <f t="shared" si="105"/>
        <v>0</v>
      </c>
      <c r="K929">
        <f>(SUMIFS('Compac Raw Data'!S:S,'Compac Raw Data'!Z:Z,'Workout sheet'!A929,'Compac Raw Data'!D:D,'Workout sheet'!C929))</f>
        <v>0</v>
      </c>
      <c r="L929" s="17">
        <f t="shared" si="102"/>
        <v>0</v>
      </c>
      <c r="M929" s="8">
        <f ca="1">IF(Table2[[#This Row],[MONTH]]+EOMONTH(MONTH(Table2[[#This Row],[MONTH]]),0)&lt;TODAY(),IF(H929=0,(F929-E929)/1440,((F929-E929)/H929)/1440),0)</f>
        <v>0</v>
      </c>
      <c r="N929" s="24">
        <f t="shared" si="103"/>
        <v>0</v>
      </c>
    </row>
    <row r="930" spans="1:14" x14ac:dyDescent="0.3">
      <c r="A930" s="6">
        <v>45536</v>
      </c>
      <c r="B930" t="s">
        <v>35</v>
      </c>
      <c r="C930" t="str">
        <f>_xlfn.XLOOKUP(D930,'Production Data'!C:C,'Production Data'!B:B)</f>
        <v>MAZAK VMC VTC200B I22001</v>
      </c>
      <c r="D930" s="1" t="s">
        <v>45</v>
      </c>
      <c r="E930" s="1">
        <f>SUMIFS('Production Data'!K:K,'Production Data'!C:C,'Workout sheet'!D930,'Production Data'!A:A,'Workout sheet'!A930)</f>
        <v>0</v>
      </c>
      <c r="F930" s="1">
        <f t="shared" si="106"/>
        <v>32400</v>
      </c>
      <c r="G930">
        <f>SUMIFS('Production Data'!T:T,'Production Data'!C:C,'Workout sheet'!D930,'Production Data'!A:A,'Workout sheet'!A930)</f>
        <v>0</v>
      </c>
      <c r="H930">
        <f>COUNTIFS('Compac Raw Data'!$D:$D,'Workout sheet'!C930,'Compac Raw Data'!$Z:$Z,'Workout sheet'!A930)</f>
        <v>0</v>
      </c>
      <c r="I930" s="8">
        <f t="shared" si="104"/>
        <v>0</v>
      </c>
      <c r="J930" s="8">
        <f t="shared" si="105"/>
        <v>0</v>
      </c>
      <c r="K930">
        <f>(SUMIFS('Compac Raw Data'!S:S,'Compac Raw Data'!Z:Z,'Workout sheet'!A930,'Compac Raw Data'!D:D,'Workout sheet'!C930))</f>
        <v>0</v>
      </c>
      <c r="L930" s="17">
        <f t="shared" si="102"/>
        <v>0</v>
      </c>
      <c r="M930" s="8">
        <f ca="1">IF(Table2[[#This Row],[MONTH]]+EOMONTH(MONTH(Table2[[#This Row],[MONTH]]),0)&lt;TODAY(),IF(H930=0,(F930-E930)/1440,((F930-E930)/H930)/1440),0)</f>
        <v>0</v>
      </c>
      <c r="N930" s="24">
        <f t="shared" si="103"/>
        <v>0</v>
      </c>
    </row>
    <row r="931" spans="1:14" x14ac:dyDescent="0.3">
      <c r="A931" s="6">
        <v>45536</v>
      </c>
      <c r="B931" t="s">
        <v>35</v>
      </c>
      <c r="C931" t="str">
        <f>_xlfn.XLOOKUP(D931,'Production Data'!C:C,'Production Data'!B:B)</f>
        <v>AMS VMC MCV400 XL I22002</v>
      </c>
      <c r="D931" s="1" t="s">
        <v>46</v>
      </c>
      <c r="E931" s="1">
        <f>SUMIFS('Production Data'!K:K,'Production Data'!C:C,'Workout sheet'!D931,'Production Data'!A:A,'Workout sheet'!A931)</f>
        <v>0</v>
      </c>
      <c r="F931" s="1">
        <f t="shared" si="106"/>
        <v>32400</v>
      </c>
      <c r="G931">
        <f>SUMIFS('Production Data'!T:T,'Production Data'!C:C,'Workout sheet'!D931,'Production Data'!A:A,'Workout sheet'!A931)</f>
        <v>0</v>
      </c>
      <c r="H931">
        <f>COUNTIFS('Compac Raw Data'!$D:$D,'Workout sheet'!C931,'Compac Raw Data'!$Z:$Z,'Workout sheet'!A931)</f>
        <v>0</v>
      </c>
      <c r="I931" s="8">
        <f t="shared" si="104"/>
        <v>0</v>
      </c>
      <c r="J931" s="8">
        <f t="shared" si="105"/>
        <v>0</v>
      </c>
      <c r="K931">
        <f>(SUMIFS('Compac Raw Data'!S:S,'Compac Raw Data'!Z:Z,'Workout sheet'!A931,'Compac Raw Data'!D:D,'Workout sheet'!C931))</f>
        <v>0</v>
      </c>
      <c r="L931" s="17">
        <f t="shared" si="102"/>
        <v>0</v>
      </c>
      <c r="M931" s="8">
        <f ca="1">IF(Table2[[#This Row],[MONTH]]+EOMONTH(MONTH(Table2[[#This Row],[MONTH]]),0)&lt;TODAY(),IF(H931=0,(F931-E931)/1440,((F931-E931)/H931)/1440),0)</f>
        <v>0</v>
      </c>
      <c r="N931" s="24">
        <f t="shared" si="103"/>
        <v>0</v>
      </c>
    </row>
    <row r="932" spans="1:14" x14ac:dyDescent="0.3">
      <c r="A932" s="6">
        <v>45536</v>
      </c>
      <c r="B932" t="s">
        <v>35</v>
      </c>
      <c r="C932" t="str">
        <f>_xlfn.XLOOKUP(D932,'Production Data'!C:C,'Production Data'!B:B)</f>
        <v>TAL VERTICAL TURNING LATHE VTL800 I3106</v>
      </c>
      <c r="D932" s="1" t="s">
        <v>47</v>
      </c>
      <c r="E932" s="1">
        <f>SUMIFS('Production Data'!K:K,'Production Data'!C:C,'Workout sheet'!D932,'Production Data'!A:A,'Workout sheet'!A932)</f>
        <v>0</v>
      </c>
      <c r="F932" s="1">
        <f t="shared" si="106"/>
        <v>32400</v>
      </c>
      <c r="G932">
        <f>SUMIFS('Production Data'!T:T,'Production Data'!C:C,'Workout sheet'!D932,'Production Data'!A:A,'Workout sheet'!A932)</f>
        <v>0</v>
      </c>
      <c r="H932">
        <f>COUNTIFS('Compac Raw Data'!$D:$D,'Workout sheet'!C932,'Compac Raw Data'!$Z:$Z,'Workout sheet'!A932)</f>
        <v>0</v>
      </c>
      <c r="I932" s="8">
        <f t="shared" si="104"/>
        <v>0</v>
      </c>
      <c r="J932" s="8">
        <f t="shared" si="105"/>
        <v>0</v>
      </c>
      <c r="K932">
        <f>(SUMIFS('Compac Raw Data'!S:S,'Compac Raw Data'!Z:Z,'Workout sheet'!A932,'Compac Raw Data'!D:D,'Workout sheet'!C932))</f>
        <v>0</v>
      </c>
      <c r="L932" s="17">
        <f t="shared" si="102"/>
        <v>0</v>
      </c>
      <c r="M932" s="8">
        <f ca="1">IF(Table2[[#This Row],[MONTH]]+EOMONTH(MONTH(Table2[[#This Row],[MONTH]]),0)&lt;TODAY(),IF(H932=0,(F932-E932)/1440,((F932-E932)/H932)/1440),0)</f>
        <v>0</v>
      </c>
      <c r="N932" s="24">
        <f t="shared" si="103"/>
        <v>0</v>
      </c>
    </row>
    <row r="933" spans="1:14" x14ac:dyDescent="0.3">
      <c r="A933" s="6">
        <v>45536</v>
      </c>
      <c r="B933" t="s">
        <v>35</v>
      </c>
      <c r="C933" t="str">
        <f>_xlfn.XLOOKUP(D933,'Production Data'!C:C,'Production Data'!B:B)</f>
        <v>MAZAK TURNING CENTER QTN250M I3005</v>
      </c>
      <c r="D933" s="1" t="s">
        <v>48</v>
      </c>
      <c r="E933" s="1">
        <f>SUMIFS('Production Data'!K:K,'Production Data'!C:C,'Workout sheet'!D933,'Production Data'!A:A,'Workout sheet'!A933)</f>
        <v>0</v>
      </c>
      <c r="F933" s="1">
        <f t="shared" si="106"/>
        <v>32400</v>
      </c>
      <c r="G933">
        <f>SUMIFS('Production Data'!T:T,'Production Data'!C:C,'Workout sheet'!D933,'Production Data'!A:A,'Workout sheet'!A933)</f>
        <v>0</v>
      </c>
      <c r="H933">
        <f>COUNTIFS('Compac Raw Data'!$D:$D,'Workout sheet'!C933,'Compac Raw Data'!$Z:$Z,'Workout sheet'!A933)</f>
        <v>0</v>
      </c>
      <c r="I933" s="8">
        <f t="shared" si="104"/>
        <v>0</v>
      </c>
      <c r="J933" s="8">
        <f t="shared" si="105"/>
        <v>0</v>
      </c>
      <c r="K933">
        <f>(SUMIFS('Compac Raw Data'!S:S,'Compac Raw Data'!Z:Z,'Workout sheet'!A933,'Compac Raw Data'!D:D,'Workout sheet'!C933))</f>
        <v>0</v>
      </c>
      <c r="L933" s="17">
        <f t="shared" si="102"/>
        <v>0</v>
      </c>
      <c r="M933" s="8">
        <f ca="1">IF(Table2[[#This Row],[MONTH]]+EOMONTH(MONTH(Table2[[#This Row],[MONTH]]),0)&lt;TODAY(),IF(H933=0,(F933-E933)/1440,((F933-E933)/H933)/1440),0)</f>
        <v>0</v>
      </c>
      <c r="N933" s="24">
        <f t="shared" si="103"/>
        <v>0</v>
      </c>
    </row>
    <row r="934" spans="1:14" x14ac:dyDescent="0.3">
      <c r="A934" s="6">
        <v>45536</v>
      </c>
      <c r="B934" t="s">
        <v>35</v>
      </c>
      <c r="C934" t="str">
        <f>_xlfn.XLOOKUP(D934,'Production Data'!C:C,'Production Data'!B:B)</f>
        <v>MAZAK TURNING CENTER SQT200 I3004</v>
      </c>
      <c r="D934" s="1" t="s">
        <v>49</v>
      </c>
      <c r="E934" s="1">
        <f>SUMIFS('Production Data'!K:K,'Production Data'!C:C,'Workout sheet'!D934,'Production Data'!A:A,'Workout sheet'!A934)</f>
        <v>0</v>
      </c>
      <c r="F934" s="1">
        <f t="shared" si="106"/>
        <v>32400</v>
      </c>
      <c r="G934">
        <f>SUMIFS('Production Data'!T:T,'Production Data'!C:C,'Workout sheet'!D934,'Production Data'!A:A,'Workout sheet'!A934)</f>
        <v>0</v>
      </c>
      <c r="H934">
        <f>COUNTIFS('Compac Raw Data'!$D:$D,'Workout sheet'!C934,'Compac Raw Data'!$Z:$Z,'Workout sheet'!A934)</f>
        <v>0</v>
      </c>
      <c r="I934" s="8">
        <f t="shared" si="104"/>
        <v>0</v>
      </c>
      <c r="J934" s="8">
        <f t="shared" si="105"/>
        <v>0</v>
      </c>
      <c r="K934">
        <f>(SUMIFS('Compac Raw Data'!S:S,'Compac Raw Data'!Z:Z,'Workout sheet'!A934,'Compac Raw Data'!D:D,'Workout sheet'!C934))</f>
        <v>0</v>
      </c>
      <c r="L934" s="17">
        <f t="shared" si="102"/>
        <v>0</v>
      </c>
      <c r="M934" s="8">
        <f ca="1">IF(Table2[[#This Row],[MONTH]]+EOMONTH(MONTH(Table2[[#This Row],[MONTH]]),0)&lt;TODAY(),IF(H934=0,(F934-E934)/1440,((F934-E934)/H934)/1440),0)</f>
        <v>0</v>
      </c>
      <c r="N934" s="24">
        <f t="shared" si="103"/>
        <v>0</v>
      </c>
    </row>
    <row r="935" spans="1:14" x14ac:dyDescent="0.3">
      <c r="A935" s="6">
        <v>45536</v>
      </c>
      <c r="B935" t="s">
        <v>35</v>
      </c>
      <c r="C935" t="str">
        <f>_xlfn.XLOOKUP(D935,'Production Data'!C:C,'Production Data'!B:B)</f>
        <v>MAZAK TURNING CENTER SQT250-2 I3003</v>
      </c>
      <c r="D935" s="1" t="s">
        <v>50</v>
      </c>
      <c r="E935" s="1">
        <f>SUMIFS('Production Data'!K:K,'Production Data'!C:C,'Workout sheet'!D935,'Production Data'!A:A,'Workout sheet'!A935)</f>
        <v>0</v>
      </c>
      <c r="F935" s="1">
        <f t="shared" si="106"/>
        <v>32400</v>
      </c>
      <c r="G935">
        <f>SUMIFS('Production Data'!T:T,'Production Data'!C:C,'Workout sheet'!D935,'Production Data'!A:A,'Workout sheet'!A935)</f>
        <v>0</v>
      </c>
      <c r="H935">
        <f>COUNTIFS('Compac Raw Data'!$D:$D,'Workout sheet'!C935,'Compac Raw Data'!$Z:$Z,'Workout sheet'!A935)</f>
        <v>0</v>
      </c>
      <c r="I935" s="8">
        <f t="shared" si="104"/>
        <v>0</v>
      </c>
      <c r="J935" s="8">
        <f t="shared" si="105"/>
        <v>0</v>
      </c>
      <c r="K935">
        <f>(SUMIFS('Compac Raw Data'!S:S,'Compac Raw Data'!Z:Z,'Workout sheet'!A935,'Compac Raw Data'!D:D,'Workout sheet'!C935))</f>
        <v>0</v>
      </c>
      <c r="L935" s="17">
        <f t="shared" si="102"/>
        <v>0</v>
      </c>
      <c r="M935" s="8">
        <f ca="1">IF(Table2[[#This Row],[MONTH]]+EOMONTH(MONTH(Table2[[#This Row],[MONTH]]),0)&lt;TODAY(),IF(H935=0,(F935-E935)/1440,((F935-E935)/H935)/1440),0)</f>
        <v>0</v>
      </c>
      <c r="N935" s="24">
        <f t="shared" si="103"/>
        <v>0</v>
      </c>
    </row>
    <row r="936" spans="1:14" x14ac:dyDescent="0.3">
      <c r="A936" s="6">
        <v>45536</v>
      </c>
      <c r="B936" t="s">
        <v>35</v>
      </c>
      <c r="C936" t="str">
        <f>_xlfn.XLOOKUP(D936,'Production Data'!C:C,'Production Data'!B:B)</f>
        <v>MAG FEELER VMC VMP45A I22003</v>
      </c>
      <c r="D936" s="1" t="s">
        <v>51</v>
      </c>
      <c r="E936" s="1">
        <f>SUMIFS('Production Data'!K:K,'Production Data'!C:C,'Workout sheet'!D936,'Production Data'!A:A,'Workout sheet'!A936)</f>
        <v>0</v>
      </c>
      <c r="F936" s="1">
        <f t="shared" si="106"/>
        <v>32400</v>
      </c>
      <c r="G936">
        <f>SUMIFS('Production Data'!T:T,'Production Data'!C:C,'Workout sheet'!D936,'Production Data'!A:A,'Workout sheet'!A936)</f>
        <v>0</v>
      </c>
      <c r="H936">
        <f>COUNTIFS('Compac Raw Data'!$D:$D,'Workout sheet'!C936,'Compac Raw Data'!$Z:$Z,'Workout sheet'!A936)</f>
        <v>0</v>
      </c>
      <c r="I936" s="8">
        <f t="shared" si="104"/>
        <v>0</v>
      </c>
      <c r="J936" s="8">
        <f t="shared" si="105"/>
        <v>0</v>
      </c>
      <c r="K936">
        <f>(SUMIFS('Compac Raw Data'!S:S,'Compac Raw Data'!Z:Z,'Workout sheet'!A936,'Compac Raw Data'!D:D,'Workout sheet'!C936))</f>
        <v>0</v>
      </c>
      <c r="L936" s="17">
        <f t="shared" si="102"/>
        <v>0</v>
      </c>
      <c r="M936" s="8">
        <f ca="1">IF(Table2[[#This Row],[MONTH]]+EOMONTH(MONTH(Table2[[#This Row],[MONTH]]),0)&lt;TODAY(),IF(H936=0,(F936-E936)/1440,((F936-E936)/H936)/1440),0)</f>
        <v>0</v>
      </c>
      <c r="N936" s="24">
        <f t="shared" si="103"/>
        <v>0</v>
      </c>
    </row>
    <row r="937" spans="1:14" x14ac:dyDescent="0.3">
      <c r="A937" s="6">
        <v>45536</v>
      </c>
      <c r="B937" t="s">
        <v>35</v>
      </c>
      <c r="C937" t="str">
        <f>_xlfn.XLOOKUP(D937,'Production Data'!C:C,'Production Data'!B:B)</f>
        <v>MAZAK HMC HCN6800 2PC-3 I21007</v>
      </c>
      <c r="D937" s="1" t="s">
        <v>52</v>
      </c>
      <c r="E937" s="1">
        <f>SUMIFS('Production Data'!K:K,'Production Data'!C:C,'Workout sheet'!D937,'Production Data'!A:A,'Workout sheet'!A937)</f>
        <v>0</v>
      </c>
      <c r="F937" s="1">
        <f t="shared" si="106"/>
        <v>32400</v>
      </c>
      <c r="G937">
        <f>SUMIFS('Production Data'!T:T,'Production Data'!C:C,'Workout sheet'!D937,'Production Data'!A:A,'Workout sheet'!A937)</f>
        <v>0</v>
      </c>
      <c r="H937">
        <f>COUNTIFS('Compac Raw Data'!$D:$D,'Workout sheet'!C937,'Compac Raw Data'!$Z:$Z,'Workout sheet'!A937)</f>
        <v>0</v>
      </c>
      <c r="I937" s="8">
        <f t="shared" si="104"/>
        <v>0</v>
      </c>
      <c r="J937" s="8">
        <f t="shared" si="105"/>
        <v>0</v>
      </c>
      <c r="K937">
        <f>(SUMIFS('Compac Raw Data'!S:S,'Compac Raw Data'!Z:Z,'Workout sheet'!A937,'Compac Raw Data'!D:D,'Workout sheet'!C937))</f>
        <v>0</v>
      </c>
      <c r="L937" s="17">
        <f t="shared" si="102"/>
        <v>0</v>
      </c>
      <c r="M937" s="8">
        <f ca="1">IF(Table2[[#This Row],[MONTH]]+EOMONTH(MONTH(Table2[[#This Row],[MONTH]]),0)&lt;TODAY(),IF(H937=0,(F937-E937)/1440,((F937-E937)/H937)/1440),0)</f>
        <v>0</v>
      </c>
      <c r="N937" s="24">
        <f t="shared" si="103"/>
        <v>0</v>
      </c>
    </row>
    <row r="938" spans="1:14" x14ac:dyDescent="0.3">
      <c r="A938" s="6">
        <v>45536</v>
      </c>
      <c r="B938" t="s">
        <v>35</v>
      </c>
      <c r="C938" t="str">
        <f>_xlfn.XLOOKUP(D938,'Production Data'!C:C,'Production Data'!B:B)</f>
        <v>DOOSAN HMC HP6300 7PC I21008</v>
      </c>
      <c r="D938" s="1" t="s">
        <v>53</v>
      </c>
      <c r="E938" s="1">
        <f>SUMIFS('Production Data'!K:K,'Production Data'!C:C,'Workout sheet'!D938,'Production Data'!A:A,'Workout sheet'!A938)</f>
        <v>0</v>
      </c>
      <c r="F938" s="1">
        <f t="shared" si="106"/>
        <v>32400</v>
      </c>
      <c r="G938">
        <f>SUMIFS('Production Data'!T:T,'Production Data'!C:C,'Workout sheet'!D938,'Production Data'!A:A,'Workout sheet'!A938)</f>
        <v>0</v>
      </c>
      <c r="H938">
        <f>COUNTIFS('Compac Raw Data'!$D:$D,'Workout sheet'!C938,'Compac Raw Data'!$Z:$Z,'Workout sheet'!A938)</f>
        <v>0</v>
      </c>
      <c r="I938" s="8">
        <f t="shared" si="104"/>
        <v>0</v>
      </c>
      <c r="J938" s="8">
        <f t="shared" si="105"/>
        <v>0</v>
      </c>
      <c r="K938">
        <f>(SUMIFS('Compac Raw Data'!S:S,'Compac Raw Data'!Z:Z,'Workout sheet'!A938,'Compac Raw Data'!D:D,'Workout sheet'!C938))</f>
        <v>0</v>
      </c>
      <c r="L938" s="17">
        <f t="shared" si="102"/>
        <v>0</v>
      </c>
      <c r="M938" s="8">
        <f ca="1">IF(Table2[[#This Row],[MONTH]]+EOMONTH(MONTH(Table2[[#This Row],[MONTH]]),0)&lt;TODAY(),IF(H938=0,(F938-E938)/1440,((F938-E938)/H938)/1440),0)</f>
        <v>0</v>
      </c>
      <c r="N938" s="24">
        <f t="shared" si="103"/>
        <v>0</v>
      </c>
    </row>
    <row r="939" spans="1:14" x14ac:dyDescent="0.3">
      <c r="A939" s="6">
        <v>45536</v>
      </c>
      <c r="B939" t="s">
        <v>35</v>
      </c>
      <c r="C939" t="str">
        <f>_xlfn.XLOOKUP(D939,'Production Data'!C:C,'Production Data'!B:B)</f>
        <v>WIDMA VERTICAL TURNING LATHE VT600H I3108</v>
      </c>
      <c r="D939" s="1" t="s">
        <v>54</v>
      </c>
      <c r="E939" s="1">
        <f>SUMIFS('Production Data'!K:K,'Production Data'!C:C,'Workout sheet'!D939,'Production Data'!A:A,'Workout sheet'!A939)</f>
        <v>0</v>
      </c>
      <c r="F939" s="1">
        <f t="shared" si="106"/>
        <v>32400</v>
      </c>
      <c r="G939">
        <f>SUMIFS('Production Data'!T:T,'Production Data'!C:C,'Workout sheet'!D939,'Production Data'!A:A,'Workout sheet'!A939)</f>
        <v>0</v>
      </c>
      <c r="H939">
        <f>COUNTIFS('Compac Raw Data'!$D:$D,'Workout sheet'!C939,'Compac Raw Data'!$Z:$Z,'Workout sheet'!A939)</f>
        <v>0</v>
      </c>
      <c r="I939" s="8">
        <f t="shared" si="104"/>
        <v>0</v>
      </c>
      <c r="J939" s="8">
        <f t="shared" si="105"/>
        <v>0</v>
      </c>
      <c r="K939">
        <f>(SUMIFS('Compac Raw Data'!S:S,'Compac Raw Data'!Z:Z,'Workout sheet'!A939,'Compac Raw Data'!D:D,'Workout sheet'!C939))</f>
        <v>0</v>
      </c>
      <c r="L939" s="17">
        <f t="shared" ref="L939:L1002" si="107">IFERROR(E939/G939,0)</f>
        <v>0</v>
      </c>
      <c r="M939" s="8">
        <f ca="1">IF(Table2[[#This Row],[MONTH]]+EOMONTH(MONTH(Table2[[#This Row],[MONTH]]),0)&lt;TODAY(),IF(H939=0,(F939-E939)/1440,((F939-E939)/H939)/1440),0)</f>
        <v>0</v>
      </c>
      <c r="N939" s="24">
        <f t="shared" ref="N939:N1002" si="108">E939/F939</f>
        <v>0</v>
      </c>
    </row>
    <row r="940" spans="1:14" x14ac:dyDescent="0.3">
      <c r="A940" s="6">
        <v>45536</v>
      </c>
      <c r="B940" t="s">
        <v>55</v>
      </c>
      <c r="C940" t="str">
        <f>_xlfn.XLOOKUP(D940,'Production Data'!C:C,'Production Data'!B:B)</f>
        <v>MAZAK INTEGRES E300-1 I3102</v>
      </c>
      <c r="D940" s="1" t="s">
        <v>56</v>
      </c>
      <c r="E940" s="1">
        <f>SUMIFS('Production Data'!K:K,'Production Data'!C:C,'Workout sheet'!D940,'Production Data'!A:A,'Workout sheet'!A940)</f>
        <v>0</v>
      </c>
      <c r="F940" s="1">
        <f t="shared" si="106"/>
        <v>32400</v>
      </c>
      <c r="G940">
        <f>SUMIFS('Production Data'!T:T,'Production Data'!C:C,'Workout sheet'!D940,'Production Data'!A:A,'Workout sheet'!A940)</f>
        <v>0</v>
      </c>
      <c r="H940">
        <f>COUNTIFS('Compac Raw Data'!$D:$D,'Workout sheet'!C940,'Compac Raw Data'!$Z:$Z,'Workout sheet'!A940)</f>
        <v>0</v>
      </c>
      <c r="I940" s="8">
        <f t="shared" si="104"/>
        <v>0</v>
      </c>
      <c r="J940" s="8">
        <f t="shared" si="105"/>
        <v>0</v>
      </c>
      <c r="K940">
        <f>(SUMIFS('Compac Raw Data'!S:S,'Compac Raw Data'!Z:Z,'Workout sheet'!A940,'Compac Raw Data'!D:D,'Workout sheet'!C940))</f>
        <v>0</v>
      </c>
      <c r="L940" s="17">
        <f t="shared" si="107"/>
        <v>0</v>
      </c>
      <c r="M940" s="8">
        <f ca="1">IF(Table2[[#This Row],[MONTH]]+EOMONTH(MONTH(Table2[[#This Row],[MONTH]]),0)&lt;TODAY(),IF(H940=0,(F940-E940)/1440,((F940-E940)/H940)/1440),0)</f>
        <v>0</v>
      </c>
      <c r="N940" s="24">
        <f t="shared" si="108"/>
        <v>0</v>
      </c>
    </row>
    <row r="941" spans="1:14" x14ac:dyDescent="0.3">
      <c r="A941" s="6">
        <v>45536</v>
      </c>
      <c r="B941" t="s">
        <v>55</v>
      </c>
      <c r="C941" t="str">
        <f>_xlfn.XLOOKUP(D941,'Production Data'!C:C,'Production Data'!B:B)</f>
        <v>MAZAK INTEGRES E300-2 I3103</v>
      </c>
      <c r="D941" s="1" t="s">
        <v>57</v>
      </c>
      <c r="E941" s="1">
        <f>SUMIFS('Production Data'!K:K,'Production Data'!C:C,'Workout sheet'!D941,'Production Data'!A:A,'Workout sheet'!A941)</f>
        <v>0</v>
      </c>
      <c r="F941" s="1">
        <f t="shared" si="106"/>
        <v>32400</v>
      </c>
      <c r="G941">
        <f>SUMIFS('Production Data'!T:T,'Production Data'!C:C,'Workout sheet'!D941,'Production Data'!A:A,'Workout sheet'!A941)</f>
        <v>0</v>
      </c>
      <c r="H941">
        <f>COUNTIFS('Compac Raw Data'!$D:$D,'Workout sheet'!C941,'Compac Raw Data'!$Z:$Z,'Workout sheet'!A941)</f>
        <v>0</v>
      </c>
      <c r="I941" s="8">
        <f t="shared" si="104"/>
        <v>0</v>
      </c>
      <c r="J941" s="8">
        <f t="shared" si="105"/>
        <v>0</v>
      </c>
      <c r="K941">
        <f>(SUMIFS('Compac Raw Data'!S:S,'Compac Raw Data'!Z:Z,'Workout sheet'!A941,'Compac Raw Data'!D:D,'Workout sheet'!C941))</f>
        <v>0</v>
      </c>
      <c r="L941" s="17">
        <f t="shared" si="107"/>
        <v>0</v>
      </c>
      <c r="M941" s="8">
        <f ca="1">IF(Table2[[#This Row],[MONTH]]+EOMONTH(MONTH(Table2[[#This Row],[MONTH]]),0)&lt;TODAY(),IF(H941=0,(F941-E941)/1440,((F941-E941)/H941)/1440),0)</f>
        <v>0</v>
      </c>
      <c r="N941" s="24">
        <f t="shared" si="108"/>
        <v>0</v>
      </c>
    </row>
    <row r="942" spans="1:14" x14ac:dyDescent="0.3">
      <c r="A942" s="6">
        <v>45536</v>
      </c>
      <c r="B942" t="s">
        <v>55</v>
      </c>
      <c r="C942" t="str">
        <f>_xlfn.XLOOKUP(D942,'Production Data'!C:C,'Production Data'!B:B)</f>
        <v>MAZAK INTEGRES E300-3 I3104</v>
      </c>
      <c r="D942" s="1" t="s">
        <v>58</v>
      </c>
      <c r="E942" s="1">
        <f>SUMIFS('Production Data'!K:K,'Production Data'!C:C,'Workout sheet'!D942,'Production Data'!A:A,'Workout sheet'!A942)</f>
        <v>0</v>
      </c>
      <c r="F942" s="1">
        <f t="shared" si="106"/>
        <v>32400</v>
      </c>
      <c r="G942">
        <f>SUMIFS('Production Data'!T:T,'Production Data'!C:C,'Workout sheet'!D942,'Production Data'!A:A,'Workout sheet'!A942)</f>
        <v>0</v>
      </c>
      <c r="H942">
        <f>COUNTIFS('Compac Raw Data'!$D:$D,'Workout sheet'!C942,'Compac Raw Data'!$Z:$Z,'Workout sheet'!A942)</f>
        <v>0</v>
      </c>
      <c r="I942" s="8">
        <f t="shared" si="104"/>
        <v>0</v>
      </c>
      <c r="J942" s="8">
        <f t="shared" si="105"/>
        <v>0</v>
      </c>
      <c r="K942">
        <f>(SUMIFS('Compac Raw Data'!S:S,'Compac Raw Data'!Z:Z,'Workout sheet'!A942,'Compac Raw Data'!D:D,'Workout sheet'!C942))</f>
        <v>0</v>
      </c>
      <c r="L942" s="17">
        <f t="shared" si="107"/>
        <v>0</v>
      </c>
      <c r="M942" s="8">
        <f ca="1">IF(Table2[[#This Row],[MONTH]]+EOMONTH(MONTH(Table2[[#This Row],[MONTH]]),0)&lt;TODAY(),IF(H942=0,(F942-E942)/1440,((F942-E942)/H942)/1440),0)</f>
        <v>0</v>
      </c>
      <c r="N942" s="24">
        <f t="shared" si="108"/>
        <v>0</v>
      </c>
    </row>
    <row r="943" spans="1:14" x14ac:dyDescent="0.3">
      <c r="A943" s="6">
        <v>45536</v>
      </c>
      <c r="B943" t="s">
        <v>55</v>
      </c>
      <c r="C943" t="str">
        <f>_xlfn.XLOOKUP(D943,'Production Data'!C:C,'Production Data'!B:B)</f>
        <v>MAZAK INTEGREX E500-1 I3201</v>
      </c>
      <c r="D943" s="1" t="s">
        <v>59</v>
      </c>
      <c r="E943" s="1">
        <f>SUMIFS('Production Data'!K:K,'Production Data'!C:C,'Workout sheet'!D943,'Production Data'!A:A,'Workout sheet'!A943)</f>
        <v>0</v>
      </c>
      <c r="F943" s="1">
        <f t="shared" si="106"/>
        <v>32400</v>
      </c>
      <c r="G943">
        <f>SUMIFS('Production Data'!T:T,'Production Data'!C:C,'Workout sheet'!D943,'Production Data'!A:A,'Workout sheet'!A943)</f>
        <v>0</v>
      </c>
      <c r="H943">
        <f>COUNTIFS('Compac Raw Data'!$D:$D,'Workout sheet'!C943,'Compac Raw Data'!$Z:$Z,'Workout sheet'!A943)</f>
        <v>0</v>
      </c>
      <c r="I943" s="8">
        <f t="shared" si="104"/>
        <v>0</v>
      </c>
      <c r="J943" s="8">
        <f t="shared" si="105"/>
        <v>0</v>
      </c>
      <c r="K943">
        <f>(SUMIFS('Compac Raw Data'!S:S,'Compac Raw Data'!Z:Z,'Workout sheet'!A943,'Compac Raw Data'!D:D,'Workout sheet'!C943))</f>
        <v>0</v>
      </c>
      <c r="L943" s="17">
        <f t="shared" si="107"/>
        <v>0</v>
      </c>
      <c r="M943" s="8">
        <f ca="1">IF(Table2[[#This Row],[MONTH]]+EOMONTH(MONTH(Table2[[#This Row],[MONTH]]),0)&lt;TODAY(),IF(H943=0,(F943-E943)/1440,((F943-E943)/H943)/1440),0)</f>
        <v>0</v>
      </c>
      <c r="N943" s="24">
        <f t="shared" si="108"/>
        <v>0</v>
      </c>
    </row>
    <row r="944" spans="1:14" x14ac:dyDescent="0.3">
      <c r="A944" s="6">
        <v>45536</v>
      </c>
      <c r="B944" t="s">
        <v>55</v>
      </c>
      <c r="C944" t="str">
        <f>_xlfn.XLOOKUP(D944,'Production Data'!C:C,'Production Data'!B:B)</f>
        <v>MAZAK INTEGREX E500-2 I3202</v>
      </c>
      <c r="D944" s="1" t="s">
        <v>60</v>
      </c>
      <c r="E944" s="1">
        <f>SUMIFS('Production Data'!K:K,'Production Data'!C:C,'Workout sheet'!D944,'Production Data'!A:A,'Workout sheet'!A944)</f>
        <v>0</v>
      </c>
      <c r="F944" s="1">
        <f t="shared" si="106"/>
        <v>32400</v>
      </c>
      <c r="G944">
        <f>SUMIFS('Production Data'!T:T,'Production Data'!C:C,'Workout sheet'!D944,'Production Data'!A:A,'Workout sheet'!A944)</f>
        <v>0</v>
      </c>
      <c r="H944">
        <f>COUNTIFS('Compac Raw Data'!$D:$D,'Workout sheet'!C944,'Compac Raw Data'!$Z:$Z,'Workout sheet'!A944)</f>
        <v>0</v>
      </c>
      <c r="I944" s="8">
        <f t="shared" si="104"/>
        <v>0</v>
      </c>
      <c r="J944" s="8">
        <f t="shared" si="105"/>
        <v>0</v>
      </c>
      <c r="K944">
        <f>(SUMIFS('Compac Raw Data'!S:S,'Compac Raw Data'!Z:Z,'Workout sheet'!A944,'Compac Raw Data'!D:D,'Workout sheet'!C944))</f>
        <v>0</v>
      </c>
      <c r="L944" s="17">
        <f t="shared" si="107"/>
        <v>0</v>
      </c>
      <c r="M944" s="8">
        <f ca="1">IF(Table2[[#This Row],[MONTH]]+EOMONTH(MONTH(Table2[[#This Row],[MONTH]]),0)&lt;TODAY(),IF(H944=0,(F944-E944)/1440,((F944-E944)/H944)/1440),0)</f>
        <v>0</v>
      </c>
      <c r="N944" s="24">
        <f t="shared" si="108"/>
        <v>0</v>
      </c>
    </row>
    <row r="945" spans="1:14" x14ac:dyDescent="0.3">
      <c r="A945" s="6">
        <v>45536</v>
      </c>
      <c r="B945" t="s">
        <v>55</v>
      </c>
      <c r="C945" t="str">
        <f>_xlfn.XLOOKUP(D945,'Production Data'!C:C,'Production Data'!B:B)</f>
        <v>MAZAK INTEGRES E800-1 I23001</v>
      </c>
      <c r="D945" s="1" t="s">
        <v>61</v>
      </c>
      <c r="E945" s="1">
        <f>SUMIFS('Production Data'!K:K,'Production Data'!C:C,'Workout sheet'!D945,'Production Data'!A:A,'Workout sheet'!A945)</f>
        <v>0</v>
      </c>
      <c r="F945" s="1">
        <f t="shared" si="106"/>
        <v>32400</v>
      </c>
      <c r="G945">
        <f>SUMIFS('Production Data'!T:T,'Production Data'!C:C,'Workout sheet'!D945,'Production Data'!A:A,'Workout sheet'!A945)</f>
        <v>0</v>
      </c>
      <c r="H945">
        <f>COUNTIFS('Compac Raw Data'!$D:$D,'Workout sheet'!C945,'Compac Raw Data'!$Z:$Z,'Workout sheet'!A945)</f>
        <v>0</v>
      </c>
      <c r="I945" s="8">
        <f t="shared" si="104"/>
        <v>0</v>
      </c>
      <c r="J945" s="8">
        <f t="shared" si="105"/>
        <v>0</v>
      </c>
      <c r="K945">
        <f>(SUMIFS('Compac Raw Data'!S:S,'Compac Raw Data'!Z:Z,'Workout sheet'!A945,'Compac Raw Data'!D:D,'Workout sheet'!C945))</f>
        <v>0</v>
      </c>
      <c r="L945" s="17">
        <f t="shared" si="107"/>
        <v>0</v>
      </c>
      <c r="M945" s="8">
        <f ca="1">IF(Table2[[#This Row],[MONTH]]+EOMONTH(MONTH(Table2[[#This Row],[MONTH]]),0)&lt;TODAY(),IF(H945=0,(F945-E945)/1440,((F945-E945)/H945)/1440),0)</f>
        <v>0</v>
      </c>
      <c r="N945" s="24">
        <f t="shared" si="108"/>
        <v>0</v>
      </c>
    </row>
    <row r="946" spans="1:14" x14ac:dyDescent="0.3">
      <c r="A946" s="6">
        <v>45536</v>
      </c>
      <c r="B946" t="s">
        <v>55</v>
      </c>
      <c r="C946" t="str">
        <f>_xlfn.XLOOKUP(D946,'Production Data'!C:C,'Production Data'!B:B)</f>
        <v>MAZAK INTEGRES E800-2 I23002</v>
      </c>
      <c r="D946" s="1" t="s">
        <v>62</v>
      </c>
      <c r="E946" s="1">
        <f>SUMIFS('Production Data'!K:K,'Production Data'!C:C,'Workout sheet'!D946,'Production Data'!A:A,'Workout sheet'!A946)</f>
        <v>0</v>
      </c>
      <c r="F946" s="1">
        <f t="shared" si="106"/>
        <v>32400</v>
      </c>
      <c r="G946">
        <f>SUMIFS('Production Data'!T:T,'Production Data'!C:C,'Workout sheet'!D946,'Production Data'!A:A,'Workout sheet'!A946)</f>
        <v>0</v>
      </c>
      <c r="H946">
        <f>COUNTIFS('Compac Raw Data'!$D:$D,'Workout sheet'!C946,'Compac Raw Data'!$Z:$Z,'Workout sheet'!A946)</f>
        <v>0</v>
      </c>
      <c r="I946" s="8">
        <f t="shared" si="104"/>
        <v>0</v>
      </c>
      <c r="J946" s="8">
        <f t="shared" si="105"/>
        <v>0</v>
      </c>
      <c r="K946">
        <f>(SUMIFS('Compac Raw Data'!S:S,'Compac Raw Data'!Z:Z,'Workout sheet'!A946,'Compac Raw Data'!D:D,'Workout sheet'!C946))</f>
        <v>0</v>
      </c>
      <c r="L946" s="17">
        <f t="shared" si="107"/>
        <v>0</v>
      </c>
      <c r="M946" s="8">
        <f ca="1">IF(Table2[[#This Row],[MONTH]]+EOMONTH(MONTH(Table2[[#This Row],[MONTH]]),0)&lt;TODAY(),IF(H946=0,(F946-E946)/1440,((F946-E946)/H946)/1440),0)</f>
        <v>0</v>
      </c>
      <c r="N946" s="24">
        <f t="shared" si="108"/>
        <v>0</v>
      </c>
    </row>
    <row r="947" spans="1:14" x14ac:dyDescent="0.3">
      <c r="A947" s="6">
        <v>45536</v>
      </c>
      <c r="B947" t="s">
        <v>55</v>
      </c>
      <c r="C947" t="str">
        <f>_xlfn.XLOOKUP(D947,'Production Data'!C:C,'Production Data'!B:B)</f>
        <v>ARTHUR KLINK BROACHING 120T I5004</v>
      </c>
      <c r="D947" s="1" t="s">
        <v>63</v>
      </c>
      <c r="E947" s="1">
        <f>SUMIFS('Production Data'!K:K,'Production Data'!C:C,'Workout sheet'!D947,'Production Data'!A:A,'Workout sheet'!A947)</f>
        <v>0</v>
      </c>
      <c r="F947" s="1">
        <f t="shared" si="106"/>
        <v>32400</v>
      </c>
      <c r="G947">
        <f>SUMIFS('Production Data'!T:T,'Production Data'!C:C,'Workout sheet'!D947,'Production Data'!A:A,'Workout sheet'!A947)</f>
        <v>0</v>
      </c>
      <c r="H947">
        <f>COUNTIFS('Compac Raw Data'!$D:$D,'Workout sheet'!C947,'Compac Raw Data'!$Z:$Z,'Workout sheet'!A947)</f>
        <v>0</v>
      </c>
      <c r="I947" s="8">
        <f t="shared" si="104"/>
        <v>0</v>
      </c>
      <c r="J947" s="8">
        <f t="shared" si="105"/>
        <v>0</v>
      </c>
      <c r="K947">
        <f>(SUMIFS('Compac Raw Data'!S:S,'Compac Raw Data'!Z:Z,'Workout sheet'!A947,'Compac Raw Data'!D:D,'Workout sheet'!C947))</f>
        <v>0</v>
      </c>
      <c r="L947" s="17">
        <f t="shared" si="107"/>
        <v>0</v>
      </c>
      <c r="M947" s="8">
        <f ca="1">IF(Table2[[#This Row],[MONTH]]+EOMONTH(MONTH(Table2[[#This Row],[MONTH]]),0)&lt;TODAY(),IF(H947=0,(F947-E947)/1440,((F947-E947)/H947)/1440),0)</f>
        <v>0</v>
      </c>
      <c r="N947" s="24">
        <f t="shared" si="108"/>
        <v>0</v>
      </c>
    </row>
    <row r="948" spans="1:14" x14ac:dyDescent="0.3">
      <c r="A948" s="6">
        <v>45536</v>
      </c>
      <c r="B948" t="s">
        <v>55</v>
      </c>
      <c r="C948" t="str">
        <f>_xlfn.XLOOKUP(D948,'Production Data'!C:C,'Production Data'!B:B)</f>
        <v>BROACHING MACHINE  25 T-5003</v>
      </c>
      <c r="D948" s="1" t="s">
        <v>64</v>
      </c>
      <c r="E948" s="1">
        <f>SUMIFS('Production Data'!K:K,'Production Data'!C:C,'Workout sheet'!D948,'Production Data'!A:A,'Workout sheet'!A948)</f>
        <v>0</v>
      </c>
      <c r="F948" s="1">
        <f t="shared" si="106"/>
        <v>32400</v>
      </c>
      <c r="G948">
        <f>SUMIFS('Production Data'!T:T,'Production Data'!C:C,'Workout sheet'!D948,'Production Data'!A:A,'Workout sheet'!A948)</f>
        <v>0</v>
      </c>
      <c r="H948">
        <f>COUNTIFS('Compac Raw Data'!$D:$D,'Workout sheet'!C948,'Compac Raw Data'!$Z:$Z,'Workout sheet'!A948)</f>
        <v>0</v>
      </c>
      <c r="I948" s="8">
        <f t="shared" ref="I948:I1011" si="109">IF(H948=0,(E948/60),(E948/H948)/60)</f>
        <v>0</v>
      </c>
      <c r="J948" s="8">
        <f t="shared" ref="J948:J1011" si="110">IF(H948=0,(G948-E948)/1440,((G948-E948)/H948)/1440)</f>
        <v>0</v>
      </c>
      <c r="K948">
        <f>(SUMIFS('Compac Raw Data'!S:S,'Compac Raw Data'!Z:Z,'Workout sheet'!A948,'Compac Raw Data'!D:D,'Workout sheet'!C948))</f>
        <v>0</v>
      </c>
      <c r="L948" s="17">
        <f t="shared" si="107"/>
        <v>0</v>
      </c>
      <c r="M948" s="8">
        <f ca="1">IF(Table2[[#This Row],[MONTH]]+EOMONTH(MONTH(Table2[[#This Row],[MONTH]]),0)&lt;TODAY(),IF(H948=0,(F948-E948)/1440,((F948-E948)/H948)/1440),0)</f>
        <v>0</v>
      </c>
      <c r="N948" s="24">
        <f t="shared" si="108"/>
        <v>0</v>
      </c>
    </row>
    <row r="949" spans="1:14" x14ac:dyDescent="0.3">
      <c r="A949" s="6">
        <v>45536</v>
      </c>
      <c r="B949" t="s">
        <v>55</v>
      </c>
      <c r="C949" t="str">
        <f>_xlfn.XLOOKUP(D949,'Production Data'!C:C,'Production Data'!B:B)</f>
        <v>CRANEBEL BROACHING 50T I5005</v>
      </c>
      <c r="D949" s="1" t="s">
        <v>65</v>
      </c>
      <c r="E949" s="1">
        <f>SUMIFS('Production Data'!K:K,'Production Data'!C:C,'Workout sheet'!D949,'Production Data'!A:A,'Workout sheet'!A949)</f>
        <v>0</v>
      </c>
      <c r="F949" s="1">
        <f t="shared" si="106"/>
        <v>32400</v>
      </c>
      <c r="G949">
        <f>SUMIFS('Production Data'!T:T,'Production Data'!C:C,'Workout sheet'!D949,'Production Data'!A:A,'Workout sheet'!A949)</f>
        <v>0</v>
      </c>
      <c r="H949">
        <f>COUNTIFS('Compac Raw Data'!$D:$D,'Workout sheet'!C949,'Compac Raw Data'!$Z:$Z,'Workout sheet'!A949)</f>
        <v>0</v>
      </c>
      <c r="I949" s="8">
        <f t="shared" si="109"/>
        <v>0</v>
      </c>
      <c r="J949" s="8">
        <f t="shared" si="110"/>
        <v>0</v>
      </c>
      <c r="K949">
        <f>(SUMIFS('Compac Raw Data'!S:S,'Compac Raw Data'!Z:Z,'Workout sheet'!A949,'Compac Raw Data'!D:D,'Workout sheet'!C949))</f>
        <v>0</v>
      </c>
      <c r="L949" s="17">
        <f t="shared" si="107"/>
        <v>0</v>
      </c>
      <c r="M949" s="8">
        <f ca="1">IF(Table2[[#This Row],[MONTH]]+EOMONTH(MONTH(Table2[[#This Row],[MONTH]]),0)&lt;TODAY(),IF(H949=0,(F949-E949)/1440,((F949-E949)/H949)/1440),0)</f>
        <v>0</v>
      </c>
      <c r="N949" s="24">
        <f t="shared" si="108"/>
        <v>0</v>
      </c>
    </row>
    <row r="950" spans="1:14" x14ac:dyDescent="0.3">
      <c r="A950" s="6">
        <v>45536</v>
      </c>
      <c r="B950" t="s">
        <v>55</v>
      </c>
      <c r="C950" t="str">
        <f>_xlfn.XLOOKUP(D950,'Production Data'!C:C,'Production Data'!B:B)</f>
        <v>TASA BROACHING 75T I5006</v>
      </c>
      <c r="D950" s="1" t="s">
        <v>66</v>
      </c>
      <c r="E950" s="1">
        <f>SUMIFS('Production Data'!K:K,'Production Data'!C:C,'Workout sheet'!D950,'Production Data'!A:A,'Workout sheet'!A950)</f>
        <v>0</v>
      </c>
      <c r="F950" s="1">
        <f t="shared" si="106"/>
        <v>32400</v>
      </c>
      <c r="G950">
        <f>SUMIFS('Production Data'!T:T,'Production Data'!C:C,'Workout sheet'!D950,'Production Data'!A:A,'Workout sheet'!A950)</f>
        <v>0</v>
      </c>
      <c r="H950">
        <f>COUNTIFS('Compac Raw Data'!$D:$D,'Workout sheet'!C950,'Compac Raw Data'!$Z:$Z,'Workout sheet'!A950)</f>
        <v>0</v>
      </c>
      <c r="I950" s="8">
        <f t="shared" si="109"/>
        <v>0</v>
      </c>
      <c r="J950" s="8">
        <f t="shared" si="110"/>
        <v>0</v>
      </c>
      <c r="K950">
        <f>(SUMIFS('Compac Raw Data'!S:S,'Compac Raw Data'!Z:Z,'Workout sheet'!A950,'Compac Raw Data'!D:D,'Workout sheet'!C950))</f>
        <v>0</v>
      </c>
      <c r="L950" s="17">
        <f t="shared" si="107"/>
        <v>0</v>
      </c>
      <c r="M950" s="8">
        <f ca="1">IF(Table2[[#This Row],[MONTH]]+EOMONTH(MONTH(Table2[[#This Row],[MONTH]]),0)&lt;TODAY(),IF(H950=0,(F950-E950)/1440,((F950-E950)/H950)/1440),0)</f>
        <v>0</v>
      </c>
      <c r="N950" s="24">
        <f t="shared" si="108"/>
        <v>0</v>
      </c>
    </row>
    <row r="951" spans="1:14" x14ac:dyDescent="0.3">
      <c r="A951" s="6">
        <v>45536</v>
      </c>
      <c r="B951" t="s">
        <v>80</v>
      </c>
      <c r="C951" t="str">
        <f>_xlfn.XLOOKUP(D951,'Production Data'!C:C,'Production Data'!B:B)</f>
        <v>PREMIER HOBBING PE250-1 I7006</v>
      </c>
      <c r="D951" s="1" t="s">
        <v>67</v>
      </c>
      <c r="E951" s="1">
        <f>SUMIFS('Production Data'!K:K,'Production Data'!C:C,'Workout sheet'!D951,'Production Data'!A:A,'Workout sheet'!A951)</f>
        <v>0</v>
      </c>
      <c r="F951" s="1">
        <f t="shared" si="106"/>
        <v>32400</v>
      </c>
      <c r="G951">
        <f>SUMIFS('Production Data'!T:T,'Production Data'!C:C,'Workout sheet'!D951,'Production Data'!A:A,'Workout sheet'!A951)</f>
        <v>0</v>
      </c>
      <c r="H951">
        <f>COUNTIFS('Compac Raw Data'!$D:$D,'Workout sheet'!C951,'Compac Raw Data'!$Z:$Z,'Workout sheet'!A951)</f>
        <v>0</v>
      </c>
      <c r="I951" s="8">
        <f t="shared" si="109"/>
        <v>0</v>
      </c>
      <c r="J951" s="8">
        <f t="shared" si="110"/>
        <v>0</v>
      </c>
      <c r="K951">
        <f>(SUMIFS('Compac Raw Data'!S:S,'Compac Raw Data'!Z:Z,'Workout sheet'!A951,'Compac Raw Data'!D:D,'Workout sheet'!C951))</f>
        <v>0</v>
      </c>
      <c r="L951" s="17">
        <f t="shared" si="107"/>
        <v>0</v>
      </c>
      <c r="M951" s="8">
        <f ca="1">IF(Table2[[#This Row],[MONTH]]+EOMONTH(MONTH(Table2[[#This Row],[MONTH]]),0)&lt;TODAY(),IF(H951=0,(F951-E951)/1440,((F951-E951)/H951)/1440),0)</f>
        <v>0</v>
      </c>
      <c r="N951" s="24">
        <f t="shared" si="108"/>
        <v>0</v>
      </c>
    </row>
    <row r="952" spans="1:14" x14ac:dyDescent="0.3">
      <c r="A952" s="6">
        <v>45536</v>
      </c>
      <c r="B952" t="s">
        <v>80</v>
      </c>
      <c r="C952" t="str">
        <f>_xlfn.XLOOKUP(D952,'Production Data'!C:C,'Production Data'!B:B)</f>
        <v>STUDER EXT GRINDING S36-2 I13006</v>
      </c>
      <c r="D952" s="1" t="s">
        <v>68</v>
      </c>
      <c r="E952" s="1">
        <f>SUMIFS('Production Data'!K:K,'Production Data'!C:C,'Workout sheet'!D952,'Production Data'!A:A,'Workout sheet'!A952)</f>
        <v>0</v>
      </c>
      <c r="F952" s="1">
        <f t="shared" si="106"/>
        <v>32400</v>
      </c>
      <c r="G952">
        <f>SUMIFS('Production Data'!T:T,'Production Data'!C:C,'Workout sheet'!D952,'Production Data'!A:A,'Workout sheet'!A952)</f>
        <v>0</v>
      </c>
      <c r="H952">
        <f>COUNTIFS('Compac Raw Data'!$D:$D,'Workout sheet'!C952,'Compac Raw Data'!$Z:$Z,'Workout sheet'!A952)</f>
        <v>0</v>
      </c>
      <c r="I952" s="8">
        <f t="shared" si="109"/>
        <v>0</v>
      </c>
      <c r="J952" s="8">
        <f t="shared" si="110"/>
        <v>0</v>
      </c>
      <c r="K952">
        <f>(SUMIFS('Compac Raw Data'!S:S,'Compac Raw Data'!Z:Z,'Workout sheet'!A952,'Compac Raw Data'!D:D,'Workout sheet'!C952))</f>
        <v>0</v>
      </c>
      <c r="L952" s="17">
        <f t="shared" si="107"/>
        <v>0</v>
      </c>
      <c r="M952" s="8">
        <f ca="1">IF(Table2[[#This Row],[MONTH]]+EOMONTH(MONTH(Table2[[#This Row],[MONTH]]),0)&lt;TODAY(),IF(H952=0,(F952-E952)/1440,((F952-E952)/H952)/1440),0)</f>
        <v>0</v>
      </c>
      <c r="N952" s="24">
        <f t="shared" si="108"/>
        <v>0</v>
      </c>
    </row>
    <row r="953" spans="1:14" x14ac:dyDescent="0.3">
      <c r="A953" s="6">
        <v>45536</v>
      </c>
      <c r="B953" t="s">
        <v>80</v>
      </c>
      <c r="C953" t="str">
        <f>_xlfn.XLOOKUP(D953,'Production Data'!C:C,'Production Data'!B:B)</f>
        <v>GLEASON GEAR GRINDING P600/800G-1 I15006</v>
      </c>
      <c r="D953" s="1" t="s">
        <v>69</v>
      </c>
      <c r="E953" s="1">
        <f>SUMIFS('Production Data'!K:K,'Production Data'!C:C,'Workout sheet'!D953,'Production Data'!A:A,'Workout sheet'!A953)</f>
        <v>0</v>
      </c>
      <c r="F953" s="1">
        <f t="shared" si="106"/>
        <v>32400</v>
      </c>
      <c r="G953">
        <f>SUMIFS('Production Data'!T:T,'Production Data'!C:C,'Workout sheet'!D953,'Production Data'!A:A,'Workout sheet'!A953)</f>
        <v>0</v>
      </c>
      <c r="H953">
        <f>COUNTIFS('Compac Raw Data'!$D:$D,'Workout sheet'!C953,'Compac Raw Data'!$Z:$Z,'Workout sheet'!A953)</f>
        <v>0</v>
      </c>
      <c r="I953" s="8">
        <f t="shared" si="109"/>
        <v>0</v>
      </c>
      <c r="J953" s="8">
        <f t="shared" si="110"/>
        <v>0</v>
      </c>
      <c r="K953">
        <f>(SUMIFS('Compac Raw Data'!S:S,'Compac Raw Data'!Z:Z,'Workout sheet'!A953,'Compac Raw Data'!D:D,'Workout sheet'!C953))</f>
        <v>0</v>
      </c>
      <c r="L953" s="17">
        <f t="shared" si="107"/>
        <v>0</v>
      </c>
      <c r="M953" s="8">
        <f ca="1">IF(Table2[[#This Row],[MONTH]]+EOMONTH(MONTH(Table2[[#This Row],[MONTH]]),0)&lt;TODAY(),IF(H953=0,(F953-E953)/1440,((F953-E953)/H953)/1440),0)</f>
        <v>0</v>
      </c>
      <c r="N953" s="24">
        <f t="shared" si="108"/>
        <v>0</v>
      </c>
    </row>
    <row r="954" spans="1:14" x14ac:dyDescent="0.3">
      <c r="A954" s="6">
        <v>45536</v>
      </c>
      <c r="B954" t="s">
        <v>80</v>
      </c>
      <c r="C954" t="str">
        <f>_xlfn.XLOOKUP(D954,'Production Data'!C:C,'Production Data'!B:B)</f>
        <v>GLEASON GEAR GRINDING P600/800G-2 I15008</v>
      </c>
      <c r="D954" s="1" t="s">
        <v>70</v>
      </c>
      <c r="E954" s="1">
        <f>SUMIFS('Production Data'!K:K,'Production Data'!C:C,'Workout sheet'!D954,'Production Data'!A:A,'Workout sheet'!A954)</f>
        <v>0</v>
      </c>
      <c r="F954" s="1">
        <f t="shared" si="106"/>
        <v>32400</v>
      </c>
      <c r="G954">
        <f>SUMIFS('Production Data'!T:T,'Production Data'!C:C,'Workout sheet'!D954,'Production Data'!A:A,'Workout sheet'!A954)</f>
        <v>0</v>
      </c>
      <c r="H954">
        <f>COUNTIFS('Compac Raw Data'!$D:$D,'Workout sheet'!C954,'Compac Raw Data'!$Z:$Z,'Workout sheet'!A954)</f>
        <v>0</v>
      </c>
      <c r="I954" s="8">
        <f t="shared" si="109"/>
        <v>0</v>
      </c>
      <c r="J954" s="8">
        <f t="shared" si="110"/>
        <v>0</v>
      </c>
      <c r="K954">
        <f>(SUMIFS('Compac Raw Data'!S:S,'Compac Raw Data'!Z:Z,'Workout sheet'!A954,'Compac Raw Data'!D:D,'Workout sheet'!C954))</f>
        <v>0</v>
      </c>
      <c r="L954" s="17">
        <f t="shared" si="107"/>
        <v>0</v>
      </c>
      <c r="M954" s="8">
        <f ca="1">IF(Table2[[#This Row],[MONTH]]+EOMONTH(MONTH(Table2[[#This Row],[MONTH]]),0)&lt;TODAY(),IF(H954=0,(F954-E954)/1440,((F954-E954)/H954)/1440),0)</f>
        <v>0</v>
      </c>
      <c r="N954" s="24">
        <f t="shared" si="108"/>
        <v>0</v>
      </c>
    </row>
    <row r="955" spans="1:14" x14ac:dyDescent="0.3">
      <c r="A955" s="6">
        <v>45536</v>
      </c>
      <c r="B955" t="s">
        <v>80</v>
      </c>
      <c r="C955" t="str">
        <f>_xlfn.XLOOKUP(D955,'Production Data'!C:C,'Production Data'!B:B)</f>
        <v>MAZAK TURNING QTN350B I3008</v>
      </c>
      <c r="D955" s="1" t="s">
        <v>71</v>
      </c>
      <c r="E955" s="1">
        <f>SUMIFS('Production Data'!K:K,'Production Data'!C:C,'Workout sheet'!D955,'Production Data'!A:A,'Workout sheet'!A955)</f>
        <v>0</v>
      </c>
      <c r="F955" s="1">
        <f t="shared" si="106"/>
        <v>32400</v>
      </c>
      <c r="G955">
        <f>SUMIFS('Production Data'!T:T,'Production Data'!C:C,'Workout sheet'!D955,'Production Data'!A:A,'Workout sheet'!A955)</f>
        <v>0</v>
      </c>
      <c r="H955">
        <f>COUNTIFS('Compac Raw Data'!$D:$D,'Workout sheet'!C955,'Compac Raw Data'!$Z:$Z,'Workout sheet'!A955)</f>
        <v>0</v>
      </c>
      <c r="I955" s="8">
        <f t="shared" si="109"/>
        <v>0</v>
      </c>
      <c r="J955" s="8">
        <f t="shared" si="110"/>
        <v>0</v>
      </c>
      <c r="K955">
        <f>(SUMIFS('Compac Raw Data'!S:S,'Compac Raw Data'!Z:Z,'Workout sheet'!A955,'Compac Raw Data'!D:D,'Workout sheet'!C955))</f>
        <v>0</v>
      </c>
      <c r="L955" s="17">
        <f t="shared" si="107"/>
        <v>0</v>
      </c>
      <c r="M955" s="8">
        <f ca="1">IF(Table2[[#This Row],[MONTH]]+EOMONTH(MONTH(Table2[[#This Row],[MONTH]]),0)&lt;TODAY(),IF(H955=0,(F955-E955)/1440,((F955-E955)/H955)/1440),0)</f>
        <v>0</v>
      </c>
      <c r="N955" s="24">
        <f t="shared" si="108"/>
        <v>0</v>
      </c>
    </row>
    <row r="956" spans="1:14" x14ac:dyDescent="0.3">
      <c r="A956" s="6">
        <v>45536</v>
      </c>
      <c r="B956" t="s">
        <v>80</v>
      </c>
      <c r="C956" t="str">
        <f>_xlfn.XLOOKUP(D956,'Production Data'!C:C,'Production Data'!B:B)</f>
        <v>GLEASON HOBBING PE800-1 I7007</v>
      </c>
      <c r="D956" s="1" t="s">
        <v>72</v>
      </c>
      <c r="E956" s="1">
        <f>SUMIFS('Production Data'!K:K,'Production Data'!C:C,'Workout sheet'!D956,'Production Data'!A:A,'Workout sheet'!A956)</f>
        <v>0</v>
      </c>
      <c r="F956" s="1">
        <f t="shared" si="106"/>
        <v>32400</v>
      </c>
      <c r="G956">
        <f>SUMIFS('Production Data'!T:T,'Production Data'!C:C,'Workout sheet'!D956,'Production Data'!A:A,'Workout sheet'!A956)</f>
        <v>0</v>
      </c>
      <c r="H956">
        <f>COUNTIFS('Compac Raw Data'!$D:$D,'Workout sheet'!C956,'Compac Raw Data'!$Z:$Z,'Workout sheet'!A956)</f>
        <v>0</v>
      </c>
      <c r="I956" s="8">
        <f t="shared" si="109"/>
        <v>0</v>
      </c>
      <c r="J956" s="8">
        <f t="shared" si="110"/>
        <v>0</v>
      </c>
      <c r="K956">
        <f>(SUMIFS('Compac Raw Data'!S:S,'Compac Raw Data'!Z:Z,'Workout sheet'!A956,'Compac Raw Data'!D:D,'Workout sheet'!C956))</f>
        <v>0</v>
      </c>
      <c r="L956" s="17">
        <f t="shared" si="107"/>
        <v>0</v>
      </c>
      <c r="M956" s="8">
        <f ca="1">IF(Table2[[#This Row],[MONTH]]+EOMONTH(MONTH(Table2[[#This Row],[MONTH]]),0)&lt;TODAY(),IF(H956=0,(F956-E956)/1440,((F956-E956)/H956)/1440),0)</f>
        <v>0</v>
      </c>
      <c r="N956" s="24">
        <f t="shared" si="108"/>
        <v>0</v>
      </c>
    </row>
    <row r="957" spans="1:14" x14ac:dyDescent="0.3">
      <c r="A957" s="6">
        <v>45536</v>
      </c>
      <c r="B957" t="s">
        <v>80</v>
      </c>
      <c r="C957" t="str">
        <f>_xlfn.XLOOKUP(D957,'Production Data'!C:C,'Production Data'!B:B)</f>
        <v>GLEASON HOBBING PE800-2 I7014</v>
      </c>
      <c r="D957" s="1" t="s">
        <v>73</v>
      </c>
      <c r="E957" s="1">
        <f>SUMIFS('Production Data'!K:K,'Production Data'!C:C,'Workout sheet'!D957,'Production Data'!A:A,'Workout sheet'!A957)</f>
        <v>0</v>
      </c>
      <c r="F957" s="1">
        <f t="shared" si="106"/>
        <v>32400</v>
      </c>
      <c r="G957">
        <f>SUMIFS('Production Data'!T:T,'Production Data'!C:C,'Workout sheet'!D957,'Production Data'!A:A,'Workout sheet'!A957)</f>
        <v>0</v>
      </c>
      <c r="H957">
        <f>COUNTIFS('Compac Raw Data'!$D:$D,'Workout sheet'!C957,'Compac Raw Data'!$Z:$Z,'Workout sheet'!A957)</f>
        <v>0</v>
      </c>
      <c r="I957" s="8">
        <f t="shared" si="109"/>
        <v>0</v>
      </c>
      <c r="J957" s="8">
        <f t="shared" si="110"/>
        <v>0</v>
      </c>
      <c r="K957">
        <f>(SUMIFS('Compac Raw Data'!S:S,'Compac Raw Data'!Z:Z,'Workout sheet'!A957,'Compac Raw Data'!D:D,'Workout sheet'!C957))</f>
        <v>0</v>
      </c>
      <c r="L957" s="17">
        <f t="shared" si="107"/>
        <v>0</v>
      </c>
      <c r="M957" s="8">
        <f ca="1">IF(Table2[[#This Row],[MONTH]]+EOMONTH(MONTH(Table2[[#This Row],[MONTH]]),0)&lt;TODAY(),IF(H957=0,(F957-E957)/1440,((F957-E957)/H957)/1440),0)</f>
        <v>0</v>
      </c>
      <c r="N957" s="24">
        <f t="shared" si="108"/>
        <v>0</v>
      </c>
    </row>
    <row r="958" spans="1:14" x14ac:dyDescent="0.3">
      <c r="A958" s="6">
        <v>45536</v>
      </c>
      <c r="B958" t="s">
        <v>80</v>
      </c>
      <c r="C958" t="str">
        <f>_xlfn.XLOOKUP(D958,'Production Data'!C:C,'Production Data'!B:B)</f>
        <v>GLEASON HOBBING P600H-1 I7010</v>
      </c>
      <c r="D958" s="1" t="s">
        <v>74</v>
      </c>
      <c r="E958" s="1">
        <f>SUMIFS('Production Data'!K:K,'Production Data'!C:C,'Workout sheet'!D958,'Production Data'!A:A,'Workout sheet'!A958)</f>
        <v>0</v>
      </c>
      <c r="F958" s="1">
        <f t="shared" si="106"/>
        <v>32400</v>
      </c>
      <c r="G958">
        <f>SUMIFS('Production Data'!T:T,'Production Data'!C:C,'Workout sheet'!D958,'Production Data'!A:A,'Workout sheet'!A958)</f>
        <v>0</v>
      </c>
      <c r="H958">
        <f>COUNTIFS('Compac Raw Data'!$D:$D,'Workout sheet'!C958,'Compac Raw Data'!$Z:$Z,'Workout sheet'!A958)</f>
        <v>0</v>
      </c>
      <c r="I958" s="8">
        <f t="shared" si="109"/>
        <v>0</v>
      </c>
      <c r="J958" s="8">
        <f t="shared" si="110"/>
        <v>0</v>
      </c>
      <c r="K958">
        <f>(SUMIFS('Compac Raw Data'!S:S,'Compac Raw Data'!Z:Z,'Workout sheet'!A958,'Compac Raw Data'!D:D,'Workout sheet'!C958))</f>
        <v>0</v>
      </c>
      <c r="L958" s="17">
        <f t="shared" si="107"/>
        <v>0</v>
      </c>
      <c r="M958" s="8">
        <f ca="1">IF(Table2[[#This Row],[MONTH]]+EOMONTH(MONTH(Table2[[#This Row],[MONTH]]),0)&lt;TODAY(),IF(H958=0,(F958-E958)/1440,((F958-E958)/H958)/1440),0)</f>
        <v>0</v>
      </c>
      <c r="N958" s="24">
        <f t="shared" si="108"/>
        <v>0</v>
      </c>
    </row>
    <row r="959" spans="1:14" x14ac:dyDescent="0.3">
      <c r="A959" s="6">
        <v>45536</v>
      </c>
      <c r="B959" t="s">
        <v>80</v>
      </c>
      <c r="C959" t="str">
        <f>_xlfn.XLOOKUP(D959,'Production Data'!C:C,'Production Data'!B:B)</f>
        <v>MAZAK HMC FH5800 I21002</v>
      </c>
      <c r="D959" s="1" t="s">
        <v>75</v>
      </c>
      <c r="E959" s="1">
        <f>SUMIFS('Production Data'!K:K,'Production Data'!C:C,'Workout sheet'!D959,'Production Data'!A:A,'Workout sheet'!A959)</f>
        <v>0</v>
      </c>
      <c r="F959" s="1">
        <f t="shared" si="106"/>
        <v>32400</v>
      </c>
      <c r="G959">
        <f>SUMIFS('Production Data'!T:T,'Production Data'!C:C,'Workout sheet'!D959,'Production Data'!A:A,'Workout sheet'!A959)</f>
        <v>0</v>
      </c>
      <c r="H959">
        <f>COUNTIFS('Compac Raw Data'!$D:$D,'Workout sheet'!C959,'Compac Raw Data'!$Z:$Z,'Workout sheet'!A959)</f>
        <v>0</v>
      </c>
      <c r="I959" s="8">
        <f t="shared" si="109"/>
        <v>0</v>
      </c>
      <c r="J959" s="8">
        <f t="shared" si="110"/>
        <v>0</v>
      </c>
      <c r="K959">
        <f>(SUMIFS('Compac Raw Data'!S:S,'Compac Raw Data'!Z:Z,'Workout sheet'!A959,'Compac Raw Data'!D:D,'Workout sheet'!C959))</f>
        <v>0</v>
      </c>
      <c r="L959" s="17">
        <f t="shared" si="107"/>
        <v>0</v>
      </c>
      <c r="M959" s="8">
        <f ca="1">IF(Table2[[#This Row],[MONTH]]+EOMONTH(MONTH(Table2[[#This Row],[MONTH]]),0)&lt;TODAY(),IF(H959=0,(F959-E959)/1440,((F959-E959)/H959)/1440),0)</f>
        <v>0</v>
      </c>
      <c r="N959" s="24">
        <f t="shared" si="108"/>
        <v>0</v>
      </c>
    </row>
    <row r="960" spans="1:14" x14ac:dyDescent="0.3">
      <c r="A960" s="6">
        <v>45536</v>
      </c>
      <c r="B960" t="s">
        <v>80</v>
      </c>
      <c r="C960" t="str">
        <f>_xlfn.XLOOKUP(D960,'Production Data'!C:C,'Production Data'!B:B)</f>
        <v>PMT EXT GRINDING AWH600 I13007</v>
      </c>
      <c r="D960" s="1" t="s">
        <v>76</v>
      </c>
      <c r="E960" s="1">
        <f>SUMIFS('Production Data'!K:K,'Production Data'!C:C,'Workout sheet'!D960,'Production Data'!A:A,'Workout sheet'!A960)</f>
        <v>0</v>
      </c>
      <c r="F960" s="1">
        <f t="shared" si="106"/>
        <v>32400</v>
      </c>
      <c r="G960">
        <f>SUMIFS('Production Data'!T:T,'Production Data'!C:C,'Workout sheet'!D960,'Production Data'!A:A,'Workout sheet'!A960)</f>
        <v>0</v>
      </c>
      <c r="H960">
        <f>COUNTIFS('Compac Raw Data'!$D:$D,'Workout sheet'!C960,'Compac Raw Data'!$Z:$Z,'Workout sheet'!A960)</f>
        <v>0</v>
      </c>
      <c r="I960" s="8">
        <f t="shared" si="109"/>
        <v>0</v>
      </c>
      <c r="J960" s="8">
        <f t="shared" si="110"/>
        <v>0</v>
      </c>
      <c r="K960">
        <f>(SUMIFS('Compac Raw Data'!S:S,'Compac Raw Data'!Z:Z,'Workout sheet'!A960,'Compac Raw Data'!D:D,'Workout sheet'!C960))</f>
        <v>0</v>
      </c>
      <c r="L960" s="17">
        <f t="shared" si="107"/>
        <v>0</v>
      </c>
      <c r="M960" s="8">
        <f ca="1">IF(Table2[[#This Row],[MONTH]]+EOMONTH(MONTH(Table2[[#This Row],[MONTH]]),0)&lt;TODAY(),IF(H960=0,(F960-E960)/1440,((F960-E960)/H960)/1440),0)</f>
        <v>0</v>
      </c>
      <c r="N960" s="24">
        <f t="shared" si="108"/>
        <v>0</v>
      </c>
    </row>
    <row r="961" spans="1:14" x14ac:dyDescent="0.3">
      <c r="A961" s="6">
        <v>45536</v>
      </c>
      <c r="B961" t="s">
        <v>80</v>
      </c>
      <c r="C961" t="str">
        <f>_xlfn.XLOOKUP(D961,'Production Data'!C:C,'Production Data'!B:B)</f>
        <v>MAZAK TURNING QTN350A I3007</v>
      </c>
      <c r="D961" s="1" t="s">
        <v>77</v>
      </c>
      <c r="E961" s="1">
        <f>SUMIFS('Production Data'!K:K,'Production Data'!C:C,'Workout sheet'!D961,'Production Data'!A:A,'Workout sheet'!A961)</f>
        <v>0</v>
      </c>
      <c r="F961" s="1">
        <f t="shared" si="106"/>
        <v>32400</v>
      </c>
      <c r="G961">
        <f>SUMIFS('Production Data'!T:T,'Production Data'!C:C,'Workout sheet'!D961,'Production Data'!A:A,'Workout sheet'!A961)</f>
        <v>0</v>
      </c>
      <c r="H961">
        <f>COUNTIFS('Compac Raw Data'!$D:$D,'Workout sheet'!C961,'Compac Raw Data'!$Z:$Z,'Workout sheet'!A961)</f>
        <v>0</v>
      </c>
      <c r="I961" s="8">
        <f t="shared" si="109"/>
        <v>0</v>
      </c>
      <c r="J961" s="8">
        <f t="shared" si="110"/>
        <v>0</v>
      </c>
      <c r="K961">
        <f>(SUMIFS('Compac Raw Data'!S:S,'Compac Raw Data'!Z:Z,'Workout sheet'!A961,'Compac Raw Data'!D:D,'Workout sheet'!C961))</f>
        <v>0</v>
      </c>
      <c r="L961" s="17">
        <f t="shared" si="107"/>
        <v>0</v>
      </c>
      <c r="M961" s="8">
        <f ca="1">IF(Table2[[#This Row],[MONTH]]+EOMONTH(MONTH(Table2[[#This Row],[MONTH]]),0)&lt;TODAY(),IF(H961=0,(F961-E961)/1440,((F961-E961)/H961)/1440),0)</f>
        <v>0</v>
      </c>
      <c r="N961" s="24">
        <f t="shared" si="108"/>
        <v>0</v>
      </c>
    </row>
    <row r="962" spans="1:14" x14ac:dyDescent="0.3">
      <c r="A962" s="6">
        <v>45536</v>
      </c>
      <c r="B962" t="s">
        <v>80</v>
      </c>
      <c r="C962" t="str">
        <f>_xlfn.XLOOKUP(D962,'Production Data'!C:C,'Production Data'!B:B)</f>
        <v>MICROMATIC EXT GRINDING SH63 I13008</v>
      </c>
      <c r="D962" s="1" t="s">
        <v>78</v>
      </c>
      <c r="E962" s="1">
        <f>SUMIFS('Production Data'!K:K,'Production Data'!C:C,'Workout sheet'!D962,'Production Data'!A:A,'Workout sheet'!A962)</f>
        <v>0</v>
      </c>
      <c r="F962" s="1">
        <f t="shared" si="106"/>
        <v>32400</v>
      </c>
      <c r="G962">
        <f>SUMIFS('Production Data'!T:T,'Production Data'!C:C,'Workout sheet'!D962,'Production Data'!A:A,'Workout sheet'!A962)</f>
        <v>0</v>
      </c>
      <c r="H962">
        <f>COUNTIFS('Compac Raw Data'!$D:$D,'Workout sheet'!C962,'Compac Raw Data'!$Z:$Z,'Workout sheet'!A962)</f>
        <v>0</v>
      </c>
      <c r="I962" s="8">
        <f t="shared" si="109"/>
        <v>0</v>
      </c>
      <c r="J962" s="8">
        <f t="shared" si="110"/>
        <v>0</v>
      </c>
      <c r="K962">
        <f>(SUMIFS('Compac Raw Data'!S:S,'Compac Raw Data'!Z:Z,'Workout sheet'!A962,'Compac Raw Data'!D:D,'Workout sheet'!C962))</f>
        <v>0</v>
      </c>
      <c r="L962" s="17">
        <f t="shared" si="107"/>
        <v>0</v>
      </c>
      <c r="M962" s="8">
        <f ca="1">IF(Table2[[#This Row],[MONTH]]+EOMONTH(MONTH(Table2[[#This Row],[MONTH]]),0)&lt;TODAY(),IF(H962=0,(F962-E962)/1440,((F962-E962)/H962)/1440),0)</f>
        <v>0</v>
      </c>
      <c r="N962" s="24">
        <f t="shared" si="108"/>
        <v>0</v>
      </c>
    </row>
    <row r="963" spans="1:14" x14ac:dyDescent="0.3">
      <c r="A963" s="6">
        <v>45536</v>
      </c>
      <c r="B963" t="s">
        <v>80</v>
      </c>
      <c r="C963" t="str">
        <f>_xlfn.XLOOKUP(D963,'Production Data'!C:C,'Production Data'!B:B)</f>
        <v>GLEASON HOBBING P600H-2 I7017</v>
      </c>
      <c r="D963" s="1" t="s">
        <v>79</v>
      </c>
      <c r="E963" s="1">
        <f>SUMIFS('Production Data'!K:K,'Production Data'!C:C,'Workout sheet'!D963,'Production Data'!A:A,'Workout sheet'!A963)</f>
        <v>0</v>
      </c>
      <c r="F963" s="1">
        <f t="shared" si="106"/>
        <v>32400</v>
      </c>
      <c r="G963">
        <f>SUMIFS('Production Data'!T:T,'Production Data'!C:C,'Workout sheet'!D963,'Production Data'!A:A,'Workout sheet'!A963)</f>
        <v>0</v>
      </c>
      <c r="H963">
        <f>COUNTIFS('Compac Raw Data'!$D:$D,'Workout sheet'!C963,'Compac Raw Data'!$Z:$Z,'Workout sheet'!A963)</f>
        <v>0</v>
      </c>
      <c r="I963" s="8">
        <f t="shared" si="109"/>
        <v>0</v>
      </c>
      <c r="J963" s="8">
        <f t="shared" si="110"/>
        <v>0</v>
      </c>
      <c r="K963">
        <f>(SUMIFS('Compac Raw Data'!S:S,'Compac Raw Data'!Z:Z,'Workout sheet'!A963,'Compac Raw Data'!D:D,'Workout sheet'!C963))</f>
        <v>0</v>
      </c>
      <c r="L963" s="17">
        <f t="shared" si="107"/>
        <v>0</v>
      </c>
      <c r="M963" s="8">
        <f ca="1">IF(Table2[[#This Row],[MONTH]]+EOMONTH(MONTH(Table2[[#This Row],[MONTH]]),0)&lt;TODAY(),IF(H963=0,(F963-E963)/1440,((F963-E963)/H963)/1440),0)</f>
        <v>0</v>
      </c>
      <c r="N963" s="24">
        <f t="shared" si="108"/>
        <v>0</v>
      </c>
    </row>
    <row r="964" spans="1:14" x14ac:dyDescent="0.3">
      <c r="A964" s="6">
        <v>45566</v>
      </c>
      <c r="B964" t="s">
        <v>33</v>
      </c>
      <c r="C964" t="str">
        <f>_xlfn.XLOOKUP(D964,'Production Data'!C:C,'Production Data'!B:B)</f>
        <v>BROACHING MACHINE 10T - 5001</v>
      </c>
      <c r="D964" s="1" t="s">
        <v>0</v>
      </c>
      <c r="E964" s="1">
        <f>SUMIFS('Production Data'!K:K,'Production Data'!C:C,'Workout sheet'!D964,'Production Data'!A:A,'Workout sheet'!A964)</f>
        <v>0</v>
      </c>
      <c r="F964" s="1">
        <f t="shared" si="106"/>
        <v>32400</v>
      </c>
      <c r="G964">
        <f>SUMIFS('Production Data'!T:T,'Production Data'!C:C,'Workout sheet'!D964,'Production Data'!A:A,'Workout sheet'!A964)</f>
        <v>0</v>
      </c>
      <c r="H964">
        <f>COUNTIFS('Compac Raw Data'!$D:$D,'Workout sheet'!C964,'Compac Raw Data'!$Z:$Z,'Workout sheet'!A964)</f>
        <v>0</v>
      </c>
      <c r="I964" s="8">
        <f t="shared" si="109"/>
        <v>0</v>
      </c>
      <c r="J964" s="8">
        <f t="shared" si="110"/>
        <v>0</v>
      </c>
      <c r="K964">
        <f>(SUMIFS('Compac Raw Data'!S:S,'Compac Raw Data'!Z:Z,'Workout sheet'!A964,'Compac Raw Data'!D:D,'Workout sheet'!C964))</f>
        <v>0</v>
      </c>
      <c r="L964" s="17">
        <f t="shared" si="107"/>
        <v>0</v>
      </c>
      <c r="M964" s="8">
        <f ca="1">IF(Table2[[#This Row],[MONTH]]+EOMONTH(MONTH(Table2[[#This Row],[MONTH]]),0)&lt;TODAY(),IF(H964=0,(F964-E964)/1440,((F964-E964)/H964)/1440),0)</f>
        <v>0</v>
      </c>
      <c r="N964" s="24">
        <f t="shared" si="108"/>
        <v>0</v>
      </c>
    </row>
    <row r="965" spans="1:14" x14ac:dyDescent="0.3">
      <c r="A965" s="6">
        <v>45566</v>
      </c>
      <c r="B965" t="s">
        <v>33</v>
      </c>
      <c r="C965" t="str">
        <f>_xlfn.XLOOKUP(D965,'Production Data'!C:C,'Production Data'!B:B)</f>
        <v>SICMAT SHAVING RASO400 I9005</v>
      </c>
      <c r="D965" s="1" t="s">
        <v>1</v>
      </c>
      <c r="E965" s="1">
        <f>SUMIFS('Production Data'!K:K,'Production Data'!C:C,'Workout sheet'!D965,'Production Data'!A:A,'Workout sheet'!A965)</f>
        <v>0</v>
      </c>
      <c r="F965" s="1">
        <f t="shared" si="106"/>
        <v>32400</v>
      </c>
      <c r="G965">
        <f>SUMIFS('Production Data'!T:T,'Production Data'!C:C,'Workout sheet'!D965,'Production Data'!A:A,'Workout sheet'!A965)</f>
        <v>0</v>
      </c>
      <c r="H965">
        <f>COUNTIFS('Compac Raw Data'!$D:$D,'Workout sheet'!C965,'Compac Raw Data'!$Z:$Z,'Workout sheet'!A965)</f>
        <v>0</v>
      </c>
      <c r="I965" s="8">
        <f t="shared" si="109"/>
        <v>0</v>
      </c>
      <c r="J965" s="8">
        <f t="shared" si="110"/>
        <v>0</v>
      </c>
      <c r="K965">
        <f>(SUMIFS('Compac Raw Data'!S:S,'Compac Raw Data'!Z:Z,'Workout sheet'!A965,'Compac Raw Data'!D:D,'Workout sheet'!C965))</f>
        <v>0</v>
      </c>
      <c r="L965" s="17">
        <f t="shared" si="107"/>
        <v>0</v>
      </c>
      <c r="M965" s="8">
        <f ca="1">IF(Table2[[#This Row],[MONTH]]+EOMONTH(MONTH(Table2[[#This Row],[MONTH]]),0)&lt;TODAY(),IF(H965=0,(F965-E965)/1440,((F965-E965)/H965)/1440),0)</f>
        <v>0</v>
      </c>
      <c r="N965" s="24">
        <f t="shared" si="108"/>
        <v>0</v>
      </c>
    </row>
    <row r="966" spans="1:14" x14ac:dyDescent="0.3">
      <c r="A966" s="6">
        <v>45566</v>
      </c>
      <c r="B966" t="s">
        <v>33</v>
      </c>
      <c r="C966" t="str">
        <f>_xlfn.XLOOKUP(D966,'Production Data'!C:C,'Production Data'!B:B)</f>
        <v>GLEASON HOBBING GP400 I7013</v>
      </c>
      <c r="D966" s="1" t="s">
        <v>2</v>
      </c>
      <c r="E966" s="1">
        <f>SUMIFS('Production Data'!K:K,'Production Data'!C:C,'Workout sheet'!D966,'Production Data'!A:A,'Workout sheet'!A966)</f>
        <v>0</v>
      </c>
      <c r="F966" s="1">
        <f t="shared" si="106"/>
        <v>32400</v>
      </c>
      <c r="G966">
        <f>SUMIFS('Production Data'!T:T,'Production Data'!C:C,'Workout sheet'!D966,'Production Data'!A:A,'Workout sheet'!A966)</f>
        <v>0</v>
      </c>
      <c r="H966">
        <f>COUNTIFS('Compac Raw Data'!$D:$D,'Workout sheet'!C966,'Compac Raw Data'!$Z:$Z,'Workout sheet'!A966)</f>
        <v>0</v>
      </c>
      <c r="I966" s="8">
        <f t="shared" si="109"/>
        <v>0</v>
      </c>
      <c r="J966" s="8">
        <f t="shared" si="110"/>
        <v>0</v>
      </c>
      <c r="K966">
        <f>(SUMIFS('Compac Raw Data'!S:S,'Compac Raw Data'!Z:Z,'Workout sheet'!A966,'Compac Raw Data'!D:D,'Workout sheet'!C966))</f>
        <v>0</v>
      </c>
      <c r="L966" s="17">
        <f t="shared" si="107"/>
        <v>0</v>
      </c>
      <c r="M966" s="8">
        <f ca="1">IF(Table2[[#This Row],[MONTH]]+EOMONTH(MONTH(Table2[[#This Row],[MONTH]]),0)&lt;TODAY(),IF(H966=0,(F966-E966)/1440,((F966-E966)/H966)/1440),0)</f>
        <v>0</v>
      </c>
      <c r="N966" s="24">
        <f t="shared" si="108"/>
        <v>0</v>
      </c>
    </row>
    <row r="967" spans="1:14" x14ac:dyDescent="0.3">
      <c r="A967" s="6">
        <v>45566</v>
      </c>
      <c r="B967" t="s">
        <v>33</v>
      </c>
      <c r="C967" t="str">
        <f>_xlfn.XLOOKUP(D967,'Production Data'!C:C,'Production Data'!B:B)</f>
        <v>CLC SHAPING CLC 400-1 I18000</v>
      </c>
      <c r="D967" s="1" t="s">
        <v>3</v>
      </c>
      <c r="E967" s="1">
        <f>SUMIFS('Production Data'!K:K,'Production Data'!C:C,'Workout sheet'!D967,'Production Data'!A:A,'Workout sheet'!A967)</f>
        <v>0</v>
      </c>
      <c r="F967" s="1">
        <f t="shared" si="106"/>
        <v>32400</v>
      </c>
      <c r="G967">
        <f>SUMIFS('Production Data'!T:T,'Production Data'!C:C,'Workout sheet'!D967,'Production Data'!A:A,'Workout sheet'!A967)</f>
        <v>0</v>
      </c>
      <c r="H967">
        <f>COUNTIFS('Compac Raw Data'!$D:$D,'Workout sheet'!C967,'Compac Raw Data'!$Z:$Z,'Workout sheet'!A967)</f>
        <v>0</v>
      </c>
      <c r="I967" s="8">
        <f t="shared" si="109"/>
        <v>0</v>
      </c>
      <c r="J967" s="8">
        <f t="shared" si="110"/>
        <v>0</v>
      </c>
      <c r="K967">
        <f>(SUMIFS('Compac Raw Data'!S:S,'Compac Raw Data'!Z:Z,'Workout sheet'!A967,'Compac Raw Data'!D:D,'Workout sheet'!C967))</f>
        <v>0</v>
      </c>
      <c r="L967" s="17">
        <f t="shared" si="107"/>
        <v>0</v>
      </c>
      <c r="M967" s="8">
        <f ca="1">IF(Table2[[#This Row],[MONTH]]+EOMONTH(MONTH(Table2[[#This Row],[MONTH]]),0)&lt;TODAY(),IF(H967=0,(F967-E967)/1440,((F967-E967)/H967)/1440),0)</f>
        <v>0</v>
      </c>
      <c r="N967" s="24">
        <f t="shared" si="108"/>
        <v>0</v>
      </c>
    </row>
    <row r="968" spans="1:14" x14ac:dyDescent="0.3">
      <c r="A968" s="6">
        <v>45566</v>
      </c>
      <c r="B968" t="s">
        <v>33</v>
      </c>
      <c r="C968" t="str">
        <f>_xlfn.XLOOKUP(D968,'Production Data'!C:C,'Production Data'!B:B)</f>
        <v>SICMAT-2 SHAVING NRSU310 I9002</v>
      </c>
      <c r="D968" s="1" t="s">
        <v>4</v>
      </c>
      <c r="E968" s="1">
        <f>SUMIFS('Production Data'!K:K,'Production Data'!C:C,'Workout sheet'!D968,'Production Data'!A:A,'Workout sheet'!A968)</f>
        <v>0</v>
      </c>
      <c r="F968" s="1">
        <f t="shared" si="106"/>
        <v>32400</v>
      </c>
      <c r="G968">
        <f>SUMIFS('Production Data'!T:T,'Production Data'!C:C,'Workout sheet'!D968,'Production Data'!A:A,'Workout sheet'!A968)</f>
        <v>0</v>
      </c>
      <c r="H968">
        <f>COUNTIFS('Compac Raw Data'!$D:$D,'Workout sheet'!C968,'Compac Raw Data'!$Z:$Z,'Workout sheet'!A968)</f>
        <v>0</v>
      </c>
      <c r="I968" s="8">
        <f t="shared" si="109"/>
        <v>0</v>
      </c>
      <c r="J968" s="8">
        <f t="shared" si="110"/>
        <v>0</v>
      </c>
      <c r="K968">
        <f>(SUMIFS('Compac Raw Data'!S:S,'Compac Raw Data'!Z:Z,'Workout sheet'!A968,'Compac Raw Data'!D:D,'Workout sheet'!C968))</f>
        <v>0</v>
      </c>
      <c r="L968" s="17">
        <f t="shared" si="107"/>
        <v>0</v>
      </c>
      <c r="M968" s="8">
        <f ca="1">IF(Table2[[#This Row],[MONTH]]+EOMONTH(MONTH(Table2[[#This Row],[MONTH]]),0)&lt;TODAY(),IF(H968=0,(F968-E968)/1440,((F968-E968)/H968)/1440),0)</f>
        <v>0</v>
      </c>
      <c r="N968" s="24">
        <f t="shared" si="108"/>
        <v>0</v>
      </c>
    </row>
    <row r="969" spans="1:14" x14ac:dyDescent="0.3">
      <c r="A969" s="6">
        <v>45566</v>
      </c>
      <c r="B969" t="s">
        <v>33</v>
      </c>
      <c r="C969" t="str">
        <f>_xlfn.XLOOKUP(D969,'Production Data'!C:C,'Production Data'!B:B)</f>
        <v>GLEASON SHAVING ZS300 I9004</v>
      </c>
      <c r="D969" s="1" t="s">
        <v>5</v>
      </c>
      <c r="E969" s="1">
        <f>SUMIFS('Production Data'!K:K,'Production Data'!C:C,'Workout sheet'!D969,'Production Data'!A:A,'Workout sheet'!A969)</f>
        <v>0</v>
      </c>
      <c r="F969" s="1">
        <f t="shared" si="106"/>
        <v>32400</v>
      </c>
      <c r="G969">
        <f>SUMIFS('Production Data'!T:T,'Production Data'!C:C,'Workout sheet'!D969,'Production Data'!A:A,'Workout sheet'!A969)</f>
        <v>0</v>
      </c>
      <c r="H969">
        <f>COUNTIFS('Compac Raw Data'!$D:$D,'Workout sheet'!C969,'Compac Raw Data'!$Z:$Z,'Workout sheet'!A969)</f>
        <v>0</v>
      </c>
      <c r="I969" s="8">
        <f t="shared" si="109"/>
        <v>0</v>
      </c>
      <c r="J969" s="8">
        <f t="shared" si="110"/>
        <v>0</v>
      </c>
      <c r="K969">
        <f>(SUMIFS('Compac Raw Data'!S:S,'Compac Raw Data'!Z:Z,'Workout sheet'!A969,'Compac Raw Data'!D:D,'Workout sheet'!C969))</f>
        <v>0</v>
      </c>
      <c r="L969" s="17">
        <f t="shared" si="107"/>
        <v>0</v>
      </c>
      <c r="M969" s="8">
        <f ca="1">IF(Table2[[#This Row],[MONTH]]+EOMONTH(MONTH(Table2[[#This Row],[MONTH]]),0)&lt;TODAY(),IF(H969=0,(F969-E969)/1440,((F969-E969)/H969)/1440),0)</f>
        <v>0</v>
      </c>
      <c r="N969" s="24">
        <f t="shared" si="108"/>
        <v>0</v>
      </c>
    </row>
    <row r="970" spans="1:14" x14ac:dyDescent="0.3">
      <c r="A970" s="6">
        <v>45566</v>
      </c>
      <c r="B970" t="s">
        <v>33</v>
      </c>
      <c r="C970" t="str">
        <f>_xlfn.XLOOKUP(D970,'Production Data'!C:C,'Production Data'!B:B)</f>
        <v>PREMIER HOBBING PE250-2 I7009</v>
      </c>
      <c r="D970" s="1" t="s">
        <v>6</v>
      </c>
      <c r="E970" s="1">
        <f>SUMIFS('Production Data'!K:K,'Production Data'!C:C,'Workout sheet'!D970,'Production Data'!A:A,'Workout sheet'!A970)</f>
        <v>0</v>
      </c>
      <c r="F970" s="1">
        <f t="shared" si="106"/>
        <v>32400</v>
      </c>
      <c r="G970">
        <f>SUMIFS('Production Data'!T:T,'Production Data'!C:C,'Workout sheet'!D970,'Production Data'!A:A,'Workout sheet'!A970)</f>
        <v>0</v>
      </c>
      <c r="H970">
        <f>COUNTIFS('Compac Raw Data'!$D:$D,'Workout sheet'!C970,'Compac Raw Data'!$Z:$Z,'Workout sheet'!A970)</f>
        <v>0</v>
      </c>
      <c r="I970" s="8">
        <f t="shared" si="109"/>
        <v>0</v>
      </c>
      <c r="J970" s="8">
        <f t="shared" si="110"/>
        <v>0</v>
      </c>
      <c r="K970">
        <f>(SUMIFS('Compac Raw Data'!S:S,'Compac Raw Data'!Z:Z,'Workout sheet'!A970,'Compac Raw Data'!D:D,'Workout sheet'!C970))</f>
        <v>0</v>
      </c>
      <c r="L970" s="17">
        <f t="shared" si="107"/>
        <v>0</v>
      </c>
      <c r="M970" s="8">
        <f ca="1">IF(Table2[[#This Row],[MONTH]]+EOMONTH(MONTH(Table2[[#This Row],[MONTH]]),0)&lt;TODAY(),IF(H970=0,(F970-E970)/1440,((F970-E970)/H970)/1440),0)</f>
        <v>0</v>
      </c>
      <c r="N970" s="24">
        <f t="shared" si="108"/>
        <v>0</v>
      </c>
    </row>
    <row r="971" spans="1:14" x14ac:dyDescent="0.3">
      <c r="A971" s="6">
        <v>45566</v>
      </c>
      <c r="B971" t="s">
        <v>33</v>
      </c>
      <c r="C971" t="str">
        <f>_xlfn.XLOOKUP(D971,'Production Data'!C:C,'Production Data'!B:B)</f>
        <v>GLEASON HOBBING GP300-2 I7012</v>
      </c>
      <c r="D971" s="1" t="s">
        <v>7</v>
      </c>
      <c r="E971" s="1">
        <f>SUMIFS('Production Data'!K:K,'Production Data'!C:C,'Workout sheet'!D971,'Production Data'!A:A,'Workout sheet'!A971)</f>
        <v>0</v>
      </c>
      <c r="F971" s="1">
        <f t="shared" si="106"/>
        <v>32400</v>
      </c>
      <c r="G971">
        <f>SUMIFS('Production Data'!T:T,'Production Data'!C:C,'Workout sheet'!D971,'Production Data'!A:A,'Workout sheet'!A971)</f>
        <v>0</v>
      </c>
      <c r="H971">
        <f>COUNTIFS('Compac Raw Data'!$D:$D,'Workout sheet'!C971,'Compac Raw Data'!$Z:$Z,'Workout sheet'!A971)</f>
        <v>0</v>
      </c>
      <c r="I971" s="8">
        <f t="shared" si="109"/>
        <v>0</v>
      </c>
      <c r="J971" s="8">
        <f t="shared" si="110"/>
        <v>0</v>
      </c>
      <c r="K971">
        <f>(SUMIFS('Compac Raw Data'!S:S,'Compac Raw Data'!Z:Z,'Workout sheet'!A971,'Compac Raw Data'!D:D,'Workout sheet'!C971))</f>
        <v>0</v>
      </c>
      <c r="L971" s="17">
        <f t="shared" si="107"/>
        <v>0</v>
      </c>
      <c r="M971" s="8">
        <f ca="1">IF(Table2[[#This Row],[MONTH]]+EOMONTH(MONTH(Table2[[#This Row],[MONTH]]),0)&lt;TODAY(),IF(H971=0,(F971-E971)/1440,((F971-E971)/H971)/1440),0)</f>
        <v>0</v>
      </c>
      <c r="N971" s="24">
        <f t="shared" si="108"/>
        <v>0</v>
      </c>
    </row>
    <row r="972" spans="1:14" x14ac:dyDescent="0.3">
      <c r="A972" s="6">
        <v>45566</v>
      </c>
      <c r="B972" t="s">
        <v>33</v>
      </c>
      <c r="C972" t="str">
        <f>_xlfn.XLOOKUP(D972,'Production Data'!C:C,'Production Data'!B:B)</f>
        <v>CLC SHAPING CLC 400-2 I18001</v>
      </c>
      <c r="D972" s="1" t="s">
        <v>8</v>
      </c>
      <c r="E972" s="1">
        <f>SUMIFS('Production Data'!K:K,'Production Data'!C:C,'Workout sheet'!D972,'Production Data'!A:A,'Workout sheet'!A972)</f>
        <v>0</v>
      </c>
      <c r="F972" s="1">
        <f t="shared" ref="F972:F1035" si="111">NETWORKDAYS.INTL(A972,EOMONTH(A972,0),11,U:U)*22.5*60</f>
        <v>32400</v>
      </c>
      <c r="G972">
        <f>SUMIFS('Production Data'!T:T,'Production Data'!C:C,'Workout sheet'!D972,'Production Data'!A:A,'Workout sheet'!A972)</f>
        <v>0</v>
      </c>
      <c r="H972">
        <f>COUNTIFS('Compac Raw Data'!$D:$D,'Workout sheet'!C972,'Compac Raw Data'!$Z:$Z,'Workout sheet'!A972)</f>
        <v>0</v>
      </c>
      <c r="I972" s="8">
        <f t="shared" si="109"/>
        <v>0</v>
      </c>
      <c r="J972" s="8">
        <f t="shared" si="110"/>
        <v>0</v>
      </c>
      <c r="K972">
        <f>(SUMIFS('Compac Raw Data'!S:S,'Compac Raw Data'!Z:Z,'Workout sheet'!A972,'Compac Raw Data'!D:D,'Workout sheet'!C972))</f>
        <v>0</v>
      </c>
      <c r="L972" s="17">
        <f t="shared" si="107"/>
        <v>0</v>
      </c>
      <c r="M972" s="8">
        <f ca="1">IF(Table2[[#This Row],[MONTH]]+EOMONTH(MONTH(Table2[[#This Row],[MONTH]]),0)&lt;TODAY(),IF(H972=0,(F972-E972)/1440,((F972-E972)/H972)/1440),0)</f>
        <v>0</v>
      </c>
      <c r="N972" s="24">
        <f t="shared" si="108"/>
        <v>0</v>
      </c>
    </row>
    <row r="973" spans="1:14" x14ac:dyDescent="0.3">
      <c r="A973" s="6">
        <v>45566</v>
      </c>
      <c r="B973" t="s">
        <v>33</v>
      </c>
      <c r="C973" t="str">
        <f>_xlfn.XLOOKUP(D973,'Production Data'!C:C,'Production Data'!B:B)</f>
        <v>PAIDEMM SHAPPING DS500 I18002</v>
      </c>
      <c r="D973" s="1" t="s">
        <v>9</v>
      </c>
      <c r="E973" s="1">
        <f>SUMIFS('Production Data'!K:K,'Production Data'!C:C,'Workout sheet'!D973,'Production Data'!A:A,'Workout sheet'!A973)</f>
        <v>0</v>
      </c>
      <c r="F973" s="1">
        <f t="shared" si="111"/>
        <v>32400</v>
      </c>
      <c r="G973">
        <f>SUMIFS('Production Data'!T:T,'Production Data'!C:C,'Workout sheet'!D973,'Production Data'!A:A,'Workout sheet'!A973)</f>
        <v>0</v>
      </c>
      <c r="H973">
        <f>COUNTIFS('Compac Raw Data'!$D:$D,'Workout sheet'!C973,'Compac Raw Data'!$Z:$Z,'Workout sheet'!A973)</f>
        <v>0</v>
      </c>
      <c r="I973" s="8">
        <f t="shared" si="109"/>
        <v>0</v>
      </c>
      <c r="J973" s="8">
        <f t="shared" si="110"/>
        <v>0</v>
      </c>
      <c r="K973">
        <f>(SUMIFS('Compac Raw Data'!S:S,'Compac Raw Data'!Z:Z,'Workout sheet'!A973,'Compac Raw Data'!D:D,'Workout sheet'!C973))</f>
        <v>0</v>
      </c>
      <c r="L973" s="17">
        <f t="shared" si="107"/>
        <v>0</v>
      </c>
      <c r="M973" s="8">
        <f ca="1">IF(Table2[[#This Row],[MONTH]]+EOMONTH(MONTH(Table2[[#This Row],[MONTH]]),0)&lt;TODAY(),IF(H973=0,(F973-E973)/1440,((F973-E973)/H973)/1440),0)</f>
        <v>0</v>
      </c>
      <c r="N973" s="24">
        <f t="shared" si="108"/>
        <v>0</v>
      </c>
    </row>
    <row r="974" spans="1:14" x14ac:dyDescent="0.3">
      <c r="A974" s="6">
        <v>45566</v>
      </c>
      <c r="B974" t="s">
        <v>33</v>
      </c>
      <c r="C974" t="str">
        <f>_xlfn.XLOOKUP(D974,'Production Data'!C:C,'Production Data'!B:B)</f>
        <v>SLOTTING MACHINE - SAGAR-6004</v>
      </c>
      <c r="D974" s="1" t="s">
        <v>10</v>
      </c>
      <c r="E974" s="1">
        <f>SUMIFS('Production Data'!K:K,'Production Data'!C:C,'Workout sheet'!D974,'Production Data'!A:A,'Workout sheet'!A974)</f>
        <v>0</v>
      </c>
      <c r="F974" s="1">
        <f t="shared" si="111"/>
        <v>32400</v>
      </c>
      <c r="G974">
        <f>SUMIFS('Production Data'!T:T,'Production Data'!C:C,'Workout sheet'!D974,'Production Data'!A:A,'Workout sheet'!A974)</f>
        <v>0</v>
      </c>
      <c r="H974">
        <f>COUNTIFS('Compac Raw Data'!$D:$D,'Workout sheet'!C974,'Compac Raw Data'!$Z:$Z,'Workout sheet'!A974)</f>
        <v>0</v>
      </c>
      <c r="I974" s="8">
        <f t="shared" si="109"/>
        <v>0</v>
      </c>
      <c r="J974" s="8">
        <f t="shared" si="110"/>
        <v>0</v>
      </c>
      <c r="K974">
        <f>(SUMIFS('Compac Raw Data'!S:S,'Compac Raw Data'!Z:Z,'Workout sheet'!A974,'Compac Raw Data'!D:D,'Workout sheet'!C974))</f>
        <v>0</v>
      </c>
      <c r="L974" s="17">
        <f t="shared" si="107"/>
        <v>0</v>
      </c>
      <c r="M974" s="8">
        <f ca="1">IF(Table2[[#This Row],[MONTH]]+EOMONTH(MONTH(Table2[[#This Row],[MONTH]]),0)&lt;TODAY(),IF(H974=0,(F974-E974)/1440,((F974-E974)/H974)/1440),0)</f>
        <v>0</v>
      </c>
      <c r="N974" s="24">
        <f t="shared" si="108"/>
        <v>0</v>
      </c>
    </row>
    <row r="975" spans="1:14" x14ac:dyDescent="0.3">
      <c r="A975" s="6">
        <v>45566</v>
      </c>
      <c r="B975" t="s">
        <v>33</v>
      </c>
      <c r="C975" t="str">
        <f>_xlfn.XLOOKUP(D975,'Production Data'!C:C,'Production Data'!B:B)</f>
        <v>GLEASON HOBBING 130H I7008</v>
      </c>
      <c r="D975" s="1" t="s">
        <v>11</v>
      </c>
      <c r="E975" s="1">
        <f>SUMIFS('Production Data'!K:K,'Production Data'!C:C,'Workout sheet'!D975,'Production Data'!A:A,'Workout sheet'!A975)</f>
        <v>0</v>
      </c>
      <c r="F975" s="1">
        <f t="shared" si="111"/>
        <v>32400</v>
      </c>
      <c r="G975">
        <f>SUMIFS('Production Data'!T:T,'Production Data'!C:C,'Workout sheet'!D975,'Production Data'!A:A,'Workout sheet'!A975)</f>
        <v>0</v>
      </c>
      <c r="H975">
        <f>COUNTIFS('Compac Raw Data'!$D:$D,'Workout sheet'!C975,'Compac Raw Data'!$Z:$Z,'Workout sheet'!A975)</f>
        <v>0</v>
      </c>
      <c r="I975" s="8">
        <f t="shared" si="109"/>
        <v>0</v>
      </c>
      <c r="J975" s="8">
        <f t="shared" si="110"/>
        <v>0</v>
      </c>
      <c r="K975">
        <f>(SUMIFS('Compac Raw Data'!S:S,'Compac Raw Data'!Z:Z,'Workout sheet'!A975,'Compac Raw Data'!D:D,'Workout sheet'!C975))</f>
        <v>0</v>
      </c>
      <c r="L975" s="17">
        <f t="shared" si="107"/>
        <v>0</v>
      </c>
      <c r="M975" s="8">
        <f ca="1">IF(Table2[[#This Row],[MONTH]]+EOMONTH(MONTH(Table2[[#This Row],[MONTH]]),0)&lt;TODAY(),IF(H975=0,(F975-E975)/1440,((F975-E975)/H975)/1440),0)</f>
        <v>0</v>
      </c>
      <c r="N975" s="24">
        <f t="shared" si="108"/>
        <v>0</v>
      </c>
    </row>
    <row r="976" spans="1:14" x14ac:dyDescent="0.3">
      <c r="A976" s="6">
        <v>45566</v>
      </c>
      <c r="B976" t="s">
        <v>33</v>
      </c>
      <c r="C976" t="str">
        <f>_xlfn.XLOOKUP(D976,'Production Data'!C:C,'Production Data'!B:B)</f>
        <v>GLEASON HOBBING GP300-1 I7011</v>
      </c>
      <c r="D976" s="1" t="s">
        <v>12</v>
      </c>
      <c r="E976" s="1">
        <f>SUMIFS('Production Data'!K:K,'Production Data'!C:C,'Workout sheet'!D976,'Production Data'!A:A,'Workout sheet'!A976)</f>
        <v>0</v>
      </c>
      <c r="F976" s="1">
        <f t="shared" si="111"/>
        <v>32400</v>
      </c>
      <c r="G976">
        <f>SUMIFS('Production Data'!T:T,'Production Data'!C:C,'Workout sheet'!D976,'Production Data'!A:A,'Workout sheet'!A976)</f>
        <v>0</v>
      </c>
      <c r="H976">
        <f>COUNTIFS('Compac Raw Data'!$D:$D,'Workout sheet'!C976,'Compac Raw Data'!$Z:$Z,'Workout sheet'!A976)</f>
        <v>0</v>
      </c>
      <c r="I976" s="8">
        <f t="shared" si="109"/>
        <v>0</v>
      </c>
      <c r="J976" s="8">
        <f t="shared" si="110"/>
        <v>0</v>
      </c>
      <c r="K976">
        <f>(SUMIFS('Compac Raw Data'!S:S,'Compac Raw Data'!Z:Z,'Workout sheet'!A976,'Compac Raw Data'!D:D,'Workout sheet'!C976))</f>
        <v>0</v>
      </c>
      <c r="L976" s="17">
        <f t="shared" si="107"/>
        <v>0</v>
      </c>
      <c r="M976" s="8">
        <f ca="1">IF(Table2[[#This Row],[MONTH]]+EOMONTH(MONTH(Table2[[#This Row],[MONTH]]),0)&lt;TODAY(),IF(H976=0,(F976-E976)/1440,((F976-E976)/H976)/1440),0)</f>
        <v>0</v>
      </c>
      <c r="N976" s="24">
        <f t="shared" si="108"/>
        <v>0</v>
      </c>
    </row>
    <row r="977" spans="1:14" x14ac:dyDescent="0.3">
      <c r="A977" s="6">
        <v>45566</v>
      </c>
      <c r="B977" t="s">
        <v>33</v>
      </c>
      <c r="C977" t="str">
        <f>_xlfn.XLOOKUP(D977,'Production Data'!C:C,'Production Data'!B:B)</f>
        <v>GLEASON SHAVING 130SV I9003</v>
      </c>
      <c r="D977" s="1" t="s">
        <v>13</v>
      </c>
      <c r="E977" s="1">
        <f>SUMIFS('Production Data'!K:K,'Production Data'!C:C,'Workout sheet'!D977,'Production Data'!A:A,'Workout sheet'!A977)</f>
        <v>0</v>
      </c>
      <c r="F977" s="1">
        <f t="shared" si="111"/>
        <v>32400</v>
      </c>
      <c r="G977">
        <f>SUMIFS('Production Data'!T:T,'Production Data'!C:C,'Workout sheet'!D977,'Production Data'!A:A,'Workout sheet'!A977)</f>
        <v>0</v>
      </c>
      <c r="H977">
        <f>COUNTIFS('Compac Raw Data'!$D:$D,'Workout sheet'!C977,'Compac Raw Data'!$Z:$Z,'Workout sheet'!A977)</f>
        <v>0</v>
      </c>
      <c r="I977" s="8">
        <f t="shared" si="109"/>
        <v>0</v>
      </c>
      <c r="J977" s="8">
        <f t="shared" si="110"/>
        <v>0</v>
      </c>
      <c r="K977">
        <f>(SUMIFS('Compac Raw Data'!S:S,'Compac Raw Data'!Z:Z,'Workout sheet'!A977,'Compac Raw Data'!D:D,'Workout sheet'!C977))</f>
        <v>0</v>
      </c>
      <c r="L977" s="17">
        <f t="shared" si="107"/>
        <v>0</v>
      </c>
      <c r="M977" s="8">
        <f ca="1">IF(Table2[[#This Row],[MONTH]]+EOMONTH(MONTH(Table2[[#This Row],[MONTH]]),0)&lt;TODAY(),IF(H977=0,(F977-E977)/1440,((F977-E977)/H977)/1440),0)</f>
        <v>0</v>
      </c>
      <c r="N977" s="24">
        <f t="shared" si="108"/>
        <v>0</v>
      </c>
    </row>
    <row r="978" spans="1:14" x14ac:dyDescent="0.3">
      <c r="A978" s="6">
        <v>45566</v>
      </c>
      <c r="B978" t="s">
        <v>33</v>
      </c>
      <c r="C978" t="str">
        <f>_xlfn.XLOOKUP(D978,'Production Data'!C:C,'Production Data'!B:B)</f>
        <v>SICMAT-1 SHAVING NRSU310 I9001</v>
      </c>
      <c r="D978" s="1" t="s">
        <v>14</v>
      </c>
      <c r="E978" s="1">
        <f>SUMIFS('Production Data'!K:K,'Production Data'!C:C,'Workout sheet'!D978,'Production Data'!A:A,'Workout sheet'!A978)</f>
        <v>0</v>
      </c>
      <c r="F978" s="1">
        <f t="shared" si="111"/>
        <v>32400</v>
      </c>
      <c r="G978">
        <f>SUMIFS('Production Data'!T:T,'Production Data'!C:C,'Workout sheet'!D978,'Production Data'!A:A,'Workout sheet'!A978)</f>
        <v>0</v>
      </c>
      <c r="H978">
        <f>COUNTIFS('Compac Raw Data'!$D:$D,'Workout sheet'!C978,'Compac Raw Data'!$Z:$Z,'Workout sheet'!A978)</f>
        <v>0</v>
      </c>
      <c r="I978" s="8">
        <f t="shared" si="109"/>
        <v>0</v>
      </c>
      <c r="J978" s="8">
        <f t="shared" si="110"/>
        <v>0</v>
      </c>
      <c r="K978">
        <f>(SUMIFS('Compac Raw Data'!S:S,'Compac Raw Data'!Z:Z,'Workout sheet'!A978,'Compac Raw Data'!D:D,'Workout sheet'!C978))</f>
        <v>0</v>
      </c>
      <c r="L978" s="17">
        <f t="shared" si="107"/>
        <v>0</v>
      </c>
      <c r="M978" s="8">
        <f ca="1">IF(Table2[[#This Row],[MONTH]]+EOMONTH(MONTH(Table2[[#This Row],[MONTH]]),0)&lt;TODAY(),IF(H978=0,(F978-E978)/1440,((F978-E978)/H978)/1440),0)</f>
        <v>0</v>
      </c>
      <c r="N978" s="24">
        <f t="shared" si="108"/>
        <v>0</v>
      </c>
    </row>
    <row r="979" spans="1:14" x14ac:dyDescent="0.3">
      <c r="A979" s="6">
        <v>45566</v>
      </c>
      <c r="B979" t="s">
        <v>33</v>
      </c>
      <c r="C979" t="str">
        <f>_xlfn.XLOOKUP(D979,'Production Data'!C:C,'Production Data'!B:B)</f>
        <v>GLEASON SHAPPING P500S I18003</v>
      </c>
      <c r="D979" s="1" t="s">
        <v>15</v>
      </c>
      <c r="E979" s="1">
        <f>SUMIFS('Production Data'!K:K,'Production Data'!C:C,'Workout sheet'!D979,'Production Data'!A:A,'Workout sheet'!A979)</f>
        <v>0</v>
      </c>
      <c r="F979" s="1">
        <f t="shared" si="111"/>
        <v>32400</v>
      </c>
      <c r="G979">
        <f>SUMIFS('Production Data'!T:T,'Production Data'!C:C,'Workout sheet'!D979,'Production Data'!A:A,'Workout sheet'!A979)</f>
        <v>0</v>
      </c>
      <c r="H979">
        <f>COUNTIFS('Compac Raw Data'!$D:$D,'Workout sheet'!C979,'Compac Raw Data'!$Z:$Z,'Workout sheet'!A979)</f>
        <v>0</v>
      </c>
      <c r="I979" s="8">
        <f t="shared" si="109"/>
        <v>0</v>
      </c>
      <c r="J979" s="8">
        <f t="shared" si="110"/>
        <v>0</v>
      </c>
      <c r="K979">
        <f>(SUMIFS('Compac Raw Data'!S:S,'Compac Raw Data'!Z:Z,'Workout sheet'!A979,'Compac Raw Data'!D:D,'Workout sheet'!C979))</f>
        <v>0</v>
      </c>
      <c r="L979" s="17">
        <f t="shared" si="107"/>
        <v>0</v>
      </c>
      <c r="M979" s="8">
        <f ca="1">IF(Table2[[#This Row],[MONTH]]+EOMONTH(MONTH(Table2[[#This Row],[MONTH]]),0)&lt;TODAY(),IF(H979=0,(F979-E979)/1440,((F979-E979)/H979)/1440),0)</f>
        <v>0</v>
      </c>
      <c r="N979" s="24">
        <f t="shared" si="108"/>
        <v>0</v>
      </c>
    </row>
    <row r="980" spans="1:14" x14ac:dyDescent="0.3">
      <c r="A980" s="6">
        <v>45566</v>
      </c>
      <c r="B980" t="s">
        <v>33</v>
      </c>
      <c r="C980" t="str">
        <f>_xlfn.XLOOKUP(D980,'Production Data'!C:C,'Production Data'!B:B)</f>
        <v>GLEASON SHAPPING GP200S I18004</v>
      </c>
      <c r="D980" s="1" t="s">
        <v>16</v>
      </c>
      <c r="E980" s="1">
        <f>SUMIFS('Production Data'!K:K,'Production Data'!C:C,'Workout sheet'!D980,'Production Data'!A:A,'Workout sheet'!A980)</f>
        <v>0</v>
      </c>
      <c r="F980" s="1">
        <f t="shared" si="111"/>
        <v>32400</v>
      </c>
      <c r="G980">
        <f>SUMIFS('Production Data'!T:T,'Production Data'!C:C,'Workout sheet'!D980,'Production Data'!A:A,'Workout sheet'!A980)</f>
        <v>0</v>
      </c>
      <c r="H980">
        <f>COUNTIFS('Compac Raw Data'!$D:$D,'Workout sheet'!C980,'Compac Raw Data'!$Z:$Z,'Workout sheet'!A980)</f>
        <v>0</v>
      </c>
      <c r="I980" s="8">
        <f t="shared" si="109"/>
        <v>0</v>
      </c>
      <c r="J980" s="8">
        <f t="shared" si="110"/>
        <v>0</v>
      </c>
      <c r="K980">
        <f>(SUMIFS('Compac Raw Data'!S:S,'Compac Raw Data'!Z:Z,'Workout sheet'!A980,'Compac Raw Data'!D:D,'Workout sheet'!C980))</f>
        <v>0</v>
      </c>
      <c r="L980" s="17">
        <f t="shared" si="107"/>
        <v>0</v>
      </c>
      <c r="M980" s="8">
        <f ca="1">IF(Table2[[#This Row],[MONTH]]+EOMONTH(MONTH(Table2[[#This Row],[MONTH]]),0)&lt;TODAY(),IF(H980=0,(F980-E980)/1440,((F980-E980)/H980)/1440),0)</f>
        <v>0</v>
      </c>
      <c r="N980" s="24">
        <f t="shared" si="108"/>
        <v>0</v>
      </c>
    </row>
    <row r="981" spans="1:14" x14ac:dyDescent="0.3">
      <c r="A981" s="6">
        <v>45566</v>
      </c>
      <c r="B981" t="s">
        <v>33</v>
      </c>
      <c r="C981" t="str">
        <f>_xlfn.XLOOKUP(D981,'Production Data'!C:C,'Production Data'!B:B)</f>
        <v>BROACHING MACHINE  6T- 5002</v>
      </c>
      <c r="D981" s="1" t="s">
        <v>17</v>
      </c>
      <c r="E981" s="1">
        <f>SUMIFS('Production Data'!K:K,'Production Data'!C:C,'Workout sheet'!D981,'Production Data'!A:A,'Workout sheet'!A981)</f>
        <v>0</v>
      </c>
      <c r="F981" s="1">
        <f t="shared" si="111"/>
        <v>32400</v>
      </c>
      <c r="G981">
        <f>SUMIFS('Production Data'!T:T,'Production Data'!C:C,'Workout sheet'!D981,'Production Data'!A:A,'Workout sheet'!A981)</f>
        <v>0</v>
      </c>
      <c r="H981">
        <f>COUNTIFS('Compac Raw Data'!$D:$D,'Workout sheet'!C981,'Compac Raw Data'!$Z:$Z,'Workout sheet'!A981)</f>
        <v>0</v>
      </c>
      <c r="I981" s="8">
        <f t="shared" si="109"/>
        <v>0</v>
      </c>
      <c r="J981" s="8">
        <f t="shared" si="110"/>
        <v>0</v>
      </c>
      <c r="K981">
        <f>(SUMIFS('Compac Raw Data'!S:S,'Compac Raw Data'!Z:Z,'Workout sheet'!A981,'Compac Raw Data'!D:D,'Workout sheet'!C981))</f>
        <v>0</v>
      </c>
      <c r="L981" s="17">
        <f t="shared" si="107"/>
        <v>0</v>
      </c>
      <c r="M981" s="8">
        <f ca="1">IF(Table2[[#This Row],[MONTH]]+EOMONTH(MONTH(Table2[[#This Row],[MONTH]]),0)&lt;TODAY(),IF(H981=0,(F981-E981)/1440,((F981-E981)/H981)/1440),0)</f>
        <v>0</v>
      </c>
      <c r="N981" s="24">
        <f t="shared" si="108"/>
        <v>0</v>
      </c>
    </row>
    <row r="982" spans="1:14" x14ac:dyDescent="0.3">
      <c r="A982" s="6">
        <v>45566</v>
      </c>
      <c r="B982" t="s">
        <v>33</v>
      </c>
      <c r="C982" t="str">
        <f>_xlfn.XLOOKUP(D982,'Production Data'!C:C,'Production Data'!B:B)</f>
        <v>MAG HOBBING 140H I7015</v>
      </c>
      <c r="D982" s="1" t="s">
        <v>18</v>
      </c>
      <c r="E982" s="1">
        <f>SUMIFS('Production Data'!K:K,'Production Data'!C:C,'Workout sheet'!D982,'Production Data'!A:A,'Workout sheet'!A982)</f>
        <v>0</v>
      </c>
      <c r="F982" s="1">
        <f t="shared" si="111"/>
        <v>32400</v>
      </c>
      <c r="G982">
        <f>SUMIFS('Production Data'!T:T,'Production Data'!C:C,'Workout sheet'!D982,'Production Data'!A:A,'Workout sheet'!A982)</f>
        <v>0</v>
      </c>
      <c r="H982">
        <f>COUNTIFS('Compac Raw Data'!$D:$D,'Workout sheet'!C982,'Compac Raw Data'!$Z:$Z,'Workout sheet'!A982)</f>
        <v>0</v>
      </c>
      <c r="I982" s="8">
        <f t="shared" si="109"/>
        <v>0</v>
      </c>
      <c r="J982" s="8">
        <f t="shared" si="110"/>
        <v>0</v>
      </c>
      <c r="K982">
        <f>(SUMIFS('Compac Raw Data'!S:S,'Compac Raw Data'!Z:Z,'Workout sheet'!A982,'Compac Raw Data'!D:D,'Workout sheet'!C982))</f>
        <v>0</v>
      </c>
      <c r="L982" s="17">
        <f t="shared" si="107"/>
        <v>0</v>
      </c>
      <c r="M982" s="8">
        <f ca="1">IF(Table2[[#This Row],[MONTH]]+EOMONTH(MONTH(Table2[[#This Row],[MONTH]]),0)&lt;TODAY(),IF(H982=0,(F982-E982)/1440,((F982-E982)/H982)/1440),0)</f>
        <v>0</v>
      </c>
      <c r="N982" s="24">
        <f t="shared" si="108"/>
        <v>0</v>
      </c>
    </row>
    <row r="983" spans="1:14" x14ac:dyDescent="0.3">
      <c r="A983" s="6">
        <v>45566</v>
      </c>
      <c r="B983" t="s">
        <v>33</v>
      </c>
      <c r="C983" t="str">
        <f>_xlfn.XLOOKUP(D983,'Production Data'!C:C,'Production Data'!B:B)</f>
        <v>GLEASON HOBBING 210H I7016</v>
      </c>
      <c r="D983" s="1" t="s">
        <v>19</v>
      </c>
      <c r="E983" s="1">
        <f>SUMIFS('Production Data'!K:K,'Production Data'!C:C,'Workout sheet'!D983,'Production Data'!A:A,'Workout sheet'!A983)</f>
        <v>0</v>
      </c>
      <c r="F983" s="1">
        <f t="shared" si="111"/>
        <v>32400</v>
      </c>
      <c r="G983">
        <f>SUMIFS('Production Data'!T:T,'Production Data'!C:C,'Workout sheet'!D983,'Production Data'!A:A,'Workout sheet'!A983)</f>
        <v>0</v>
      </c>
      <c r="H983">
        <f>COUNTIFS('Compac Raw Data'!$D:$D,'Workout sheet'!C983,'Compac Raw Data'!$Z:$Z,'Workout sheet'!A983)</f>
        <v>0</v>
      </c>
      <c r="I983" s="8">
        <f t="shared" si="109"/>
        <v>0</v>
      </c>
      <c r="J983" s="8">
        <f t="shared" si="110"/>
        <v>0</v>
      </c>
      <c r="K983">
        <f>(SUMIFS('Compac Raw Data'!S:S,'Compac Raw Data'!Z:Z,'Workout sheet'!A983,'Compac Raw Data'!D:D,'Workout sheet'!C983))</f>
        <v>0</v>
      </c>
      <c r="L983" s="17">
        <f t="shared" si="107"/>
        <v>0</v>
      </c>
      <c r="M983" s="8">
        <f ca="1">IF(Table2[[#This Row],[MONTH]]+EOMONTH(MONTH(Table2[[#This Row],[MONTH]]),0)&lt;TODAY(),IF(H983=0,(F983-E983)/1440,((F983-E983)/H983)/1440),0)</f>
        <v>0</v>
      </c>
      <c r="N983" s="24">
        <f t="shared" si="108"/>
        <v>0</v>
      </c>
    </row>
    <row r="984" spans="1:14" x14ac:dyDescent="0.3">
      <c r="A984" s="6">
        <v>45566</v>
      </c>
      <c r="B984" t="s">
        <v>33</v>
      </c>
      <c r="C984" t="str">
        <f>_xlfn.XLOOKUP(D984,'Production Data'!C:C,'Production Data'!B:B)</f>
        <v>GLEASON SHAVING 200SV I9006</v>
      </c>
      <c r="D984" s="1" t="s">
        <v>3932</v>
      </c>
      <c r="E984" s="1">
        <f>SUMIFS('Production Data'!K:K,'Production Data'!C:C,'Workout sheet'!D984,'Production Data'!A:A,'Workout sheet'!A984)</f>
        <v>0</v>
      </c>
      <c r="F984" s="1">
        <f t="shared" si="111"/>
        <v>32400</v>
      </c>
      <c r="G984">
        <f>SUMIFS('Production Data'!T:T,'Production Data'!C:C,'Workout sheet'!D984,'Production Data'!A:A,'Workout sheet'!A984)</f>
        <v>0</v>
      </c>
      <c r="H984">
        <f>COUNTIFS('Compac Raw Data'!$D:$D,'Workout sheet'!C984,'Compac Raw Data'!$Z:$Z,'Workout sheet'!A984)</f>
        <v>0</v>
      </c>
      <c r="I984" s="8">
        <f t="shared" si="109"/>
        <v>0</v>
      </c>
      <c r="J984" s="8">
        <f t="shared" si="110"/>
        <v>0</v>
      </c>
      <c r="K984">
        <f>(SUMIFS('Compac Raw Data'!S:S,'Compac Raw Data'!Z:Z,'Workout sheet'!A984,'Compac Raw Data'!D:D,'Workout sheet'!C984))</f>
        <v>0</v>
      </c>
      <c r="L984" s="17">
        <f t="shared" si="107"/>
        <v>0</v>
      </c>
      <c r="M984" s="8">
        <f ca="1">IF(Table2[[#This Row],[MONTH]]+EOMONTH(MONTH(Table2[[#This Row],[MONTH]]),0)&lt;TODAY(),IF(H984=0,(F984-E984)/1440,((F984-E984)/H984)/1440),0)</f>
        <v>0</v>
      </c>
      <c r="N984" s="24">
        <f t="shared" si="108"/>
        <v>0</v>
      </c>
    </row>
    <row r="985" spans="1:14" x14ac:dyDescent="0.3">
      <c r="A985" s="6">
        <v>45566</v>
      </c>
      <c r="B985" t="s">
        <v>34</v>
      </c>
      <c r="C985" t="str">
        <f>_xlfn.XLOOKUP(D985,'Production Data'!C:C,'Production Data'!B:B)</f>
        <v>STUDER EXT GRINDING S36-1 I13005</v>
      </c>
      <c r="D985" s="1" t="s">
        <v>22</v>
      </c>
      <c r="E985" s="1">
        <f>SUMIFS('Production Data'!K:K,'Production Data'!C:C,'Workout sheet'!D985,'Production Data'!A:A,'Workout sheet'!A985)</f>
        <v>0</v>
      </c>
      <c r="F985" s="1">
        <f t="shared" si="111"/>
        <v>32400</v>
      </c>
      <c r="G985">
        <f>SUMIFS('Production Data'!T:T,'Production Data'!C:C,'Workout sheet'!D985,'Production Data'!A:A,'Workout sheet'!A985)</f>
        <v>0</v>
      </c>
      <c r="H985">
        <f>COUNTIFS('Compac Raw Data'!$D:$D,'Workout sheet'!C985,'Compac Raw Data'!$Z:$Z,'Workout sheet'!A985)</f>
        <v>0</v>
      </c>
      <c r="I985" s="8">
        <f t="shared" si="109"/>
        <v>0</v>
      </c>
      <c r="J985" s="8">
        <f t="shared" si="110"/>
        <v>0</v>
      </c>
      <c r="K985">
        <f>(SUMIFS('Compac Raw Data'!S:S,'Compac Raw Data'!Z:Z,'Workout sheet'!A985,'Compac Raw Data'!D:D,'Workout sheet'!C985))</f>
        <v>0</v>
      </c>
      <c r="L985" s="17">
        <f t="shared" si="107"/>
        <v>0</v>
      </c>
      <c r="M985" s="8">
        <f ca="1">IF(Table2[[#This Row],[MONTH]]+EOMONTH(MONTH(Table2[[#This Row],[MONTH]]),0)&lt;TODAY(),IF(H985=0,(F985-E985)/1440,((F985-E985)/H985)/1440),0)</f>
        <v>0</v>
      </c>
      <c r="N985" s="24">
        <f t="shared" si="108"/>
        <v>0</v>
      </c>
    </row>
    <row r="986" spans="1:14" x14ac:dyDescent="0.3">
      <c r="A986" s="6">
        <v>45566</v>
      </c>
      <c r="B986" t="s">
        <v>34</v>
      </c>
      <c r="C986" t="str">
        <f>_xlfn.XLOOKUP(D986,'Production Data'!C:C,'Production Data'!B:B)</f>
        <v>STUDER EXT GRINDING S40 I13004</v>
      </c>
      <c r="D986" s="1" t="s">
        <v>23</v>
      </c>
      <c r="E986" s="1">
        <f>SUMIFS('Production Data'!K:K,'Production Data'!C:C,'Workout sheet'!D986,'Production Data'!A:A,'Workout sheet'!A986)</f>
        <v>0</v>
      </c>
      <c r="F986" s="1">
        <f t="shared" si="111"/>
        <v>32400</v>
      </c>
      <c r="G986">
        <f>SUMIFS('Production Data'!T:T,'Production Data'!C:C,'Workout sheet'!D986,'Production Data'!A:A,'Workout sheet'!A986)</f>
        <v>0</v>
      </c>
      <c r="H986">
        <f>COUNTIFS('Compac Raw Data'!$D:$D,'Workout sheet'!C986,'Compac Raw Data'!$Z:$Z,'Workout sheet'!A986)</f>
        <v>0</v>
      </c>
      <c r="I986" s="8">
        <f t="shared" si="109"/>
        <v>0</v>
      </c>
      <c r="J986" s="8">
        <f t="shared" si="110"/>
        <v>0</v>
      </c>
      <c r="K986">
        <f>(SUMIFS('Compac Raw Data'!S:S,'Compac Raw Data'!Z:Z,'Workout sheet'!A986,'Compac Raw Data'!D:D,'Workout sheet'!C986))</f>
        <v>0</v>
      </c>
      <c r="L986" s="17">
        <f t="shared" si="107"/>
        <v>0</v>
      </c>
      <c r="M986" s="8">
        <f ca="1">IF(Table2[[#This Row],[MONTH]]+EOMONTH(MONTH(Table2[[#This Row],[MONTH]]),0)&lt;TODAY(),IF(H986=0,(F986-E986)/1440,((F986-E986)/H986)/1440),0)</f>
        <v>0</v>
      </c>
      <c r="N986" s="24">
        <f t="shared" si="108"/>
        <v>0</v>
      </c>
    </row>
    <row r="987" spans="1:14" x14ac:dyDescent="0.3">
      <c r="A987" s="6">
        <v>45566</v>
      </c>
      <c r="B987" t="s">
        <v>34</v>
      </c>
      <c r="C987" t="str">
        <f>_xlfn.XLOOKUP(D987,'Production Data'!C:C,'Production Data'!B:B)</f>
        <v>MAZAK TURNING CENTER SQT250-1 I3002</v>
      </c>
      <c r="D987" s="1" t="s">
        <v>24</v>
      </c>
      <c r="E987" s="1">
        <f>SUMIFS('Production Data'!K:K,'Production Data'!C:C,'Workout sheet'!D987,'Production Data'!A:A,'Workout sheet'!A987)</f>
        <v>0</v>
      </c>
      <c r="F987" s="1">
        <f t="shared" si="111"/>
        <v>32400</v>
      </c>
      <c r="G987">
        <f>SUMIFS('Production Data'!T:T,'Production Data'!C:C,'Workout sheet'!D987,'Production Data'!A:A,'Workout sheet'!A987)</f>
        <v>0</v>
      </c>
      <c r="H987">
        <f>COUNTIFS('Compac Raw Data'!$D:$D,'Workout sheet'!C987,'Compac Raw Data'!$Z:$Z,'Workout sheet'!A987)</f>
        <v>0</v>
      </c>
      <c r="I987" s="8">
        <f t="shared" si="109"/>
        <v>0</v>
      </c>
      <c r="J987" s="8">
        <f t="shared" si="110"/>
        <v>0</v>
      </c>
      <c r="K987">
        <f>(SUMIFS('Compac Raw Data'!S:S,'Compac Raw Data'!Z:Z,'Workout sheet'!A987,'Compac Raw Data'!D:D,'Workout sheet'!C987))</f>
        <v>0</v>
      </c>
      <c r="L987" s="17">
        <f t="shared" si="107"/>
        <v>0</v>
      </c>
      <c r="M987" s="8">
        <f ca="1">IF(Table2[[#This Row],[MONTH]]+EOMONTH(MONTH(Table2[[#This Row],[MONTH]]),0)&lt;TODAY(),IF(H987=0,(F987-E987)/1440,((F987-E987)/H987)/1440),0)</f>
        <v>0</v>
      </c>
      <c r="N987" s="24">
        <f t="shared" si="108"/>
        <v>0</v>
      </c>
    </row>
    <row r="988" spans="1:14" x14ac:dyDescent="0.3">
      <c r="A988" s="6">
        <v>45566</v>
      </c>
      <c r="B988" t="s">
        <v>34</v>
      </c>
      <c r="C988" t="str">
        <f>_xlfn.XLOOKUP(D988,'Production Data'!C:C,'Production Data'!B:B)</f>
        <v>PMT INTERNAL GRINDING-1 FIG100XL I14004</v>
      </c>
      <c r="D988" s="1" t="s">
        <v>25</v>
      </c>
      <c r="E988" s="1">
        <f>SUMIFS('Production Data'!K:K,'Production Data'!C:C,'Workout sheet'!D988,'Production Data'!A:A,'Workout sheet'!A988)</f>
        <v>0</v>
      </c>
      <c r="F988" s="1">
        <f t="shared" si="111"/>
        <v>32400</v>
      </c>
      <c r="G988">
        <f>SUMIFS('Production Data'!T:T,'Production Data'!C:C,'Workout sheet'!D988,'Production Data'!A:A,'Workout sheet'!A988)</f>
        <v>0</v>
      </c>
      <c r="H988">
        <f>COUNTIFS('Compac Raw Data'!$D:$D,'Workout sheet'!C988,'Compac Raw Data'!$Z:$Z,'Workout sheet'!A988)</f>
        <v>0</v>
      </c>
      <c r="I988" s="8">
        <f t="shared" si="109"/>
        <v>0</v>
      </c>
      <c r="J988" s="8">
        <f t="shared" si="110"/>
        <v>0</v>
      </c>
      <c r="K988">
        <f>(SUMIFS('Compac Raw Data'!S:S,'Compac Raw Data'!Z:Z,'Workout sheet'!A988,'Compac Raw Data'!D:D,'Workout sheet'!C988))</f>
        <v>0</v>
      </c>
      <c r="L988" s="17">
        <f t="shared" si="107"/>
        <v>0</v>
      </c>
      <c r="M988" s="8">
        <f ca="1">IF(Table2[[#This Row],[MONTH]]+EOMONTH(MONTH(Table2[[#This Row],[MONTH]]),0)&lt;TODAY(),IF(H988=0,(F988-E988)/1440,((F988-E988)/H988)/1440),0)</f>
        <v>0</v>
      </c>
      <c r="N988" s="24">
        <f t="shared" si="108"/>
        <v>0</v>
      </c>
    </row>
    <row r="989" spans="1:14" x14ac:dyDescent="0.3">
      <c r="A989" s="6">
        <v>45566</v>
      </c>
      <c r="B989" t="s">
        <v>34</v>
      </c>
      <c r="C989" t="str">
        <f>_xlfn.XLOOKUP(D989,'Production Data'!C:C,'Production Data'!B:B)</f>
        <v>MORARA CNC ID GRINDING I14002</v>
      </c>
      <c r="D989" s="1" t="s">
        <v>26</v>
      </c>
      <c r="E989" s="1">
        <f>SUMIFS('Production Data'!K:K,'Production Data'!C:C,'Workout sheet'!D989,'Production Data'!A:A,'Workout sheet'!A989)</f>
        <v>0</v>
      </c>
      <c r="F989" s="1">
        <f t="shared" si="111"/>
        <v>32400</v>
      </c>
      <c r="G989">
        <f>SUMIFS('Production Data'!T:T,'Production Data'!C:C,'Workout sheet'!D989,'Production Data'!A:A,'Workout sheet'!A989)</f>
        <v>0</v>
      </c>
      <c r="H989">
        <f>COUNTIFS('Compac Raw Data'!$D:$D,'Workout sheet'!C989,'Compac Raw Data'!$Z:$Z,'Workout sheet'!A989)</f>
        <v>0</v>
      </c>
      <c r="I989" s="8">
        <f t="shared" si="109"/>
        <v>0</v>
      </c>
      <c r="J989" s="8">
        <f t="shared" si="110"/>
        <v>0</v>
      </c>
      <c r="K989">
        <f>(SUMIFS('Compac Raw Data'!S:S,'Compac Raw Data'!Z:Z,'Workout sheet'!A989,'Compac Raw Data'!D:D,'Workout sheet'!C989))</f>
        <v>0</v>
      </c>
      <c r="L989" s="17">
        <f t="shared" si="107"/>
        <v>0</v>
      </c>
      <c r="M989" s="8">
        <f ca="1">IF(Table2[[#This Row],[MONTH]]+EOMONTH(MONTH(Table2[[#This Row],[MONTH]]),0)&lt;TODAY(),IF(H989=0,(F989-E989)/1440,((F989-E989)/H989)/1440),0)</f>
        <v>0</v>
      </c>
      <c r="N989" s="24">
        <f t="shared" si="108"/>
        <v>0</v>
      </c>
    </row>
    <row r="990" spans="1:14" x14ac:dyDescent="0.3">
      <c r="A990" s="6">
        <v>45566</v>
      </c>
      <c r="B990" t="s">
        <v>34</v>
      </c>
      <c r="C990" t="str">
        <f>_xlfn.XLOOKUP(D990,'Production Data'!C:C,'Production Data'!B:B)</f>
        <v>VOUMARD ID GRINDING I14003</v>
      </c>
      <c r="D990" s="1" t="s">
        <v>27</v>
      </c>
      <c r="E990" s="1">
        <f>SUMIFS('Production Data'!K:K,'Production Data'!C:C,'Workout sheet'!D990,'Production Data'!A:A,'Workout sheet'!A990)</f>
        <v>0</v>
      </c>
      <c r="F990" s="1">
        <f t="shared" si="111"/>
        <v>32400</v>
      </c>
      <c r="G990">
        <f>SUMIFS('Production Data'!T:T,'Production Data'!C:C,'Workout sheet'!D990,'Production Data'!A:A,'Workout sheet'!A990)</f>
        <v>0</v>
      </c>
      <c r="H990">
        <f>COUNTIFS('Compac Raw Data'!$D:$D,'Workout sheet'!C990,'Compac Raw Data'!$Z:$Z,'Workout sheet'!A990)</f>
        <v>0</v>
      </c>
      <c r="I990" s="8">
        <f t="shared" si="109"/>
        <v>0</v>
      </c>
      <c r="J990" s="8">
        <f t="shared" si="110"/>
        <v>0</v>
      </c>
      <c r="K990">
        <f>(SUMIFS('Compac Raw Data'!S:S,'Compac Raw Data'!Z:Z,'Workout sheet'!A990,'Compac Raw Data'!D:D,'Workout sheet'!C990))</f>
        <v>0</v>
      </c>
      <c r="L990" s="17">
        <f t="shared" si="107"/>
        <v>0</v>
      </c>
      <c r="M990" s="8">
        <f ca="1">IF(Table2[[#This Row],[MONTH]]+EOMONTH(MONTH(Table2[[#This Row],[MONTH]]),0)&lt;TODAY(),IF(H990=0,(F990-E990)/1440,((F990-E990)/H990)/1440),0)</f>
        <v>0</v>
      </c>
      <c r="N990" s="24">
        <f t="shared" si="108"/>
        <v>0</v>
      </c>
    </row>
    <row r="991" spans="1:14" x14ac:dyDescent="0.3">
      <c r="A991" s="6">
        <v>45566</v>
      </c>
      <c r="B991" t="s">
        <v>34</v>
      </c>
      <c r="C991" t="str">
        <f>_xlfn.XLOOKUP(D991,'Production Data'!C:C,'Production Data'!B:B)</f>
        <v>BURRI GEAR GRINDING BZ331 I15007</v>
      </c>
      <c r="D991" s="1" t="s">
        <v>28</v>
      </c>
      <c r="E991" s="1">
        <f>SUMIFS('Production Data'!K:K,'Production Data'!C:C,'Workout sheet'!D991,'Production Data'!A:A,'Workout sheet'!A991)</f>
        <v>0</v>
      </c>
      <c r="F991" s="1">
        <f t="shared" si="111"/>
        <v>32400</v>
      </c>
      <c r="G991">
        <f>SUMIFS('Production Data'!T:T,'Production Data'!C:C,'Workout sheet'!D991,'Production Data'!A:A,'Workout sheet'!A991)</f>
        <v>0</v>
      </c>
      <c r="H991">
        <f>COUNTIFS('Compac Raw Data'!$D:$D,'Workout sheet'!C991,'Compac Raw Data'!$Z:$Z,'Workout sheet'!A991)</f>
        <v>0</v>
      </c>
      <c r="I991" s="8">
        <f t="shared" si="109"/>
        <v>0</v>
      </c>
      <c r="J991" s="8">
        <f t="shared" si="110"/>
        <v>0</v>
      </c>
      <c r="K991">
        <f>(SUMIFS('Compac Raw Data'!S:S,'Compac Raw Data'!Z:Z,'Workout sheet'!A991,'Compac Raw Data'!D:D,'Workout sheet'!C991))</f>
        <v>0</v>
      </c>
      <c r="L991" s="17">
        <f t="shared" si="107"/>
        <v>0</v>
      </c>
      <c r="M991" s="8">
        <f ca="1">IF(Table2[[#This Row],[MONTH]]+EOMONTH(MONTH(Table2[[#This Row],[MONTH]]),0)&lt;TODAY(),IF(H991=0,(F991-E991)/1440,((F991-E991)/H991)/1440),0)</f>
        <v>0</v>
      </c>
      <c r="N991" s="24">
        <f t="shared" si="108"/>
        <v>0</v>
      </c>
    </row>
    <row r="992" spans="1:14" x14ac:dyDescent="0.3">
      <c r="A992" s="6">
        <v>45566</v>
      </c>
      <c r="B992" t="s">
        <v>34</v>
      </c>
      <c r="C992" t="str">
        <f>_xlfn.XLOOKUP(D992,'Production Data'!C:C,'Production Data'!B:B)</f>
        <v>PMT INTERNAL GRINDING-2 FIG50XL I14005</v>
      </c>
      <c r="D992" s="1" t="s">
        <v>29</v>
      </c>
      <c r="E992" s="1">
        <f>SUMIFS('Production Data'!K:K,'Production Data'!C:C,'Workout sheet'!D992,'Production Data'!A:A,'Workout sheet'!A992)</f>
        <v>0</v>
      </c>
      <c r="F992" s="1">
        <f t="shared" si="111"/>
        <v>32400</v>
      </c>
      <c r="G992">
        <f>SUMIFS('Production Data'!T:T,'Production Data'!C:C,'Workout sheet'!D992,'Production Data'!A:A,'Workout sheet'!A992)</f>
        <v>0</v>
      </c>
      <c r="H992">
        <f>COUNTIFS('Compac Raw Data'!$D:$D,'Workout sheet'!C992,'Compac Raw Data'!$Z:$Z,'Workout sheet'!A992)</f>
        <v>0</v>
      </c>
      <c r="I992" s="8">
        <f t="shared" si="109"/>
        <v>0</v>
      </c>
      <c r="J992" s="8">
        <f t="shared" si="110"/>
        <v>0</v>
      </c>
      <c r="K992">
        <f>(SUMIFS('Compac Raw Data'!S:S,'Compac Raw Data'!Z:Z,'Workout sheet'!A992,'Compac Raw Data'!D:D,'Workout sheet'!C992))</f>
        <v>0</v>
      </c>
      <c r="L992" s="17">
        <f t="shared" si="107"/>
        <v>0</v>
      </c>
      <c r="M992" s="8">
        <f ca="1">IF(Table2[[#This Row],[MONTH]]+EOMONTH(MONTH(Table2[[#This Row],[MONTH]]),0)&lt;TODAY(),IF(H992=0,(F992-E992)/1440,((F992-E992)/H992)/1440),0)</f>
        <v>0</v>
      </c>
      <c r="N992" s="24">
        <f t="shared" si="108"/>
        <v>0</v>
      </c>
    </row>
    <row r="993" spans="1:14" x14ac:dyDescent="0.3">
      <c r="A993" s="6">
        <v>45566</v>
      </c>
      <c r="B993" t="s">
        <v>34</v>
      </c>
      <c r="C993" t="str">
        <f>_xlfn.XLOOKUP(D993,'Production Data'!C:C,'Production Data'!B:B)</f>
        <v>REISHAUER GEAR GRINDING RZ301AS I15003</v>
      </c>
      <c r="D993" s="1" t="s">
        <v>30</v>
      </c>
      <c r="E993" s="1">
        <f>SUMIFS('Production Data'!K:K,'Production Data'!C:C,'Workout sheet'!D993,'Production Data'!A:A,'Workout sheet'!A993)</f>
        <v>0</v>
      </c>
      <c r="F993" s="1">
        <f t="shared" si="111"/>
        <v>32400</v>
      </c>
      <c r="G993">
        <f>SUMIFS('Production Data'!T:T,'Production Data'!C:C,'Workout sheet'!D993,'Production Data'!A:A,'Workout sheet'!A993)</f>
        <v>0</v>
      </c>
      <c r="H993">
        <f>COUNTIFS('Compac Raw Data'!$D:$D,'Workout sheet'!C993,'Compac Raw Data'!$Z:$Z,'Workout sheet'!A993)</f>
        <v>0</v>
      </c>
      <c r="I993" s="8">
        <f t="shared" si="109"/>
        <v>0</v>
      </c>
      <c r="J993" s="8">
        <f t="shared" si="110"/>
        <v>0</v>
      </c>
      <c r="K993">
        <f>(SUMIFS('Compac Raw Data'!S:S,'Compac Raw Data'!Z:Z,'Workout sheet'!A993,'Compac Raw Data'!D:D,'Workout sheet'!C993))</f>
        <v>0</v>
      </c>
      <c r="L993" s="17">
        <f t="shared" si="107"/>
        <v>0</v>
      </c>
      <c r="M993" s="8">
        <f ca="1">IF(Table2[[#This Row],[MONTH]]+EOMONTH(MONTH(Table2[[#This Row],[MONTH]]),0)&lt;TODAY(),IF(H993=0,(F993-E993)/1440,((F993-E993)/H993)/1440),0)</f>
        <v>0</v>
      </c>
      <c r="N993" s="24">
        <f t="shared" si="108"/>
        <v>0</v>
      </c>
    </row>
    <row r="994" spans="1:14" x14ac:dyDescent="0.3">
      <c r="A994" s="6">
        <v>45566</v>
      </c>
      <c r="B994" t="s">
        <v>34</v>
      </c>
      <c r="C994" t="str">
        <f>_xlfn.XLOOKUP(D994,'Production Data'!C:C,'Production Data'!B:B)</f>
        <v>REISHAUER GEAR GRINDING RZ362A I15004</v>
      </c>
      <c r="D994" s="1" t="s">
        <v>31</v>
      </c>
      <c r="E994" s="1">
        <f>SUMIFS('Production Data'!K:K,'Production Data'!C:C,'Workout sheet'!D994,'Production Data'!A:A,'Workout sheet'!A994)</f>
        <v>0</v>
      </c>
      <c r="F994" s="1">
        <f t="shared" si="111"/>
        <v>32400</v>
      </c>
      <c r="G994">
        <f>SUMIFS('Production Data'!T:T,'Production Data'!C:C,'Workout sheet'!D994,'Production Data'!A:A,'Workout sheet'!A994)</f>
        <v>0</v>
      </c>
      <c r="H994">
        <f>COUNTIFS('Compac Raw Data'!$D:$D,'Workout sheet'!C994,'Compac Raw Data'!$Z:$Z,'Workout sheet'!A994)</f>
        <v>0</v>
      </c>
      <c r="I994" s="8">
        <f t="shared" si="109"/>
        <v>0</v>
      </c>
      <c r="J994" s="8">
        <f t="shared" si="110"/>
        <v>0</v>
      </c>
      <c r="K994">
        <f>(SUMIFS('Compac Raw Data'!S:S,'Compac Raw Data'!Z:Z,'Workout sheet'!A994,'Compac Raw Data'!D:D,'Workout sheet'!C994))</f>
        <v>0</v>
      </c>
      <c r="L994" s="17">
        <f t="shared" si="107"/>
        <v>0</v>
      </c>
      <c r="M994" s="8">
        <f ca="1">IF(Table2[[#This Row],[MONTH]]+EOMONTH(MONTH(Table2[[#This Row],[MONTH]]),0)&lt;TODAY(),IF(H994=0,(F994-E994)/1440,((F994-E994)/H994)/1440),0)</f>
        <v>0</v>
      </c>
      <c r="N994" s="24">
        <f t="shared" si="108"/>
        <v>0</v>
      </c>
    </row>
    <row r="995" spans="1:14" x14ac:dyDescent="0.3">
      <c r="A995" s="6">
        <v>45566</v>
      </c>
      <c r="B995" t="s">
        <v>35</v>
      </c>
      <c r="C995" t="str">
        <f>_xlfn.XLOOKUP(D995,'Production Data'!C:C,'Production Data'!B:B)</f>
        <v>MAZAK HMC HCN6000 I21005</v>
      </c>
      <c r="D995" s="1" t="s">
        <v>36</v>
      </c>
      <c r="E995" s="1">
        <f>SUMIFS('Production Data'!K:K,'Production Data'!C:C,'Workout sheet'!D995,'Production Data'!A:A,'Workout sheet'!A995)</f>
        <v>0</v>
      </c>
      <c r="F995" s="1">
        <f t="shared" si="111"/>
        <v>32400</v>
      </c>
      <c r="G995">
        <f>SUMIFS('Production Data'!T:T,'Production Data'!C:C,'Workout sheet'!D995,'Production Data'!A:A,'Workout sheet'!A995)</f>
        <v>0</v>
      </c>
      <c r="H995">
        <f>COUNTIFS('Compac Raw Data'!$D:$D,'Workout sheet'!C995,'Compac Raw Data'!$Z:$Z,'Workout sheet'!A995)</f>
        <v>0</v>
      </c>
      <c r="I995" s="8">
        <f t="shared" si="109"/>
        <v>0</v>
      </c>
      <c r="J995" s="8">
        <f t="shared" si="110"/>
        <v>0</v>
      </c>
      <c r="K995">
        <f>(SUMIFS('Compac Raw Data'!S:S,'Compac Raw Data'!Z:Z,'Workout sheet'!A995,'Compac Raw Data'!D:D,'Workout sheet'!C995))</f>
        <v>0</v>
      </c>
      <c r="L995" s="17">
        <f t="shared" si="107"/>
        <v>0</v>
      </c>
      <c r="M995" s="8">
        <f ca="1">IF(Table2[[#This Row],[MONTH]]+EOMONTH(MONTH(Table2[[#This Row],[MONTH]]),0)&lt;TODAY(),IF(H995=0,(F995-E995)/1440,((F995-E995)/H995)/1440),0)</f>
        <v>0</v>
      </c>
      <c r="N995" s="24">
        <f t="shared" si="108"/>
        <v>0</v>
      </c>
    </row>
    <row r="996" spans="1:14" x14ac:dyDescent="0.3">
      <c r="A996" s="6">
        <v>45566</v>
      </c>
      <c r="B996" t="s">
        <v>35</v>
      </c>
      <c r="C996" t="str">
        <f>_xlfn.XLOOKUP(D996,'Production Data'!C:C,'Production Data'!B:B)</f>
        <v>MAZAK HMC FH 4000- 21001</v>
      </c>
      <c r="D996" s="1" t="s">
        <v>37</v>
      </c>
      <c r="E996" s="1">
        <f>SUMIFS('Production Data'!K:K,'Production Data'!C:C,'Workout sheet'!D996,'Production Data'!A:A,'Workout sheet'!A996)</f>
        <v>0</v>
      </c>
      <c r="F996" s="1">
        <f t="shared" si="111"/>
        <v>32400</v>
      </c>
      <c r="G996">
        <f>SUMIFS('Production Data'!T:T,'Production Data'!C:C,'Workout sheet'!D996,'Production Data'!A:A,'Workout sheet'!A996)</f>
        <v>0</v>
      </c>
      <c r="H996">
        <f>COUNTIFS('Compac Raw Data'!$D:$D,'Workout sheet'!C996,'Compac Raw Data'!$Z:$Z,'Workout sheet'!A996)</f>
        <v>0</v>
      </c>
      <c r="I996" s="8">
        <f t="shared" si="109"/>
        <v>0</v>
      </c>
      <c r="J996" s="8">
        <f t="shared" si="110"/>
        <v>0</v>
      </c>
      <c r="K996">
        <f>(SUMIFS('Compac Raw Data'!S:S,'Compac Raw Data'!Z:Z,'Workout sheet'!A996,'Compac Raw Data'!D:D,'Workout sheet'!C996))</f>
        <v>0</v>
      </c>
      <c r="L996" s="17">
        <f t="shared" si="107"/>
        <v>0</v>
      </c>
      <c r="M996" s="8">
        <f ca="1">IF(Table2[[#This Row],[MONTH]]+EOMONTH(MONTH(Table2[[#This Row],[MONTH]]),0)&lt;TODAY(),IF(H996=0,(F996-E996)/1440,((F996-E996)/H996)/1440),0)</f>
        <v>0</v>
      </c>
      <c r="N996" s="24">
        <f t="shared" si="108"/>
        <v>0</v>
      </c>
    </row>
    <row r="997" spans="1:14" x14ac:dyDescent="0.3">
      <c r="A997" s="6">
        <v>45566</v>
      </c>
      <c r="B997" t="s">
        <v>35</v>
      </c>
      <c r="C997" t="str">
        <f>_xlfn.XLOOKUP(D997,'Production Data'!C:C,'Production Data'!B:B)</f>
        <v>DOOSAN VERTICAL TURNING LATHE VTL850 I3101</v>
      </c>
      <c r="D997" s="1" t="s">
        <v>38</v>
      </c>
      <c r="E997" s="1">
        <f>SUMIFS('Production Data'!K:K,'Production Data'!C:C,'Workout sheet'!D997,'Production Data'!A:A,'Workout sheet'!A997)</f>
        <v>0</v>
      </c>
      <c r="F997" s="1">
        <f t="shared" si="111"/>
        <v>32400</v>
      </c>
      <c r="G997">
        <f>SUMIFS('Production Data'!T:T,'Production Data'!C:C,'Workout sheet'!D997,'Production Data'!A:A,'Workout sheet'!A997)</f>
        <v>0</v>
      </c>
      <c r="H997">
        <f>COUNTIFS('Compac Raw Data'!$D:$D,'Workout sheet'!C997,'Compac Raw Data'!$Z:$Z,'Workout sheet'!A997)</f>
        <v>0</v>
      </c>
      <c r="I997" s="8">
        <f t="shared" si="109"/>
        <v>0</v>
      </c>
      <c r="J997" s="8">
        <f t="shared" si="110"/>
        <v>0</v>
      </c>
      <c r="K997">
        <f>(SUMIFS('Compac Raw Data'!S:S,'Compac Raw Data'!Z:Z,'Workout sheet'!A997,'Compac Raw Data'!D:D,'Workout sheet'!C997))</f>
        <v>0</v>
      </c>
      <c r="L997" s="17">
        <f t="shared" si="107"/>
        <v>0</v>
      </c>
      <c r="M997" s="8">
        <f ca="1">IF(Table2[[#This Row],[MONTH]]+EOMONTH(MONTH(Table2[[#This Row],[MONTH]]),0)&lt;TODAY(),IF(H997=0,(F997-E997)/1440,((F997-E997)/H997)/1440),0)</f>
        <v>0</v>
      </c>
      <c r="N997" s="24">
        <f t="shared" si="108"/>
        <v>0</v>
      </c>
    </row>
    <row r="998" spans="1:14" x14ac:dyDescent="0.3">
      <c r="A998" s="6">
        <v>45566</v>
      </c>
      <c r="B998" t="s">
        <v>35</v>
      </c>
      <c r="C998" t="str">
        <f>_xlfn.XLOOKUP(D998,'Production Data'!C:C,'Production Data'!B:B)</f>
        <v>HWACHEON VERTICAL TURNING LATHE VT550R I3105</v>
      </c>
      <c r="D998" s="1" t="s">
        <v>39</v>
      </c>
      <c r="E998" s="1">
        <f>SUMIFS('Production Data'!K:K,'Production Data'!C:C,'Workout sheet'!D998,'Production Data'!A:A,'Workout sheet'!A998)</f>
        <v>0</v>
      </c>
      <c r="F998" s="1">
        <f t="shared" si="111"/>
        <v>32400</v>
      </c>
      <c r="G998">
        <f>SUMIFS('Production Data'!T:T,'Production Data'!C:C,'Workout sheet'!D998,'Production Data'!A:A,'Workout sheet'!A998)</f>
        <v>0</v>
      </c>
      <c r="H998">
        <f>COUNTIFS('Compac Raw Data'!$D:$D,'Workout sheet'!C998,'Compac Raw Data'!$Z:$Z,'Workout sheet'!A998)</f>
        <v>0</v>
      </c>
      <c r="I998" s="8">
        <f t="shared" si="109"/>
        <v>0</v>
      </c>
      <c r="J998" s="8">
        <f t="shared" si="110"/>
        <v>0</v>
      </c>
      <c r="K998">
        <f>(SUMIFS('Compac Raw Data'!S:S,'Compac Raw Data'!Z:Z,'Workout sheet'!A998,'Compac Raw Data'!D:D,'Workout sheet'!C998))</f>
        <v>0</v>
      </c>
      <c r="L998" s="17">
        <f t="shared" si="107"/>
        <v>0</v>
      </c>
      <c r="M998" s="8">
        <f ca="1">IF(Table2[[#This Row],[MONTH]]+EOMONTH(MONTH(Table2[[#This Row],[MONTH]]),0)&lt;TODAY(),IF(H998=0,(F998-E998)/1440,((F998-E998)/H998)/1440),0)</f>
        <v>0</v>
      </c>
      <c r="N998" s="24">
        <f t="shared" si="108"/>
        <v>0</v>
      </c>
    </row>
    <row r="999" spans="1:14" x14ac:dyDescent="0.3">
      <c r="A999" s="6">
        <v>45566</v>
      </c>
      <c r="B999" t="s">
        <v>35</v>
      </c>
      <c r="C999" t="str">
        <f>_xlfn.XLOOKUP(D999,'Production Data'!C:C,'Production Data'!B:B)</f>
        <v>HWACHEON VERTICAL TURNING LATHE VT650R I3107</v>
      </c>
      <c r="D999" s="1" t="s">
        <v>40</v>
      </c>
      <c r="E999" s="1">
        <f>SUMIFS('Production Data'!K:K,'Production Data'!C:C,'Workout sheet'!D999,'Production Data'!A:A,'Workout sheet'!A999)</f>
        <v>0</v>
      </c>
      <c r="F999" s="1">
        <f t="shared" si="111"/>
        <v>32400</v>
      </c>
      <c r="G999">
        <f>SUMIFS('Production Data'!T:T,'Production Data'!C:C,'Workout sheet'!D999,'Production Data'!A:A,'Workout sheet'!A999)</f>
        <v>0</v>
      </c>
      <c r="H999">
        <f>COUNTIFS('Compac Raw Data'!$D:$D,'Workout sheet'!C999,'Compac Raw Data'!$Z:$Z,'Workout sheet'!A999)</f>
        <v>0</v>
      </c>
      <c r="I999" s="8">
        <f t="shared" si="109"/>
        <v>0</v>
      </c>
      <c r="J999" s="8">
        <f t="shared" si="110"/>
        <v>0</v>
      </c>
      <c r="K999">
        <f>(SUMIFS('Compac Raw Data'!S:S,'Compac Raw Data'!Z:Z,'Workout sheet'!A999,'Compac Raw Data'!D:D,'Workout sheet'!C999))</f>
        <v>0</v>
      </c>
      <c r="L999" s="17">
        <f t="shared" si="107"/>
        <v>0</v>
      </c>
      <c r="M999" s="8">
        <f ca="1">IF(Table2[[#This Row],[MONTH]]+EOMONTH(MONTH(Table2[[#This Row],[MONTH]]),0)&lt;TODAY(),IF(H999=0,(F999-E999)/1440,((F999-E999)/H999)/1440),0)</f>
        <v>0</v>
      </c>
      <c r="N999" s="24">
        <f t="shared" si="108"/>
        <v>0</v>
      </c>
    </row>
    <row r="1000" spans="1:14" x14ac:dyDescent="0.3">
      <c r="A1000" s="6">
        <v>45566</v>
      </c>
      <c r="B1000" t="s">
        <v>35</v>
      </c>
      <c r="C1000" t="str">
        <f>_xlfn.XLOOKUP(D1000,'Production Data'!C:C,'Production Data'!B:B)</f>
        <v>MAZAK HMC FH6800 6PC I21004</v>
      </c>
      <c r="D1000" s="1" t="s">
        <v>41</v>
      </c>
      <c r="E1000" s="1">
        <f>SUMIFS('Production Data'!K:K,'Production Data'!C:C,'Workout sheet'!D1000,'Production Data'!A:A,'Workout sheet'!A1000)</f>
        <v>0</v>
      </c>
      <c r="F1000" s="1">
        <f t="shared" si="111"/>
        <v>32400</v>
      </c>
      <c r="G1000">
        <f>SUMIFS('Production Data'!T:T,'Production Data'!C:C,'Workout sheet'!D1000,'Production Data'!A:A,'Workout sheet'!A1000)</f>
        <v>0</v>
      </c>
      <c r="H1000">
        <f>COUNTIFS('Compac Raw Data'!$D:$D,'Workout sheet'!C1000,'Compac Raw Data'!$Z:$Z,'Workout sheet'!A1000)</f>
        <v>0</v>
      </c>
      <c r="I1000" s="8">
        <f t="shared" si="109"/>
        <v>0</v>
      </c>
      <c r="J1000" s="8">
        <f t="shared" si="110"/>
        <v>0</v>
      </c>
      <c r="K1000">
        <f>(SUMIFS('Compac Raw Data'!S:S,'Compac Raw Data'!Z:Z,'Workout sheet'!A1000,'Compac Raw Data'!D:D,'Workout sheet'!C1000))</f>
        <v>0</v>
      </c>
      <c r="L1000" s="17">
        <f t="shared" si="107"/>
        <v>0</v>
      </c>
      <c r="M1000" s="8">
        <f ca="1">IF(Table2[[#This Row],[MONTH]]+EOMONTH(MONTH(Table2[[#This Row],[MONTH]]),0)&lt;TODAY(),IF(H1000=0,(F1000-E1000)/1440,((F1000-E1000)/H1000)/1440),0)</f>
        <v>0</v>
      </c>
      <c r="N1000" s="24">
        <f t="shared" si="108"/>
        <v>0</v>
      </c>
    </row>
    <row r="1001" spans="1:14" x14ac:dyDescent="0.3">
      <c r="A1001" s="6">
        <v>45566</v>
      </c>
      <c r="B1001" t="s">
        <v>35</v>
      </c>
      <c r="C1001" t="str">
        <f>_xlfn.XLOOKUP(D1001,'Production Data'!C:C,'Production Data'!B:B)</f>
        <v>MAZAK HMC FH6800 2PC-1 I21003</v>
      </c>
      <c r="D1001" s="1" t="s">
        <v>42</v>
      </c>
      <c r="E1001" s="1">
        <f>SUMIFS('Production Data'!K:K,'Production Data'!C:C,'Workout sheet'!D1001,'Production Data'!A:A,'Workout sheet'!A1001)</f>
        <v>0</v>
      </c>
      <c r="F1001" s="1">
        <f t="shared" si="111"/>
        <v>32400</v>
      </c>
      <c r="G1001">
        <f>SUMIFS('Production Data'!T:T,'Production Data'!C:C,'Workout sheet'!D1001,'Production Data'!A:A,'Workout sheet'!A1001)</f>
        <v>0</v>
      </c>
      <c r="H1001">
        <f>COUNTIFS('Compac Raw Data'!$D:$D,'Workout sheet'!C1001,'Compac Raw Data'!$Z:$Z,'Workout sheet'!A1001)</f>
        <v>0</v>
      </c>
      <c r="I1001" s="8">
        <f t="shared" si="109"/>
        <v>0</v>
      </c>
      <c r="J1001" s="8">
        <f t="shared" si="110"/>
        <v>0</v>
      </c>
      <c r="K1001">
        <f>(SUMIFS('Compac Raw Data'!S:S,'Compac Raw Data'!Z:Z,'Workout sheet'!A1001,'Compac Raw Data'!D:D,'Workout sheet'!C1001))</f>
        <v>0</v>
      </c>
      <c r="L1001" s="17">
        <f t="shared" si="107"/>
        <v>0</v>
      </c>
      <c r="M1001" s="8">
        <f ca="1">IF(Table2[[#This Row],[MONTH]]+EOMONTH(MONTH(Table2[[#This Row],[MONTH]]),0)&lt;TODAY(),IF(H1001=0,(F1001-E1001)/1440,((F1001-E1001)/H1001)/1440),0)</f>
        <v>0</v>
      </c>
      <c r="N1001" s="24">
        <f t="shared" si="108"/>
        <v>0</v>
      </c>
    </row>
    <row r="1002" spans="1:14" x14ac:dyDescent="0.3">
      <c r="A1002" s="6">
        <v>45566</v>
      </c>
      <c r="B1002" t="s">
        <v>35</v>
      </c>
      <c r="C1002" t="str">
        <f>_xlfn.XLOOKUP(D1002,'Production Data'!C:C,'Production Data'!B:B)</f>
        <v>MAZAK HMC FH6800 2PC-2 I21006</v>
      </c>
      <c r="D1002" s="1" t="s">
        <v>43</v>
      </c>
      <c r="E1002" s="1">
        <f>SUMIFS('Production Data'!K:K,'Production Data'!C:C,'Workout sheet'!D1002,'Production Data'!A:A,'Workout sheet'!A1002)</f>
        <v>0</v>
      </c>
      <c r="F1002" s="1">
        <f t="shared" si="111"/>
        <v>32400</v>
      </c>
      <c r="G1002">
        <f>SUMIFS('Production Data'!T:T,'Production Data'!C:C,'Workout sheet'!D1002,'Production Data'!A:A,'Workout sheet'!A1002)</f>
        <v>0</v>
      </c>
      <c r="H1002">
        <f>COUNTIFS('Compac Raw Data'!$D:$D,'Workout sheet'!C1002,'Compac Raw Data'!$Z:$Z,'Workout sheet'!A1002)</f>
        <v>0</v>
      </c>
      <c r="I1002" s="8">
        <f t="shared" si="109"/>
        <v>0</v>
      </c>
      <c r="J1002" s="8">
        <f t="shared" si="110"/>
        <v>0</v>
      </c>
      <c r="K1002">
        <f>(SUMIFS('Compac Raw Data'!S:S,'Compac Raw Data'!Z:Z,'Workout sheet'!A1002,'Compac Raw Data'!D:D,'Workout sheet'!C1002))</f>
        <v>0</v>
      </c>
      <c r="L1002" s="17">
        <f t="shared" si="107"/>
        <v>0</v>
      </c>
      <c r="M1002" s="8">
        <f ca="1">IF(Table2[[#This Row],[MONTH]]+EOMONTH(MONTH(Table2[[#This Row],[MONTH]]),0)&lt;TODAY(),IF(H1002=0,(F1002-E1002)/1440,((F1002-E1002)/H1002)/1440),0)</f>
        <v>0</v>
      </c>
      <c r="N1002" s="24">
        <f t="shared" si="108"/>
        <v>0</v>
      </c>
    </row>
    <row r="1003" spans="1:14" x14ac:dyDescent="0.3">
      <c r="A1003" s="6">
        <v>45566</v>
      </c>
      <c r="B1003" t="s">
        <v>35</v>
      </c>
      <c r="C1003" t="str">
        <f>_xlfn.XLOOKUP(D1003,'Production Data'!C:C,'Production Data'!B:B)</f>
        <v>MAZAK TURNING CENTER QTN350M I3006</v>
      </c>
      <c r="D1003" s="1" t="s">
        <v>44</v>
      </c>
      <c r="E1003" s="1">
        <f>SUMIFS('Production Data'!K:K,'Production Data'!C:C,'Workout sheet'!D1003,'Production Data'!A:A,'Workout sheet'!A1003)</f>
        <v>0</v>
      </c>
      <c r="F1003" s="1">
        <f t="shared" si="111"/>
        <v>32400</v>
      </c>
      <c r="G1003">
        <f>SUMIFS('Production Data'!T:T,'Production Data'!C:C,'Workout sheet'!D1003,'Production Data'!A:A,'Workout sheet'!A1003)</f>
        <v>0</v>
      </c>
      <c r="H1003">
        <f>COUNTIFS('Compac Raw Data'!$D:$D,'Workout sheet'!C1003,'Compac Raw Data'!$Z:$Z,'Workout sheet'!A1003)</f>
        <v>0</v>
      </c>
      <c r="I1003" s="8">
        <f t="shared" si="109"/>
        <v>0</v>
      </c>
      <c r="J1003" s="8">
        <f t="shared" si="110"/>
        <v>0</v>
      </c>
      <c r="K1003">
        <f>(SUMIFS('Compac Raw Data'!S:S,'Compac Raw Data'!Z:Z,'Workout sheet'!A1003,'Compac Raw Data'!D:D,'Workout sheet'!C1003))</f>
        <v>0</v>
      </c>
      <c r="L1003" s="17">
        <f t="shared" ref="L1003:L1066" si="112">IFERROR(E1003/G1003,0)</f>
        <v>0</v>
      </c>
      <c r="M1003" s="8">
        <f ca="1">IF(Table2[[#This Row],[MONTH]]+EOMONTH(MONTH(Table2[[#This Row],[MONTH]]),0)&lt;TODAY(),IF(H1003=0,(F1003-E1003)/1440,((F1003-E1003)/H1003)/1440),0)</f>
        <v>0</v>
      </c>
      <c r="N1003" s="24">
        <f t="shared" ref="N1003:N1066" si="113">E1003/F1003</f>
        <v>0</v>
      </c>
    </row>
    <row r="1004" spans="1:14" x14ac:dyDescent="0.3">
      <c r="A1004" s="6">
        <v>45566</v>
      </c>
      <c r="B1004" t="s">
        <v>35</v>
      </c>
      <c r="C1004" t="str">
        <f>_xlfn.XLOOKUP(D1004,'Production Data'!C:C,'Production Data'!B:B)</f>
        <v>MAZAK VMC VTC200B I22001</v>
      </c>
      <c r="D1004" s="1" t="s">
        <v>45</v>
      </c>
      <c r="E1004" s="1">
        <f>SUMIFS('Production Data'!K:K,'Production Data'!C:C,'Workout sheet'!D1004,'Production Data'!A:A,'Workout sheet'!A1004)</f>
        <v>0</v>
      </c>
      <c r="F1004" s="1">
        <f t="shared" si="111"/>
        <v>32400</v>
      </c>
      <c r="G1004">
        <f>SUMIFS('Production Data'!T:T,'Production Data'!C:C,'Workout sheet'!D1004,'Production Data'!A:A,'Workout sheet'!A1004)</f>
        <v>0</v>
      </c>
      <c r="H1004">
        <f>COUNTIFS('Compac Raw Data'!$D:$D,'Workout sheet'!C1004,'Compac Raw Data'!$Z:$Z,'Workout sheet'!A1004)</f>
        <v>0</v>
      </c>
      <c r="I1004" s="8">
        <f t="shared" si="109"/>
        <v>0</v>
      </c>
      <c r="J1004" s="8">
        <f t="shared" si="110"/>
        <v>0</v>
      </c>
      <c r="K1004">
        <f>(SUMIFS('Compac Raw Data'!S:S,'Compac Raw Data'!Z:Z,'Workout sheet'!A1004,'Compac Raw Data'!D:D,'Workout sheet'!C1004))</f>
        <v>0</v>
      </c>
      <c r="L1004" s="17">
        <f t="shared" si="112"/>
        <v>0</v>
      </c>
      <c r="M1004" s="8">
        <f ca="1">IF(Table2[[#This Row],[MONTH]]+EOMONTH(MONTH(Table2[[#This Row],[MONTH]]),0)&lt;TODAY(),IF(H1004=0,(F1004-E1004)/1440,((F1004-E1004)/H1004)/1440),0)</f>
        <v>0</v>
      </c>
      <c r="N1004" s="24">
        <f t="shared" si="113"/>
        <v>0</v>
      </c>
    </row>
    <row r="1005" spans="1:14" x14ac:dyDescent="0.3">
      <c r="A1005" s="6">
        <v>45566</v>
      </c>
      <c r="B1005" t="s">
        <v>35</v>
      </c>
      <c r="C1005" t="str">
        <f>_xlfn.XLOOKUP(D1005,'Production Data'!C:C,'Production Data'!B:B)</f>
        <v>AMS VMC MCV400 XL I22002</v>
      </c>
      <c r="D1005" s="1" t="s">
        <v>46</v>
      </c>
      <c r="E1005" s="1">
        <f>SUMIFS('Production Data'!K:K,'Production Data'!C:C,'Workout sheet'!D1005,'Production Data'!A:A,'Workout sheet'!A1005)</f>
        <v>0</v>
      </c>
      <c r="F1005" s="1">
        <f t="shared" si="111"/>
        <v>32400</v>
      </c>
      <c r="G1005">
        <f>SUMIFS('Production Data'!T:T,'Production Data'!C:C,'Workout sheet'!D1005,'Production Data'!A:A,'Workout sheet'!A1005)</f>
        <v>0</v>
      </c>
      <c r="H1005">
        <f>COUNTIFS('Compac Raw Data'!$D:$D,'Workout sheet'!C1005,'Compac Raw Data'!$Z:$Z,'Workout sheet'!A1005)</f>
        <v>0</v>
      </c>
      <c r="I1005" s="8">
        <f t="shared" si="109"/>
        <v>0</v>
      </c>
      <c r="J1005" s="8">
        <f t="shared" si="110"/>
        <v>0</v>
      </c>
      <c r="K1005">
        <f>(SUMIFS('Compac Raw Data'!S:S,'Compac Raw Data'!Z:Z,'Workout sheet'!A1005,'Compac Raw Data'!D:D,'Workout sheet'!C1005))</f>
        <v>0</v>
      </c>
      <c r="L1005" s="17">
        <f t="shared" si="112"/>
        <v>0</v>
      </c>
      <c r="M1005" s="8">
        <f ca="1">IF(Table2[[#This Row],[MONTH]]+EOMONTH(MONTH(Table2[[#This Row],[MONTH]]),0)&lt;TODAY(),IF(H1005=0,(F1005-E1005)/1440,((F1005-E1005)/H1005)/1440),0)</f>
        <v>0</v>
      </c>
      <c r="N1005" s="24">
        <f t="shared" si="113"/>
        <v>0</v>
      </c>
    </row>
    <row r="1006" spans="1:14" x14ac:dyDescent="0.3">
      <c r="A1006" s="6">
        <v>45566</v>
      </c>
      <c r="B1006" t="s">
        <v>35</v>
      </c>
      <c r="C1006" t="str">
        <f>_xlfn.XLOOKUP(D1006,'Production Data'!C:C,'Production Data'!B:B)</f>
        <v>TAL VERTICAL TURNING LATHE VTL800 I3106</v>
      </c>
      <c r="D1006" s="1" t="s">
        <v>47</v>
      </c>
      <c r="E1006" s="1">
        <f>SUMIFS('Production Data'!K:K,'Production Data'!C:C,'Workout sheet'!D1006,'Production Data'!A:A,'Workout sheet'!A1006)</f>
        <v>0</v>
      </c>
      <c r="F1006" s="1">
        <f t="shared" si="111"/>
        <v>32400</v>
      </c>
      <c r="G1006">
        <f>SUMIFS('Production Data'!T:T,'Production Data'!C:C,'Workout sheet'!D1006,'Production Data'!A:A,'Workout sheet'!A1006)</f>
        <v>0</v>
      </c>
      <c r="H1006">
        <f>COUNTIFS('Compac Raw Data'!$D:$D,'Workout sheet'!C1006,'Compac Raw Data'!$Z:$Z,'Workout sheet'!A1006)</f>
        <v>0</v>
      </c>
      <c r="I1006" s="8">
        <f t="shared" si="109"/>
        <v>0</v>
      </c>
      <c r="J1006" s="8">
        <f t="shared" si="110"/>
        <v>0</v>
      </c>
      <c r="K1006">
        <f>(SUMIFS('Compac Raw Data'!S:S,'Compac Raw Data'!Z:Z,'Workout sheet'!A1006,'Compac Raw Data'!D:D,'Workout sheet'!C1006))</f>
        <v>0</v>
      </c>
      <c r="L1006" s="17">
        <f t="shared" si="112"/>
        <v>0</v>
      </c>
      <c r="M1006" s="8">
        <f ca="1">IF(Table2[[#This Row],[MONTH]]+EOMONTH(MONTH(Table2[[#This Row],[MONTH]]),0)&lt;TODAY(),IF(H1006=0,(F1006-E1006)/1440,((F1006-E1006)/H1006)/1440),0)</f>
        <v>0</v>
      </c>
      <c r="N1006" s="24">
        <f t="shared" si="113"/>
        <v>0</v>
      </c>
    </row>
    <row r="1007" spans="1:14" x14ac:dyDescent="0.3">
      <c r="A1007" s="6">
        <v>45566</v>
      </c>
      <c r="B1007" t="s">
        <v>35</v>
      </c>
      <c r="C1007" t="str">
        <f>_xlfn.XLOOKUP(D1007,'Production Data'!C:C,'Production Data'!B:B)</f>
        <v>MAZAK TURNING CENTER QTN250M I3005</v>
      </c>
      <c r="D1007" s="1" t="s">
        <v>48</v>
      </c>
      <c r="E1007" s="1">
        <f>SUMIFS('Production Data'!K:K,'Production Data'!C:C,'Workout sheet'!D1007,'Production Data'!A:A,'Workout sheet'!A1007)</f>
        <v>0</v>
      </c>
      <c r="F1007" s="1">
        <f t="shared" si="111"/>
        <v>32400</v>
      </c>
      <c r="G1007">
        <f>SUMIFS('Production Data'!T:T,'Production Data'!C:C,'Workout sheet'!D1007,'Production Data'!A:A,'Workout sheet'!A1007)</f>
        <v>0</v>
      </c>
      <c r="H1007">
        <f>COUNTIFS('Compac Raw Data'!$D:$D,'Workout sheet'!C1007,'Compac Raw Data'!$Z:$Z,'Workout sheet'!A1007)</f>
        <v>0</v>
      </c>
      <c r="I1007" s="8">
        <f t="shared" si="109"/>
        <v>0</v>
      </c>
      <c r="J1007" s="8">
        <f t="shared" si="110"/>
        <v>0</v>
      </c>
      <c r="K1007">
        <f>(SUMIFS('Compac Raw Data'!S:S,'Compac Raw Data'!Z:Z,'Workout sheet'!A1007,'Compac Raw Data'!D:D,'Workout sheet'!C1007))</f>
        <v>0</v>
      </c>
      <c r="L1007" s="17">
        <f t="shared" si="112"/>
        <v>0</v>
      </c>
      <c r="M1007" s="8">
        <f ca="1">IF(Table2[[#This Row],[MONTH]]+EOMONTH(MONTH(Table2[[#This Row],[MONTH]]),0)&lt;TODAY(),IF(H1007=0,(F1007-E1007)/1440,((F1007-E1007)/H1007)/1440),0)</f>
        <v>0</v>
      </c>
      <c r="N1007" s="24">
        <f t="shared" si="113"/>
        <v>0</v>
      </c>
    </row>
    <row r="1008" spans="1:14" x14ac:dyDescent="0.3">
      <c r="A1008" s="6">
        <v>45566</v>
      </c>
      <c r="B1008" t="s">
        <v>35</v>
      </c>
      <c r="C1008" t="str">
        <f>_xlfn.XLOOKUP(D1008,'Production Data'!C:C,'Production Data'!B:B)</f>
        <v>MAZAK TURNING CENTER SQT200 I3004</v>
      </c>
      <c r="D1008" s="1" t="s">
        <v>49</v>
      </c>
      <c r="E1008" s="1">
        <f>SUMIFS('Production Data'!K:K,'Production Data'!C:C,'Workout sheet'!D1008,'Production Data'!A:A,'Workout sheet'!A1008)</f>
        <v>0</v>
      </c>
      <c r="F1008" s="1">
        <f t="shared" si="111"/>
        <v>32400</v>
      </c>
      <c r="G1008">
        <f>SUMIFS('Production Data'!T:T,'Production Data'!C:C,'Workout sheet'!D1008,'Production Data'!A:A,'Workout sheet'!A1008)</f>
        <v>0</v>
      </c>
      <c r="H1008">
        <f>COUNTIFS('Compac Raw Data'!$D:$D,'Workout sheet'!C1008,'Compac Raw Data'!$Z:$Z,'Workout sheet'!A1008)</f>
        <v>0</v>
      </c>
      <c r="I1008" s="8">
        <f t="shared" si="109"/>
        <v>0</v>
      </c>
      <c r="J1008" s="8">
        <f t="shared" si="110"/>
        <v>0</v>
      </c>
      <c r="K1008">
        <f>(SUMIFS('Compac Raw Data'!S:S,'Compac Raw Data'!Z:Z,'Workout sheet'!A1008,'Compac Raw Data'!D:D,'Workout sheet'!C1008))</f>
        <v>0</v>
      </c>
      <c r="L1008" s="17">
        <f t="shared" si="112"/>
        <v>0</v>
      </c>
      <c r="M1008" s="8">
        <f ca="1">IF(Table2[[#This Row],[MONTH]]+EOMONTH(MONTH(Table2[[#This Row],[MONTH]]),0)&lt;TODAY(),IF(H1008=0,(F1008-E1008)/1440,((F1008-E1008)/H1008)/1440),0)</f>
        <v>0</v>
      </c>
      <c r="N1008" s="24">
        <f t="shared" si="113"/>
        <v>0</v>
      </c>
    </row>
    <row r="1009" spans="1:14" x14ac:dyDescent="0.3">
      <c r="A1009" s="6">
        <v>45566</v>
      </c>
      <c r="B1009" t="s">
        <v>35</v>
      </c>
      <c r="C1009" t="str">
        <f>_xlfn.XLOOKUP(D1009,'Production Data'!C:C,'Production Data'!B:B)</f>
        <v>MAZAK TURNING CENTER SQT250-2 I3003</v>
      </c>
      <c r="D1009" s="1" t="s">
        <v>50</v>
      </c>
      <c r="E1009" s="1">
        <f>SUMIFS('Production Data'!K:K,'Production Data'!C:C,'Workout sheet'!D1009,'Production Data'!A:A,'Workout sheet'!A1009)</f>
        <v>0</v>
      </c>
      <c r="F1009" s="1">
        <f t="shared" si="111"/>
        <v>32400</v>
      </c>
      <c r="G1009">
        <f>SUMIFS('Production Data'!T:T,'Production Data'!C:C,'Workout sheet'!D1009,'Production Data'!A:A,'Workout sheet'!A1009)</f>
        <v>0</v>
      </c>
      <c r="H1009">
        <f>COUNTIFS('Compac Raw Data'!$D:$D,'Workout sheet'!C1009,'Compac Raw Data'!$Z:$Z,'Workout sheet'!A1009)</f>
        <v>0</v>
      </c>
      <c r="I1009" s="8">
        <f t="shared" si="109"/>
        <v>0</v>
      </c>
      <c r="J1009" s="8">
        <f t="shared" si="110"/>
        <v>0</v>
      </c>
      <c r="K1009">
        <f>(SUMIFS('Compac Raw Data'!S:S,'Compac Raw Data'!Z:Z,'Workout sheet'!A1009,'Compac Raw Data'!D:D,'Workout sheet'!C1009))</f>
        <v>0</v>
      </c>
      <c r="L1009" s="17">
        <f t="shared" si="112"/>
        <v>0</v>
      </c>
      <c r="M1009" s="8">
        <f ca="1">IF(Table2[[#This Row],[MONTH]]+EOMONTH(MONTH(Table2[[#This Row],[MONTH]]),0)&lt;TODAY(),IF(H1009=0,(F1009-E1009)/1440,((F1009-E1009)/H1009)/1440),0)</f>
        <v>0</v>
      </c>
      <c r="N1009" s="24">
        <f t="shared" si="113"/>
        <v>0</v>
      </c>
    </row>
    <row r="1010" spans="1:14" x14ac:dyDescent="0.3">
      <c r="A1010" s="6">
        <v>45566</v>
      </c>
      <c r="B1010" t="s">
        <v>35</v>
      </c>
      <c r="C1010" t="str">
        <f>_xlfn.XLOOKUP(D1010,'Production Data'!C:C,'Production Data'!B:B)</f>
        <v>MAG FEELER VMC VMP45A I22003</v>
      </c>
      <c r="D1010" s="1" t="s">
        <v>51</v>
      </c>
      <c r="E1010" s="1">
        <f>SUMIFS('Production Data'!K:K,'Production Data'!C:C,'Workout sheet'!D1010,'Production Data'!A:A,'Workout sheet'!A1010)</f>
        <v>0</v>
      </c>
      <c r="F1010" s="1">
        <f t="shared" si="111"/>
        <v>32400</v>
      </c>
      <c r="G1010">
        <f>SUMIFS('Production Data'!T:T,'Production Data'!C:C,'Workout sheet'!D1010,'Production Data'!A:A,'Workout sheet'!A1010)</f>
        <v>0</v>
      </c>
      <c r="H1010">
        <f>COUNTIFS('Compac Raw Data'!$D:$D,'Workout sheet'!C1010,'Compac Raw Data'!$Z:$Z,'Workout sheet'!A1010)</f>
        <v>0</v>
      </c>
      <c r="I1010" s="8">
        <f t="shared" si="109"/>
        <v>0</v>
      </c>
      <c r="J1010" s="8">
        <f t="shared" si="110"/>
        <v>0</v>
      </c>
      <c r="K1010">
        <f>(SUMIFS('Compac Raw Data'!S:S,'Compac Raw Data'!Z:Z,'Workout sheet'!A1010,'Compac Raw Data'!D:D,'Workout sheet'!C1010))</f>
        <v>0</v>
      </c>
      <c r="L1010" s="17">
        <f t="shared" si="112"/>
        <v>0</v>
      </c>
      <c r="M1010" s="8">
        <f ca="1">IF(Table2[[#This Row],[MONTH]]+EOMONTH(MONTH(Table2[[#This Row],[MONTH]]),0)&lt;TODAY(),IF(H1010=0,(F1010-E1010)/1440,((F1010-E1010)/H1010)/1440),0)</f>
        <v>0</v>
      </c>
      <c r="N1010" s="24">
        <f t="shared" si="113"/>
        <v>0</v>
      </c>
    </row>
    <row r="1011" spans="1:14" x14ac:dyDescent="0.3">
      <c r="A1011" s="6">
        <v>45566</v>
      </c>
      <c r="B1011" t="s">
        <v>35</v>
      </c>
      <c r="C1011" t="str">
        <f>_xlfn.XLOOKUP(D1011,'Production Data'!C:C,'Production Data'!B:B)</f>
        <v>MAZAK HMC HCN6800 2PC-3 I21007</v>
      </c>
      <c r="D1011" s="1" t="s">
        <v>52</v>
      </c>
      <c r="E1011" s="1">
        <f>SUMIFS('Production Data'!K:K,'Production Data'!C:C,'Workout sheet'!D1011,'Production Data'!A:A,'Workout sheet'!A1011)</f>
        <v>0</v>
      </c>
      <c r="F1011" s="1">
        <f t="shared" si="111"/>
        <v>32400</v>
      </c>
      <c r="G1011">
        <f>SUMIFS('Production Data'!T:T,'Production Data'!C:C,'Workout sheet'!D1011,'Production Data'!A:A,'Workout sheet'!A1011)</f>
        <v>0</v>
      </c>
      <c r="H1011">
        <f>COUNTIFS('Compac Raw Data'!$D:$D,'Workout sheet'!C1011,'Compac Raw Data'!$Z:$Z,'Workout sheet'!A1011)</f>
        <v>0</v>
      </c>
      <c r="I1011" s="8">
        <f t="shared" si="109"/>
        <v>0</v>
      </c>
      <c r="J1011" s="8">
        <f t="shared" si="110"/>
        <v>0</v>
      </c>
      <c r="K1011">
        <f>(SUMIFS('Compac Raw Data'!S:S,'Compac Raw Data'!Z:Z,'Workout sheet'!A1011,'Compac Raw Data'!D:D,'Workout sheet'!C1011))</f>
        <v>0</v>
      </c>
      <c r="L1011" s="17">
        <f t="shared" si="112"/>
        <v>0</v>
      </c>
      <c r="M1011" s="8">
        <f ca="1">IF(Table2[[#This Row],[MONTH]]+EOMONTH(MONTH(Table2[[#This Row],[MONTH]]),0)&lt;TODAY(),IF(H1011=0,(F1011-E1011)/1440,((F1011-E1011)/H1011)/1440),0)</f>
        <v>0</v>
      </c>
      <c r="N1011" s="24">
        <f t="shared" si="113"/>
        <v>0</v>
      </c>
    </row>
    <row r="1012" spans="1:14" x14ac:dyDescent="0.3">
      <c r="A1012" s="6">
        <v>45566</v>
      </c>
      <c r="B1012" t="s">
        <v>35</v>
      </c>
      <c r="C1012" t="str">
        <f>_xlfn.XLOOKUP(D1012,'Production Data'!C:C,'Production Data'!B:B)</f>
        <v>DOOSAN HMC HP6300 7PC I21008</v>
      </c>
      <c r="D1012" s="1" t="s">
        <v>53</v>
      </c>
      <c r="E1012" s="1">
        <f>SUMIFS('Production Data'!K:K,'Production Data'!C:C,'Workout sheet'!D1012,'Production Data'!A:A,'Workout sheet'!A1012)</f>
        <v>0</v>
      </c>
      <c r="F1012" s="1">
        <f t="shared" si="111"/>
        <v>32400</v>
      </c>
      <c r="G1012">
        <f>SUMIFS('Production Data'!T:T,'Production Data'!C:C,'Workout sheet'!D1012,'Production Data'!A:A,'Workout sheet'!A1012)</f>
        <v>0</v>
      </c>
      <c r="H1012">
        <f>COUNTIFS('Compac Raw Data'!$D:$D,'Workout sheet'!C1012,'Compac Raw Data'!$Z:$Z,'Workout sheet'!A1012)</f>
        <v>0</v>
      </c>
      <c r="I1012" s="8">
        <f t="shared" ref="I1012:I1075" si="114">IF(H1012=0,(E1012/60),(E1012/H1012)/60)</f>
        <v>0</v>
      </c>
      <c r="J1012" s="8">
        <f t="shared" ref="J1012:J1075" si="115">IF(H1012=0,(G1012-E1012)/1440,((G1012-E1012)/H1012)/1440)</f>
        <v>0</v>
      </c>
      <c r="K1012">
        <f>(SUMIFS('Compac Raw Data'!S:S,'Compac Raw Data'!Z:Z,'Workout sheet'!A1012,'Compac Raw Data'!D:D,'Workout sheet'!C1012))</f>
        <v>0</v>
      </c>
      <c r="L1012" s="17">
        <f t="shared" si="112"/>
        <v>0</v>
      </c>
      <c r="M1012" s="8">
        <f ca="1">IF(Table2[[#This Row],[MONTH]]+EOMONTH(MONTH(Table2[[#This Row],[MONTH]]),0)&lt;TODAY(),IF(H1012=0,(F1012-E1012)/1440,((F1012-E1012)/H1012)/1440),0)</f>
        <v>0</v>
      </c>
      <c r="N1012" s="24">
        <f t="shared" si="113"/>
        <v>0</v>
      </c>
    </row>
    <row r="1013" spans="1:14" x14ac:dyDescent="0.3">
      <c r="A1013" s="6">
        <v>45566</v>
      </c>
      <c r="B1013" t="s">
        <v>35</v>
      </c>
      <c r="C1013" t="str">
        <f>_xlfn.XLOOKUP(D1013,'Production Data'!C:C,'Production Data'!B:B)</f>
        <v>WIDMA VERTICAL TURNING LATHE VT600H I3108</v>
      </c>
      <c r="D1013" s="1" t="s">
        <v>54</v>
      </c>
      <c r="E1013" s="1">
        <f>SUMIFS('Production Data'!K:K,'Production Data'!C:C,'Workout sheet'!D1013,'Production Data'!A:A,'Workout sheet'!A1013)</f>
        <v>0</v>
      </c>
      <c r="F1013" s="1">
        <f t="shared" si="111"/>
        <v>32400</v>
      </c>
      <c r="G1013">
        <f>SUMIFS('Production Data'!T:T,'Production Data'!C:C,'Workout sheet'!D1013,'Production Data'!A:A,'Workout sheet'!A1013)</f>
        <v>0</v>
      </c>
      <c r="H1013">
        <f>COUNTIFS('Compac Raw Data'!$D:$D,'Workout sheet'!C1013,'Compac Raw Data'!$Z:$Z,'Workout sheet'!A1013)</f>
        <v>0</v>
      </c>
      <c r="I1013" s="8">
        <f t="shared" si="114"/>
        <v>0</v>
      </c>
      <c r="J1013" s="8">
        <f t="shared" si="115"/>
        <v>0</v>
      </c>
      <c r="K1013">
        <f>(SUMIFS('Compac Raw Data'!S:S,'Compac Raw Data'!Z:Z,'Workout sheet'!A1013,'Compac Raw Data'!D:D,'Workout sheet'!C1013))</f>
        <v>0</v>
      </c>
      <c r="L1013" s="17">
        <f t="shared" si="112"/>
        <v>0</v>
      </c>
      <c r="M1013" s="8">
        <f ca="1">IF(Table2[[#This Row],[MONTH]]+EOMONTH(MONTH(Table2[[#This Row],[MONTH]]),0)&lt;TODAY(),IF(H1013=0,(F1013-E1013)/1440,((F1013-E1013)/H1013)/1440),0)</f>
        <v>0</v>
      </c>
      <c r="N1013" s="24">
        <f t="shared" si="113"/>
        <v>0</v>
      </c>
    </row>
    <row r="1014" spans="1:14" x14ac:dyDescent="0.3">
      <c r="A1014" s="6">
        <v>45566</v>
      </c>
      <c r="B1014" t="s">
        <v>55</v>
      </c>
      <c r="C1014" t="str">
        <f>_xlfn.XLOOKUP(D1014,'Production Data'!C:C,'Production Data'!B:B)</f>
        <v>MAZAK INTEGRES E300-1 I3102</v>
      </c>
      <c r="D1014" s="1" t="s">
        <v>56</v>
      </c>
      <c r="E1014" s="1">
        <f>SUMIFS('Production Data'!K:K,'Production Data'!C:C,'Workout sheet'!D1014,'Production Data'!A:A,'Workout sheet'!A1014)</f>
        <v>0</v>
      </c>
      <c r="F1014" s="1">
        <f t="shared" si="111"/>
        <v>32400</v>
      </c>
      <c r="G1014">
        <f>SUMIFS('Production Data'!T:T,'Production Data'!C:C,'Workout sheet'!D1014,'Production Data'!A:A,'Workout sheet'!A1014)</f>
        <v>0</v>
      </c>
      <c r="H1014">
        <f>COUNTIFS('Compac Raw Data'!$D:$D,'Workout sheet'!C1014,'Compac Raw Data'!$Z:$Z,'Workout sheet'!A1014)</f>
        <v>0</v>
      </c>
      <c r="I1014" s="8">
        <f t="shared" si="114"/>
        <v>0</v>
      </c>
      <c r="J1014" s="8">
        <f t="shared" si="115"/>
        <v>0</v>
      </c>
      <c r="K1014">
        <f>(SUMIFS('Compac Raw Data'!S:S,'Compac Raw Data'!Z:Z,'Workout sheet'!A1014,'Compac Raw Data'!D:D,'Workout sheet'!C1014))</f>
        <v>0</v>
      </c>
      <c r="L1014" s="17">
        <f t="shared" si="112"/>
        <v>0</v>
      </c>
      <c r="M1014" s="8">
        <f ca="1">IF(Table2[[#This Row],[MONTH]]+EOMONTH(MONTH(Table2[[#This Row],[MONTH]]),0)&lt;TODAY(),IF(H1014=0,(F1014-E1014)/1440,((F1014-E1014)/H1014)/1440),0)</f>
        <v>0</v>
      </c>
      <c r="N1014" s="24">
        <f t="shared" si="113"/>
        <v>0</v>
      </c>
    </row>
    <row r="1015" spans="1:14" x14ac:dyDescent="0.3">
      <c r="A1015" s="6">
        <v>45566</v>
      </c>
      <c r="B1015" t="s">
        <v>55</v>
      </c>
      <c r="C1015" t="str">
        <f>_xlfn.XLOOKUP(D1015,'Production Data'!C:C,'Production Data'!B:B)</f>
        <v>MAZAK INTEGRES E300-2 I3103</v>
      </c>
      <c r="D1015" s="1" t="s">
        <v>57</v>
      </c>
      <c r="E1015" s="1">
        <f>SUMIFS('Production Data'!K:K,'Production Data'!C:C,'Workout sheet'!D1015,'Production Data'!A:A,'Workout sheet'!A1015)</f>
        <v>0</v>
      </c>
      <c r="F1015" s="1">
        <f t="shared" si="111"/>
        <v>32400</v>
      </c>
      <c r="G1015">
        <f>SUMIFS('Production Data'!T:T,'Production Data'!C:C,'Workout sheet'!D1015,'Production Data'!A:A,'Workout sheet'!A1015)</f>
        <v>0</v>
      </c>
      <c r="H1015">
        <f>COUNTIFS('Compac Raw Data'!$D:$D,'Workout sheet'!C1015,'Compac Raw Data'!$Z:$Z,'Workout sheet'!A1015)</f>
        <v>0</v>
      </c>
      <c r="I1015" s="8">
        <f t="shared" si="114"/>
        <v>0</v>
      </c>
      <c r="J1015" s="8">
        <f t="shared" si="115"/>
        <v>0</v>
      </c>
      <c r="K1015">
        <f>(SUMIFS('Compac Raw Data'!S:S,'Compac Raw Data'!Z:Z,'Workout sheet'!A1015,'Compac Raw Data'!D:D,'Workout sheet'!C1015))</f>
        <v>0</v>
      </c>
      <c r="L1015" s="17">
        <f t="shared" si="112"/>
        <v>0</v>
      </c>
      <c r="M1015" s="8">
        <f ca="1">IF(Table2[[#This Row],[MONTH]]+EOMONTH(MONTH(Table2[[#This Row],[MONTH]]),0)&lt;TODAY(),IF(H1015=0,(F1015-E1015)/1440,((F1015-E1015)/H1015)/1440),0)</f>
        <v>0</v>
      </c>
      <c r="N1015" s="24">
        <f t="shared" si="113"/>
        <v>0</v>
      </c>
    </row>
    <row r="1016" spans="1:14" x14ac:dyDescent="0.3">
      <c r="A1016" s="6">
        <v>45566</v>
      </c>
      <c r="B1016" t="s">
        <v>55</v>
      </c>
      <c r="C1016" t="str">
        <f>_xlfn.XLOOKUP(D1016,'Production Data'!C:C,'Production Data'!B:B)</f>
        <v>MAZAK INTEGRES E300-3 I3104</v>
      </c>
      <c r="D1016" s="1" t="s">
        <v>58</v>
      </c>
      <c r="E1016" s="1">
        <f>SUMIFS('Production Data'!K:K,'Production Data'!C:C,'Workout sheet'!D1016,'Production Data'!A:A,'Workout sheet'!A1016)</f>
        <v>0</v>
      </c>
      <c r="F1016" s="1">
        <f t="shared" si="111"/>
        <v>32400</v>
      </c>
      <c r="G1016">
        <f>SUMIFS('Production Data'!T:T,'Production Data'!C:C,'Workout sheet'!D1016,'Production Data'!A:A,'Workout sheet'!A1016)</f>
        <v>0</v>
      </c>
      <c r="H1016">
        <f>COUNTIFS('Compac Raw Data'!$D:$D,'Workout sheet'!C1016,'Compac Raw Data'!$Z:$Z,'Workout sheet'!A1016)</f>
        <v>0</v>
      </c>
      <c r="I1016" s="8">
        <f t="shared" si="114"/>
        <v>0</v>
      </c>
      <c r="J1016" s="8">
        <f t="shared" si="115"/>
        <v>0</v>
      </c>
      <c r="K1016">
        <f>(SUMIFS('Compac Raw Data'!S:S,'Compac Raw Data'!Z:Z,'Workout sheet'!A1016,'Compac Raw Data'!D:D,'Workout sheet'!C1016))</f>
        <v>0</v>
      </c>
      <c r="L1016" s="17">
        <f t="shared" si="112"/>
        <v>0</v>
      </c>
      <c r="M1016" s="8">
        <f ca="1">IF(Table2[[#This Row],[MONTH]]+EOMONTH(MONTH(Table2[[#This Row],[MONTH]]),0)&lt;TODAY(),IF(H1016=0,(F1016-E1016)/1440,((F1016-E1016)/H1016)/1440),0)</f>
        <v>0</v>
      </c>
      <c r="N1016" s="24">
        <f t="shared" si="113"/>
        <v>0</v>
      </c>
    </row>
    <row r="1017" spans="1:14" x14ac:dyDescent="0.3">
      <c r="A1017" s="6">
        <v>45566</v>
      </c>
      <c r="B1017" t="s">
        <v>55</v>
      </c>
      <c r="C1017" t="str">
        <f>_xlfn.XLOOKUP(D1017,'Production Data'!C:C,'Production Data'!B:B)</f>
        <v>MAZAK INTEGREX E500-1 I3201</v>
      </c>
      <c r="D1017" s="1" t="s">
        <v>59</v>
      </c>
      <c r="E1017" s="1">
        <f>SUMIFS('Production Data'!K:K,'Production Data'!C:C,'Workout sheet'!D1017,'Production Data'!A:A,'Workout sheet'!A1017)</f>
        <v>0</v>
      </c>
      <c r="F1017" s="1">
        <f t="shared" si="111"/>
        <v>32400</v>
      </c>
      <c r="G1017">
        <f>SUMIFS('Production Data'!T:T,'Production Data'!C:C,'Workout sheet'!D1017,'Production Data'!A:A,'Workout sheet'!A1017)</f>
        <v>0</v>
      </c>
      <c r="H1017">
        <f>COUNTIFS('Compac Raw Data'!$D:$D,'Workout sheet'!C1017,'Compac Raw Data'!$Z:$Z,'Workout sheet'!A1017)</f>
        <v>0</v>
      </c>
      <c r="I1017" s="8">
        <f t="shared" si="114"/>
        <v>0</v>
      </c>
      <c r="J1017" s="8">
        <f t="shared" si="115"/>
        <v>0</v>
      </c>
      <c r="K1017">
        <f>(SUMIFS('Compac Raw Data'!S:S,'Compac Raw Data'!Z:Z,'Workout sheet'!A1017,'Compac Raw Data'!D:D,'Workout sheet'!C1017))</f>
        <v>0</v>
      </c>
      <c r="L1017" s="17">
        <f t="shared" si="112"/>
        <v>0</v>
      </c>
      <c r="M1017" s="8">
        <f ca="1">IF(Table2[[#This Row],[MONTH]]+EOMONTH(MONTH(Table2[[#This Row],[MONTH]]),0)&lt;TODAY(),IF(H1017=0,(F1017-E1017)/1440,((F1017-E1017)/H1017)/1440),0)</f>
        <v>0</v>
      </c>
      <c r="N1017" s="24">
        <f t="shared" si="113"/>
        <v>0</v>
      </c>
    </row>
    <row r="1018" spans="1:14" x14ac:dyDescent="0.3">
      <c r="A1018" s="6">
        <v>45566</v>
      </c>
      <c r="B1018" t="s">
        <v>55</v>
      </c>
      <c r="C1018" t="str">
        <f>_xlfn.XLOOKUP(D1018,'Production Data'!C:C,'Production Data'!B:B)</f>
        <v>MAZAK INTEGREX E500-2 I3202</v>
      </c>
      <c r="D1018" s="1" t="s">
        <v>60</v>
      </c>
      <c r="E1018" s="1">
        <f>SUMIFS('Production Data'!K:K,'Production Data'!C:C,'Workout sheet'!D1018,'Production Data'!A:A,'Workout sheet'!A1018)</f>
        <v>0</v>
      </c>
      <c r="F1018" s="1">
        <f t="shared" si="111"/>
        <v>32400</v>
      </c>
      <c r="G1018">
        <f>SUMIFS('Production Data'!T:T,'Production Data'!C:C,'Workout sheet'!D1018,'Production Data'!A:A,'Workout sheet'!A1018)</f>
        <v>0</v>
      </c>
      <c r="H1018">
        <f>COUNTIFS('Compac Raw Data'!$D:$D,'Workout sheet'!C1018,'Compac Raw Data'!$Z:$Z,'Workout sheet'!A1018)</f>
        <v>0</v>
      </c>
      <c r="I1018" s="8">
        <f t="shared" si="114"/>
        <v>0</v>
      </c>
      <c r="J1018" s="8">
        <f t="shared" si="115"/>
        <v>0</v>
      </c>
      <c r="K1018">
        <f>(SUMIFS('Compac Raw Data'!S:S,'Compac Raw Data'!Z:Z,'Workout sheet'!A1018,'Compac Raw Data'!D:D,'Workout sheet'!C1018))</f>
        <v>0</v>
      </c>
      <c r="L1018" s="17">
        <f t="shared" si="112"/>
        <v>0</v>
      </c>
      <c r="M1018" s="8">
        <f ca="1">IF(Table2[[#This Row],[MONTH]]+EOMONTH(MONTH(Table2[[#This Row],[MONTH]]),0)&lt;TODAY(),IF(H1018=0,(F1018-E1018)/1440,((F1018-E1018)/H1018)/1440),0)</f>
        <v>0</v>
      </c>
      <c r="N1018" s="24">
        <f t="shared" si="113"/>
        <v>0</v>
      </c>
    </row>
    <row r="1019" spans="1:14" x14ac:dyDescent="0.3">
      <c r="A1019" s="6">
        <v>45566</v>
      </c>
      <c r="B1019" t="s">
        <v>55</v>
      </c>
      <c r="C1019" t="str">
        <f>_xlfn.XLOOKUP(D1019,'Production Data'!C:C,'Production Data'!B:B)</f>
        <v>MAZAK INTEGRES E800-1 I23001</v>
      </c>
      <c r="D1019" s="1" t="s">
        <v>61</v>
      </c>
      <c r="E1019" s="1">
        <f>SUMIFS('Production Data'!K:K,'Production Data'!C:C,'Workout sheet'!D1019,'Production Data'!A:A,'Workout sheet'!A1019)</f>
        <v>0</v>
      </c>
      <c r="F1019" s="1">
        <f t="shared" si="111"/>
        <v>32400</v>
      </c>
      <c r="G1019">
        <f>SUMIFS('Production Data'!T:T,'Production Data'!C:C,'Workout sheet'!D1019,'Production Data'!A:A,'Workout sheet'!A1019)</f>
        <v>0</v>
      </c>
      <c r="H1019">
        <f>COUNTIFS('Compac Raw Data'!$D:$D,'Workout sheet'!C1019,'Compac Raw Data'!$Z:$Z,'Workout sheet'!A1019)</f>
        <v>0</v>
      </c>
      <c r="I1019" s="8">
        <f t="shared" si="114"/>
        <v>0</v>
      </c>
      <c r="J1019" s="8">
        <f t="shared" si="115"/>
        <v>0</v>
      </c>
      <c r="K1019">
        <f>(SUMIFS('Compac Raw Data'!S:S,'Compac Raw Data'!Z:Z,'Workout sheet'!A1019,'Compac Raw Data'!D:D,'Workout sheet'!C1019))</f>
        <v>0</v>
      </c>
      <c r="L1019" s="17">
        <f t="shared" si="112"/>
        <v>0</v>
      </c>
      <c r="M1019" s="8">
        <f ca="1">IF(Table2[[#This Row],[MONTH]]+EOMONTH(MONTH(Table2[[#This Row],[MONTH]]),0)&lt;TODAY(),IF(H1019=0,(F1019-E1019)/1440,((F1019-E1019)/H1019)/1440),0)</f>
        <v>0</v>
      </c>
      <c r="N1019" s="24">
        <f t="shared" si="113"/>
        <v>0</v>
      </c>
    </row>
    <row r="1020" spans="1:14" x14ac:dyDescent="0.3">
      <c r="A1020" s="6">
        <v>45566</v>
      </c>
      <c r="B1020" t="s">
        <v>55</v>
      </c>
      <c r="C1020" t="str">
        <f>_xlfn.XLOOKUP(D1020,'Production Data'!C:C,'Production Data'!B:B)</f>
        <v>MAZAK INTEGRES E800-2 I23002</v>
      </c>
      <c r="D1020" s="1" t="s">
        <v>62</v>
      </c>
      <c r="E1020" s="1">
        <f>SUMIFS('Production Data'!K:K,'Production Data'!C:C,'Workout sheet'!D1020,'Production Data'!A:A,'Workout sheet'!A1020)</f>
        <v>0</v>
      </c>
      <c r="F1020" s="1">
        <f t="shared" si="111"/>
        <v>32400</v>
      </c>
      <c r="G1020">
        <f>SUMIFS('Production Data'!T:T,'Production Data'!C:C,'Workout sheet'!D1020,'Production Data'!A:A,'Workout sheet'!A1020)</f>
        <v>0</v>
      </c>
      <c r="H1020">
        <f>COUNTIFS('Compac Raw Data'!$D:$D,'Workout sheet'!C1020,'Compac Raw Data'!$Z:$Z,'Workout sheet'!A1020)</f>
        <v>0</v>
      </c>
      <c r="I1020" s="8">
        <f t="shared" si="114"/>
        <v>0</v>
      </c>
      <c r="J1020" s="8">
        <f t="shared" si="115"/>
        <v>0</v>
      </c>
      <c r="K1020">
        <f>(SUMIFS('Compac Raw Data'!S:S,'Compac Raw Data'!Z:Z,'Workout sheet'!A1020,'Compac Raw Data'!D:D,'Workout sheet'!C1020))</f>
        <v>0</v>
      </c>
      <c r="L1020" s="17">
        <f t="shared" si="112"/>
        <v>0</v>
      </c>
      <c r="M1020" s="8">
        <f ca="1">IF(Table2[[#This Row],[MONTH]]+EOMONTH(MONTH(Table2[[#This Row],[MONTH]]),0)&lt;TODAY(),IF(H1020=0,(F1020-E1020)/1440,((F1020-E1020)/H1020)/1440),0)</f>
        <v>0</v>
      </c>
      <c r="N1020" s="24">
        <f t="shared" si="113"/>
        <v>0</v>
      </c>
    </row>
    <row r="1021" spans="1:14" x14ac:dyDescent="0.3">
      <c r="A1021" s="6">
        <v>45566</v>
      </c>
      <c r="B1021" t="s">
        <v>55</v>
      </c>
      <c r="C1021" t="str">
        <f>_xlfn.XLOOKUP(D1021,'Production Data'!C:C,'Production Data'!B:B)</f>
        <v>ARTHUR KLINK BROACHING 120T I5004</v>
      </c>
      <c r="D1021" s="1" t="s">
        <v>63</v>
      </c>
      <c r="E1021" s="1">
        <f>SUMIFS('Production Data'!K:K,'Production Data'!C:C,'Workout sheet'!D1021,'Production Data'!A:A,'Workout sheet'!A1021)</f>
        <v>0</v>
      </c>
      <c r="F1021" s="1">
        <f t="shared" si="111"/>
        <v>32400</v>
      </c>
      <c r="G1021">
        <f>SUMIFS('Production Data'!T:T,'Production Data'!C:C,'Workout sheet'!D1021,'Production Data'!A:A,'Workout sheet'!A1021)</f>
        <v>0</v>
      </c>
      <c r="H1021">
        <f>COUNTIFS('Compac Raw Data'!$D:$D,'Workout sheet'!C1021,'Compac Raw Data'!$Z:$Z,'Workout sheet'!A1021)</f>
        <v>0</v>
      </c>
      <c r="I1021" s="8">
        <f t="shared" si="114"/>
        <v>0</v>
      </c>
      <c r="J1021" s="8">
        <f t="shared" si="115"/>
        <v>0</v>
      </c>
      <c r="K1021">
        <f>(SUMIFS('Compac Raw Data'!S:S,'Compac Raw Data'!Z:Z,'Workout sheet'!A1021,'Compac Raw Data'!D:D,'Workout sheet'!C1021))</f>
        <v>0</v>
      </c>
      <c r="L1021" s="17">
        <f t="shared" si="112"/>
        <v>0</v>
      </c>
      <c r="M1021" s="8">
        <f ca="1">IF(Table2[[#This Row],[MONTH]]+EOMONTH(MONTH(Table2[[#This Row],[MONTH]]),0)&lt;TODAY(),IF(H1021=0,(F1021-E1021)/1440,((F1021-E1021)/H1021)/1440),0)</f>
        <v>0</v>
      </c>
      <c r="N1021" s="24">
        <f t="shared" si="113"/>
        <v>0</v>
      </c>
    </row>
    <row r="1022" spans="1:14" x14ac:dyDescent="0.3">
      <c r="A1022" s="6">
        <v>45566</v>
      </c>
      <c r="B1022" t="s">
        <v>55</v>
      </c>
      <c r="C1022" t="str">
        <f>_xlfn.XLOOKUP(D1022,'Production Data'!C:C,'Production Data'!B:B)</f>
        <v>BROACHING MACHINE  25 T-5003</v>
      </c>
      <c r="D1022" s="1" t="s">
        <v>64</v>
      </c>
      <c r="E1022" s="1">
        <f>SUMIFS('Production Data'!K:K,'Production Data'!C:C,'Workout sheet'!D1022,'Production Data'!A:A,'Workout sheet'!A1022)</f>
        <v>0</v>
      </c>
      <c r="F1022" s="1">
        <f t="shared" si="111"/>
        <v>32400</v>
      </c>
      <c r="G1022">
        <f>SUMIFS('Production Data'!T:T,'Production Data'!C:C,'Workout sheet'!D1022,'Production Data'!A:A,'Workout sheet'!A1022)</f>
        <v>0</v>
      </c>
      <c r="H1022">
        <f>COUNTIFS('Compac Raw Data'!$D:$D,'Workout sheet'!C1022,'Compac Raw Data'!$Z:$Z,'Workout sheet'!A1022)</f>
        <v>0</v>
      </c>
      <c r="I1022" s="8">
        <f t="shared" si="114"/>
        <v>0</v>
      </c>
      <c r="J1022" s="8">
        <f t="shared" si="115"/>
        <v>0</v>
      </c>
      <c r="K1022">
        <f>(SUMIFS('Compac Raw Data'!S:S,'Compac Raw Data'!Z:Z,'Workout sheet'!A1022,'Compac Raw Data'!D:D,'Workout sheet'!C1022))</f>
        <v>0</v>
      </c>
      <c r="L1022" s="17">
        <f t="shared" si="112"/>
        <v>0</v>
      </c>
      <c r="M1022" s="8">
        <f ca="1">IF(Table2[[#This Row],[MONTH]]+EOMONTH(MONTH(Table2[[#This Row],[MONTH]]),0)&lt;TODAY(),IF(H1022=0,(F1022-E1022)/1440,((F1022-E1022)/H1022)/1440),0)</f>
        <v>0</v>
      </c>
      <c r="N1022" s="24">
        <f t="shared" si="113"/>
        <v>0</v>
      </c>
    </row>
    <row r="1023" spans="1:14" x14ac:dyDescent="0.3">
      <c r="A1023" s="6">
        <v>45566</v>
      </c>
      <c r="B1023" t="s">
        <v>55</v>
      </c>
      <c r="C1023" t="str">
        <f>_xlfn.XLOOKUP(D1023,'Production Data'!C:C,'Production Data'!B:B)</f>
        <v>CRANEBEL BROACHING 50T I5005</v>
      </c>
      <c r="D1023" s="1" t="s">
        <v>65</v>
      </c>
      <c r="E1023" s="1">
        <f>SUMIFS('Production Data'!K:K,'Production Data'!C:C,'Workout sheet'!D1023,'Production Data'!A:A,'Workout sheet'!A1023)</f>
        <v>0</v>
      </c>
      <c r="F1023" s="1">
        <f t="shared" si="111"/>
        <v>32400</v>
      </c>
      <c r="G1023">
        <f>SUMIFS('Production Data'!T:T,'Production Data'!C:C,'Workout sheet'!D1023,'Production Data'!A:A,'Workout sheet'!A1023)</f>
        <v>0</v>
      </c>
      <c r="H1023">
        <f>COUNTIFS('Compac Raw Data'!$D:$D,'Workout sheet'!C1023,'Compac Raw Data'!$Z:$Z,'Workout sheet'!A1023)</f>
        <v>0</v>
      </c>
      <c r="I1023" s="8">
        <f t="shared" si="114"/>
        <v>0</v>
      </c>
      <c r="J1023" s="8">
        <f t="shared" si="115"/>
        <v>0</v>
      </c>
      <c r="K1023">
        <f>(SUMIFS('Compac Raw Data'!S:S,'Compac Raw Data'!Z:Z,'Workout sheet'!A1023,'Compac Raw Data'!D:D,'Workout sheet'!C1023))</f>
        <v>0</v>
      </c>
      <c r="L1023" s="17">
        <f t="shared" si="112"/>
        <v>0</v>
      </c>
      <c r="M1023" s="8">
        <f ca="1">IF(Table2[[#This Row],[MONTH]]+EOMONTH(MONTH(Table2[[#This Row],[MONTH]]),0)&lt;TODAY(),IF(H1023=0,(F1023-E1023)/1440,((F1023-E1023)/H1023)/1440),0)</f>
        <v>0</v>
      </c>
      <c r="N1023" s="24">
        <f t="shared" si="113"/>
        <v>0</v>
      </c>
    </row>
    <row r="1024" spans="1:14" x14ac:dyDescent="0.3">
      <c r="A1024" s="6">
        <v>45566</v>
      </c>
      <c r="B1024" t="s">
        <v>55</v>
      </c>
      <c r="C1024" t="str">
        <f>_xlfn.XLOOKUP(D1024,'Production Data'!C:C,'Production Data'!B:B)</f>
        <v>TASA BROACHING 75T I5006</v>
      </c>
      <c r="D1024" s="1" t="s">
        <v>66</v>
      </c>
      <c r="E1024" s="1">
        <f>SUMIFS('Production Data'!K:K,'Production Data'!C:C,'Workout sheet'!D1024,'Production Data'!A:A,'Workout sheet'!A1024)</f>
        <v>0</v>
      </c>
      <c r="F1024" s="1">
        <f t="shared" si="111"/>
        <v>32400</v>
      </c>
      <c r="G1024">
        <f>SUMIFS('Production Data'!T:T,'Production Data'!C:C,'Workout sheet'!D1024,'Production Data'!A:A,'Workout sheet'!A1024)</f>
        <v>0</v>
      </c>
      <c r="H1024">
        <f>COUNTIFS('Compac Raw Data'!$D:$D,'Workout sheet'!C1024,'Compac Raw Data'!$Z:$Z,'Workout sheet'!A1024)</f>
        <v>0</v>
      </c>
      <c r="I1024" s="8">
        <f t="shared" si="114"/>
        <v>0</v>
      </c>
      <c r="J1024" s="8">
        <f t="shared" si="115"/>
        <v>0</v>
      </c>
      <c r="K1024">
        <f>(SUMIFS('Compac Raw Data'!S:S,'Compac Raw Data'!Z:Z,'Workout sheet'!A1024,'Compac Raw Data'!D:D,'Workout sheet'!C1024))</f>
        <v>0</v>
      </c>
      <c r="L1024" s="17">
        <f t="shared" si="112"/>
        <v>0</v>
      </c>
      <c r="M1024" s="8">
        <f ca="1">IF(Table2[[#This Row],[MONTH]]+EOMONTH(MONTH(Table2[[#This Row],[MONTH]]),0)&lt;TODAY(),IF(H1024=0,(F1024-E1024)/1440,((F1024-E1024)/H1024)/1440),0)</f>
        <v>0</v>
      </c>
      <c r="N1024" s="24">
        <f t="shared" si="113"/>
        <v>0</v>
      </c>
    </row>
    <row r="1025" spans="1:14" x14ac:dyDescent="0.3">
      <c r="A1025" s="6">
        <v>45566</v>
      </c>
      <c r="B1025" t="s">
        <v>80</v>
      </c>
      <c r="C1025" t="str">
        <f>_xlfn.XLOOKUP(D1025,'Production Data'!C:C,'Production Data'!B:B)</f>
        <v>PREMIER HOBBING PE250-1 I7006</v>
      </c>
      <c r="D1025" s="1" t="s">
        <v>67</v>
      </c>
      <c r="E1025" s="1">
        <f>SUMIFS('Production Data'!K:K,'Production Data'!C:C,'Workout sheet'!D1025,'Production Data'!A:A,'Workout sheet'!A1025)</f>
        <v>0</v>
      </c>
      <c r="F1025" s="1">
        <f t="shared" si="111"/>
        <v>32400</v>
      </c>
      <c r="G1025">
        <f>SUMIFS('Production Data'!T:T,'Production Data'!C:C,'Workout sheet'!D1025,'Production Data'!A:A,'Workout sheet'!A1025)</f>
        <v>0</v>
      </c>
      <c r="H1025">
        <f>COUNTIFS('Compac Raw Data'!$D:$D,'Workout sheet'!C1025,'Compac Raw Data'!$Z:$Z,'Workout sheet'!A1025)</f>
        <v>0</v>
      </c>
      <c r="I1025" s="8">
        <f t="shared" si="114"/>
        <v>0</v>
      </c>
      <c r="J1025" s="8">
        <f t="shared" si="115"/>
        <v>0</v>
      </c>
      <c r="K1025">
        <f>(SUMIFS('Compac Raw Data'!S:S,'Compac Raw Data'!Z:Z,'Workout sheet'!A1025,'Compac Raw Data'!D:D,'Workout sheet'!C1025))</f>
        <v>0</v>
      </c>
      <c r="L1025" s="17">
        <f t="shared" si="112"/>
        <v>0</v>
      </c>
      <c r="M1025" s="8">
        <f ca="1">IF(Table2[[#This Row],[MONTH]]+EOMONTH(MONTH(Table2[[#This Row],[MONTH]]),0)&lt;TODAY(),IF(H1025=0,(F1025-E1025)/1440,((F1025-E1025)/H1025)/1440),0)</f>
        <v>0</v>
      </c>
      <c r="N1025" s="24">
        <f t="shared" si="113"/>
        <v>0</v>
      </c>
    </row>
    <row r="1026" spans="1:14" x14ac:dyDescent="0.3">
      <c r="A1026" s="6">
        <v>45566</v>
      </c>
      <c r="B1026" t="s">
        <v>80</v>
      </c>
      <c r="C1026" t="str">
        <f>_xlfn.XLOOKUP(D1026,'Production Data'!C:C,'Production Data'!B:B)</f>
        <v>STUDER EXT GRINDING S36-2 I13006</v>
      </c>
      <c r="D1026" s="1" t="s">
        <v>68</v>
      </c>
      <c r="E1026" s="1">
        <f>SUMIFS('Production Data'!K:K,'Production Data'!C:C,'Workout sheet'!D1026,'Production Data'!A:A,'Workout sheet'!A1026)</f>
        <v>0</v>
      </c>
      <c r="F1026" s="1">
        <f t="shared" si="111"/>
        <v>32400</v>
      </c>
      <c r="G1026">
        <f>SUMIFS('Production Data'!T:T,'Production Data'!C:C,'Workout sheet'!D1026,'Production Data'!A:A,'Workout sheet'!A1026)</f>
        <v>0</v>
      </c>
      <c r="H1026">
        <f>COUNTIFS('Compac Raw Data'!$D:$D,'Workout sheet'!C1026,'Compac Raw Data'!$Z:$Z,'Workout sheet'!A1026)</f>
        <v>0</v>
      </c>
      <c r="I1026" s="8">
        <f t="shared" si="114"/>
        <v>0</v>
      </c>
      <c r="J1026" s="8">
        <f t="shared" si="115"/>
        <v>0</v>
      </c>
      <c r="K1026">
        <f>(SUMIFS('Compac Raw Data'!S:S,'Compac Raw Data'!Z:Z,'Workout sheet'!A1026,'Compac Raw Data'!D:D,'Workout sheet'!C1026))</f>
        <v>0</v>
      </c>
      <c r="L1026" s="17">
        <f t="shared" si="112"/>
        <v>0</v>
      </c>
      <c r="M1026" s="8">
        <f ca="1">IF(Table2[[#This Row],[MONTH]]+EOMONTH(MONTH(Table2[[#This Row],[MONTH]]),0)&lt;TODAY(),IF(H1026=0,(F1026-E1026)/1440,((F1026-E1026)/H1026)/1440),0)</f>
        <v>0</v>
      </c>
      <c r="N1026" s="24">
        <f t="shared" si="113"/>
        <v>0</v>
      </c>
    </row>
    <row r="1027" spans="1:14" x14ac:dyDescent="0.3">
      <c r="A1027" s="6">
        <v>45566</v>
      </c>
      <c r="B1027" t="s">
        <v>80</v>
      </c>
      <c r="C1027" t="str">
        <f>_xlfn.XLOOKUP(D1027,'Production Data'!C:C,'Production Data'!B:B)</f>
        <v>GLEASON GEAR GRINDING P600/800G-1 I15006</v>
      </c>
      <c r="D1027" s="1" t="s">
        <v>69</v>
      </c>
      <c r="E1027" s="1">
        <f>SUMIFS('Production Data'!K:K,'Production Data'!C:C,'Workout sheet'!D1027,'Production Data'!A:A,'Workout sheet'!A1027)</f>
        <v>0</v>
      </c>
      <c r="F1027" s="1">
        <f t="shared" si="111"/>
        <v>32400</v>
      </c>
      <c r="G1027">
        <f>SUMIFS('Production Data'!T:T,'Production Data'!C:C,'Workout sheet'!D1027,'Production Data'!A:A,'Workout sheet'!A1027)</f>
        <v>0</v>
      </c>
      <c r="H1027">
        <f>COUNTIFS('Compac Raw Data'!$D:$D,'Workout sheet'!C1027,'Compac Raw Data'!$Z:$Z,'Workout sheet'!A1027)</f>
        <v>0</v>
      </c>
      <c r="I1027" s="8">
        <f t="shared" si="114"/>
        <v>0</v>
      </c>
      <c r="J1027" s="8">
        <f t="shared" si="115"/>
        <v>0</v>
      </c>
      <c r="K1027">
        <f>(SUMIFS('Compac Raw Data'!S:S,'Compac Raw Data'!Z:Z,'Workout sheet'!A1027,'Compac Raw Data'!D:D,'Workout sheet'!C1027))</f>
        <v>0</v>
      </c>
      <c r="L1027" s="17">
        <f t="shared" si="112"/>
        <v>0</v>
      </c>
      <c r="M1027" s="8">
        <f ca="1">IF(Table2[[#This Row],[MONTH]]+EOMONTH(MONTH(Table2[[#This Row],[MONTH]]),0)&lt;TODAY(),IF(H1027=0,(F1027-E1027)/1440,((F1027-E1027)/H1027)/1440),0)</f>
        <v>0</v>
      </c>
      <c r="N1027" s="24">
        <f t="shared" si="113"/>
        <v>0</v>
      </c>
    </row>
    <row r="1028" spans="1:14" x14ac:dyDescent="0.3">
      <c r="A1028" s="6">
        <v>45566</v>
      </c>
      <c r="B1028" t="s">
        <v>80</v>
      </c>
      <c r="C1028" t="str">
        <f>_xlfn.XLOOKUP(D1028,'Production Data'!C:C,'Production Data'!B:B)</f>
        <v>GLEASON GEAR GRINDING P600/800G-2 I15008</v>
      </c>
      <c r="D1028" s="1" t="s">
        <v>70</v>
      </c>
      <c r="E1028" s="1">
        <f>SUMIFS('Production Data'!K:K,'Production Data'!C:C,'Workout sheet'!D1028,'Production Data'!A:A,'Workout sheet'!A1028)</f>
        <v>0</v>
      </c>
      <c r="F1028" s="1">
        <f t="shared" si="111"/>
        <v>32400</v>
      </c>
      <c r="G1028">
        <f>SUMIFS('Production Data'!T:T,'Production Data'!C:C,'Workout sheet'!D1028,'Production Data'!A:A,'Workout sheet'!A1028)</f>
        <v>0</v>
      </c>
      <c r="H1028">
        <f>COUNTIFS('Compac Raw Data'!$D:$D,'Workout sheet'!C1028,'Compac Raw Data'!$Z:$Z,'Workout sheet'!A1028)</f>
        <v>0</v>
      </c>
      <c r="I1028" s="8">
        <f t="shared" si="114"/>
        <v>0</v>
      </c>
      <c r="J1028" s="8">
        <f t="shared" si="115"/>
        <v>0</v>
      </c>
      <c r="K1028">
        <f>(SUMIFS('Compac Raw Data'!S:S,'Compac Raw Data'!Z:Z,'Workout sheet'!A1028,'Compac Raw Data'!D:D,'Workout sheet'!C1028))</f>
        <v>0</v>
      </c>
      <c r="L1028" s="17">
        <f t="shared" si="112"/>
        <v>0</v>
      </c>
      <c r="M1028" s="8">
        <f ca="1">IF(Table2[[#This Row],[MONTH]]+EOMONTH(MONTH(Table2[[#This Row],[MONTH]]),0)&lt;TODAY(),IF(H1028=0,(F1028-E1028)/1440,((F1028-E1028)/H1028)/1440),0)</f>
        <v>0</v>
      </c>
      <c r="N1028" s="24">
        <f t="shared" si="113"/>
        <v>0</v>
      </c>
    </row>
    <row r="1029" spans="1:14" x14ac:dyDescent="0.3">
      <c r="A1029" s="6">
        <v>45566</v>
      </c>
      <c r="B1029" t="s">
        <v>80</v>
      </c>
      <c r="C1029" t="str">
        <f>_xlfn.XLOOKUP(D1029,'Production Data'!C:C,'Production Data'!B:B)</f>
        <v>MAZAK TURNING QTN350B I3008</v>
      </c>
      <c r="D1029" s="1" t="s">
        <v>71</v>
      </c>
      <c r="E1029" s="1">
        <f>SUMIFS('Production Data'!K:K,'Production Data'!C:C,'Workout sheet'!D1029,'Production Data'!A:A,'Workout sheet'!A1029)</f>
        <v>0</v>
      </c>
      <c r="F1029" s="1">
        <f t="shared" si="111"/>
        <v>32400</v>
      </c>
      <c r="G1029">
        <f>SUMIFS('Production Data'!T:T,'Production Data'!C:C,'Workout sheet'!D1029,'Production Data'!A:A,'Workout sheet'!A1029)</f>
        <v>0</v>
      </c>
      <c r="H1029">
        <f>COUNTIFS('Compac Raw Data'!$D:$D,'Workout sheet'!C1029,'Compac Raw Data'!$Z:$Z,'Workout sheet'!A1029)</f>
        <v>0</v>
      </c>
      <c r="I1029" s="8">
        <f t="shared" si="114"/>
        <v>0</v>
      </c>
      <c r="J1029" s="8">
        <f t="shared" si="115"/>
        <v>0</v>
      </c>
      <c r="K1029">
        <f>(SUMIFS('Compac Raw Data'!S:S,'Compac Raw Data'!Z:Z,'Workout sheet'!A1029,'Compac Raw Data'!D:D,'Workout sheet'!C1029))</f>
        <v>0</v>
      </c>
      <c r="L1029" s="17">
        <f t="shared" si="112"/>
        <v>0</v>
      </c>
      <c r="M1029" s="8">
        <f ca="1">IF(Table2[[#This Row],[MONTH]]+EOMONTH(MONTH(Table2[[#This Row],[MONTH]]),0)&lt;TODAY(),IF(H1029=0,(F1029-E1029)/1440,((F1029-E1029)/H1029)/1440),0)</f>
        <v>0</v>
      </c>
      <c r="N1029" s="24">
        <f t="shared" si="113"/>
        <v>0</v>
      </c>
    </row>
    <row r="1030" spans="1:14" x14ac:dyDescent="0.3">
      <c r="A1030" s="6">
        <v>45566</v>
      </c>
      <c r="B1030" t="s">
        <v>80</v>
      </c>
      <c r="C1030" t="str">
        <f>_xlfn.XLOOKUP(D1030,'Production Data'!C:C,'Production Data'!B:B)</f>
        <v>GLEASON HOBBING PE800-1 I7007</v>
      </c>
      <c r="D1030" s="1" t="s">
        <v>72</v>
      </c>
      <c r="E1030" s="1">
        <f>SUMIFS('Production Data'!K:K,'Production Data'!C:C,'Workout sheet'!D1030,'Production Data'!A:A,'Workout sheet'!A1030)</f>
        <v>0</v>
      </c>
      <c r="F1030" s="1">
        <f t="shared" si="111"/>
        <v>32400</v>
      </c>
      <c r="G1030">
        <f>SUMIFS('Production Data'!T:T,'Production Data'!C:C,'Workout sheet'!D1030,'Production Data'!A:A,'Workout sheet'!A1030)</f>
        <v>0</v>
      </c>
      <c r="H1030">
        <f>COUNTIFS('Compac Raw Data'!$D:$D,'Workout sheet'!C1030,'Compac Raw Data'!$Z:$Z,'Workout sheet'!A1030)</f>
        <v>0</v>
      </c>
      <c r="I1030" s="8">
        <f t="shared" si="114"/>
        <v>0</v>
      </c>
      <c r="J1030" s="8">
        <f t="shared" si="115"/>
        <v>0</v>
      </c>
      <c r="K1030">
        <f>(SUMIFS('Compac Raw Data'!S:S,'Compac Raw Data'!Z:Z,'Workout sheet'!A1030,'Compac Raw Data'!D:D,'Workout sheet'!C1030))</f>
        <v>0</v>
      </c>
      <c r="L1030" s="17">
        <f t="shared" si="112"/>
        <v>0</v>
      </c>
      <c r="M1030" s="8">
        <f ca="1">IF(Table2[[#This Row],[MONTH]]+EOMONTH(MONTH(Table2[[#This Row],[MONTH]]),0)&lt;TODAY(),IF(H1030=0,(F1030-E1030)/1440,((F1030-E1030)/H1030)/1440),0)</f>
        <v>0</v>
      </c>
      <c r="N1030" s="24">
        <f t="shared" si="113"/>
        <v>0</v>
      </c>
    </row>
    <row r="1031" spans="1:14" x14ac:dyDescent="0.3">
      <c r="A1031" s="6">
        <v>45566</v>
      </c>
      <c r="B1031" t="s">
        <v>80</v>
      </c>
      <c r="C1031" t="str">
        <f>_xlfn.XLOOKUP(D1031,'Production Data'!C:C,'Production Data'!B:B)</f>
        <v>GLEASON HOBBING PE800-2 I7014</v>
      </c>
      <c r="D1031" s="1" t="s">
        <v>73</v>
      </c>
      <c r="E1031" s="1">
        <f>SUMIFS('Production Data'!K:K,'Production Data'!C:C,'Workout sheet'!D1031,'Production Data'!A:A,'Workout sheet'!A1031)</f>
        <v>0</v>
      </c>
      <c r="F1031" s="1">
        <f t="shared" si="111"/>
        <v>32400</v>
      </c>
      <c r="G1031">
        <f>SUMIFS('Production Data'!T:T,'Production Data'!C:C,'Workout sheet'!D1031,'Production Data'!A:A,'Workout sheet'!A1031)</f>
        <v>0</v>
      </c>
      <c r="H1031">
        <f>COUNTIFS('Compac Raw Data'!$D:$D,'Workout sheet'!C1031,'Compac Raw Data'!$Z:$Z,'Workout sheet'!A1031)</f>
        <v>0</v>
      </c>
      <c r="I1031" s="8">
        <f t="shared" si="114"/>
        <v>0</v>
      </c>
      <c r="J1031" s="8">
        <f t="shared" si="115"/>
        <v>0</v>
      </c>
      <c r="K1031">
        <f>(SUMIFS('Compac Raw Data'!S:S,'Compac Raw Data'!Z:Z,'Workout sheet'!A1031,'Compac Raw Data'!D:D,'Workout sheet'!C1031))</f>
        <v>0</v>
      </c>
      <c r="L1031" s="17">
        <f t="shared" si="112"/>
        <v>0</v>
      </c>
      <c r="M1031" s="8">
        <f ca="1">IF(Table2[[#This Row],[MONTH]]+EOMONTH(MONTH(Table2[[#This Row],[MONTH]]),0)&lt;TODAY(),IF(H1031=0,(F1031-E1031)/1440,((F1031-E1031)/H1031)/1440),0)</f>
        <v>0</v>
      </c>
      <c r="N1031" s="24">
        <f t="shared" si="113"/>
        <v>0</v>
      </c>
    </row>
    <row r="1032" spans="1:14" x14ac:dyDescent="0.3">
      <c r="A1032" s="6">
        <v>45566</v>
      </c>
      <c r="B1032" t="s">
        <v>80</v>
      </c>
      <c r="C1032" t="str">
        <f>_xlfn.XLOOKUP(D1032,'Production Data'!C:C,'Production Data'!B:B)</f>
        <v>GLEASON HOBBING P600H-1 I7010</v>
      </c>
      <c r="D1032" s="1" t="s">
        <v>74</v>
      </c>
      <c r="E1032" s="1">
        <f>SUMIFS('Production Data'!K:K,'Production Data'!C:C,'Workout sheet'!D1032,'Production Data'!A:A,'Workout sheet'!A1032)</f>
        <v>0</v>
      </c>
      <c r="F1032" s="1">
        <f t="shared" si="111"/>
        <v>32400</v>
      </c>
      <c r="G1032">
        <f>SUMIFS('Production Data'!T:T,'Production Data'!C:C,'Workout sheet'!D1032,'Production Data'!A:A,'Workout sheet'!A1032)</f>
        <v>0</v>
      </c>
      <c r="H1032">
        <f>COUNTIFS('Compac Raw Data'!$D:$D,'Workout sheet'!C1032,'Compac Raw Data'!$Z:$Z,'Workout sheet'!A1032)</f>
        <v>0</v>
      </c>
      <c r="I1032" s="8">
        <f t="shared" si="114"/>
        <v>0</v>
      </c>
      <c r="J1032" s="8">
        <f t="shared" si="115"/>
        <v>0</v>
      </c>
      <c r="K1032">
        <f>(SUMIFS('Compac Raw Data'!S:S,'Compac Raw Data'!Z:Z,'Workout sheet'!A1032,'Compac Raw Data'!D:D,'Workout sheet'!C1032))</f>
        <v>0</v>
      </c>
      <c r="L1032" s="17">
        <f t="shared" si="112"/>
        <v>0</v>
      </c>
      <c r="M1032" s="8">
        <f ca="1">IF(Table2[[#This Row],[MONTH]]+EOMONTH(MONTH(Table2[[#This Row],[MONTH]]),0)&lt;TODAY(),IF(H1032=0,(F1032-E1032)/1440,((F1032-E1032)/H1032)/1440),0)</f>
        <v>0</v>
      </c>
      <c r="N1032" s="24">
        <f t="shared" si="113"/>
        <v>0</v>
      </c>
    </row>
    <row r="1033" spans="1:14" x14ac:dyDescent="0.3">
      <c r="A1033" s="6">
        <v>45566</v>
      </c>
      <c r="B1033" t="s">
        <v>80</v>
      </c>
      <c r="C1033" t="str">
        <f>_xlfn.XLOOKUP(D1033,'Production Data'!C:C,'Production Data'!B:B)</f>
        <v>MAZAK HMC FH5800 I21002</v>
      </c>
      <c r="D1033" s="1" t="s">
        <v>75</v>
      </c>
      <c r="E1033" s="1">
        <f>SUMIFS('Production Data'!K:K,'Production Data'!C:C,'Workout sheet'!D1033,'Production Data'!A:A,'Workout sheet'!A1033)</f>
        <v>0</v>
      </c>
      <c r="F1033" s="1">
        <f t="shared" si="111"/>
        <v>32400</v>
      </c>
      <c r="G1033">
        <f>SUMIFS('Production Data'!T:T,'Production Data'!C:C,'Workout sheet'!D1033,'Production Data'!A:A,'Workout sheet'!A1033)</f>
        <v>0</v>
      </c>
      <c r="H1033">
        <f>COUNTIFS('Compac Raw Data'!$D:$D,'Workout sheet'!C1033,'Compac Raw Data'!$Z:$Z,'Workout sheet'!A1033)</f>
        <v>0</v>
      </c>
      <c r="I1033" s="8">
        <f t="shared" si="114"/>
        <v>0</v>
      </c>
      <c r="J1033" s="8">
        <f t="shared" si="115"/>
        <v>0</v>
      </c>
      <c r="K1033">
        <f>(SUMIFS('Compac Raw Data'!S:S,'Compac Raw Data'!Z:Z,'Workout sheet'!A1033,'Compac Raw Data'!D:D,'Workout sheet'!C1033))</f>
        <v>0</v>
      </c>
      <c r="L1033" s="17">
        <f t="shared" si="112"/>
        <v>0</v>
      </c>
      <c r="M1033" s="8">
        <f ca="1">IF(Table2[[#This Row],[MONTH]]+EOMONTH(MONTH(Table2[[#This Row],[MONTH]]),0)&lt;TODAY(),IF(H1033=0,(F1033-E1033)/1440,((F1033-E1033)/H1033)/1440),0)</f>
        <v>0</v>
      </c>
      <c r="N1033" s="24">
        <f t="shared" si="113"/>
        <v>0</v>
      </c>
    </row>
    <row r="1034" spans="1:14" x14ac:dyDescent="0.3">
      <c r="A1034" s="6">
        <v>45566</v>
      </c>
      <c r="B1034" t="s">
        <v>80</v>
      </c>
      <c r="C1034" t="str">
        <f>_xlfn.XLOOKUP(D1034,'Production Data'!C:C,'Production Data'!B:B)</f>
        <v>PMT EXT GRINDING AWH600 I13007</v>
      </c>
      <c r="D1034" s="1" t="s">
        <v>76</v>
      </c>
      <c r="E1034" s="1">
        <f>SUMIFS('Production Data'!K:K,'Production Data'!C:C,'Workout sheet'!D1034,'Production Data'!A:A,'Workout sheet'!A1034)</f>
        <v>0</v>
      </c>
      <c r="F1034" s="1">
        <f t="shared" si="111"/>
        <v>32400</v>
      </c>
      <c r="G1034">
        <f>SUMIFS('Production Data'!T:T,'Production Data'!C:C,'Workout sheet'!D1034,'Production Data'!A:A,'Workout sheet'!A1034)</f>
        <v>0</v>
      </c>
      <c r="H1034">
        <f>COUNTIFS('Compac Raw Data'!$D:$D,'Workout sheet'!C1034,'Compac Raw Data'!$Z:$Z,'Workout sheet'!A1034)</f>
        <v>0</v>
      </c>
      <c r="I1034" s="8">
        <f t="shared" si="114"/>
        <v>0</v>
      </c>
      <c r="J1034" s="8">
        <f t="shared" si="115"/>
        <v>0</v>
      </c>
      <c r="K1034">
        <f>(SUMIFS('Compac Raw Data'!S:S,'Compac Raw Data'!Z:Z,'Workout sheet'!A1034,'Compac Raw Data'!D:D,'Workout sheet'!C1034))</f>
        <v>0</v>
      </c>
      <c r="L1034" s="17">
        <f t="shared" si="112"/>
        <v>0</v>
      </c>
      <c r="M1034" s="8">
        <f ca="1">IF(Table2[[#This Row],[MONTH]]+EOMONTH(MONTH(Table2[[#This Row],[MONTH]]),0)&lt;TODAY(),IF(H1034=0,(F1034-E1034)/1440,((F1034-E1034)/H1034)/1440),0)</f>
        <v>0</v>
      </c>
      <c r="N1034" s="24">
        <f t="shared" si="113"/>
        <v>0</v>
      </c>
    </row>
    <row r="1035" spans="1:14" x14ac:dyDescent="0.3">
      <c r="A1035" s="6">
        <v>45566</v>
      </c>
      <c r="B1035" t="s">
        <v>80</v>
      </c>
      <c r="C1035" t="str">
        <f>_xlfn.XLOOKUP(D1035,'Production Data'!C:C,'Production Data'!B:B)</f>
        <v>MAZAK TURNING QTN350A I3007</v>
      </c>
      <c r="D1035" s="1" t="s">
        <v>77</v>
      </c>
      <c r="E1035" s="1">
        <f>SUMIFS('Production Data'!K:K,'Production Data'!C:C,'Workout sheet'!D1035,'Production Data'!A:A,'Workout sheet'!A1035)</f>
        <v>0</v>
      </c>
      <c r="F1035" s="1">
        <f t="shared" si="111"/>
        <v>32400</v>
      </c>
      <c r="G1035">
        <f>SUMIFS('Production Data'!T:T,'Production Data'!C:C,'Workout sheet'!D1035,'Production Data'!A:A,'Workout sheet'!A1035)</f>
        <v>0</v>
      </c>
      <c r="H1035">
        <f>COUNTIFS('Compac Raw Data'!$D:$D,'Workout sheet'!C1035,'Compac Raw Data'!$Z:$Z,'Workout sheet'!A1035)</f>
        <v>0</v>
      </c>
      <c r="I1035" s="8">
        <f t="shared" si="114"/>
        <v>0</v>
      </c>
      <c r="J1035" s="8">
        <f t="shared" si="115"/>
        <v>0</v>
      </c>
      <c r="K1035">
        <f>(SUMIFS('Compac Raw Data'!S:S,'Compac Raw Data'!Z:Z,'Workout sheet'!A1035,'Compac Raw Data'!D:D,'Workout sheet'!C1035))</f>
        <v>0</v>
      </c>
      <c r="L1035" s="17">
        <f t="shared" si="112"/>
        <v>0</v>
      </c>
      <c r="M1035" s="8">
        <f ca="1">IF(Table2[[#This Row],[MONTH]]+EOMONTH(MONTH(Table2[[#This Row],[MONTH]]),0)&lt;TODAY(),IF(H1035=0,(F1035-E1035)/1440,((F1035-E1035)/H1035)/1440),0)</f>
        <v>0</v>
      </c>
      <c r="N1035" s="24">
        <f t="shared" si="113"/>
        <v>0</v>
      </c>
    </row>
    <row r="1036" spans="1:14" x14ac:dyDescent="0.3">
      <c r="A1036" s="6">
        <v>45566</v>
      </c>
      <c r="B1036" t="s">
        <v>80</v>
      </c>
      <c r="C1036" t="str">
        <f>_xlfn.XLOOKUP(D1036,'Production Data'!C:C,'Production Data'!B:B)</f>
        <v>MICROMATIC EXT GRINDING SH63 I13008</v>
      </c>
      <c r="D1036" s="1" t="s">
        <v>78</v>
      </c>
      <c r="E1036" s="1">
        <f>SUMIFS('Production Data'!K:K,'Production Data'!C:C,'Workout sheet'!D1036,'Production Data'!A:A,'Workout sheet'!A1036)</f>
        <v>0</v>
      </c>
      <c r="F1036" s="1">
        <f t="shared" ref="F1036:F1099" si="116">NETWORKDAYS.INTL(A1036,EOMONTH(A1036,0),11,U:U)*22.5*60</f>
        <v>32400</v>
      </c>
      <c r="G1036">
        <f>SUMIFS('Production Data'!T:T,'Production Data'!C:C,'Workout sheet'!D1036,'Production Data'!A:A,'Workout sheet'!A1036)</f>
        <v>0</v>
      </c>
      <c r="H1036">
        <f>COUNTIFS('Compac Raw Data'!$D:$D,'Workout sheet'!C1036,'Compac Raw Data'!$Z:$Z,'Workout sheet'!A1036)</f>
        <v>0</v>
      </c>
      <c r="I1036" s="8">
        <f t="shared" si="114"/>
        <v>0</v>
      </c>
      <c r="J1036" s="8">
        <f t="shared" si="115"/>
        <v>0</v>
      </c>
      <c r="K1036">
        <f>(SUMIFS('Compac Raw Data'!S:S,'Compac Raw Data'!Z:Z,'Workout sheet'!A1036,'Compac Raw Data'!D:D,'Workout sheet'!C1036))</f>
        <v>0</v>
      </c>
      <c r="L1036" s="17">
        <f t="shared" si="112"/>
        <v>0</v>
      </c>
      <c r="M1036" s="8">
        <f ca="1">IF(Table2[[#This Row],[MONTH]]+EOMONTH(MONTH(Table2[[#This Row],[MONTH]]),0)&lt;TODAY(),IF(H1036=0,(F1036-E1036)/1440,((F1036-E1036)/H1036)/1440),0)</f>
        <v>0</v>
      </c>
      <c r="N1036" s="24">
        <f t="shared" si="113"/>
        <v>0</v>
      </c>
    </row>
    <row r="1037" spans="1:14" x14ac:dyDescent="0.3">
      <c r="A1037" s="6">
        <v>45566</v>
      </c>
      <c r="B1037" t="s">
        <v>80</v>
      </c>
      <c r="C1037" t="str">
        <f>_xlfn.XLOOKUP(D1037,'Production Data'!C:C,'Production Data'!B:B)</f>
        <v>GLEASON HOBBING P600H-2 I7017</v>
      </c>
      <c r="D1037" s="1" t="s">
        <v>79</v>
      </c>
      <c r="E1037" s="1">
        <f>SUMIFS('Production Data'!K:K,'Production Data'!C:C,'Workout sheet'!D1037,'Production Data'!A:A,'Workout sheet'!A1037)</f>
        <v>0</v>
      </c>
      <c r="F1037" s="1">
        <f t="shared" si="116"/>
        <v>32400</v>
      </c>
      <c r="G1037">
        <f>SUMIFS('Production Data'!T:T,'Production Data'!C:C,'Workout sheet'!D1037,'Production Data'!A:A,'Workout sheet'!A1037)</f>
        <v>0</v>
      </c>
      <c r="H1037">
        <f>COUNTIFS('Compac Raw Data'!$D:$D,'Workout sheet'!C1037,'Compac Raw Data'!$Z:$Z,'Workout sheet'!A1037)</f>
        <v>0</v>
      </c>
      <c r="I1037" s="8">
        <f t="shared" si="114"/>
        <v>0</v>
      </c>
      <c r="J1037" s="8">
        <f t="shared" si="115"/>
        <v>0</v>
      </c>
      <c r="K1037">
        <f>(SUMIFS('Compac Raw Data'!S:S,'Compac Raw Data'!Z:Z,'Workout sheet'!A1037,'Compac Raw Data'!D:D,'Workout sheet'!C1037))</f>
        <v>0</v>
      </c>
      <c r="L1037" s="17">
        <f t="shared" si="112"/>
        <v>0</v>
      </c>
      <c r="M1037" s="8">
        <f ca="1">IF(Table2[[#This Row],[MONTH]]+EOMONTH(MONTH(Table2[[#This Row],[MONTH]]),0)&lt;TODAY(),IF(H1037=0,(F1037-E1037)/1440,((F1037-E1037)/H1037)/1440),0)</f>
        <v>0</v>
      </c>
      <c r="N1037" s="24">
        <f t="shared" si="113"/>
        <v>0</v>
      </c>
    </row>
    <row r="1038" spans="1:14" x14ac:dyDescent="0.3">
      <c r="A1038" s="6">
        <v>45597</v>
      </c>
      <c r="B1038" t="s">
        <v>33</v>
      </c>
      <c r="C1038" t="str">
        <f>_xlfn.XLOOKUP(D1038,'Production Data'!C:C,'Production Data'!B:B)</f>
        <v>BROACHING MACHINE 10T - 5001</v>
      </c>
      <c r="D1038" s="1" t="s">
        <v>0</v>
      </c>
      <c r="E1038" s="1">
        <f>SUMIFS('Production Data'!K:K,'Production Data'!C:C,'Workout sheet'!D1038,'Production Data'!A:A,'Workout sheet'!A1038)</f>
        <v>0</v>
      </c>
      <c r="F1038" s="1">
        <f t="shared" si="116"/>
        <v>35100</v>
      </c>
      <c r="G1038">
        <f>SUMIFS('Production Data'!T:T,'Production Data'!C:C,'Workout sheet'!D1038,'Production Data'!A:A,'Workout sheet'!A1038)</f>
        <v>0</v>
      </c>
      <c r="H1038">
        <f>COUNTIFS('Compac Raw Data'!$D:$D,'Workout sheet'!C1038,'Compac Raw Data'!$Z:$Z,'Workout sheet'!A1038)</f>
        <v>0</v>
      </c>
      <c r="I1038" s="8">
        <f t="shared" si="114"/>
        <v>0</v>
      </c>
      <c r="J1038" s="8">
        <f t="shared" si="115"/>
        <v>0</v>
      </c>
      <c r="K1038">
        <f>(SUMIFS('Compac Raw Data'!S:S,'Compac Raw Data'!Z:Z,'Workout sheet'!A1038,'Compac Raw Data'!D:D,'Workout sheet'!C1038))</f>
        <v>0</v>
      </c>
      <c r="L1038" s="17">
        <f t="shared" si="112"/>
        <v>0</v>
      </c>
      <c r="M1038" s="8">
        <f ca="1">IF(Table2[[#This Row],[MONTH]]+EOMONTH(MONTH(Table2[[#This Row],[MONTH]]),0)&lt;TODAY(),IF(H1038=0,(F1038-E1038)/1440,((F1038-E1038)/H1038)/1440),0)</f>
        <v>0</v>
      </c>
      <c r="N1038" s="24">
        <f t="shared" si="113"/>
        <v>0</v>
      </c>
    </row>
    <row r="1039" spans="1:14" x14ac:dyDescent="0.3">
      <c r="A1039" s="6">
        <v>45597</v>
      </c>
      <c r="B1039" t="s">
        <v>33</v>
      </c>
      <c r="C1039" t="str">
        <f>_xlfn.XLOOKUP(D1039,'Production Data'!C:C,'Production Data'!B:B)</f>
        <v>SICMAT SHAVING RASO400 I9005</v>
      </c>
      <c r="D1039" s="1" t="s">
        <v>1</v>
      </c>
      <c r="E1039" s="1">
        <f>SUMIFS('Production Data'!K:K,'Production Data'!C:C,'Workout sheet'!D1039,'Production Data'!A:A,'Workout sheet'!A1039)</f>
        <v>0</v>
      </c>
      <c r="F1039" s="1">
        <f t="shared" si="116"/>
        <v>35100</v>
      </c>
      <c r="G1039">
        <f>SUMIFS('Production Data'!T:T,'Production Data'!C:C,'Workout sheet'!D1039,'Production Data'!A:A,'Workout sheet'!A1039)</f>
        <v>0</v>
      </c>
      <c r="H1039">
        <f>COUNTIFS('Compac Raw Data'!$D:$D,'Workout sheet'!C1039,'Compac Raw Data'!$Z:$Z,'Workout sheet'!A1039)</f>
        <v>0</v>
      </c>
      <c r="I1039" s="8">
        <f t="shared" si="114"/>
        <v>0</v>
      </c>
      <c r="J1039" s="8">
        <f t="shared" si="115"/>
        <v>0</v>
      </c>
      <c r="K1039">
        <f>(SUMIFS('Compac Raw Data'!S:S,'Compac Raw Data'!Z:Z,'Workout sheet'!A1039,'Compac Raw Data'!D:D,'Workout sheet'!C1039))</f>
        <v>0</v>
      </c>
      <c r="L1039" s="17">
        <f t="shared" si="112"/>
        <v>0</v>
      </c>
      <c r="M1039" s="8">
        <f ca="1">IF(Table2[[#This Row],[MONTH]]+EOMONTH(MONTH(Table2[[#This Row],[MONTH]]),0)&lt;TODAY(),IF(H1039=0,(F1039-E1039)/1440,((F1039-E1039)/H1039)/1440),0)</f>
        <v>0</v>
      </c>
      <c r="N1039" s="24">
        <f t="shared" si="113"/>
        <v>0</v>
      </c>
    </row>
    <row r="1040" spans="1:14" x14ac:dyDescent="0.3">
      <c r="A1040" s="6">
        <v>45597</v>
      </c>
      <c r="B1040" t="s">
        <v>33</v>
      </c>
      <c r="C1040" t="str">
        <f>_xlfn.XLOOKUP(D1040,'Production Data'!C:C,'Production Data'!B:B)</f>
        <v>GLEASON HOBBING GP400 I7013</v>
      </c>
      <c r="D1040" s="1" t="s">
        <v>2</v>
      </c>
      <c r="E1040" s="1">
        <f>SUMIFS('Production Data'!K:K,'Production Data'!C:C,'Workout sheet'!D1040,'Production Data'!A:A,'Workout sheet'!A1040)</f>
        <v>0</v>
      </c>
      <c r="F1040" s="1">
        <f t="shared" si="116"/>
        <v>35100</v>
      </c>
      <c r="G1040">
        <f>SUMIFS('Production Data'!T:T,'Production Data'!C:C,'Workout sheet'!D1040,'Production Data'!A:A,'Workout sheet'!A1040)</f>
        <v>0</v>
      </c>
      <c r="H1040">
        <f>COUNTIFS('Compac Raw Data'!$D:$D,'Workout sheet'!C1040,'Compac Raw Data'!$Z:$Z,'Workout sheet'!A1040)</f>
        <v>0</v>
      </c>
      <c r="I1040" s="8">
        <f t="shared" si="114"/>
        <v>0</v>
      </c>
      <c r="J1040" s="8">
        <f t="shared" si="115"/>
        <v>0</v>
      </c>
      <c r="K1040">
        <f>(SUMIFS('Compac Raw Data'!S:S,'Compac Raw Data'!Z:Z,'Workout sheet'!A1040,'Compac Raw Data'!D:D,'Workout sheet'!C1040))</f>
        <v>0</v>
      </c>
      <c r="L1040" s="17">
        <f t="shared" si="112"/>
        <v>0</v>
      </c>
      <c r="M1040" s="8">
        <f ca="1">IF(Table2[[#This Row],[MONTH]]+EOMONTH(MONTH(Table2[[#This Row],[MONTH]]),0)&lt;TODAY(),IF(H1040=0,(F1040-E1040)/1440,((F1040-E1040)/H1040)/1440),0)</f>
        <v>0</v>
      </c>
      <c r="N1040" s="24">
        <f t="shared" si="113"/>
        <v>0</v>
      </c>
    </row>
    <row r="1041" spans="1:14" x14ac:dyDescent="0.3">
      <c r="A1041" s="6">
        <v>45597</v>
      </c>
      <c r="B1041" t="s">
        <v>33</v>
      </c>
      <c r="C1041" t="str">
        <f>_xlfn.XLOOKUP(D1041,'Production Data'!C:C,'Production Data'!B:B)</f>
        <v>CLC SHAPING CLC 400-1 I18000</v>
      </c>
      <c r="D1041" s="1" t="s">
        <v>3</v>
      </c>
      <c r="E1041" s="1">
        <f>SUMIFS('Production Data'!K:K,'Production Data'!C:C,'Workout sheet'!D1041,'Production Data'!A:A,'Workout sheet'!A1041)</f>
        <v>0</v>
      </c>
      <c r="F1041" s="1">
        <f t="shared" si="116"/>
        <v>35100</v>
      </c>
      <c r="G1041">
        <f>SUMIFS('Production Data'!T:T,'Production Data'!C:C,'Workout sheet'!D1041,'Production Data'!A:A,'Workout sheet'!A1041)</f>
        <v>0</v>
      </c>
      <c r="H1041">
        <f>COUNTIFS('Compac Raw Data'!$D:$D,'Workout sheet'!C1041,'Compac Raw Data'!$Z:$Z,'Workout sheet'!A1041)</f>
        <v>0</v>
      </c>
      <c r="I1041" s="8">
        <f t="shared" si="114"/>
        <v>0</v>
      </c>
      <c r="J1041" s="8">
        <f t="shared" si="115"/>
        <v>0</v>
      </c>
      <c r="K1041">
        <f>(SUMIFS('Compac Raw Data'!S:S,'Compac Raw Data'!Z:Z,'Workout sheet'!A1041,'Compac Raw Data'!D:D,'Workout sheet'!C1041))</f>
        <v>0</v>
      </c>
      <c r="L1041" s="17">
        <f t="shared" si="112"/>
        <v>0</v>
      </c>
      <c r="M1041" s="8">
        <f ca="1">IF(Table2[[#This Row],[MONTH]]+EOMONTH(MONTH(Table2[[#This Row],[MONTH]]),0)&lt;TODAY(),IF(H1041=0,(F1041-E1041)/1440,((F1041-E1041)/H1041)/1440),0)</f>
        <v>0</v>
      </c>
      <c r="N1041" s="24">
        <f t="shared" si="113"/>
        <v>0</v>
      </c>
    </row>
    <row r="1042" spans="1:14" x14ac:dyDescent="0.3">
      <c r="A1042" s="6">
        <v>45597</v>
      </c>
      <c r="B1042" t="s">
        <v>33</v>
      </c>
      <c r="C1042" t="str">
        <f>_xlfn.XLOOKUP(D1042,'Production Data'!C:C,'Production Data'!B:B)</f>
        <v>SICMAT-2 SHAVING NRSU310 I9002</v>
      </c>
      <c r="D1042" s="1" t="s">
        <v>4</v>
      </c>
      <c r="E1042" s="1">
        <f>SUMIFS('Production Data'!K:K,'Production Data'!C:C,'Workout sheet'!D1042,'Production Data'!A:A,'Workout sheet'!A1042)</f>
        <v>0</v>
      </c>
      <c r="F1042" s="1">
        <f t="shared" si="116"/>
        <v>35100</v>
      </c>
      <c r="G1042">
        <f>SUMIFS('Production Data'!T:T,'Production Data'!C:C,'Workout sheet'!D1042,'Production Data'!A:A,'Workout sheet'!A1042)</f>
        <v>0</v>
      </c>
      <c r="H1042">
        <f>COUNTIFS('Compac Raw Data'!$D:$D,'Workout sheet'!C1042,'Compac Raw Data'!$Z:$Z,'Workout sheet'!A1042)</f>
        <v>0</v>
      </c>
      <c r="I1042" s="8">
        <f t="shared" si="114"/>
        <v>0</v>
      </c>
      <c r="J1042" s="8">
        <f t="shared" si="115"/>
        <v>0</v>
      </c>
      <c r="K1042">
        <f>(SUMIFS('Compac Raw Data'!S:S,'Compac Raw Data'!Z:Z,'Workout sheet'!A1042,'Compac Raw Data'!D:D,'Workout sheet'!C1042))</f>
        <v>0</v>
      </c>
      <c r="L1042" s="17">
        <f t="shared" si="112"/>
        <v>0</v>
      </c>
      <c r="M1042" s="8">
        <f ca="1">IF(Table2[[#This Row],[MONTH]]+EOMONTH(MONTH(Table2[[#This Row],[MONTH]]),0)&lt;TODAY(),IF(H1042=0,(F1042-E1042)/1440,((F1042-E1042)/H1042)/1440),0)</f>
        <v>0</v>
      </c>
      <c r="N1042" s="24">
        <f t="shared" si="113"/>
        <v>0</v>
      </c>
    </row>
    <row r="1043" spans="1:14" x14ac:dyDescent="0.3">
      <c r="A1043" s="6">
        <v>45597</v>
      </c>
      <c r="B1043" t="s">
        <v>33</v>
      </c>
      <c r="C1043" t="str">
        <f>_xlfn.XLOOKUP(D1043,'Production Data'!C:C,'Production Data'!B:B)</f>
        <v>GLEASON SHAVING ZS300 I9004</v>
      </c>
      <c r="D1043" s="1" t="s">
        <v>5</v>
      </c>
      <c r="E1043" s="1">
        <f>SUMIFS('Production Data'!K:K,'Production Data'!C:C,'Workout sheet'!D1043,'Production Data'!A:A,'Workout sheet'!A1043)</f>
        <v>0</v>
      </c>
      <c r="F1043" s="1">
        <f t="shared" si="116"/>
        <v>35100</v>
      </c>
      <c r="G1043">
        <f>SUMIFS('Production Data'!T:T,'Production Data'!C:C,'Workout sheet'!D1043,'Production Data'!A:A,'Workout sheet'!A1043)</f>
        <v>0</v>
      </c>
      <c r="H1043">
        <f>COUNTIFS('Compac Raw Data'!$D:$D,'Workout sheet'!C1043,'Compac Raw Data'!$Z:$Z,'Workout sheet'!A1043)</f>
        <v>0</v>
      </c>
      <c r="I1043" s="8">
        <f t="shared" si="114"/>
        <v>0</v>
      </c>
      <c r="J1043" s="8">
        <f t="shared" si="115"/>
        <v>0</v>
      </c>
      <c r="K1043">
        <f>(SUMIFS('Compac Raw Data'!S:S,'Compac Raw Data'!Z:Z,'Workout sheet'!A1043,'Compac Raw Data'!D:D,'Workout sheet'!C1043))</f>
        <v>0</v>
      </c>
      <c r="L1043" s="17">
        <f t="shared" si="112"/>
        <v>0</v>
      </c>
      <c r="M1043" s="8">
        <f ca="1">IF(Table2[[#This Row],[MONTH]]+EOMONTH(MONTH(Table2[[#This Row],[MONTH]]),0)&lt;TODAY(),IF(H1043=0,(F1043-E1043)/1440,((F1043-E1043)/H1043)/1440),0)</f>
        <v>0</v>
      </c>
      <c r="N1043" s="24">
        <f t="shared" si="113"/>
        <v>0</v>
      </c>
    </row>
    <row r="1044" spans="1:14" x14ac:dyDescent="0.3">
      <c r="A1044" s="6">
        <v>45597</v>
      </c>
      <c r="B1044" t="s">
        <v>33</v>
      </c>
      <c r="C1044" t="str">
        <f>_xlfn.XLOOKUP(D1044,'Production Data'!C:C,'Production Data'!B:B)</f>
        <v>PREMIER HOBBING PE250-2 I7009</v>
      </c>
      <c r="D1044" s="1" t="s">
        <v>6</v>
      </c>
      <c r="E1044" s="1">
        <f>SUMIFS('Production Data'!K:K,'Production Data'!C:C,'Workout sheet'!D1044,'Production Data'!A:A,'Workout sheet'!A1044)</f>
        <v>0</v>
      </c>
      <c r="F1044" s="1">
        <f t="shared" si="116"/>
        <v>35100</v>
      </c>
      <c r="G1044">
        <f>SUMIFS('Production Data'!T:T,'Production Data'!C:C,'Workout sheet'!D1044,'Production Data'!A:A,'Workout sheet'!A1044)</f>
        <v>0</v>
      </c>
      <c r="H1044">
        <f>COUNTIFS('Compac Raw Data'!$D:$D,'Workout sheet'!C1044,'Compac Raw Data'!$Z:$Z,'Workout sheet'!A1044)</f>
        <v>0</v>
      </c>
      <c r="I1044" s="8">
        <f t="shared" si="114"/>
        <v>0</v>
      </c>
      <c r="J1044" s="8">
        <f t="shared" si="115"/>
        <v>0</v>
      </c>
      <c r="K1044">
        <f>(SUMIFS('Compac Raw Data'!S:S,'Compac Raw Data'!Z:Z,'Workout sheet'!A1044,'Compac Raw Data'!D:D,'Workout sheet'!C1044))</f>
        <v>0</v>
      </c>
      <c r="L1044" s="17">
        <f t="shared" si="112"/>
        <v>0</v>
      </c>
      <c r="M1044" s="8">
        <f ca="1">IF(Table2[[#This Row],[MONTH]]+EOMONTH(MONTH(Table2[[#This Row],[MONTH]]),0)&lt;TODAY(),IF(H1044=0,(F1044-E1044)/1440,((F1044-E1044)/H1044)/1440),0)</f>
        <v>0</v>
      </c>
      <c r="N1044" s="24">
        <f t="shared" si="113"/>
        <v>0</v>
      </c>
    </row>
    <row r="1045" spans="1:14" x14ac:dyDescent="0.3">
      <c r="A1045" s="6">
        <v>45597</v>
      </c>
      <c r="B1045" t="s">
        <v>33</v>
      </c>
      <c r="C1045" t="str">
        <f>_xlfn.XLOOKUP(D1045,'Production Data'!C:C,'Production Data'!B:B)</f>
        <v>GLEASON HOBBING GP300-2 I7012</v>
      </c>
      <c r="D1045" s="1" t="s">
        <v>7</v>
      </c>
      <c r="E1045" s="1">
        <f>SUMIFS('Production Data'!K:K,'Production Data'!C:C,'Workout sheet'!D1045,'Production Data'!A:A,'Workout sheet'!A1045)</f>
        <v>0</v>
      </c>
      <c r="F1045" s="1">
        <f t="shared" si="116"/>
        <v>35100</v>
      </c>
      <c r="G1045">
        <f>SUMIFS('Production Data'!T:T,'Production Data'!C:C,'Workout sheet'!D1045,'Production Data'!A:A,'Workout sheet'!A1045)</f>
        <v>0</v>
      </c>
      <c r="H1045">
        <f>COUNTIFS('Compac Raw Data'!$D:$D,'Workout sheet'!C1045,'Compac Raw Data'!$Z:$Z,'Workout sheet'!A1045)</f>
        <v>0</v>
      </c>
      <c r="I1045" s="8">
        <f t="shared" si="114"/>
        <v>0</v>
      </c>
      <c r="J1045" s="8">
        <f t="shared" si="115"/>
        <v>0</v>
      </c>
      <c r="K1045">
        <f>(SUMIFS('Compac Raw Data'!S:S,'Compac Raw Data'!Z:Z,'Workout sheet'!A1045,'Compac Raw Data'!D:D,'Workout sheet'!C1045))</f>
        <v>0</v>
      </c>
      <c r="L1045" s="17">
        <f t="shared" si="112"/>
        <v>0</v>
      </c>
      <c r="M1045" s="8">
        <f ca="1">IF(Table2[[#This Row],[MONTH]]+EOMONTH(MONTH(Table2[[#This Row],[MONTH]]),0)&lt;TODAY(),IF(H1045=0,(F1045-E1045)/1440,((F1045-E1045)/H1045)/1440),0)</f>
        <v>0</v>
      </c>
      <c r="N1045" s="24">
        <f t="shared" si="113"/>
        <v>0</v>
      </c>
    </row>
    <row r="1046" spans="1:14" x14ac:dyDescent="0.3">
      <c r="A1046" s="6">
        <v>45597</v>
      </c>
      <c r="B1046" t="s">
        <v>33</v>
      </c>
      <c r="C1046" t="str">
        <f>_xlfn.XLOOKUP(D1046,'Production Data'!C:C,'Production Data'!B:B)</f>
        <v>CLC SHAPING CLC 400-2 I18001</v>
      </c>
      <c r="D1046" s="1" t="s">
        <v>8</v>
      </c>
      <c r="E1046" s="1">
        <f>SUMIFS('Production Data'!K:K,'Production Data'!C:C,'Workout sheet'!D1046,'Production Data'!A:A,'Workout sheet'!A1046)</f>
        <v>0</v>
      </c>
      <c r="F1046" s="1">
        <f t="shared" si="116"/>
        <v>35100</v>
      </c>
      <c r="G1046">
        <f>SUMIFS('Production Data'!T:T,'Production Data'!C:C,'Workout sheet'!D1046,'Production Data'!A:A,'Workout sheet'!A1046)</f>
        <v>0</v>
      </c>
      <c r="H1046">
        <f>COUNTIFS('Compac Raw Data'!$D:$D,'Workout sheet'!C1046,'Compac Raw Data'!$Z:$Z,'Workout sheet'!A1046)</f>
        <v>0</v>
      </c>
      <c r="I1046" s="8">
        <f t="shared" si="114"/>
        <v>0</v>
      </c>
      <c r="J1046" s="8">
        <f t="shared" si="115"/>
        <v>0</v>
      </c>
      <c r="K1046">
        <f>(SUMIFS('Compac Raw Data'!S:S,'Compac Raw Data'!Z:Z,'Workout sheet'!A1046,'Compac Raw Data'!D:D,'Workout sheet'!C1046))</f>
        <v>0</v>
      </c>
      <c r="L1046" s="17">
        <f t="shared" si="112"/>
        <v>0</v>
      </c>
      <c r="M1046" s="8">
        <f ca="1">IF(Table2[[#This Row],[MONTH]]+EOMONTH(MONTH(Table2[[#This Row],[MONTH]]),0)&lt;TODAY(),IF(H1046=0,(F1046-E1046)/1440,((F1046-E1046)/H1046)/1440),0)</f>
        <v>0</v>
      </c>
      <c r="N1046" s="24">
        <f t="shared" si="113"/>
        <v>0</v>
      </c>
    </row>
    <row r="1047" spans="1:14" x14ac:dyDescent="0.3">
      <c r="A1047" s="6">
        <v>45597</v>
      </c>
      <c r="B1047" t="s">
        <v>33</v>
      </c>
      <c r="C1047" t="str">
        <f>_xlfn.XLOOKUP(D1047,'Production Data'!C:C,'Production Data'!B:B)</f>
        <v>PAIDEMM SHAPPING DS500 I18002</v>
      </c>
      <c r="D1047" s="1" t="s">
        <v>9</v>
      </c>
      <c r="E1047" s="1">
        <f>SUMIFS('Production Data'!K:K,'Production Data'!C:C,'Workout sheet'!D1047,'Production Data'!A:A,'Workout sheet'!A1047)</f>
        <v>0</v>
      </c>
      <c r="F1047" s="1">
        <f t="shared" si="116"/>
        <v>35100</v>
      </c>
      <c r="G1047">
        <f>SUMIFS('Production Data'!T:T,'Production Data'!C:C,'Workout sheet'!D1047,'Production Data'!A:A,'Workout sheet'!A1047)</f>
        <v>0</v>
      </c>
      <c r="H1047">
        <f>COUNTIFS('Compac Raw Data'!$D:$D,'Workout sheet'!C1047,'Compac Raw Data'!$Z:$Z,'Workout sheet'!A1047)</f>
        <v>0</v>
      </c>
      <c r="I1047" s="8">
        <f t="shared" si="114"/>
        <v>0</v>
      </c>
      <c r="J1047" s="8">
        <f t="shared" si="115"/>
        <v>0</v>
      </c>
      <c r="K1047">
        <f>(SUMIFS('Compac Raw Data'!S:S,'Compac Raw Data'!Z:Z,'Workout sheet'!A1047,'Compac Raw Data'!D:D,'Workout sheet'!C1047))</f>
        <v>0</v>
      </c>
      <c r="L1047" s="17">
        <f t="shared" si="112"/>
        <v>0</v>
      </c>
      <c r="M1047" s="8">
        <f ca="1">IF(Table2[[#This Row],[MONTH]]+EOMONTH(MONTH(Table2[[#This Row],[MONTH]]),0)&lt;TODAY(),IF(H1047=0,(F1047-E1047)/1440,((F1047-E1047)/H1047)/1440),0)</f>
        <v>0</v>
      </c>
      <c r="N1047" s="24">
        <f t="shared" si="113"/>
        <v>0</v>
      </c>
    </row>
    <row r="1048" spans="1:14" x14ac:dyDescent="0.3">
      <c r="A1048" s="6">
        <v>45597</v>
      </c>
      <c r="B1048" t="s">
        <v>33</v>
      </c>
      <c r="C1048" t="str">
        <f>_xlfn.XLOOKUP(D1048,'Production Data'!C:C,'Production Data'!B:B)</f>
        <v>SLOTTING MACHINE - SAGAR-6004</v>
      </c>
      <c r="D1048" s="1" t="s">
        <v>10</v>
      </c>
      <c r="E1048" s="1">
        <f>SUMIFS('Production Data'!K:K,'Production Data'!C:C,'Workout sheet'!D1048,'Production Data'!A:A,'Workout sheet'!A1048)</f>
        <v>0</v>
      </c>
      <c r="F1048" s="1">
        <f t="shared" si="116"/>
        <v>35100</v>
      </c>
      <c r="G1048">
        <f>SUMIFS('Production Data'!T:T,'Production Data'!C:C,'Workout sheet'!D1048,'Production Data'!A:A,'Workout sheet'!A1048)</f>
        <v>0</v>
      </c>
      <c r="H1048">
        <f>COUNTIFS('Compac Raw Data'!$D:$D,'Workout sheet'!C1048,'Compac Raw Data'!$Z:$Z,'Workout sheet'!A1048)</f>
        <v>0</v>
      </c>
      <c r="I1048" s="8">
        <f t="shared" si="114"/>
        <v>0</v>
      </c>
      <c r="J1048" s="8">
        <f t="shared" si="115"/>
        <v>0</v>
      </c>
      <c r="K1048">
        <f>(SUMIFS('Compac Raw Data'!S:S,'Compac Raw Data'!Z:Z,'Workout sheet'!A1048,'Compac Raw Data'!D:D,'Workout sheet'!C1048))</f>
        <v>0</v>
      </c>
      <c r="L1048" s="17">
        <f t="shared" si="112"/>
        <v>0</v>
      </c>
      <c r="M1048" s="8">
        <f ca="1">IF(Table2[[#This Row],[MONTH]]+EOMONTH(MONTH(Table2[[#This Row],[MONTH]]),0)&lt;TODAY(),IF(H1048=0,(F1048-E1048)/1440,((F1048-E1048)/H1048)/1440),0)</f>
        <v>0</v>
      </c>
      <c r="N1048" s="24">
        <f t="shared" si="113"/>
        <v>0</v>
      </c>
    </row>
    <row r="1049" spans="1:14" x14ac:dyDescent="0.3">
      <c r="A1049" s="6">
        <v>45597</v>
      </c>
      <c r="B1049" t="s">
        <v>33</v>
      </c>
      <c r="C1049" t="str">
        <f>_xlfn.XLOOKUP(D1049,'Production Data'!C:C,'Production Data'!B:B)</f>
        <v>GLEASON HOBBING 130H I7008</v>
      </c>
      <c r="D1049" s="1" t="s">
        <v>11</v>
      </c>
      <c r="E1049" s="1">
        <f>SUMIFS('Production Data'!K:K,'Production Data'!C:C,'Workout sheet'!D1049,'Production Data'!A:A,'Workout sheet'!A1049)</f>
        <v>0</v>
      </c>
      <c r="F1049" s="1">
        <f t="shared" si="116"/>
        <v>35100</v>
      </c>
      <c r="G1049">
        <f>SUMIFS('Production Data'!T:T,'Production Data'!C:C,'Workout sheet'!D1049,'Production Data'!A:A,'Workout sheet'!A1049)</f>
        <v>0</v>
      </c>
      <c r="H1049">
        <f>COUNTIFS('Compac Raw Data'!$D:$D,'Workout sheet'!C1049,'Compac Raw Data'!$Z:$Z,'Workout sheet'!A1049)</f>
        <v>0</v>
      </c>
      <c r="I1049" s="8">
        <f t="shared" si="114"/>
        <v>0</v>
      </c>
      <c r="J1049" s="8">
        <f t="shared" si="115"/>
        <v>0</v>
      </c>
      <c r="K1049">
        <f>(SUMIFS('Compac Raw Data'!S:S,'Compac Raw Data'!Z:Z,'Workout sheet'!A1049,'Compac Raw Data'!D:D,'Workout sheet'!C1049))</f>
        <v>0</v>
      </c>
      <c r="L1049" s="17">
        <f t="shared" si="112"/>
        <v>0</v>
      </c>
      <c r="M1049" s="8">
        <f ca="1">IF(Table2[[#This Row],[MONTH]]+EOMONTH(MONTH(Table2[[#This Row],[MONTH]]),0)&lt;TODAY(),IF(H1049=0,(F1049-E1049)/1440,((F1049-E1049)/H1049)/1440),0)</f>
        <v>0</v>
      </c>
      <c r="N1049" s="24">
        <f t="shared" si="113"/>
        <v>0</v>
      </c>
    </row>
    <row r="1050" spans="1:14" x14ac:dyDescent="0.3">
      <c r="A1050" s="6">
        <v>45597</v>
      </c>
      <c r="B1050" t="s">
        <v>33</v>
      </c>
      <c r="C1050" t="str">
        <f>_xlfn.XLOOKUP(D1050,'Production Data'!C:C,'Production Data'!B:B)</f>
        <v>GLEASON HOBBING GP300-1 I7011</v>
      </c>
      <c r="D1050" s="1" t="s">
        <v>12</v>
      </c>
      <c r="E1050" s="1">
        <f>SUMIFS('Production Data'!K:K,'Production Data'!C:C,'Workout sheet'!D1050,'Production Data'!A:A,'Workout sheet'!A1050)</f>
        <v>0</v>
      </c>
      <c r="F1050" s="1">
        <f t="shared" si="116"/>
        <v>35100</v>
      </c>
      <c r="G1050">
        <f>SUMIFS('Production Data'!T:T,'Production Data'!C:C,'Workout sheet'!D1050,'Production Data'!A:A,'Workout sheet'!A1050)</f>
        <v>0</v>
      </c>
      <c r="H1050">
        <f>COUNTIFS('Compac Raw Data'!$D:$D,'Workout sheet'!C1050,'Compac Raw Data'!$Z:$Z,'Workout sheet'!A1050)</f>
        <v>0</v>
      </c>
      <c r="I1050" s="8">
        <f t="shared" si="114"/>
        <v>0</v>
      </c>
      <c r="J1050" s="8">
        <f t="shared" si="115"/>
        <v>0</v>
      </c>
      <c r="K1050">
        <f>(SUMIFS('Compac Raw Data'!S:S,'Compac Raw Data'!Z:Z,'Workout sheet'!A1050,'Compac Raw Data'!D:D,'Workout sheet'!C1050))</f>
        <v>0</v>
      </c>
      <c r="L1050" s="17">
        <f t="shared" si="112"/>
        <v>0</v>
      </c>
      <c r="M1050" s="8">
        <f ca="1">IF(Table2[[#This Row],[MONTH]]+EOMONTH(MONTH(Table2[[#This Row],[MONTH]]),0)&lt;TODAY(),IF(H1050=0,(F1050-E1050)/1440,((F1050-E1050)/H1050)/1440),0)</f>
        <v>0</v>
      </c>
      <c r="N1050" s="24">
        <f t="shared" si="113"/>
        <v>0</v>
      </c>
    </row>
    <row r="1051" spans="1:14" x14ac:dyDescent="0.3">
      <c r="A1051" s="6">
        <v>45597</v>
      </c>
      <c r="B1051" t="s">
        <v>33</v>
      </c>
      <c r="C1051" t="str">
        <f>_xlfn.XLOOKUP(D1051,'Production Data'!C:C,'Production Data'!B:B)</f>
        <v>GLEASON SHAVING 130SV I9003</v>
      </c>
      <c r="D1051" s="1" t="s">
        <v>13</v>
      </c>
      <c r="E1051" s="1">
        <f>SUMIFS('Production Data'!K:K,'Production Data'!C:C,'Workout sheet'!D1051,'Production Data'!A:A,'Workout sheet'!A1051)</f>
        <v>0</v>
      </c>
      <c r="F1051" s="1">
        <f t="shared" si="116"/>
        <v>35100</v>
      </c>
      <c r="G1051">
        <f>SUMIFS('Production Data'!T:T,'Production Data'!C:C,'Workout sheet'!D1051,'Production Data'!A:A,'Workout sheet'!A1051)</f>
        <v>0</v>
      </c>
      <c r="H1051">
        <f>COUNTIFS('Compac Raw Data'!$D:$D,'Workout sheet'!C1051,'Compac Raw Data'!$Z:$Z,'Workout sheet'!A1051)</f>
        <v>0</v>
      </c>
      <c r="I1051" s="8">
        <f t="shared" si="114"/>
        <v>0</v>
      </c>
      <c r="J1051" s="8">
        <f t="shared" si="115"/>
        <v>0</v>
      </c>
      <c r="K1051">
        <f>(SUMIFS('Compac Raw Data'!S:S,'Compac Raw Data'!Z:Z,'Workout sheet'!A1051,'Compac Raw Data'!D:D,'Workout sheet'!C1051))</f>
        <v>0</v>
      </c>
      <c r="L1051" s="17">
        <f t="shared" si="112"/>
        <v>0</v>
      </c>
      <c r="M1051" s="8">
        <f ca="1">IF(Table2[[#This Row],[MONTH]]+EOMONTH(MONTH(Table2[[#This Row],[MONTH]]),0)&lt;TODAY(),IF(H1051=0,(F1051-E1051)/1440,((F1051-E1051)/H1051)/1440),0)</f>
        <v>0</v>
      </c>
      <c r="N1051" s="24">
        <f t="shared" si="113"/>
        <v>0</v>
      </c>
    </row>
    <row r="1052" spans="1:14" x14ac:dyDescent="0.3">
      <c r="A1052" s="6">
        <v>45597</v>
      </c>
      <c r="B1052" t="s">
        <v>33</v>
      </c>
      <c r="C1052" t="str">
        <f>_xlfn.XLOOKUP(D1052,'Production Data'!C:C,'Production Data'!B:B)</f>
        <v>SICMAT-1 SHAVING NRSU310 I9001</v>
      </c>
      <c r="D1052" s="1" t="s">
        <v>14</v>
      </c>
      <c r="E1052" s="1">
        <f>SUMIFS('Production Data'!K:K,'Production Data'!C:C,'Workout sheet'!D1052,'Production Data'!A:A,'Workout sheet'!A1052)</f>
        <v>0</v>
      </c>
      <c r="F1052" s="1">
        <f t="shared" si="116"/>
        <v>35100</v>
      </c>
      <c r="G1052">
        <f>SUMIFS('Production Data'!T:T,'Production Data'!C:C,'Workout sheet'!D1052,'Production Data'!A:A,'Workout sheet'!A1052)</f>
        <v>0</v>
      </c>
      <c r="H1052">
        <f>COUNTIFS('Compac Raw Data'!$D:$D,'Workout sheet'!C1052,'Compac Raw Data'!$Z:$Z,'Workout sheet'!A1052)</f>
        <v>0</v>
      </c>
      <c r="I1052" s="8">
        <f t="shared" si="114"/>
        <v>0</v>
      </c>
      <c r="J1052" s="8">
        <f t="shared" si="115"/>
        <v>0</v>
      </c>
      <c r="K1052">
        <f>(SUMIFS('Compac Raw Data'!S:S,'Compac Raw Data'!Z:Z,'Workout sheet'!A1052,'Compac Raw Data'!D:D,'Workout sheet'!C1052))</f>
        <v>0</v>
      </c>
      <c r="L1052" s="17">
        <f t="shared" si="112"/>
        <v>0</v>
      </c>
      <c r="M1052" s="8">
        <f ca="1">IF(Table2[[#This Row],[MONTH]]+EOMONTH(MONTH(Table2[[#This Row],[MONTH]]),0)&lt;TODAY(),IF(H1052=0,(F1052-E1052)/1440,((F1052-E1052)/H1052)/1440),0)</f>
        <v>0</v>
      </c>
      <c r="N1052" s="24">
        <f t="shared" si="113"/>
        <v>0</v>
      </c>
    </row>
    <row r="1053" spans="1:14" x14ac:dyDescent="0.3">
      <c r="A1053" s="6">
        <v>45597</v>
      </c>
      <c r="B1053" t="s">
        <v>33</v>
      </c>
      <c r="C1053" t="str">
        <f>_xlfn.XLOOKUP(D1053,'Production Data'!C:C,'Production Data'!B:B)</f>
        <v>GLEASON SHAPPING P500S I18003</v>
      </c>
      <c r="D1053" s="1" t="s">
        <v>15</v>
      </c>
      <c r="E1053" s="1">
        <f>SUMIFS('Production Data'!K:K,'Production Data'!C:C,'Workout sheet'!D1053,'Production Data'!A:A,'Workout sheet'!A1053)</f>
        <v>0</v>
      </c>
      <c r="F1053" s="1">
        <f t="shared" si="116"/>
        <v>35100</v>
      </c>
      <c r="G1053">
        <f>SUMIFS('Production Data'!T:T,'Production Data'!C:C,'Workout sheet'!D1053,'Production Data'!A:A,'Workout sheet'!A1053)</f>
        <v>0</v>
      </c>
      <c r="H1053">
        <f>COUNTIFS('Compac Raw Data'!$D:$D,'Workout sheet'!C1053,'Compac Raw Data'!$Z:$Z,'Workout sheet'!A1053)</f>
        <v>0</v>
      </c>
      <c r="I1053" s="8">
        <f t="shared" si="114"/>
        <v>0</v>
      </c>
      <c r="J1053" s="8">
        <f t="shared" si="115"/>
        <v>0</v>
      </c>
      <c r="K1053">
        <f>(SUMIFS('Compac Raw Data'!S:S,'Compac Raw Data'!Z:Z,'Workout sheet'!A1053,'Compac Raw Data'!D:D,'Workout sheet'!C1053))</f>
        <v>0</v>
      </c>
      <c r="L1053" s="17">
        <f t="shared" si="112"/>
        <v>0</v>
      </c>
      <c r="M1053" s="8">
        <f ca="1">IF(Table2[[#This Row],[MONTH]]+EOMONTH(MONTH(Table2[[#This Row],[MONTH]]),0)&lt;TODAY(),IF(H1053=0,(F1053-E1053)/1440,((F1053-E1053)/H1053)/1440),0)</f>
        <v>0</v>
      </c>
      <c r="N1053" s="24">
        <f t="shared" si="113"/>
        <v>0</v>
      </c>
    </row>
    <row r="1054" spans="1:14" x14ac:dyDescent="0.3">
      <c r="A1054" s="6">
        <v>45597</v>
      </c>
      <c r="B1054" t="s">
        <v>33</v>
      </c>
      <c r="C1054" t="str">
        <f>_xlfn.XLOOKUP(D1054,'Production Data'!C:C,'Production Data'!B:B)</f>
        <v>GLEASON SHAPPING GP200S I18004</v>
      </c>
      <c r="D1054" s="1" t="s">
        <v>16</v>
      </c>
      <c r="E1054" s="1">
        <f>SUMIFS('Production Data'!K:K,'Production Data'!C:C,'Workout sheet'!D1054,'Production Data'!A:A,'Workout sheet'!A1054)</f>
        <v>0</v>
      </c>
      <c r="F1054" s="1">
        <f t="shared" si="116"/>
        <v>35100</v>
      </c>
      <c r="G1054">
        <f>SUMIFS('Production Data'!T:T,'Production Data'!C:C,'Workout sheet'!D1054,'Production Data'!A:A,'Workout sheet'!A1054)</f>
        <v>0</v>
      </c>
      <c r="H1054">
        <f>COUNTIFS('Compac Raw Data'!$D:$D,'Workout sheet'!C1054,'Compac Raw Data'!$Z:$Z,'Workout sheet'!A1054)</f>
        <v>0</v>
      </c>
      <c r="I1054" s="8">
        <f t="shared" si="114"/>
        <v>0</v>
      </c>
      <c r="J1054" s="8">
        <f t="shared" si="115"/>
        <v>0</v>
      </c>
      <c r="K1054">
        <f>(SUMIFS('Compac Raw Data'!S:S,'Compac Raw Data'!Z:Z,'Workout sheet'!A1054,'Compac Raw Data'!D:D,'Workout sheet'!C1054))</f>
        <v>0</v>
      </c>
      <c r="L1054" s="17">
        <f t="shared" si="112"/>
        <v>0</v>
      </c>
      <c r="M1054" s="8">
        <f ca="1">IF(Table2[[#This Row],[MONTH]]+EOMONTH(MONTH(Table2[[#This Row],[MONTH]]),0)&lt;TODAY(),IF(H1054=0,(F1054-E1054)/1440,((F1054-E1054)/H1054)/1440),0)</f>
        <v>0</v>
      </c>
      <c r="N1054" s="24">
        <f t="shared" si="113"/>
        <v>0</v>
      </c>
    </row>
    <row r="1055" spans="1:14" x14ac:dyDescent="0.3">
      <c r="A1055" s="6">
        <v>45597</v>
      </c>
      <c r="B1055" t="s">
        <v>33</v>
      </c>
      <c r="C1055" t="str">
        <f>_xlfn.XLOOKUP(D1055,'Production Data'!C:C,'Production Data'!B:B)</f>
        <v>BROACHING MACHINE  6T- 5002</v>
      </c>
      <c r="D1055" s="1" t="s">
        <v>17</v>
      </c>
      <c r="E1055" s="1">
        <f>SUMIFS('Production Data'!K:K,'Production Data'!C:C,'Workout sheet'!D1055,'Production Data'!A:A,'Workout sheet'!A1055)</f>
        <v>0</v>
      </c>
      <c r="F1055" s="1">
        <f t="shared" si="116"/>
        <v>35100</v>
      </c>
      <c r="G1055">
        <f>SUMIFS('Production Data'!T:T,'Production Data'!C:C,'Workout sheet'!D1055,'Production Data'!A:A,'Workout sheet'!A1055)</f>
        <v>0</v>
      </c>
      <c r="H1055">
        <f>COUNTIFS('Compac Raw Data'!$D:$D,'Workout sheet'!C1055,'Compac Raw Data'!$Z:$Z,'Workout sheet'!A1055)</f>
        <v>0</v>
      </c>
      <c r="I1055" s="8">
        <f t="shared" si="114"/>
        <v>0</v>
      </c>
      <c r="J1055" s="8">
        <f t="shared" si="115"/>
        <v>0</v>
      </c>
      <c r="K1055">
        <f>(SUMIFS('Compac Raw Data'!S:S,'Compac Raw Data'!Z:Z,'Workout sheet'!A1055,'Compac Raw Data'!D:D,'Workout sheet'!C1055))</f>
        <v>0</v>
      </c>
      <c r="L1055" s="17">
        <f t="shared" si="112"/>
        <v>0</v>
      </c>
      <c r="M1055" s="8">
        <f ca="1">IF(Table2[[#This Row],[MONTH]]+EOMONTH(MONTH(Table2[[#This Row],[MONTH]]),0)&lt;TODAY(),IF(H1055=0,(F1055-E1055)/1440,((F1055-E1055)/H1055)/1440),0)</f>
        <v>0</v>
      </c>
      <c r="N1055" s="24">
        <f t="shared" si="113"/>
        <v>0</v>
      </c>
    </row>
    <row r="1056" spans="1:14" x14ac:dyDescent="0.3">
      <c r="A1056" s="6">
        <v>45597</v>
      </c>
      <c r="B1056" t="s">
        <v>33</v>
      </c>
      <c r="C1056" t="str">
        <f>_xlfn.XLOOKUP(D1056,'Production Data'!C:C,'Production Data'!B:B)</f>
        <v>MAG HOBBING 140H I7015</v>
      </c>
      <c r="D1056" s="1" t="s">
        <v>18</v>
      </c>
      <c r="E1056" s="1">
        <f>SUMIFS('Production Data'!K:K,'Production Data'!C:C,'Workout sheet'!D1056,'Production Data'!A:A,'Workout sheet'!A1056)</f>
        <v>0</v>
      </c>
      <c r="F1056" s="1">
        <f t="shared" si="116"/>
        <v>35100</v>
      </c>
      <c r="G1056">
        <f>SUMIFS('Production Data'!T:T,'Production Data'!C:C,'Workout sheet'!D1056,'Production Data'!A:A,'Workout sheet'!A1056)</f>
        <v>0</v>
      </c>
      <c r="H1056">
        <f>COUNTIFS('Compac Raw Data'!$D:$D,'Workout sheet'!C1056,'Compac Raw Data'!$Z:$Z,'Workout sheet'!A1056)</f>
        <v>0</v>
      </c>
      <c r="I1056" s="8">
        <f t="shared" si="114"/>
        <v>0</v>
      </c>
      <c r="J1056" s="8">
        <f t="shared" si="115"/>
        <v>0</v>
      </c>
      <c r="K1056">
        <f>(SUMIFS('Compac Raw Data'!S:S,'Compac Raw Data'!Z:Z,'Workout sheet'!A1056,'Compac Raw Data'!D:D,'Workout sheet'!C1056))</f>
        <v>0</v>
      </c>
      <c r="L1056" s="17">
        <f t="shared" si="112"/>
        <v>0</v>
      </c>
      <c r="M1056" s="8">
        <f ca="1">IF(Table2[[#This Row],[MONTH]]+EOMONTH(MONTH(Table2[[#This Row],[MONTH]]),0)&lt;TODAY(),IF(H1056=0,(F1056-E1056)/1440,((F1056-E1056)/H1056)/1440),0)</f>
        <v>0</v>
      </c>
      <c r="N1056" s="24">
        <f t="shared" si="113"/>
        <v>0</v>
      </c>
    </row>
    <row r="1057" spans="1:14" x14ac:dyDescent="0.3">
      <c r="A1057" s="6">
        <v>45597</v>
      </c>
      <c r="B1057" t="s">
        <v>33</v>
      </c>
      <c r="C1057" t="str">
        <f>_xlfn.XLOOKUP(D1057,'Production Data'!C:C,'Production Data'!B:B)</f>
        <v>GLEASON HOBBING 210H I7016</v>
      </c>
      <c r="D1057" s="1" t="s">
        <v>19</v>
      </c>
      <c r="E1057" s="1">
        <f>SUMIFS('Production Data'!K:K,'Production Data'!C:C,'Workout sheet'!D1057,'Production Data'!A:A,'Workout sheet'!A1057)</f>
        <v>0</v>
      </c>
      <c r="F1057" s="1">
        <f t="shared" si="116"/>
        <v>35100</v>
      </c>
      <c r="G1057">
        <f>SUMIFS('Production Data'!T:T,'Production Data'!C:C,'Workout sheet'!D1057,'Production Data'!A:A,'Workout sheet'!A1057)</f>
        <v>0</v>
      </c>
      <c r="H1057">
        <f>COUNTIFS('Compac Raw Data'!$D:$D,'Workout sheet'!C1057,'Compac Raw Data'!$Z:$Z,'Workout sheet'!A1057)</f>
        <v>0</v>
      </c>
      <c r="I1057" s="8">
        <f t="shared" si="114"/>
        <v>0</v>
      </c>
      <c r="J1057" s="8">
        <f t="shared" si="115"/>
        <v>0</v>
      </c>
      <c r="K1057">
        <f>(SUMIFS('Compac Raw Data'!S:S,'Compac Raw Data'!Z:Z,'Workout sheet'!A1057,'Compac Raw Data'!D:D,'Workout sheet'!C1057))</f>
        <v>0</v>
      </c>
      <c r="L1057" s="17">
        <f t="shared" si="112"/>
        <v>0</v>
      </c>
      <c r="M1057" s="8">
        <f ca="1">IF(Table2[[#This Row],[MONTH]]+EOMONTH(MONTH(Table2[[#This Row],[MONTH]]),0)&lt;TODAY(),IF(H1057=0,(F1057-E1057)/1440,((F1057-E1057)/H1057)/1440),0)</f>
        <v>0</v>
      </c>
      <c r="N1057" s="24">
        <f t="shared" si="113"/>
        <v>0</v>
      </c>
    </row>
    <row r="1058" spans="1:14" x14ac:dyDescent="0.3">
      <c r="A1058" s="6">
        <v>45597</v>
      </c>
      <c r="B1058" t="s">
        <v>33</v>
      </c>
      <c r="C1058" t="str">
        <f>_xlfn.XLOOKUP(D1058,'Production Data'!C:C,'Production Data'!B:B)</f>
        <v>GLEASON SHAVING 200SV I9006</v>
      </c>
      <c r="D1058" s="1" t="s">
        <v>3932</v>
      </c>
      <c r="E1058" s="1">
        <f>SUMIFS('Production Data'!K:K,'Production Data'!C:C,'Workout sheet'!D1058,'Production Data'!A:A,'Workout sheet'!A1058)</f>
        <v>0</v>
      </c>
      <c r="F1058" s="1">
        <f t="shared" si="116"/>
        <v>35100</v>
      </c>
      <c r="G1058">
        <f>SUMIFS('Production Data'!T:T,'Production Data'!C:C,'Workout sheet'!D1058,'Production Data'!A:A,'Workout sheet'!A1058)</f>
        <v>0</v>
      </c>
      <c r="H1058">
        <f>COUNTIFS('Compac Raw Data'!$D:$D,'Workout sheet'!C1058,'Compac Raw Data'!$Z:$Z,'Workout sheet'!A1058)</f>
        <v>0</v>
      </c>
      <c r="I1058" s="8">
        <f t="shared" si="114"/>
        <v>0</v>
      </c>
      <c r="J1058" s="8">
        <f t="shared" si="115"/>
        <v>0</v>
      </c>
      <c r="K1058">
        <f>(SUMIFS('Compac Raw Data'!S:S,'Compac Raw Data'!Z:Z,'Workout sheet'!A1058,'Compac Raw Data'!D:D,'Workout sheet'!C1058))</f>
        <v>0</v>
      </c>
      <c r="L1058" s="17">
        <f t="shared" si="112"/>
        <v>0</v>
      </c>
      <c r="M1058" s="8">
        <f ca="1">IF(Table2[[#This Row],[MONTH]]+EOMONTH(MONTH(Table2[[#This Row],[MONTH]]),0)&lt;TODAY(),IF(H1058=0,(F1058-E1058)/1440,((F1058-E1058)/H1058)/1440),0)</f>
        <v>0</v>
      </c>
      <c r="N1058" s="24">
        <f t="shared" si="113"/>
        <v>0</v>
      </c>
    </row>
    <row r="1059" spans="1:14" x14ac:dyDescent="0.3">
      <c r="A1059" s="6">
        <v>45597</v>
      </c>
      <c r="B1059" t="s">
        <v>34</v>
      </c>
      <c r="C1059" t="str">
        <f>_xlfn.XLOOKUP(D1059,'Production Data'!C:C,'Production Data'!B:B)</f>
        <v>STUDER EXT GRINDING S36-1 I13005</v>
      </c>
      <c r="D1059" s="1" t="s">
        <v>22</v>
      </c>
      <c r="E1059" s="1">
        <f>SUMIFS('Production Data'!K:K,'Production Data'!C:C,'Workout sheet'!D1059,'Production Data'!A:A,'Workout sheet'!A1059)</f>
        <v>0</v>
      </c>
      <c r="F1059" s="1">
        <f t="shared" si="116"/>
        <v>35100</v>
      </c>
      <c r="G1059">
        <f>SUMIFS('Production Data'!T:T,'Production Data'!C:C,'Workout sheet'!D1059,'Production Data'!A:A,'Workout sheet'!A1059)</f>
        <v>0</v>
      </c>
      <c r="H1059">
        <f>COUNTIFS('Compac Raw Data'!$D:$D,'Workout sheet'!C1059,'Compac Raw Data'!$Z:$Z,'Workout sheet'!A1059)</f>
        <v>0</v>
      </c>
      <c r="I1059" s="8">
        <f t="shared" si="114"/>
        <v>0</v>
      </c>
      <c r="J1059" s="8">
        <f t="shared" si="115"/>
        <v>0</v>
      </c>
      <c r="K1059">
        <f>(SUMIFS('Compac Raw Data'!S:S,'Compac Raw Data'!Z:Z,'Workout sheet'!A1059,'Compac Raw Data'!D:D,'Workout sheet'!C1059))</f>
        <v>0</v>
      </c>
      <c r="L1059" s="17">
        <f t="shared" si="112"/>
        <v>0</v>
      </c>
      <c r="M1059" s="8">
        <f ca="1">IF(Table2[[#This Row],[MONTH]]+EOMONTH(MONTH(Table2[[#This Row],[MONTH]]),0)&lt;TODAY(),IF(H1059=0,(F1059-E1059)/1440,((F1059-E1059)/H1059)/1440),0)</f>
        <v>0</v>
      </c>
      <c r="N1059" s="24">
        <f t="shared" si="113"/>
        <v>0</v>
      </c>
    </row>
    <row r="1060" spans="1:14" x14ac:dyDescent="0.3">
      <c r="A1060" s="6">
        <v>45597</v>
      </c>
      <c r="B1060" t="s">
        <v>34</v>
      </c>
      <c r="C1060" t="str">
        <f>_xlfn.XLOOKUP(D1060,'Production Data'!C:C,'Production Data'!B:B)</f>
        <v>STUDER EXT GRINDING S40 I13004</v>
      </c>
      <c r="D1060" s="1" t="s">
        <v>23</v>
      </c>
      <c r="E1060" s="1">
        <f>SUMIFS('Production Data'!K:K,'Production Data'!C:C,'Workout sheet'!D1060,'Production Data'!A:A,'Workout sheet'!A1060)</f>
        <v>0</v>
      </c>
      <c r="F1060" s="1">
        <f t="shared" si="116"/>
        <v>35100</v>
      </c>
      <c r="G1060">
        <f>SUMIFS('Production Data'!T:T,'Production Data'!C:C,'Workout sheet'!D1060,'Production Data'!A:A,'Workout sheet'!A1060)</f>
        <v>0</v>
      </c>
      <c r="H1060">
        <f>COUNTIFS('Compac Raw Data'!$D:$D,'Workout sheet'!C1060,'Compac Raw Data'!$Z:$Z,'Workout sheet'!A1060)</f>
        <v>0</v>
      </c>
      <c r="I1060" s="8">
        <f t="shared" si="114"/>
        <v>0</v>
      </c>
      <c r="J1060" s="8">
        <f t="shared" si="115"/>
        <v>0</v>
      </c>
      <c r="K1060">
        <f>(SUMIFS('Compac Raw Data'!S:S,'Compac Raw Data'!Z:Z,'Workout sheet'!A1060,'Compac Raw Data'!D:D,'Workout sheet'!C1060))</f>
        <v>0</v>
      </c>
      <c r="L1060" s="17">
        <f t="shared" si="112"/>
        <v>0</v>
      </c>
      <c r="M1060" s="8">
        <f ca="1">IF(Table2[[#This Row],[MONTH]]+EOMONTH(MONTH(Table2[[#This Row],[MONTH]]),0)&lt;TODAY(),IF(H1060=0,(F1060-E1060)/1440,((F1060-E1060)/H1060)/1440),0)</f>
        <v>0</v>
      </c>
      <c r="N1060" s="24">
        <f t="shared" si="113"/>
        <v>0</v>
      </c>
    </row>
    <row r="1061" spans="1:14" x14ac:dyDescent="0.3">
      <c r="A1061" s="6">
        <v>45597</v>
      </c>
      <c r="B1061" t="s">
        <v>34</v>
      </c>
      <c r="C1061" t="str">
        <f>_xlfn.XLOOKUP(D1061,'Production Data'!C:C,'Production Data'!B:B)</f>
        <v>MAZAK TURNING CENTER SQT250-1 I3002</v>
      </c>
      <c r="D1061" s="1" t="s">
        <v>24</v>
      </c>
      <c r="E1061" s="1">
        <f>SUMIFS('Production Data'!K:K,'Production Data'!C:C,'Workout sheet'!D1061,'Production Data'!A:A,'Workout sheet'!A1061)</f>
        <v>0</v>
      </c>
      <c r="F1061" s="1">
        <f t="shared" si="116"/>
        <v>35100</v>
      </c>
      <c r="G1061">
        <f>SUMIFS('Production Data'!T:T,'Production Data'!C:C,'Workout sheet'!D1061,'Production Data'!A:A,'Workout sheet'!A1061)</f>
        <v>0</v>
      </c>
      <c r="H1061">
        <f>COUNTIFS('Compac Raw Data'!$D:$D,'Workout sheet'!C1061,'Compac Raw Data'!$Z:$Z,'Workout sheet'!A1061)</f>
        <v>0</v>
      </c>
      <c r="I1061" s="8">
        <f t="shared" si="114"/>
        <v>0</v>
      </c>
      <c r="J1061" s="8">
        <f t="shared" si="115"/>
        <v>0</v>
      </c>
      <c r="K1061">
        <f>(SUMIFS('Compac Raw Data'!S:S,'Compac Raw Data'!Z:Z,'Workout sheet'!A1061,'Compac Raw Data'!D:D,'Workout sheet'!C1061))</f>
        <v>0</v>
      </c>
      <c r="L1061" s="17">
        <f t="shared" si="112"/>
        <v>0</v>
      </c>
      <c r="M1061" s="8">
        <f ca="1">IF(Table2[[#This Row],[MONTH]]+EOMONTH(MONTH(Table2[[#This Row],[MONTH]]),0)&lt;TODAY(),IF(H1061=0,(F1061-E1061)/1440,((F1061-E1061)/H1061)/1440),0)</f>
        <v>0</v>
      </c>
      <c r="N1061" s="24">
        <f t="shared" si="113"/>
        <v>0</v>
      </c>
    </row>
    <row r="1062" spans="1:14" x14ac:dyDescent="0.3">
      <c r="A1062" s="6">
        <v>45597</v>
      </c>
      <c r="B1062" t="s">
        <v>34</v>
      </c>
      <c r="C1062" t="str">
        <f>_xlfn.XLOOKUP(D1062,'Production Data'!C:C,'Production Data'!B:B)</f>
        <v>PMT INTERNAL GRINDING-1 FIG100XL I14004</v>
      </c>
      <c r="D1062" s="1" t="s">
        <v>25</v>
      </c>
      <c r="E1062" s="1">
        <f>SUMIFS('Production Data'!K:K,'Production Data'!C:C,'Workout sheet'!D1062,'Production Data'!A:A,'Workout sheet'!A1062)</f>
        <v>0</v>
      </c>
      <c r="F1062" s="1">
        <f t="shared" si="116"/>
        <v>35100</v>
      </c>
      <c r="G1062">
        <f>SUMIFS('Production Data'!T:T,'Production Data'!C:C,'Workout sheet'!D1062,'Production Data'!A:A,'Workout sheet'!A1062)</f>
        <v>0</v>
      </c>
      <c r="H1062">
        <f>COUNTIFS('Compac Raw Data'!$D:$D,'Workout sheet'!C1062,'Compac Raw Data'!$Z:$Z,'Workout sheet'!A1062)</f>
        <v>0</v>
      </c>
      <c r="I1062" s="8">
        <f t="shared" si="114"/>
        <v>0</v>
      </c>
      <c r="J1062" s="8">
        <f t="shared" si="115"/>
        <v>0</v>
      </c>
      <c r="K1062">
        <f>(SUMIFS('Compac Raw Data'!S:S,'Compac Raw Data'!Z:Z,'Workout sheet'!A1062,'Compac Raw Data'!D:D,'Workout sheet'!C1062))</f>
        <v>0</v>
      </c>
      <c r="L1062" s="17">
        <f t="shared" si="112"/>
        <v>0</v>
      </c>
      <c r="M1062" s="8">
        <f ca="1">IF(Table2[[#This Row],[MONTH]]+EOMONTH(MONTH(Table2[[#This Row],[MONTH]]),0)&lt;TODAY(),IF(H1062=0,(F1062-E1062)/1440,((F1062-E1062)/H1062)/1440),0)</f>
        <v>0</v>
      </c>
      <c r="N1062" s="24">
        <f t="shared" si="113"/>
        <v>0</v>
      </c>
    </row>
    <row r="1063" spans="1:14" x14ac:dyDescent="0.3">
      <c r="A1063" s="6">
        <v>45597</v>
      </c>
      <c r="B1063" t="s">
        <v>34</v>
      </c>
      <c r="C1063" t="str">
        <f>_xlfn.XLOOKUP(D1063,'Production Data'!C:C,'Production Data'!B:B)</f>
        <v>MORARA CNC ID GRINDING I14002</v>
      </c>
      <c r="D1063" s="1" t="s">
        <v>26</v>
      </c>
      <c r="E1063" s="1">
        <f>SUMIFS('Production Data'!K:K,'Production Data'!C:C,'Workout sheet'!D1063,'Production Data'!A:A,'Workout sheet'!A1063)</f>
        <v>0</v>
      </c>
      <c r="F1063" s="1">
        <f t="shared" si="116"/>
        <v>35100</v>
      </c>
      <c r="G1063">
        <f>SUMIFS('Production Data'!T:T,'Production Data'!C:C,'Workout sheet'!D1063,'Production Data'!A:A,'Workout sheet'!A1063)</f>
        <v>0</v>
      </c>
      <c r="H1063">
        <f>COUNTIFS('Compac Raw Data'!$D:$D,'Workout sheet'!C1063,'Compac Raw Data'!$Z:$Z,'Workout sheet'!A1063)</f>
        <v>0</v>
      </c>
      <c r="I1063" s="8">
        <f t="shared" si="114"/>
        <v>0</v>
      </c>
      <c r="J1063" s="8">
        <f t="shared" si="115"/>
        <v>0</v>
      </c>
      <c r="K1063">
        <f>(SUMIFS('Compac Raw Data'!S:S,'Compac Raw Data'!Z:Z,'Workout sheet'!A1063,'Compac Raw Data'!D:D,'Workout sheet'!C1063))</f>
        <v>0</v>
      </c>
      <c r="L1063" s="17">
        <f t="shared" si="112"/>
        <v>0</v>
      </c>
      <c r="M1063" s="8">
        <f ca="1">IF(Table2[[#This Row],[MONTH]]+EOMONTH(MONTH(Table2[[#This Row],[MONTH]]),0)&lt;TODAY(),IF(H1063=0,(F1063-E1063)/1440,((F1063-E1063)/H1063)/1440),0)</f>
        <v>0</v>
      </c>
      <c r="N1063" s="24">
        <f t="shared" si="113"/>
        <v>0</v>
      </c>
    </row>
    <row r="1064" spans="1:14" x14ac:dyDescent="0.3">
      <c r="A1064" s="6">
        <v>45597</v>
      </c>
      <c r="B1064" t="s">
        <v>34</v>
      </c>
      <c r="C1064" t="str">
        <f>_xlfn.XLOOKUP(D1064,'Production Data'!C:C,'Production Data'!B:B)</f>
        <v>VOUMARD ID GRINDING I14003</v>
      </c>
      <c r="D1064" s="1" t="s">
        <v>27</v>
      </c>
      <c r="E1064" s="1">
        <f>SUMIFS('Production Data'!K:K,'Production Data'!C:C,'Workout sheet'!D1064,'Production Data'!A:A,'Workout sheet'!A1064)</f>
        <v>0</v>
      </c>
      <c r="F1064" s="1">
        <f t="shared" si="116"/>
        <v>35100</v>
      </c>
      <c r="G1064">
        <f>SUMIFS('Production Data'!T:T,'Production Data'!C:C,'Workout sheet'!D1064,'Production Data'!A:A,'Workout sheet'!A1064)</f>
        <v>0</v>
      </c>
      <c r="H1064">
        <f>COUNTIFS('Compac Raw Data'!$D:$D,'Workout sheet'!C1064,'Compac Raw Data'!$Z:$Z,'Workout sheet'!A1064)</f>
        <v>0</v>
      </c>
      <c r="I1064" s="8">
        <f t="shared" si="114"/>
        <v>0</v>
      </c>
      <c r="J1064" s="8">
        <f t="shared" si="115"/>
        <v>0</v>
      </c>
      <c r="K1064">
        <f>(SUMIFS('Compac Raw Data'!S:S,'Compac Raw Data'!Z:Z,'Workout sheet'!A1064,'Compac Raw Data'!D:D,'Workout sheet'!C1064))</f>
        <v>0</v>
      </c>
      <c r="L1064" s="17">
        <f t="shared" si="112"/>
        <v>0</v>
      </c>
      <c r="M1064" s="8">
        <f ca="1">IF(Table2[[#This Row],[MONTH]]+EOMONTH(MONTH(Table2[[#This Row],[MONTH]]),0)&lt;TODAY(),IF(H1064=0,(F1064-E1064)/1440,((F1064-E1064)/H1064)/1440),0)</f>
        <v>0</v>
      </c>
      <c r="N1064" s="24">
        <f t="shared" si="113"/>
        <v>0</v>
      </c>
    </row>
    <row r="1065" spans="1:14" x14ac:dyDescent="0.3">
      <c r="A1065" s="6">
        <v>45597</v>
      </c>
      <c r="B1065" t="s">
        <v>34</v>
      </c>
      <c r="C1065" t="str">
        <f>_xlfn.XLOOKUP(D1065,'Production Data'!C:C,'Production Data'!B:B)</f>
        <v>BURRI GEAR GRINDING BZ331 I15007</v>
      </c>
      <c r="D1065" s="1" t="s">
        <v>28</v>
      </c>
      <c r="E1065" s="1">
        <f>SUMIFS('Production Data'!K:K,'Production Data'!C:C,'Workout sheet'!D1065,'Production Data'!A:A,'Workout sheet'!A1065)</f>
        <v>0</v>
      </c>
      <c r="F1065" s="1">
        <f t="shared" si="116"/>
        <v>35100</v>
      </c>
      <c r="G1065">
        <f>SUMIFS('Production Data'!T:T,'Production Data'!C:C,'Workout sheet'!D1065,'Production Data'!A:A,'Workout sheet'!A1065)</f>
        <v>0</v>
      </c>
      <c r="H1065">
        <f>COUNTIFS('Compac Raw Data'!$D:$D,'Workout sheet'!C1065,'Compac Raw Data'!$Z:$Z,'Workout sheet'!A1065)</f>
        <v>0</v>
      </c>
      <c r="I1065" s="8">
        <f t="shared" si="114"/>
        <v>0</v>
      </c>
      <c r="J1065" s="8">
        <f t="shared" si="115"/>
        <v>0</v>
      </c>
      <c r="K1065">
        <f>(SUMIFS('Compac Raw Data'!S:S,'Compac Raw Data'!Z:Z,'Workout sheet'!A1065,'Compac Raw Data'!D:D,'Workout sheet'!C1065))</f>
        <v>0</v>
      </c>
      <c r="L1065" s="17">
        <f t="shared" si="112"/>
        <v>0</v>
      </c>
      <c r="M1065" s="8">
        <f ca="1">IF(Table2[[#This Row],[MONTH]]+EOMONTH(MONTH(Table2[[#This Row],[MONTH]]),0)&lt;TODAY(),IF(H1065=0,(F1065-E1065)/1440,((F1065-E1065)/H1065)/1440),0)</f>
        <v>0</v>
      </c>
      <c r="N1065" s="24">
        <f t="shared" si="113"/>
        <v>0</v>
      </c>
    </row>
    <row r="1066" spans="1:14" x14ac:dyDescent="0.3">
      <c r="A1066" s="6">
        <v>45597</v>
      </c>
      <c r="B1066" t="s">
        <v>34</v>
      </c>
      <c r="C1066" t="str">
        <f>_xlfn.XLOOKUP(D1066,'Production Data'!C:C,'Production Data'!B:B)</f>
        <v>PMT INTERNAL GRINDING-2 FIG50XL I14005</v>
      </c>
      <c r="D1066" s="1" t="s">
        <v>29</v>
      </c>
      <c r="E1066" s="1">
        <f>SUMIFS('Production Data'!K:K,'Production Data'!C:C,'Workout sheet'!D1066,'Production Data'!A:A,'Workout sheet'!A1066)</f>
        <v>0</v>
      </c>
      <c r="F1066" s="1">
        <f t="shared" si="116"/>
        <v>35100</v>
      </c>
      <c r="G1066">
        <f>SUMIFS('Production Data'!T:T,'Production Data'!C:C,'Workout sheet'!D1066,'Production Data'!A:A,'Workout sheet'!A1066)</f>
        <v>0</v>
      </c>
      <c r="H1066">
        <f>COUNTIFS('Compac Raw Data'!$D:$D,'Workout sheet'!C1066,'Compac Raw Data'!$Z:$Z,'Workout sheet'!A1066)</f>
        <v>0</v>
      </c>
      <c r="I1066" s="8">
        <f t="shared" si="114"/>
        <v>0</v>
      </c>
      <c r="J1066" s="8">
        <f t="shared" si="115"/>
        <v>0</v>
      </c>
      <c r="K1066">
        <f>(SUMIFS('Compac Raw Data'!S:S,'Compac Raw Data'!Z:Z,'Workout sheet'!A1066,'Compac Raw Data'!D:D,'Workout sheet'!C1066))</f>
        <v>0</v>
      </c>
      <c r="L1066" s="17">
        <f t="shared" si="112"/>
        <v>0</v>
      </c>
      <c r="M1066" s="8">
        <f ca="1">IF(Table2[[#This Row],[MONTH]]+EOMONTH(MONTH(Table2[[#This Row],[MONTH]]),0)&lt;TODAY(),IF(H1066=0,(F1066-E1066)/1440,((F1066-E1066)/H1066)/1440),0)</f>
        <v>0</v>
      </c>
      <c r="N1066" s="24">
        <f t="shared" si="113"/>
        <v>0</v>
      </c>
    </row>
    <row r="1067" spans="1:14" x14ac:dyDescent="0.3">
      <c r="A1067" s="6">
        <v>45597</v>
      </c>
      <c r="B1067" t="s">
        <v>34</v>
      </c>
      <c r="C1067" t="str">
        <f>_xlfn.XLOOKUP(D1067,'Production Data'!C:C,'Production Data'!B:B)</f>
        <v>REISHAUER GEAR GRINDING RZ301AS I15003</v>
      </c>
      <c r="D1067" s="1" t="s">
        <v>30</v>
      </c>
      <c r="E1067" s="1">
        <f>SUMIFS('Production Data'!K:K,'Production Data'!C:C,'Workout sheet'!D1067,'Production Data'!A:A,'Workout sheet'!A1067)</f>
        <v>0</v>
      </c>
      <c r="F1067" s="1">
        <f t="shared" si="116"/>
        <v>35100</v>
      </c>
      <c r="G1067">
        <f>SUMIFS('Production Data'!T:T,'Production Data'!C:C,'Workout sheet'!D1067,'Production Data'!A:A,'Workout sheet'!A1067)</f>
        <v>0</v>
      </c>
      <c r="H1067">
        <f>COUNTIFS('Compac Raw Data'!$D:$D,'Workout sheet'!C1067,'Compac Raw Data'!$Z:$Z,'Workout sheet'!A1067)</f>
        <v>0</v>
      </c>
      <c r="I1067" s="8">
        <f t="shared" si="114"/>
        <v>0</v>
      </c>
      <c r="J1067" s="8">
        <f t="shared" si="115"/>
        <v>0</v>
      </c>
      <c r="K1067">
        <f>(SUMIFS('Compac Raw Data'!S:S,'Compac Raw Data'!Z:Z,'Workout sheet'!A1067,'Compac Raw Data'!D:D,'Workout sheet'!C1067))</f>
        <v>0</v>
      </c>
      <c r="L1067" s="17">
        <f t="shared" ref="L1067:L1130" si="117">IFERROR(E1067/G1067,0)</f>
        <v>0</v>
      </c>
      <c r="M1067" s="8">
        <f ca="1">IF(Table2[[#This Row],[MONTH]]+EOMONTH(MONTH(Table2[[#This Row],[MONTH]]),0)&lt;TODAY(),IF(H1067=0,(F1067-E1067)/1440,((F1067-E1067)/H1067)/1440),0)</f>
        <v>0</v>
      </c>
      <c r="N1067" s="24">
        <f t="shared" ref="N1067:N1130" si="118">E1067/F1067</f>
        <v>0</v>
      </c>
    </row>
    <row r="1068" spans="1:14" x14ac:dyDescent="0.3">
      <c r="A1068" s="6">
        <v>45597</v>
      </c>
      <c r="B1068" t="s">
        <v>34</v>
      </c>
      <c r="C1068" t="str">
        <f>_xlfn.XLOOKUP(D1068,'Production Data'!C:C,'Production Data'!B:B)</f>
        <v>REISHAUER GEAR GRINDING RZ362A I15004</v>
      </c>
      <c r="D1068" s="1" t="s">
        <v>31</v>
      </c>
      <c r="E1068" s="1">
        <f>SUMIFS('Production Data'!K:K,'Production Data'!C:C,'Workout sheet'!D1068,'Production Data'!A:A,'Workout sheet'!A1068)</f>
        <v>0</v>
      </c>
      <c r="F1068" s="1">
        <f t="shared" si="116"/>
        <v>35100</v>
      </c>
      <c r="G1068">
        <f>SUMIFS('Production Data'!T:T,'Production Data'!C:C,'Workout sheet'!D1068,'Production Data'!A:A,'Workout sheet'!A1068)</f>
        <v>0</v>
      </c>
      <c r="H1068">
        <f>COUNTIFS('Compac Raw Data'!$D:$D,'Workout sheet'!C1068,'Compac Raw Data'!$Z:$Z,'Workout sheet'!A1068)</f>
        <v>0</v>
      </c>
      <c r="I1068" s="8">
        <f t="shared" si="114"/>
        <v>0</v>
      </c>
      <c r="J1068" s="8">
        <f t="shared" si="115"/>
        <v>0</v>
      </c>
      <c r="K1068">
        <f>(SUMIFS('Compac Raw Data'!S:S,'Compac Raw Data'!Z:Z,'Workout sheet'!A1068,'Compac Raw Data'!D:D,'Workout sheet'!C1068))</f>
        <v>0</v>
      </c>
      <c r="L1068" s="17">
        <f t="shared" si="117"/>
        <v>0</v>
      </c>
      <c r="M1068" s="8">
        <f ca="1">IF(Table2[[#This Row],[MONTH]]+EOMONTH(MONTH(Table2[[#This Row],[MONTH]]),0)&lt;TODAY(),IF(H1068=0,(F1068-E1068)/1440,((F1068-E1068)/H1068)/1440),0)</f>
        <v>0</v>
      </c>
      <c r="N1068" s="24">
        <f t="shared" si="118"/>
        <v>0</v>
      </c>
    </row>
    <row r="1069" spans="1:14" x14ac:dyDescent="0.3">
      <c r="A1069" s="6">
        <v>45597</v>
      </c>
      <c r="B1069" t="s">
        <v>35</v>
      </c>
      <c r="C1069" t="str">
        <f>_xlfn.XLOOKUP(D1069,'Production Data'!C:C,'Production Data'!B:B)</f>
        <v>MAZAK HMC HCN6000 I21005</v>
      </c>
      <c r="D1069" s="1" t="s">
        <v>36</v>
      </c>
      <c r="E1069" s="1">
        <f>SUMIFS('Production Data'!K:K,'Production Data'!C:C,'Workout sheet'!D1069,'Production Data'!A:A,'Workout sheet'!A1069)</f>
        <v>0</v>
      </c>
      <c r="F1069" s="1">
        <f t="shared" si="116"/>
        <v>35100</v>
      </c>
      <c r="G1069">
        <f>SUMIFS('Production Data'!T:T,'Production Data'!C:C,'Workout sheet'!D1069,'Production Data'!A:A,'Workout sheet'!A1069)</f>
        <v>0</v>
      </c>
      <c r="H1069">
        <f>COUNTIFS('Compac Raw Data'!$D:$D,'Workout sheet'!C1069,'Compac Raw Data'!$Z:$Z,'Workout sheet'!A1069)</f>
        <v>0</v>
      </c>
      <c r="I1069" s="8">
        <f t="shared" si="114"/>
        <v>0</v>
      </c>
      <c r="J1069" s="8">
        <f t="shared" si="115"/>
        <v>0</v>
      </c>
      <c r="K1069">
        <f>(SUMIFS('Compac Raw Data'!S:S,'Compac Raw Data'!Z:Z,'Workout sheet'!A1069,'Compac Raw Data'!D:D,'Workout sheet'!C1069))</f>
        <v>0</v>
      </c>
      <c r="L1069" s="17">
        <f t="shared" si="117"/>
        <v>0</v>
      </c>
      <c r="M1069" s="8">
        <f ca="1">IF(Table2[[#This Row],[MONTH]]+EOMONTH(MONTH(Table2[[#This Row],[MONTH]]),0)&lt;TODAY(),IF(H1069=0,(F1069-E1069)/1440,((F1069-E1069)/H1069)/1440),0)</f>
        <v>0</v>
      </c>
      <c r="N1069" s="24">
        <f t="shared" si="118"/>
        <v>0</v>
      </c>
    </row>
    <row r="1070" spans="1:14" x14ac:dyDescent="0.3">
      <c r="A1070" s="6">
        <v>45597</v>
      </c>
      <c r="B1070" t="s">
        <v>35</v>
      </c>
      <c r="C1070" t="str">
        <f>_xlfn.XLOOKUP(D1070,'Production Data'!C:C,'Production Data'!B:B)</f>
        <v>MAZAK HMC FH 4000- 21001</v>
      </c>
      <c r="D1070" s="1" t="s">
        <v>37</v>
      </c>
      <c r="E1070" s="1">
        <f>SUMIFS('Production Data'!K:K,'Production Data'!C:C,'Workout sheet'!D1070,'Production Data'!A:A,'Workout sheet'!A1070)</f>
        <v>0</v>
      </c>
      <c r="F1070" s="1">
        <f t="shared" si="116"/>
        <v>35100</v>
      </c>
      <c r="G1070">
        <f>SUMIFS('Production Data'!T:T,'Production Data'!C:C,'Workout sheet'!D1070,'Production Data'!A:A,'Workout sheet'!A1070)</f>
        <v>0</v>
      </c>
      <c r="H1070">
        <f>COUNTIFS('Compac Raw Data'!$D:$D,'Workout sheet'!C1070,'Compac Raw Data'!$Z:$Z,'Workout sheet'!A1070)</f>
        <v>0</v>
      </c>
      <c r="I1070" s="8">
        <f t="shared" si="114"/>
        <v>0</v>
      </c>
      <c r="J1070" s="8">
        <f t="shared" si="115"/>
        <v>0</v>
      </c>
      <c r="K1070">
        <f>(SUMIFS('Compac Raw Data'!S:S,'Compac Raw Data'!Z:Z,'Workout sheet'!A1070,'Compac Raw Data'!D:D,'Workout sheet'!C1070))</f>
        <v>0</v>
      </c>
      <c r="L1070" s="17">
        <f t="shared" si="117"/>
        <v>0</v>
      </c>
      <c r="M1070" s="8">
        <f ca="1">IF(Table2[[#This Row],[MONTH]]+EOMONTH(MONTH(Table2[[#This Row],[MONTH]]),0)&lt;TODAY(),IF(H1070=0,(F1070-E1070)/1440,((F1070-E1070)/H1070)/1440),0)</f>
        <v>0</v>
      </c>
      <c r="N1070" s="24">
        <f t="shared" si="118"/>
        <v>0</v>
      </c>
    </row>
    <row r="1071" spans="1:14" x14ac:dyDescent="0.3">
      <c r="A1071" s="6">
        <v>45597</v>
      </c>
      <c r="B1071" t="s">
        <v>35</v>
      </c>
      <c r="C1071" t="str">
        <f>_xlfn.XLOOKUP(D1071,'Production Data'!C:C,'Production Data'!B:B)</f>
        <v>DOOSAN VERTICAL TURNING LATHE VTL850 I3101</v>
      </c>
      <c r="D1071" s="1" t="s">
        <v>38</v>
      </c>
      <c r="E1071" s="1">
        <f>SUMIFS('Production Data'!K:K,'Production Data'!C:C,'Workout sheet'!D1071,'Production Data'!A:A,'Workout sheet'!A1071)</f>
        <v>0</v>
      </c>
      <c r="F1071" s="1">
        <f t="shared" si="116"/>
        <v>35100</v>
      </c>
      <c r="G1071">
        <f>SUMIFS('Production Data'!T:T,'Production Data'!C:C,'Workout sheet'!D1071,'Production Data'!A:A,'Workout sheet'!A1071)</f>
        <v>0</v>
      </c>
      <c r="H1071">
        <f>COUNTIFS('Compac Raw Data'!$D:$D,'Workout sheet'!C1071,'Compac Raw Data'!$Z:$Z,'Workout sheet'!A1071)</f>
        <v>0</v>
      </c>
      <c r="I1071" s="8">
        <f t="shared" si="114"/>
        <v>0</v>
      </c>
      <c r="J1071" s="8">
        <f t="shared" si="115"/>
        <v>0</v>
      </c>
      <c r="K1071">
        <f>(SUMIFS('Compac Raw Data'!S:S,'Compac Raw Data'!Z:Z,'Workout sheet'!A1071,'Compac Raw Data'!D:D,'Workout sheet'!C1071))</f>
        <v>0</v>
      </c>
      <c r="L1071" s="17">
        <f t="shared" si="117"/>
        <v>0</v>
      </c>
      <c r="M1071" s="8">
        <f ca="1">IF(Table2[[#This Row],[MONTH]]+EOMONTH(MONTH(Table2[[#This Row],[MONTH]]),0)&lt;TODAY(),IF(H1071=0,(F1071-E1071)/1440,((F1071-E1071)/H1071)/1440),0)</f>
        <v>0</v>
      </c>
      <c r="N1071" s="24">
        <f t="shared" si="118"/>
        <v>0</v>
      </c>
    </row>
    <row r="1072" spans="1:14" x14ac:dyDescent="0.3">
      <c r="A1072" s="6">
        <v>45597</v>
      </c>
      <c r="B1072" t="s">
        <v>35</v>
      </c>
      <c r="C1072" t="str">
        <f>_xlfn.XLOOKUP(D1072,'Production Data'!C:C,'Production Data'!B:B)</f>
        <v>HWACHEON VERTICAL TURNING LATHE VT550R I3105</v>
      </c>
      <c r="D1072" s="1" t="s">
        <v>39</v>
      </c>
      <c r="E1072" s="1">
        <f>SUMIFS('Production Data'!K:K,'Production Data'!C:C,'Workout sheet'!D1072,'Production Data'!A:A,'Workout sheet'!A1072)</f>
        <v>0</v>
      </c>
      <c r="F1072" s="1">
        <f t="shared" si="116"/>
        <v>35100</v>
      </c>
      <c r="G1072">
        <f>SUMIFS('Production Data'!T:T,'Production Data'!C:C,'Workout sheet'!D1072,'Production Data'!A:A,'Workout sheet'!A1072)</f>
        <v>0</v>
      </c>
      <c r="H1072">
        <f>COUNTIFS('Compac Raw Data'!$D:$D,'Workout sheet'!C1072,'Compac Raw Data'!$Z:$Z,'Workout sheet'!A1072)</f>
        <v>0</v>
      </c>
      <c r="I1072" s="8">
        <f t="shared" si="114"/>
        <v>0</v>
      </c>
      <c r="J1072" s="8">
        <f t="shared" si="115"/>
        <v>0</v>
      </c>
      <c r="K1072">
        <f>(SUMIFS('Compac Raw Data'!S:S,'Compac Raw Data'!Z:Z,'Workout sheet'!A1072,'Compac Raw Data'!D:D,'Workout sheet'!C1072))</f>
        <v>0</v>
      </c>
      <c r="L1072" s="17">
        <f t="shared" si="117"/>
        <v>0</v>
      </c>
      <c r="M1072" s="8">
        <f ca="1">IF(Table2[[#This Row],[MONTH]]+EOMONTH(MONTH(Table2[[#This Row],[MONTH]]),0)&lt;TODAY(),IF(H1072=0,(F1072-E1072)/1440,((F1072-E1072)/H1072)/1440),0)</f>
        <v>0</v>
      </c>
      <c r="N1072" s="24">
        <f t="shared" si="118"/>
        <v>0</v>
      </c>
    </row>
    <row r="1073" spans="1:14" x14ac:dyDescent="0.3">
      <c r="A1073" s="6">
        <v>45597</v>
      </c>
      <c r="B1073" t="s">
        <v>35</v>
      </c>
      <c r="C1073" t="str">
        <f>_xlfn.XLOOKUP(D1073,'Production Data'!C:C,'Production Data'!B:B)</f>
        <v>HWACHEON VERTICAL TURNING LATHE VT650R I3107</v>
      </c>
      <c r="D1073" s="1" t="s">
        <v>40</v>
      </c>
      <c r="E1073" s="1">
        <f>SUMIFS('Production Data'!K:K,'Production Data'!C:C,'Workout sheet'!D1073,'Production Data'!A:A,'Workout sheet'!A1073)</f>
        <v>0</v>
      </c>
      <c r="F1073" s="1">
        <f t="shared" si="116"/>
        <v>35100</v>
      </c>
      <c r="G1073">
        <f>SUMIFS('Production Data'!T:T,'Production Data'!C:C,'Workout sheet'!D1073,'Production Data'!A:A,'Workout sheet'!A1073)</f>
        <v>0</v>
      </c>
      <c r="H1073">
        <f>COUNTIFS('Compac Raw Data'!$D:$D,'Workout sheet'!C1073,'Compac Raw Data'!$Z:$Z,'Workout sheet'!A1073)</f>
        <v>0</v>
      </c>
      <c r="I1073" s="8">
        <f t="shared" si="114"/>
        <v>0</v>
      </c>
      <c r="J1073" s="8">
        <f t="shared" si="115"/>
        <v>0</v>
      </c>
      <c r="K1073">
        <f>(SUMIFS('Compac Raw Data'!S:S,'Compac Raw Data'!Z:Z,'Workout sheet'!A1073,'Compac Raw Data'!D:D,'Workout sheet'!C1073))</f>
        <v>0</v>
      </c>
      <c r="L1073" s="17">
        <f t="shared" si="117"/>
        <v>0</v>
      </c>
      <c r="M1073" s="8">
        <f ca="1">IF(Table2[[#This Row],[MONTH]]+EOMONTH(MONTH(Table2[[#This Row],[MONTH]]),0)&lt;TODAY(),IF(H1073=0,(F1073-E1073)/1440,((F1073-E1073)/H1073)/1440),0)</f>
        <v>0</v>
      </c>
      <c r="N1073" s="24">
        <f t="shared" si="118"/>
        <v>0</v>
      </c>
    </row>
    <row r="1074" spans="1:14" x14ac:dyDescent="0.3">
      <c r="A1074" s="6">
        <v>45597</v>
      </c>
      <c r="B1074" t="s">
        <v>35</v>
      </c>
      <c r="C1074" t="str">
        <f>_xlfn.XLOOKUP(D1074,'Production Data'!C:C,'Production Data'!B:B)</f>
        <v>MAZAK HMC FH6800 6PC I21004</v>
      </c>
      <c r="D1074" s="1" t="s">
        <v>41</v>
      </c>
      <c r="E1074" s="1">
        <f>SUMIFS('Production Data'!K:K,'Production Data'!C:C,'Workout sheet'!D1074,'Production Data'!A:A,'Workout sheet'!A1074)</f>
        <v>0</v>
      </c>
      <c r="F1074" s="1">
        <f t="shared" si="116"/>
        <v>35100</v>
      </c>
      <c r="G1074">
        <f>SUMIFS('Production Data'!T:T,'Production Data'!C:C,'Workout sheet'!D1074,'Production Data'!A:A,'Workout sheet'!A1074)</f>
        <v>0</v>
      </c>
      <c r="H1074">
        <f>COUNTIFS('Compac Raw Data'!$D:$D,'Workout sheet'!C1074,'Compac Raw Data'!$Z:$Z,'Workout sheet'!A1074)</f>
        <v>0</v>
      </c>
      <c r="I1074" s="8">
        <f t="shared" si="114"/>
        <v>0</v>
      </c>
      <c r="J1074" s="8">
        <f t="shared" si="115"/>
        <v>0</v>
      </c>
      <c r="K1074">
        <f>(SUMIFS('Compac Raw Data'!S:S,'Compac Raw Data'!Z:Z,'Workout sheet'!A1074,'Compac Raw Data'!D:D,'Workout sheet'!C1074))</f>
        <v>0</v>
      </c>
      <c r="L1074" s="17">
        <f t="shared" si="117"/>
        <v>0</v>
      </c>
      <c r="M1074" s="8">
        <f ca="1">IF(Table2[[#This Row],[MONTH]]+EOMONTH(MONTH(Table2[[#This Row],[MONTH]]),0)&lt;TODAY(),IF(H1074=0,(F1074-E1074)/1440,((F1074-E1074)/H1074)/1440),0)</f>
        <v>0</v>
      </c>
      <c r="N1074" s="24">
        <f t="shared" si="118"/>
        <v>0</v>
      </c>
    </row>
    <row r="1075" spans="1:14" x14ac:dyDescent="0.3">
      <c r="A1075" s="6">
        <v>45597</v>
      </c>
      <c r="B1075" t="s">
        <v>35</v>
      </c>
      <c r="C1075" t="str">
        <f>_xlfn.XLOOKUP(D1075,'Production Data'!C:C,'Production Data'!B:B)</f>
        <v>MAZAK HMC FH6800 2PC-1 I21003</v>
      </c>
      <c r="D1075" s="1" t="s">
        <v>42</v>
      </c>
      <c r="E1075" s="1">
        <f>SUMIFS('Production Data'!K:K,'Production Data'!C:C,'Workout sheet'!D1075,'Production Data'!A:A,'Workout sheet'!A1075)</f>
        <v>0</v>
      </c>
      <c r="F1075" s="1">
        <f t="shared" si="116"/>
        <v>35100</v>
      </c>
      <c r="G1075">
        <f>SUMIFS('Production Data'!T:T,'Production Data'!C:C,'Workout sheet'!D1075,'Production Data'!A:A,'Workout sheet'!A1075)</f>
        <v>0</v>
      </c>
      <c r="H1075">
        <f>COUNTIFS('Compac Raw Data'!$D:$D,'Workout sheet'!C1075,'Compac Raw Data'!$Z:$Z,'Workout sheet'!A1075)</f>
        <v>0</v>
      </c>
      <c r="I1075" s="8">
        <f t="shared" si="114"/>
        <v>0</v>
      </c>
      <c r="J1075" s="8">
        <f t="shared" si="115"/>
        <v>0</v>
      </c>
      <c r="K1075">
        <f>(SUMIFS('Compac Raw Data'!S:S,'Compac Raw Data'!Z:Z,'Workout sheet'!A1075,'Compac Raw Data'!D:D,'Workout sheet'!C1075))</f>
        <v>0</v>
      </c>
      <c r="L1075" s="17">
        <f t="shared" si="117"/>
        <v>0</v>
      </c>
      <c r="M1075" s="8">
        <f ca="1">IF(Table2[[#This Row],[MONTH]]+EOMONTH(MONTH(Table2[[#This Row],[MONTH]]),0)&lt;TODAY(),IF(H1075=0,(F1075-E1075)/1440,((F1075-E1075)/H1075)/1440),0)</f>
        <v>0</v>
      </c>
      <c r="N1075" s="24">
        <f t="shared" si="118"/>
        <v>0</v>
      </c>
    </row>
    <row r="1076" spans="1:14" x14ac:dyDescent="0.3">
      <c r="A1076" s="6">
        <v>45597</v>
      </c>
      <c r="B1076" t="s">
        <v>35</v>
      </c>
      <c r="C1076" t="str">
        <f>_xlfn.XLOOKUP(D1076,'Production Data'!C:C,'Production Data'!B:B)</f>
        <v>MAZAK HMC FH6800 2PC-2 I21006</v>
      </c>
      <c r="D1076" s="1" t="s">
        <v>43</v>
      </c>
      <c r="E1076" s="1">
        <f>SUMIFS('Production Data'!K:K,'Production Data'!C:C,'Workout sheet'!D1076,'Production Data'!A:A,'Workout sheet'!A1076)</f>
        <v>0</v>
      </c>
      <c r="F1076" s="1">
        <f t="shared" si="116"/>
        <v>35100</v>
      </c>
      <c r="G1076">
        <f>SUMIFS('Production Data'!T:T,'Production Data'!C:C,'Workout sheet'!D1076,'Production Data'!A:A,'Workout sheet'!A1076)</f>
        <v>0</v>
      </c>
      <c r="H1076">
        <f>COUNTIFS('Compac Raw Data'!$D:$D,'Workout sheet'!C1076,'Compac Raw Data'!$Z:$Z,'Workout sheet'!A1076)</f>
        <v>0</v>
      </c>
      <c r="I1076" s="8">
        <f t="shared" ref="I1076:I1139" si="119">IF(H1076=0,(E1076/60),(E1076/H1076)/60)</f>
        <v>0</v>
      </c>
      <c r="J1076" s="8">
        <f t="shared" ref="J1076:J1139" si="120">IF(H1076=0,(G1076-E1076)/1440,((G1076-E1076)/H1076)/1440)</f>
        <v>0</v>
      </c>
      <c r="K1076">
        <f>(SUMIFS('Compac Raw Data'!S:S,'Compac Raw Data'!Z:Z,'Workout sheet'!A1076,'Compac Raw Data'!D:D,'Workout sheet'!C1076))</f>
        <v>0</v>
      </c>
      <c r="L1076" s="17">
        <f t="shared" si="117"/>
        <v>0</v>
      </c>
      <c r="M1076" s="8">
        <f ca="1">IF(Table2[[#This Row],[MONTH]]+EOMONTH(MONTH(Table2[[#This Row],[MONTH]]),0)&lt;TODAY(),IF(H1076=0,(F1076-E1076)/1440,((F1076-E1076)/H1076)/1440),0)</f>
        <v>0</v>
      </c>
      <c r="N1076" s="24">
        <f t="shared" si="118"/>
        <v>0</v>
      </c>
    </row>
    <row r="1077" spans="1:14" x14ac:dyDescent="0.3">
      <c r="A1077" s="6">
        <v>45597</v>
      </c>
      <c r="B1077" t="s">
        <v>35</v>
      </c>
      <c r="C1077" t="str">
        <f>_xlfn.XLOOKUP(D1077,'Production Data'!C:C,'Production Data'!B:B)</f>
        <v>MAZAK TURNING CENTER QTN350M I3006</v>
      </c>
      <c r="D1077" s="1" t="s">
        <v>44</v>
      </c>
      <c r="E1077" s="1">
        <f>SUMIFS('Production Data'!K:K,'Production Data'!C:C,'Workout sheet'!D1077,'Production Data'!A:A,'Workout sheet'!A1077)</f>
        <v>0</v>
      </c>
      <c r="F1077" s="1">
        <f t="shared" si="116"/>
        <v>35100</v>
      </c>
      <c r="G1077">
        <f>SUMIFS('Production Data'!T:T,'Production Data'!C:C,'Workout sheet'!D1077,'Production Data'!A:A,'Workout sheet'!A1077)</f>
        <v>0</v>
      </c>
      <c r="H1077">
        <f>COUNTIFS('Compac Raw Data'!$D:$D,'Workout sheet'!C1077,'Compac Raw Data'!$Z:$Z,'Workout sheet'!A1077)</f>
        <v>0</v>
      </c>
      <c r="I1077" s="8">
        <f t="shared" si="119"/>
        <v>0</v>
      </c>
      <c r="J1077" s="8">
        <f t="shared" si="120"/>
        <v>0</v>
      </c>
      <c r="K1077">
        <f>(SUMIFS('Compac Raw Data'!S:S,'Compac Raw Data'!Z:Z,'Workout sheet'!A1077,'Compac Raw Data'!D:D,'Workout sheet'!C1077))</f>
        <v>0</v>
      </c>
      <c r="L1077" s="17">
        <f t="shared" si="117"/>
        <v>0</v>
      </c>
      <c r="M1077" s="8">
        <f ca="1">IF(Table2[[#This Row],[MONTH]]+EOMONTH(MONTH(Table2[[#This Row],[MONTH]]),0)&lt;TODAY(),IF(H1077=0,(F1077-E1077)/1440,((F1077-E1077)/H1077)/1440),0)</f>
        <v>0</v>
      </c>
      <c r="N1077" s="24">
        <f t="shared" si="118"/>
        <v>0</v>
      </c>
    </row>
    <row r="1078" spans="1:14" x14ac:dyDescent="0.3">
      <c r="A1078" s="6">
        <v>45597</v>
      </c>
      <c r="B1078" t="s">
        <v>35</v>
      </c>
      <c r="C1078" t="str">
        <f>_xlfn.XLOOKUP(D1078,'Production Data'!C:C,'Production Data'!B:B)</f>
        <v>MAZAK VMC VTC200B I22001</v>
      </c>
      <c r="D1078" s="1" t="s">
        <v>45</v>
      </c>
      <c r="E1078" s="1">
        <f>SUMIFS('Production Data'!K:K,'Production Data'!C:C,'Workout sheet'!D1078,'Production Data'!A:A,'Workout sheet'!A1078)</f>
        <v>0</v>
      </c>
      <c r="F1078" s="1">
        <f t="shared" si="116"/>
        <v>35100</v>
      </c>
      <c r="G1078">
        <f>SUMIFS('Production Data'!T:T,'Production Data'!C:C,'Workout sheet'!D1078,'Production Data'!A:A,'Workout sheet'!A1078)</f>
        <v>0</v>
      </c>
      <c r="H1078">
        <f>COUNTIFS('Compac Raw Data'!$D:$D,'Workout sheet'!C1078,'Compac Raw Data'!$Z:$Z,'Workout sheet'!A1078)</f>
        <v>0</v>
      </c>
      <c r="I1078" s="8">
        <f t="shared" si="119"/>
        <v>0</v>
      </c>
      <c r="J1078" s="8">
        <f t="shared" si="120"/>
        <v>0</v>
      </c>
      <c r="K1078">
        <f>(SUMIFS('Compac Raw Data'!S:S,'Compac Raw Data'!Z:Z,'Workout sheet'!A1078,'Compac Raw Data'!D:D,'Workout sheet'!C1078))</f>
        <v>0</v>
      </c>
      <c r="L1078" s="17">
        <f t="shared" si="117"/>
        <v>0</v>
      </c>
      <c r="M1078" s="8">
        <f ca="1">IF(Table2[[#This Row],[MONTH]]+EOMONTH(MONTH(Table2[[#This Row],[MONTH]]),0)&lt;TODAY(),IF(H1078=0,(F1078-E1078)/1440,((F1078-E1078)/H1078)/1440),0)</f>
        <v>0</v>
      </c>
      <c r="N1078" s="24">
        <f t="shared" si="118"/>
        <v>0</v>
      </c>
    </row>
    <row r="1079" spans="1:14" x14ac:dyDescent="0.3">
      <c r="A1079" s="6">
        <v>45597</v>
      </c>
      <c r="B1079" t="s">
        <v>35</v>
      </c>
      <c r="C1079" t="str">
        <f>_xlfn.XLOOKUP(D1079,'Production Data'!C:C,'Production Data'!B:B)</f>
        <v>AMS VMC MCV400 XL I22002</v>
      </c>
      <c r="D1079" s="1" t="s">
        <v>46</v>
      </c>
      <c r="E1079" s="1">
        <f>SUMIFS('Production Data'!K:K,'Production Data'!C:C,'Workout sheet'!D1079,'Production Data'!A:A,'Workout sheet'!A1079)</f>
        <v>0</v>
      </c>
      <c r="F1079" s="1">
        <f t="shared" si="116"/>
        <v>35100</v>
      </c>
      <c r="G1079">
        <f>SUMIFS('Production Data'!T:T,'Production Data'!C:C,'Workout sheet'!D1079,'Production Data'!A:A,'Workout sheet'!A1079)</f>
        <v>0</v>
      </c>
      <c r="H1079">
        <f>COUNTIFS('Compac Raw Data'!$D:$D,'Workout sheet'!C1079,'Compac Raw Data'!$Z:$Z,'Workout sheet'!A1079)</f>
        <v>0</v>
      </c>
      <c r="I1079" s="8">
        <f t="shared" si="119"/>
        <v>0</v>
      </c>
      <c r="J1079" s="8">
        <f t="shared" si="120"/>
        <v>0</v>
      </c>
      <c r="K1079">
        <f>(SUMIFS('Compac Raw Data'!S:S,'Compac Raw Data'!Z:Z,'Workout sheet'!A1079,'Compac Raw Data'!D:D,'Workout sheet'!C1079))</f>
        <v>0</v>
      </c>
      <c r="L1079" s="17">
        <f t="shared" si="117"/>
        <v>0</v>
      </c>
      <c r="M1079" s="8">
        <f ca="1">IF(Table2[[#This Row],[MONTH]]+EOMONTH(MONTH(Table2[[#This Row],[MONTH]]),0)&lt;TODAY(),IF(H1079=0,(F1079-E1079)/1440,((F1079-E1079)/H1079)/1440),0)</f>
        <v>0</v>
      </c>
      <c r="N1079" s="24">
        <f t="shared" si="118"/>
        <v>0</v>
      </c>
    </row>
    <row r="1080" spans="1:14" x14ac:dyDescent="0.3">
      <c r="A1080" s="6">
        <v>45597</v>
      </c>
      <c r="B1080" t="s">
        <v>35</v>
      </c>
      <c r="C1080" t="str">
        <f>_xlfn.XLOOKUP(D1080,'Production Data'!C:C,'Production Data'!B:B)</f>
        <v>TAL VERTICAL TURNING LATHE VTL800 I3106</v>
      </c>
      <c r="D1080" s="1" t="s">
        <v>47</v>
      </c>
      <c r="E1080" s="1">
        <f>SUMIFS('Production Data'!K:K,'Production Data'!C:C,'Workout sheet'!D1080,'Production Data'!A:A,'Workout sheet'!A1080)</f>
        <v>0</v>
      </c>
      <c r="F1080" s="1">
        <f t="shared" si="116"/>
        <v>35100</v>
      </c>
      <c r="G1080">
        <f>SUMIFS('Production Data'!T:T,'Production Data'!C:C,'Workout sheet'!D1080,'Production Data'!A:A,'Workout sheet'!A1080)</f>
        <v>0</v>
      </c>
      <c r="H1080">
        <f>COUNTIFS('Compac Raw Data'!$D:$D,'Workout sheet'!C1080,'Compac Raw Data'!$Z:$Z,'Workout sheet'!A1080)</f>
        <v>0</v>
      </c>
      <c r="I1080" s="8">
        <f t="shared" si="119"/>
        <v>0</v>
      </c>
      <c r="J1080" s="8">
        <f t="shared" si="120"/>
        <v>0</v>
      </c>
      <c r="K1080">
        <f>(SUMIFS('Compac Raw Data'!S:S,'Compac Raw Data'!Z:Z,'Workout sheet'!A1080,'Compac Raw Data'!D:D,'Workout sheet'!C1080))</f>
        <v>0</v>
      </c>
      <c r="L1080" s="17">
        <f t="shared" si="117"/>
        <v>0</v>
      </c>
      <c r="M1080" s="8">
        <f ca="1">IF(Table2[[#This Row],[MONTH]]+EOMONTH(MONTH(Table2[[#This Row],[MONTH]]),0)&lt;TODAY(),IF(H1080=0,(F1080-E1080)/1440,((F1080-E1080)/H1080)/1440),0)</f>
        <v>0</v>
      </c>
      <c r="N1080" s="24">
        <f t="shared" si="118"/>
        <v>0</v>
      </c>
    </row>
    <row r="1081" spans="1:14" x14ac:dyDescent="0.3">
      <c r="A1081" s="6">
        <v>45597</v>
      </c>
      <c r="B1081" t="s">
        <v>35</v>
      </c>
      <c r="C1081" t="str">
        <f>_xlfn.XLOOKUP(D1081,'Production Data'!C:C,'Production Data'!B:B)</f>
        <v>MAZAK TURNING CENTER QTN250M I3005</v>
      </c>
      <c r="D1081" s="1" t="s">
        <v>48</v>
      </c>
      <c r="E1081" s="1">
        <f>SUMIFS('Production Data'!K:K,'Production Data'!C:C,'Workout sheet'!D1081,'Production Data'!A:A,'Workout sheet'!A1081)</f>
        <v>0</v>
      </c>
      <c r="F1081" s="1">
        <f t="shared" si="116"/>
        <v>35100</v>
      </c>
      <c r="G1081">
        <f>SUMIFS('Production Data'!T:T,'Production Data'!C:C,'Workout sheet'!D1081,'Production Data'!A:A,'Workout sheet'!A1081)</f>
        <v>0</v>
      </c>
      <c r="H1081">
        <f>COUNTIFS('Compac Raw Data'!$D:$D,'Workout sheet'!C1081,'Compac Raw Data'!$Z:$Z,'Workout sheet'!A1081)</f>
        <v>0</v>
      </c>
      <c r="I1081" s="8">
        <f t="shared" si="119"/>
        <v>0</v>
      </c>
      <c r="J1081" s="8">
        <f t="shared" si="120"/>
        <v>0</v>
      </c>
      <c r="K1081">
        <f>(SUMIFS('Compac Raw Data'!S:S,'Compac Raw Data'!Z:Z,'Workout sheet'!A1081,'Compac Raw Data'!D:D,'Workout sheet'!C1081))</f>
        <v>0</v>
      </c>
      <c r="L1081" s="17">
        <f t="shared" si="117"/>
        <v>0</v>
      </c>
      <c r="M1081" s="8">
        <f ca="1">IF(Table2[[#This Row],[MONTH]]+EOMONTH(MONTH(Table2[[#This Row],[MONTH]]),0)&lt;TODAY(),IF(H1081=0,(F1081-E1081)/1440,((F1081-E1081)/H1081)/1440),0)</f>
        <v>0</v>
      </c>
      <c r="N1081" s="24">
        <f t="shared" si="118"/>
        <v>0</v>
      </c>
    </row>
    <row r="1082" spans="1:14" x14ac:dyDescent="0.3">
      <c r="A1082" s="6">
        <v>45597</v>
      </c>
      <c r="B1082" t="s">
        <v>35</v>
      </c>
      <c r="C1082" t="str">
        <f>_xlfn.XLOOKUP(D1082,'Production Data'!C:C,'Production Data'!B:B)</f>
        <v>MAZAK TURNING CENTER SQT200 I3004</v>
      </c>
      <c r="D1082" s="1" t="s">
        <v>49</v>
      </c>
      <c r="E1082" s="1">
        <f>SUMIFS('Production Data'!K:K,'Production Data'!C:C,'Workout sheet'!D1082,'Production Data'!A:A,'Workout sheet'!A1082)</f>
        <v>0</v>
      </c>
      <c r="F1082" s="1">
        <f t="shared" si="116"/>
        <v>35100</v>
      </c>
      <c r="G1082">
        <f>SUMIFS('Production Data'!T:T,'Production Data'!C:C,'Workout sheet'!D1082,'Production Data'!A:A,'Workout sheet'!A1082)</f>
        <v>0</v>
      </c>
      <c r="H1082">
        <f>COUNTIFS('Compac Raw Data'!$D:$D,'Workout sheet'!C1082,'Compac Raw Data'!$Z:$Z,'Workout sheet'!A1082)</f>
        <v>0</v>
      </c>
      <c r="I1082" s="8">
        <f t="shared" si="119"/>
        <v>0</v>
      </c>
      <c r="J1082" s="8">
        <f t="shared" si="120"/>
        <v>0</v>
      </c>
      <c r="K1082">
        <f>(SUMIFS('Compac Raw Data'!S:S,'Compac Raw Data'!Z:Z,'Workout sheet'!A1082,'Compac Raw Data'!D:D,'Workout sheet'!C1082))</f>
        <v>0</v>
      </c>
      <c r="L1082" s="17">
        <f t="shared" si="117"/>
        <v>0</v>
      </c>
      <c r="M1082" s="8">
        <f ca="1">IF(Table2[[#This Row],[MONTH]]+EOMONTH(MONTH(Table2[[#This Row],[MONTH]]),0)&lt;TODAY(),IF(H1082=0,(F1082-E1082)/1440,((F1082-E1082)/H1082)/1440),0)</f>
        <v>0</v>
      </c>
      <c r="N1082" s="24">
        <f t="shared" si="118"/>
        <v>0</v>
      </c>
    </row>
    <row r="1083" spans="1:14" x14ac:dyDescent="0.3">
      <c r="A1083" s="6">
        <v>45597</v>
      </c>
      <c r="B1083" t="s">
        <v>35</v>
      </c>
      <c r="C1083" t="str">
        <f>_xlfn.XLOOKUP(D1083,'Production Data'!C:C,'Production Data'!B:B)</f>
        <v>MAZAK TURNING CENTER SQT250-2 I3003</v>
      </c>
      <c r="D1083" s="1" t="s">
        <v>50</v>
      </c>
      <c r="E1083" s="1">
        <f>SUMIFS('Production Data'!K:K,'Production Data'!C:C,'Workout sheet'!D1083,'Production Data'!A:A,'Workout sheet'!A1083)</f>
        <v>0</v>
      </c>
      <c r="F1083" s="1">
        <f t="shared" si="116"/>
        <v>35100</v>
      </c>
      <c r="G1083">
        <f>SUMIFS('Production Data'!T:T,'Production Data'!C:C,'Workout sheet'!D1083,'Production Data'!A:A,'Workout sheet'!A1083)</f>
        <v>0</v>
      </c>
      <c r="H1083">
        <f>COUNTIFS('Compac Raw Data'!$D:$D,'Workout sheet'!C1083,'Compac Raw Data'!$Z:$Z,'Workout sheet'!A1083)</f>
        <v>0</v>
      </c>
      <c r="I1083" s="8">
        <f t="shared" si="119"/>
        <v>0</v>
      </c>
      <c r="J1083" s="8">
        <f t="shared" si="120"/>
        <v>0</v>
      </c>
      <c r="K1083">
        <f>(SUMIFS('Compac Raw Data'!S:S,'Compac Raw Data'!Z:Z,'Workout sheet'!A1083,'Compac Raw Data'!D:D,'Workout sheet'!C1083))</f>
        <v>0</v>
      </c>
      <c r="L1083" s="17">
        <f t="shared" si="117"/>
        <v>0</v>
      </c>
      <c r="M1083" s="8">
        <f ca="1">IF(Table2[[#This Row],[MONTH]]+EOMONTH(MONTH(Table2[[#This Row],[MONTH]]),0)&lt;TODAY(),IF(H1083=0,(F1083-E1083)/1440,((F1083-E1083)/H1083)/1440),0)</f>
        <v>0</v>
      </c>
      <c r="N1083" s="24">
        <f t="shared" si="118"/>
        <v>0</v>
      </c>
    </row>
    <row r="1084" spans="1:14" x14ac:dyDescent="0.3">
      <c r="A1084" s="6">
        <v>45597</v>
      </c>
      <c r="B1084" t="s">
        <v>35</v>
      </c>
      <c r="C1084" t="str">
        <f>_xlfn.XLOOKUP(D1084,'Production Data'!C:C,'Production Data'!B:B)</f>
        <v>MAG FEELER VMC VMP45A I22003</v>
      </c>
      <c r="D1084" s="1" t="s">
        <v>51</v>
      </c>
      <c r="E1084" s="1">
        <f>SUMIFS('Production Data'!K:K,'Production Data'!C:C,'Workout sheet'!D1084,'Production Data'!A:A,'Workout sheet'!A1084)</f>
        <v>0</v>
      </c>
      <c r="F1084" s="1">
        <f t="shared" si="116"/>
        <v>35100</v>
      </c>
      <c r="G1084">
        <f>SUMIFS('Production Data'!T:T,'Production Data'!C:C,'Workout sheet'!D1084,'Production Data'!A:A,'Workout sheet'!A1084)</f>
        <v>0</v>
      </c>
      <c r="H1084">
        <f>COUNTIFS('Compac Raw Data'!$D:$D,'Workout sheet'!C1084,'Compac Raw Data'!$Z:$Z,'Workout sheet'!A1084)</f>
        <v>0</v>
      </c>
      <c r="I1084" s="8">
        <f t="shared" si="119"/>
        <v>0</v>
      </c>
      <c r="J1084" s="8">
        <f t="shared" si="120"/>
        <v>0</v>
      </c>
      <c r="K1084">
        <f>(SUMIFS('Compac Raw Data'!S:S,'Compac Raw Data'!Z:Z,'Workout sheet'!A1084,'Compac Raw Data'!D:D,'Workout sheet'!C1084))</f>
        <v>0</v>
      </c>
      <c r="L1084" s="17">
        <f t="shared" si="117"/>
        <v>0</v>
      </c>
      <c r="M1084" s="8">
        <f ca="1">IF(Table2[[#This Row],[MONTH]]+EOMONTH(MONTH(Table2[[#This Row],[MONTH]]),0)&lt;TODAY(),IF(H1084=0,(F1084-E1084)/1440,((F1084-E1084)/H1084)/1440),0)</f>
        <v>0</v>
      </c>
      <c r="N1084" s="24">
        <f t="shared" si="118"/>
        <v>0</v>
      </c>
    </row>
    <row r="1085" spans="1:14" x14ac:dyDescent="0.3">
      <c r="A1085" s="6">
        <v>45597</v>
      </c>
      <c r="B1085" t="s">
        <v>35</v>
      </c>
      <c r="C1085" t="str">
        <f>_xlfn.XLOOKUP(D1085,'Production Data'!C:C,'Production Data'!B:B)</f>
        <v>MAZAK HMC HCN6800 2PC-3 I21007</v>
      </c>
      <c r="D1085" s="1" t="s">
        <v>52</v>
      </c>
      <c r="E1085" s="1">
        <f>SUMIFS('Production Data'!K:K,'Production Data'!C:C,'Workout sheet'!D1085,'Production Data'!A:A,'Workout sheet'!A1085)</f>
        <v>0</v>
      </c>
      <c r="F1085" s="1">
        <f t="shared" si="116"/>
        <v>35100</v>
      </c>
      <c r="G1085">
        <f>SUMIFS('Production Data'!T:T,'Production Data'!C:C,'Workout sheet'!D1085,'Production Data'!A:A,'Workout sheet'!A1085)</f>
        <v>0</v>
      </c>
      <c r="H1085">
        <f>COUNTIFS('Compac Raw Data'!$D:$D,'Workout sheet'!C1085,'Compac Raw Data'!$Z:$Z,'Workout sheet'!A1085)</f>
        <v>0</v>
      </c>
      <c r="I1085" s="8">
        <f t="shared" si="119"/>
        <v>0</v>
      </c>
      <c r="J1085" s="8">
        <f t="shared" si="120"/>
        <v>0</v>
      </c>
      <c r="K1085">
        <f>(SUMIFS('Compac Raw Data'!S:S,'Compac Raw Data'!Z:Z,'Workout sheet'!A1085,'Compac Raw Data'!D:D,'Workout sheet'!C1085))</f>
        <v>0</v>
      </c>
      <c r="L1085" s="17">
        <f t="shared" si="117"/>
        <v>0</v>
      </c>
      <c r="M1085" s="8">
        <f ca="1">IF(Table2[[#This Row],[MONTH]]+EOMONTH(MONTH(Table2[[#This Row],[MONTH]]),0)&lt;TODAY(),IF(H1085=0,(F1085-E1085)/1440,((F1085-E1085)/H1085)/1440),0)</f>
        <v>0</v>
      </c>
      <c r="N1085" s="24">
        <f t="shared" si="118"/>
        <v>0</v>
      </c>
    </row>
    <row r="1086" spans="1:14" x14ac:dyDescent="0.3">
      <c r="A1086" s="6">
        <v>45597</v>
      </c>
      <c r="B1086" t="s">
        <v>35</v>
      </c>
      <c r="C1086" t="str">
        <f>_xlfn.XLOOKUP(D1086,'Production Data'!C:C,'Production Data'!B:B)</f>
        <v>DOOSAN HMC HP6300 7PC I21008</v>
      </c>
      <c r="D1086" s="1" t="s">
        <v>53</v>
      </c>
      <c r="E1086" s="1">
        <f>SUMIFS('Production Data'!K:K,'Production Data'!C:C,'Workout sheet'!D1086,'Production Data'!A:A,'Workout sheet'!A1086)</f>
        <v>0</v>
      </c>
      <c r="F1086" s="1">
        <f t="shared" si="116"/>
        <v>35100</v>
      </c>
      <c r="G1086">
        <f>SUMIFS('Production Data'!T:T,'Production Data'!C:C,'Workout sheet'!D1086,'Production Data'!A:A,'Workout sheet'!A1086)</f>
        <v>0</v>
      </c>
      <c r="H1086">
        <f>COUNTIFS('Compac Raw Data'!$D:$D,'Workout sheet'!C1086,'Compac Raw Data'!$Z:$Z,'Workout sheet'!A1086)</f>
        <v>0</v>
      </c>
      <c r="I1086" s="8">
        <f t="shared" si="119"/>
        <v>0</v>
      </c>
      <c r="J1086" s="8">
        <f t="shared" si="120"/>
        <v>0</v>
      </c>
      <c r="K1086">
        <f>(SUMIFS('Compac Raw Data'!S:S,'Compac Raw Data'!Z:Z,'Workout sheet'!A1086,'Compac Raw Data'!D:D,'Workout sheet'!C1086))</f>
        <v>0</v>
      </c>
      <c r="L1086" s="17">
        <f t="shared" si="117"/>
        <v>0</v>
      </c>
      <c r="M1086" s="8">
        <f ca="1">IF(Table2[[#This Row],[MONTH]]+EOMONTH(MONTH(Table2[[#This Row],[MONTH]]),0)&lt;TODAY(),IF(H1086=0,(F1086-E1086)/1440,((F1086-E1086)/H1086)/1440),0)</f>
        <v>0</v>
      </c>
      <c r="N1086" s="24">
        <f t="shared" si="118"/>
        <v>0</v>
      </c>
    </row>
    <row r="1087" spans="1:14" x14ac:dyDescent="0.3">
      <c r="A1087" s="6">
        <v>45597</v>
      </c>
      <c r="B1087" t="s">
        <v>35</v>
      </c>
      <c r="C1087" t="str">
        <f>_xlfn.XLOOKUP(D1087,'Production Data'!C:C,'Production Data'!B:B)</f>
        <v>WIDMA VERTICAL TURNING LATHE VT600H I3108</v>
      </c>
      <c r="D1087" s="1" t="s">
        <v>54</v>
      </c>
      <c r="E1087" s="1">
        <f>SUMIFS('Production Data'!K:K,'Production Data'!C:C,'Workout sheet'!D1087,'Production Data'!A:A,'Workout sheet'!A1087)</f>
        <v>0</v>
      </c>
      <c r="F1087" s="1">
        <f t="shared" si="116"/>
        <v>35100</v>
      </c>
      <c r="G1087">
        <f>SUMIFS('Production Data'!T:T,'Production Data'!C:C,'Workout sheet'!D1087,'Production Data'!A:A,'Workout sheet'!A1087)</f>
        <v>0</v>
      </c>
      <c r="H1087">
        <f>COUNTIFS('Compac Raw Data'!$D:$D,'Workout sheet'!C1087,'Compac Raw Data'!$Z:$Z,'Workout sheet'!A1087)</f>
        <v>0</v>
      </c>
      <c r="I1087" s="8">
        <f t="shared" si="119"/>
        <v>0</v>
      </c>
      <c r="J1087" s="8">
        <f t="shared" si="120"/>
        <v>0</v>
      </c>
      <c r="K1087">
        <f>(SUMIFS('Compac Raw Data'!S:S,'Compac Raw Data'!Z:Z,'Workout sheet'!A1087,'Compac Raw Data'!D:D,'Workout sheet'!C1087))</f>
        <v>0</v>
      </c>
      <c r="L1087" s="17">
        <f t="shared" si="117"/>
        <v>0</v>
      </c>
      <c r="M1087" s="8">
        <f ca="1">IF(Table2[[#This Row],[MONTH]]+EOMONTH(MONTH(Table2[[#This Row],[MONTH]]),0)&lt;TODAY(),IF(H1087=0,(F1087-E1087)/1440,((F1087-E1087)/H1087)/1440),0)</f>
        <v>0</v>
      </c>
      <c r="N1087" s="24">
        <f t="shared" si="118"/>
        <v>0</v>
      </c>
    </row>
    <row r="1088" spans="1:14" x14ac:dyDescent="0.3">
      <c r="A1088" s="6">
        <v>45597</v>
      </c>
      <c r="B1088" t="s">
        <v>55</v>
      </c>
      <c r="C1088" t="str">
        <f>_xlfn.XLOOKUP(D1088,'Production Data'!C:C,'Production Data'!B:B)</f>
        <v>MAZAK INTEGRES E300-1 I3102</v>
      </c>
      <c r="D1088" s="1" t="s">
        <v>56</v>
      </c>
      <c r="E1088" s="1">
        <f>SUMIFS('Production Data'!K:K,'Production Data'!C:C,'Workout sheet'!D1088,'Production Data'!A:A,'Workout sheet'!A1088)</f>
        <v>0</v>
      </c>
      <c r="F1088" s="1">
        <f t="shared" si="116"/>
        <v>35100</v>
      </c>
      <c r="G1088">
        <f>SUMIFS('Production Data'!T:T,'Production Data'!C:C,'Workout sheet'!D1088,'Production Data'!A:A,'Workout sheet'!A1088)</f>
        <v>0</v>
      </c>
      <c r="H1088">
        <f>COUNTIFS('Compac Raw Data'!$D:$D,'Workout sheet'!C1088,'Compac Raw Data'!$Z:$Z,'Workout sheet'!A1088)</f>
        <v>0</v>
      </c>
      <c r="I1088" s="8">
        <f t="shared" si="119"/>
        <v>0</v>
      </c>
      <c r="J1088" s="8">
        <f t="shared" si="120"/>
        <v>0</v>
      </c>
      <c r="K1088">
        <f>(SUMIFS('Compac Raw Data'!S:S,'Compac Raw Data'!Z:Z,'Workout sheet'!A1088,'Compac Raw Data'!D:D,'Workout sheet'!C1088))</f>
        <v>0</v>
      </c>
      <c r="L1088" s="17">
        <f t="shared" si="117"/>
        <v>0</v>
      </c>
      <c r="M1088" s="8">
        <f ca="1">IF(Table2[[#This Row],[MONTH]]+EOMONTH(MONTH(Table2[[#This Row],[MONTH]]),0)&lt;TODAY(),IF(H1088=0,(F1088-E1088)/1440,((F1088-E1088)/H1088)/1440),0)</f>
        <v>0</v>
      </c>
      <c r="N1088" s="24">
        <f t="shared" si="118"/>
        <v>0</v>
      </c>
    </row>
    <row r="1089" spans="1:14" x14ac:dyDescent="0.3">
      <c r="A1089" s="6">
        <v>45597</v>
      </c>
      <c r="B1089" t="s">
        <v>55</v>
      </c>
      <c r="C1089" t="str">
        <f>_xlfn.XLOOKUP(D1089,'Production Data'!C:C,'Production Data'!B:B)</f>
        <v>MAZAK INTEGRES E300-2 I3103</v>
      </c>
      <c r="D1089" s="1" t="s">
        <v>57</v>
      </c>
      <c r="E1089" s="1">
        <f>SUMIFS('Production Data'!K:K,'Production Data'!C:C,'Workout sheet'!D1089,'Production Data'!A:A,'Workout sheet'!A1089)</f>
        <v>0</v>
      </c>
      <c r="F1089" s="1">
        <f t="shared" si="116"/>
        <v>35100</v>
      </c>
      <c r="G1089">
        <f>SUMIFS('Production Data'!T:T,'Production Data'!C:C,'Workout sheet'!D1089,'Production Data'!A:A,'Workout sheet'!A1089)</f>
        <v>0</v>
      </c>
      <c r="H1089">
        <f>COUNTIFS('Compac Raw Data'!$D:$D,'Workout sheet'!C1089,'Compac Raw Data'!$Z:$Z,'Workout sheet'!A1089)</f>
        <v>0</v>
      </c>
      <c r="I1089" s="8">
        <f t="shared" si="119"/>
        <v>0</v>
      </c>
      <c r="J1089" s="8">
        <f t="shared" si="120"/>
        <v>0</v>
      </c>
      <c r="K1089">
        <f>(SUMIFS('Compac Raw Data'!S:S,'Compac Raw Data'!Z:Z,'Workout sheet'!A1089,'Compac Raw Data'!D:D,'Workout sheet'!C1089))</f>
        <v>0</v>
      </c>
      <c r="L1089" s="17">
        <f t="shared" si="117"/>
        <v>0</v>
      </c>
      <c r="M1089" s="8">
        <f ca="1">IF(Table2[[#This Row],[MONTH]]+EOMONTH(MONTH(Table2[[#This Row],[MONTH]]),0)&lt;TODAY(),IF(H1089=0,(F1089-E1089)/1440,((F1089-E1089)/H1089)/1440),0)</f>
        <v>0</v>
      </c>
      <c r="N1089" s="24">
        <f t="shared" si="118"/>
        <v>0</v>
      </c>
    </row>
    <row r="1090" spans="1:14" x14ac:dyDescent="0.3">
      <c r="A1090" s="6">
        <v>45597</v>
      </c>
      <c r="B1090" t="s">
        <v>55</v>
      </c>
      <c r="C1090" t="str">
        <f>_xlfn.XLOOKUP(D1090,'Production Data'!C:C,'Production Data'!B:B)</f>
        <v>MAZAK INTEGRES E300-3 I3104</v>
      </c>
      <c r="D1090" s="1" t="s">
        <v>58</v>
      </c>
      <c r="E1090" s="1">
        <f>SUMIFS('Production Data'!K:K,'Production Data'!C:C,'Workout sheet'!D1090,'Production Data'!A:A,'Workout sheet'!A1090)</f>
        <v>0</v>
      </c>
      <c r="F1090" s="1">
        <f t="shared" si="116"/>
        <v>35100</v>
      </c>
      <c r="G1090">
        <f>SUMIFS('Production Data'!T:T,'Production Data'!C:C,'Workout sheet'!D1090,'Production Data'!A:A,'Workout sheet'!A1090)</f>
        <v>0</v>
      </c>
      <c r="H1090">
        <f>COUNTIFS('Compac Raw Data'!$D:$D,'Workout sheet'!C1090,'Compac Raw Data'!$Z:$Z,'Workout sheet'!A1090)</f>
        <v>0</v>
      </c>
      <c r="I1090" s="8">
        <f t="shared" si="119"/>
        <v>0</v>
      </c>
      <c r="J1090" s="8">
        <f t="shared" si="120"/>
        <v>0</v>
      </c>
      <c r="K1090">
        <f>(SUMIFS('Compac Raw Data'!S:S,'Compac Raw Data'!Z:Z,'Workout sheet'!A1090,'Compac Raw Data'!D:D,'Workout sheet'!C1090))</f>
        <v>0</v>
      </c>
      <c r="L1090" s="17">
        <f t="shared" si="117"/>
        <v>0</v>
      </c>
      <c r="M1090" s="8">
        <f ca="1">IF(Table2[[#This Row],[MONTH]]+EOMONTH(MONTH(Table2[[#This Row],[MONTH]]),0)&lt;TODAY(),IF(H1090=0,(F1090-E1090)/1440,((F1090-E1090)/H1090)/1440),0)</f>
        <v>0</v>
      </c>
      <c r="N1090" s="24">
        <f t="shared" si="118"/>
        <v>0</v>
      </c>
    </row>
    <row r="1091" spans="1:14" x14ac:dyDescent="0.3">
      <c r="A1091" s="6">
        <v>45597</v>
      </c>
      <c r="B1091" t="s">
        <v>55</v>
      </c>
      <c r="C1091" t="str">
        <f>_xlfn.XLOOKUP(D1091,'Production Data'!C:C,'Production Data'!B:B)</f>
        <v>MAZAK INTEGREX E500-1 I3201</v>
      </c>
      <c r="D1091" s="1" t="s">
        <v>59</v>
      </c>
      <c r="E1091" s="1">
        <f>SUMIFS('Production Data'!K:K,'Production Data'!C:C,'Workout sheet'!D1091,'Production Data'!A:A,'Workout sheet'!A1091)</f>
        <v>0</v>
      </c>
      <c r="F1091" s="1">
        <f t="shared" si="116"/>
        <v>35100</v>
      </c>
      <c r="G1091">
        <f>SUMIFS('Production Data'!T:T,'Production Data'!C:C,'Workout sheet'!D1091,'Production Data'!A:A,'Workout sheet'!A1091)</f>
        <v>0</v>
      </c>
      <c r="H1091">
        <f>COUNTIFS('Compac Raw Data'!$D:$D,'Workout sheet'!C1091,'Compac Raw Data'!$Z:$Z,'Workout sheet'!A1091)</f>
        <v>0</v>
      </c>
      <c r="I1091" s="8">
        <f t="shared" si="119"/>
        <v>0</v>
      </c>
      <c r="J1091" s="8">
        <f t="shared" si="120"/>
        <v>0</v>
      </c>
      <c r="K1091">
        <f>(SUMIFS('Compac Raw Data'!S:S,'Compac Raw Data'!Z:Z,'Workout sheet'!A1091,'Compac Raw Data'!D:D,'Workout sheet'!C1091))</f>
        <v>0</v>
      </c>
      <c r="L1091" s="17">
        <f t="shared" si="117"/>
        <v>0</v>
      </c>
      <c r="M1091" s="8">
        <f ca="1">IF(Table2[[#This Row],[MONTH]]+EOMONTH(MONTH(Table2[[#This Row],[MONTH]]),0)&lt;TODAY(),IF(H1091=0,(F1091-E1091)/1440,((F1091-E1091)/H1091)/1440),0)</f>
        <v>0</v>
      </c>
      <c r="N1091" s="24">
        <f t="shared" si="118"/>
        <v>0</v>
      </c>
    </row>
    <row r="1092" spans="1:14" x14ac:dyDescent="0.3">
      <c r="A1092" s="6">
        <v>45597</v>
      </c>
      <c r="B1092" t="s">
        <v>55</v>
      </c>
      <c r="C1092" t="str">
        <f>_xlfn.XLOOKUP(D1092,'Production Data'!C:C,'Production Data'!B:B)</f>
        <v>MAZAK INTEGREX E500-2 I3202</v>
      </c>
      <c r="D1092" s="1" t="s">
        <v>60</v>
      </c>
      <c r="E1092" s="1">
        <f>SUMIFS('Production Data'!K:K,'Production Data'!C:C,'Workout sheet'!D1092,'Production Data'!A:A,'Workout sheet'!A1092)</f>
        <v>0</v>
      </c>
      <c r="F1092" s="1">
        <f t="shared" si="116"/>
        <v>35100</v>
      </c>
      <c r="G1092">
        <f>SUMIFS('Production Data'!T:T,'Production Data'!C:C,'Workout sheet'!D1092,'Production Data'!A:A,'Workout sheet'!A1092)</f>
        <v>0</v>
      </c>
      <c r="H1092">
        <f>COUNTIFS('Compac Raw Data'!$D:$D,'Workout sheet'!C1092,'Compac Raw Data'!$Z:$Z,'Workout sheet'!A1092)</f>
        <v>0</v>
      </c>
      <c r="I1092" s="8">
        <f t="shared" si="119"/>
        <v>0</v>
      </c>
      <c r="J1092" s="8">
        <f t="shared" si="120"/>
        <v>0</v>
      </c>
      <c r="K1092">
        <f>(SUMIFS('Compac Raw Data'!S:S,'Compac Raw Data'!Z:Z,'Workout sheet'!A1092,'Compac Raw Data'!D:D,'Workout sheet'!C1092))</f>
        <v>0</v>
      </c>
      <c r="L1092" s="17">
        <f t="shared" si="117"/>
        <v>0</v>
      </c>
      <c r="M1092" s="8">
        <f ca="1">IF(Table2[[#This Row],[MONTH]]+EOMONTH(MONTH(Table2[[#This Row],[MONTH]]),0)&lt;TODAY(),IF(H1092=0,(F1092-E1092)/1440,((F1092-E1092)/H1092)/1440),0)</f>
        <v>0</v>
      </c>
      <c r="N1092" s="24">
        <f t="shared" si="118"/>
        <v>0</v>
      </c>
    </row>
    <row r="1093" spans="1:14" x14ac:dyDescent="0.3">
      <c r="A1093" s="6">
        <v>45597</v>
      </c>
      <c r="B1093" t="s">
        <v>55</v>
      </c>
      <c r="C1093" t="str">
        <f>_xlfn.XLOOKUP(D1093,'Production Data'!C:C,'Production Data'!B:B)</f>
        <v>MAZAK INTEGRES E800-1 I23001</v>
      </c>
      <c r="D1093" s="1" t="s">
        <v>61</v>
      </c>
      <c r="E1093" s="1">
        <f>SUMIFS('Production Data'!K:K,'Production Data'!C:C,'Workout sheet'!D1093,'Production Data'!A:A,'Workout sheet'!A1093)</f>
        <v>0</v>
      </c>
      <c r="F1093" s="1">
        <f t="shared" si="116"/>
        <v>35100</v>
      </c>
      <c r="G1093">
        <f>SUMIFS('Production Data'!T:T,'Production Data'!C:C,'Workout sheet'!D1093,'Production Data'!A:A,'Workout sheet'!A1093)</f>
        <v>0</v>
      </c>
      <c r="H1093">
        <f>COUNTIFS('Compac Raw Data'!$D:$D,'Workout sheet'!C1093,'Compac Raw Data'!$Z:$Z,'Workout sheet'!A1093)</f>
        <v>0</v>
      </c>
      <c r="I1093" s="8">
        <f t="shared" si="119"/>
        <v>0</v>
      </c>
      <c r="J1093" s="8">
        <f t="shared" si="120"/>
        <v>0</v>
      </c>
      <c r="K1093">
        <f>(SUMIFS('Compac Raw Data'!S:S,'Compac Raw Data'!Z:Z,'Workout sheet'!A1093,'Compac Raw Data'!D:D,'Workout sheet'!C1093))</f>
        <v>0</v>
      </c>
      <c r="L1093" s="17">
        <f t="shared" si="117"/>
        <v>0</v>
      </c>
      <c r="M1093" s="8">
        <f ca="1">IF(Table2[[#This Row],[MONTH]]+EOMONTH(MONTH(Table2[[#This Row],[MONTH]]),0)&lt;TODAY(),IF(H1093=0,(F1093-E1093)/1440,((F1093-E1093)/H1093)/1440),0)</f>
        <v>0</v>
      </c>
      <c r="N1093" s="24">
        <f t="shared" si="118"/>
        <v>0</v>
      </c>
    </row>
    <row r="1094" spans="1:14" x14ac:dyDescent="0.3">
      <c r="A1094" s="6">
        <v>45597</v>
      </c>
      <c r="B1094" t="s">
        <v>55</v>
      </c>
      <c r="C1094" t="str">
        <f>_xlfn.XLOOKUP(D1094,'Production Data'!C:C,'Production Data'!B:B)</f>
        <v>MAZAK INTEGRES E800-2 I23002</v>
      </c>
      <c r="D1094" s="1" t="s">
        <v>62</v>
      </c>
      <c r="E1094" s="1">
        <f>SUMIFS('Production Data'!K:K,'Production Data'!C:C,'Workout sheet'!D1094,'Production Data'!A:A,'Workout sheet'!A1094)</f>
        <v>0</v>
      </c>
      <c r="F1094" s="1">
        <f t="shared" si="116"/>
        <v>35100</v>
      </c>
      <c r="G1094">
        <f>SUMIFS('Production Data'!T:T,'Production Data'!C:C,'Workout sheet'!D1094,'Production Data'!A:A,'Workout sheet'!A1094)</f>
        <v>0</v>
      </c>
      <c r="H1094">
        <f>COUNTIFS('Compac Raw Data'!$D:$D,'Workout sheet'!C1094,'Compac Raw Data'!$Z:$Z,'Workout sheet'!A1094)</f>
        <v>0</v>
      </c>
      <c r="I1094" s="8">
        <f t="shared" si="119"/>
        <v>0</v>
      </c>
      <c r="J1094" s="8">
        <f t="shared" si="120"/>
        <v>0</v>
      </c>
      <c r="K1094">
        <f>(SUMIFS('Compac Raw Data'!S:S,'Compac Raw Data'!Z:Z,'Workout sheet'!A1094,'Compac Raw Data'!D:D,'Workout sheet'!C1094))</f>
        <v>0</v>
      </c>
      <c r="L1094" s="17">
        <f t="shared" si="117"/>
        <v>0</v>
      </c>
      <c r="M1094" s="8">
        <f ca="1">IF(Table2[[#This Row],[MONTH]]+EOMONTH(MONTH(Table2[[#This Row],[MONTH]]),0)&lt;TODAY(),IF(H1094=0,(F1094-E1094)/1440,((F1094-E1094)/H1094)/1440),0)</f>
        <v>0</v>
      </c>
      <c r="N1094" s="24">
        <f t="shared" si="118"/>
        <v>0</v>
      </c>
    </row>
    <row r="1095" spans="1:14" x14ac:dyDescent="0.3">
      <c r="A1095" s="6">
        <v>45597</v>
      </c>
      <c r="B1095" t="s">
        <v>55</v>
      </c>
      <c r="C1095" t="str">
        <f>_xlfn.XLOOKUP(D1095,'Production Data'!C:C,'Production Data'!B:B)</f>
        <v>ARTHUR KLINK BROACHING 120T I5004</v>
      </c>
      <c r="D1095" s="1" t="s">
        <v>63</v>
      </c>
      <c r="E1095" s="1">
        <f>SUMIFS('Production Data'!K:K,'Production Data'!C:C,'Workout sheet'!D1095,'Production Data'!A:A,'Workout sheet'!A1095)</f>
        <v>0</v>
      </c>
      <c r="F1095" s="1">
        <f t="shared" si="116"/>
        <v>35100</v>
      </c>
      <c r="G1095">
        <f>SUMIFS('Production Data'!T:T,'Production Data'!C:C,'Workout sheet'!D1095,'Production Data'!A:A,'Workout sheet'!A1095)</f>
        <v>0</v>
      </c>
      <c r="H1095">
        <f>COUNTIFS('Compac Raw Data'!$D:$D,'Workout sheet'!C1095,'Compac Raw Data'!$Z:$Z,'Workout sheet'!A1095)</f>
        <v>0</v>
      </c>
      <c r="I1095" s="8">
        <f t="shared" si="119"/>
        <v>0</v>
      </c>
      <c r="J1095" s="8">
        <f t="shared" si="120"/>
        <v>0</v>
      </c>
      <c r="K1095">
        <f>(SUMIFS('Compac Raw Data'!S:S,'Compac Raw Data'!Z:Z,'Workout sheet'!A1095,'Compac Raw Data'!D:D,'Workout sheet'!C1095))</f>
        <v>0</v>
      </c>
      <c r="L1095" s="17">
        <f t="shared" si="117"/>
        <v>0</v>
      </c>
      <c r="M1095" s="8">
        <f ca="1">IF(Table2[[#This Row],[MONTH]]+EOMONTH(MONTH(Table2[[#This Row],[MONTH]]),0)&lt;TODAY(),IF(H1095=0,(F1095-E1095)/1440,((F1095-E1095)/H1095)/1440),0)</f>
        <v>0</v>
      </c>
      <c r="N1095" s="24">
        <f t="shared" si="118"/>
        <v>0</v>
      </c>
    </row>
    <row r="1096" spans="1:14" x14ac:dyDescent="0.3">
      <c r="A1096" s="6">
        <v>45597</v>
      </c>
      <c r="B1096" t="s">
        <v>55</v>
      </c>
      <c r="C1096" t="str">
        <f>_xlfn.XLOOKUP(D1096,'Production Data'!C:C,'Production Data'!B:B)</f>
        <v>BROACHING MACHINE  25 T-5003</v>
      </c>
      <c r="D1096" s="1" t="s">
        <v>64</v>
      </c>
      <c r="E1096" s="1">
        <f>SUMIFS('Production Data'!K:K,'Production Data'!C:C,'Workout sheet'!D1096,'Production Data'!A:A,'Workout sheet'!A1096)</f>
        <v>0</v>
      </c>
      <c r="F1096" s="1">
        <f t="shared" si="116"/>
        <v>35100</v>
      </c>
      <c r="G1096">
        <f>SUMIFS('Production Data'!T:T,'Production Data'!C:C,'Workout sheet'!D1096,'Production Data'!A:A,'Workout sheet'!A1096)</f>
        <v>0</v>
      </c>
      <c r="H1096">
        <f>COUNTIFS('Compac Raw Data'!$D:$D,'Workout sheet'!C1096,'Compac Raw Data'!$Z:$Z,'Workout sheet'!A1096)</f>
        <v>0</v>
      </c>
      <c r="I1096" s="8">
        <f t="shared" si="119"/>
        <v>0</v>
      </c>
      <c r="J1096" s="8">
        <f t="shared" si="120"/>
        <v>0</v>
      </c>
      <c r="K1096">
        <f>(SUMIFS('Compac Raw Data'!S:S,'Compac Raw Data'!Z:Z,'Workout sheet'!A1096,'Compac Raw Data'!D:D,'Workout sheet'!C1096))</f>
        <v>0</v>
      </c>
      <c r="L1096" s="17">
        <f t="shared" si="117"/>
        <v>0</v>
      </c>
      <c r="M1096" s="8">
        <f ca="1">IF(Table2[[#This Row],[MONTH]]+EOMONTH(MONTH(Table2[[#This Row],[MONTH]]),0)&lt;TODAY(),IF(H1096=0,(F1096-E1096)/1440,((F1096-E1096)/H1096)/1440),0)</f>
        <v>0</v>
      </c>
      <c r="N1096" s="24">
        <f t="shared" si="118"/>
        <v>0</v>
      </c>
    </row>
    <row r="1097" spans="1:14" x14ac:dyDescent="0.3">
      <c r="A1097" s="6">
        <v>45597</v>
      </c>
      <c r="B1097" t="s">
        <v>55</v>
      </c>
      <c r="C1097" t="str">
        <f>_xlfn.XLOOKUP(D1097,'Production Data'!C:C,'Production Data'!B:B)</f>
        <v>CRANEBEL BROACHING 50T I5005</v>
      </c>
      <c r="D1097" s="1" t="s">
        <v>65</v>
      </c>
      <c r="E1097" s="1">
        <f>SUMIFS('Production Data'!K:K,'Production Data'!C:C,'Workout sheet'!D1097,'Production Data'!A:A,'Workout sheet'!A1097)</f>
        <v>0</v>
      </c>
      <c r="F1097" s="1">
        <f t="shared" si="116"/>
        <v>35100</v>
      </c>
      <c r="G1097">
        <f>SUMIFS('Production Data'!T:T,'Production Data'!C:C,'Workout sheet'!D1097,'Production Data'!A:A,'Workout sheet'!A1097)</f>
        <v>0</v>
      </c>
      <c r="H1097">
        <f>COUNTIFS('Compac Raw Data'!$D:$D,'Workout sheet'!C1097,'Compac Raw Data'!$Z:$Z,'Workout sheet'!A1097)</f>
        <v>0</v>
      </c>
      <c r="I1097" s="8">
        <f t="shared" si="119"/>
        <v>0</v>
      </c>
      <c r="J1097" s="8">
        <f t="shared" si="120"/>
        <v>0</v>
      </c>
      <c r="K1097">
        <f>(SUMIFS('Compac Raw Data'!S:S,'Compac Raw Data'!Z:Z,'Workout sheet'!A1097,'Compac Raw Data'!D:D,'Workout sheet'!C1097))</f>
        <v>0</v>
      </c>
      <c r="L1097" s="17">
        <f t="shared" si="117"/>
        <v>0</v>
      </c>
      <c r="M1097" s="8">
        <f ca="1">IF(Table2[[#This Row],[MONTH]]+EOMONTH(MONTH(Table2[[#This Row],[MONTH]]),0)&lt;TODAY(),IF(H1097=0,(F1097-E1097)/1440,((F1097-E1097)/H1097)/1440),0)</f>
        <v>0</v>
      </c>
      <c r="N1097" s="24">
        <f t="shared" si="118"/>
        <v>0</v>
      </c>
    </row>
    <row r="1098" spans="1:14" x14ac:dyDescent="0.3">
      <c r="A1098" s="6">
        <v>45597</v>
      </c>
      <c r="B1098" t="s">
        <v>55</v>
      </c>
      <c r="C1098" t="str">
        <f>_xlfn.XLOOKUP(D1098,'Production Data'!C:C,'Production Data'!B:B)</f>
        <v>TASA BROACHING 75T I5006</v>
      </c>
      <c r="D1098" s="1" t="s">
        <v>66</v>
      </c>
      <c r="E1098" s="1">
        <f>SUMIFS('Production Data'!K:K,'Production Data'!C:C,'Workout sheet'!D1098,'Production Data'!A:A,'Workout sheet'!A1098)</f>
        <v>0</v>
      </c>
      <c r="F1098" s="1">
        <f t="shared" si="116"/>
        <v>35100</v>
      </c>
      <c r="G1098">
        <f>SUMIFS('Production Data'!T:T,'Production Data'!C:C,'Workout sheet'!D1098,'Production Data'!A:A,'Workout sheet'!A1098)</f>
        <v>0</v>
      </c>
      <c r="H1098">
        <f>COUNTIFS('Compac Raw Data'!$D:$D,'Workout sheet'!C1098,'Compac Raw Data'!$Z:$Z,'Workout sheet'!A1098)</f>
        <v>0</v>
      </c>
      <c r="I1098" s="8">
        <f t="shared" si="119"/>
        <v>0</v>
      </c>
      <c r="J1098" s="8">
        <f t="shared" si="120"/>
        <v>0</v>
      </c>
      <c r="K1098">
        <f>(SUMIFS('Compac Raw Data'!S:S,'Compac Raw Data'!Z:Z,'Workout sheet'!A1098,'Compac Raw Data'!D:D,'Workout sheet'!C1098))</f>
        <v>0</v>
      </c>
      <c r="L1098" s="17">
        <f t="shared" si="117"/>
        <v>0</v>
      </c>
      <c r="M1098" s="8">
        <f ca="1">IF(Table2[[#This Row],[MONTH]]+EOMONTH(MONTH(Table2[[#This Row],[MONTH]]),0)&lt;TODAY(),IF(H1098=0,(F1098-E1098)/1440,((F1098-E1098)/H1098)/1440),0)</f>
        <v>0</v>
      </c>
      <c r="N1098" s="24">
        <f t="shared" si="118"/>
        <v>0</v>
      </c>
    </row>
    <row r="1099" spans="1:14" x14ac:dyDescent="0.3">
      <c r="A1099" s="6">
        <v>45597</v>
      </c>
      <c r="B1099" t="s">
        <v>80</v>
      </c>
      <c r="C1099" t="str">
        <f>_xlfn.XLOOKUP(D1099,'Production Data'!C:C,'Production Data'!B:B)</f>
        <v>PREMIER HOBBING PE250-1 I7006</v>
      </c>
      <c r="D1099" s="1" t="s">
        <v>67</v>
      </c>
      <c r="E1099" s="1">
        <f>SUMIFS('Production Data'!K:K,'Production Data'!C:C,'Workout sheet'!D1099,'Production Data'!A:A,'Workout sheet'!A1099)</f>
        <v>0</v>
      </c>
      <c r="F1099" s="1">
        <f t="shared" si="116"/>
        <v>35100</v>
      </c>
      <c r="G1099">
        <f>SUMIFS('Production Data'!T:T,'Production Data'!C:C,'Workout sheet'!D1099,'Production Data'!A:A,'Workout sheet'!A1099)</f>
        <v>0</v>
      </c>
      <c r="H1099">
        <f>COUNTIFS('Compac Raw Data'!$D:$D,'Workout sheet'!C1099,'Compac Raw Data'!$Z:$Z,'Workout sheet'!A1099)</f>
        <v>0</v>
      </c>
      <c r="I1099" s="8">
        <f t="shared" si="119"/>
        <v>0</v>
      </c>
      <c r="J1099" s="8">
        <f t="shared" si="120"/>
        <v>0</v>
      </c>
      <c r="K1099">
        <f>(SUMIFS('Compac Raw Data'!S:S,'Compac Raw Data'!Z:Z,'Workout sheet'!A1099,'Compac Raw Data'!D:D,'Workout sheet'!C1099))</f>
        <v>0</v>
      </c>
      <c r="L1099" s="17">
        <f t="shared" si="117"/>
        <v>0</v>
      </c>
      <c r="M1099" s="8">
        <f ca="1">IF(Table2[[#This Row],[MONTH]]+EOMONTH(MONTH(Table2[[#This Row],[MONTH]]),0)&lt;TODAY(),IF(H1099=0,(F1099-E1099)/1440,((F1099-E1099)/H1099)/1440),0)</f>
        <v>0</v>
      </c>
      <c r="N1099" s="24">
        <f t="shared" si="118"/>
        <v>0</v>
      </c>
    </row>
    <row r="1100" spans="1:14" x14ac:dyDescent="0.3">
      <c r="A1100" s="6">
        <v>45597</v>
      </c>
      <c r="B1100" t="s">
        <v>80</v>
      </c>
      <c r="C1100" t="str">
        <f>_xlfn.XLOOKUP(D1100,'Production Data'!C:C,'Production Data'!B:B)</f>
        <v>STUDER EXT GRINDING S36-2 I13006</v>
      </c>
      <c r="D1100" s="1" t="s">
        <v>68</v>
      </c>
      <c r="E1100" s="1">
        <f>SUMIFS('Production Data'!K:K,'Production Data'!C:C,'Workout sheet'!D1100,'Production Data'!A:A,'Workout sheet'!A1100)</f>
        <v>0</v>
      </c>
      <c r="F1100" s="1">
        <f t="shared" ref="F1100:F1163" si="121">NETWORKDAYS.INTL(A1100,EOMONTH(A1100,0),11,U:U)*22.5*60</f>
        <v>35100</v>
      </c>
      <c r="G1100">
        <f>SUMIFS('Production Data'!T:T,'Production Data'!C:C,'Workout sheet'!D1100,'Production Data'!A:A,'Workout sheet'!A1100)</f>
        <v>0</v>
      </c>
      <c r="H1100">
        <f>COUNTIFS('Compac Raw Data'!$D:$D,'Workout sheet'!C1100,'Compac Raw Data'!$Z:$Z,'Workout sheet'!A1100)</f>
        <v>0</v>
      </c>
      <c r="I1100" s="8">
        <f t="shared" si="119"/>
        <v>0</v>
      </c>
      <c r="J1100" s="8">
        <f t="shared" si="120"/>
        <v>0</v>
      </c>
      <c r="K1100">
        <f>(SUMIFS('Compac Raw Data'!S:S,'Compac Raw Data'!Z:Z,'Workout sheet'!A1100,'Compac Raw Data'!D:D,'Workout sheet'!C1100))</f>
        <v>0</v>
      </c>
      <c r="L1100" s="17">
        <f t="shared" si="117"/>
        <v>0</v>
      </c>
      <c r="M1100" s="8">
        <f ca="1">IF(Table2[[#This Row],[MONTH]]+EOMONTH(MONTH(Table2[[#This Row],[MONTH]]),0)&lt;TODAY(),IF(H1100=0,(F1100-E1100)/1440,((F1100-E1100)/H1100)/1440),0)</f>
        <v>0</v>
      </c>
      <c r="N1100" s="24">
        <f t="shared" si="118"/>
        <v>0</v>
      </c>
    </row>
    <row r="1101" spans="1:14" x14ac:dyDescent="0.3">
      <c r="A1101" s="6">
        <v>45597</v>
      </c>
      <c r="B1101" t="s">
        <v>80</v>
      </c>
      <c r="C1101" t="str">
        <f>_xlfn.XLOOKUP(D1101,'Production Data'!C:C,'Production Data'!B:B)</f>
        <v>GLEASON GEAR GRINDING P600/800G-1 I15006</v>
      </c>
      <c r="D1101" s="1" t="s">
        <v>69</v>
      </c>
      <c r="E1101" s="1">
        <f>SUMIFS('Production Data'!K:K,'Production Data'!C:C,'Workout sheet'!D1101,'Production Data'!A:A,'Workout sheet'!A1101)</f>
        <v>0</v>
      </c>
      <c r="F1101" s="1">
        <f t="shared" si="121"/>
        <v>35100</v>
      </c>
      <c r="G1101">
        <f>SUMIFS('Production Data'!T:T,'Production Data'!C:C,'Workout sheet'!D1101,'Production Data'!A:A,'Workout sheet'!A1101)</f>
        <v>0</v>
      </c>
      <c r="H1101">
        <f>COUNTIFS('Compac Raw Data'!$D:$D,'Workout sheet'!C1101,'Compac Raw Data'!$Z:$Z,'Workout sheet'!A1101)</f>
        <v>0</v>
      </c>
      <c r="I1101" s="8">
        <f t="shared" si="119"/>
        <v>0</v>
      </c>
      <c r="J1101" s="8">
        <f t="shared" si="120"/>
        <v>0</v>
      </c>
      <c r="K1101">
        <f>(SUMIFS('Compac Raw Data'!S:S,'Compac Raw Data'!Z:Z,'Workout sheet'!A1101,'Compac Raw Data'!D:D,'Workout sheet'!C1101))</f>
        <v>0</v>
      </c>
      <c r="L1101" s="17">
        <f t="shared" si="117"/>
        <v>0</v>
      </c>
      <c r="M1101" s="8">
        <f ca="1">IF(Table2[[#This Row],[MONTH]]+EOMONTH(MONTH(Table2[[#This Row],[MONTH]]),0)&lt;TODAY(),IF(H1101=0,(F1101-E1101)/1440,((F1101-E1101)/H1101)/1440),0)</f>
        <v>0</v>
      </c>
      <c r="N1101" s="24">
        <f t="shared" si="118"/>
        <v>0</v>
      </c>
    </row>
    <row r="1102" spans="1:14" x14ac:dyDescent="0.3">
      <c r="A1102" s="6">
        <v>45597</v>
      </c>
      <c r="B1102" t="s">
        <v>80</v>
      </c>
      <c r="C1102" t="str">
        <f>_xlfn.XLOOKUP(D1102,'Production Data'!C:C,'Production Data'!B:B)</f>
        <v>GLEASON GEAR GRINDING P600/800G-2 I15008</v>
      </c>
      <c r="D1102" s="1" t="s">
        <v>70</v>
      </c>
      <c r="E1102" s="1">
        <f>SUMIFS('Production Data'!K:K,'Production Data'!C:C,'Workout sheet'!D1102,'Production Data'!A:A,'Workout sheet'!A1102)</f>
        <v>0</v>
      </c>
      <c r="F1102" s="1">
        <f t="shared" si="121"/>
        <v>35100</v>
      </c>
      <c r="G1102">
        <f>SUMIFS('Production Data'!T:T,'Production Data'!C:C,'Workout sheet'!D1102,'Production Data'!A:A,'Workout sheet'!A1102)</f>
        <v>0</v>
      </c>
      <c r="H1102">
        <f>COUNTIFS('Compac Raw Data'!$D:$D,'Workout sheet'!C1102,'Compac Raw Data'!$Z:$Z,'Workout sheet'!A1102)</f>
        <v>0</v>
      </c>
      <c r="I1102" s="8">
        <f t="shared" si="119"/>
        <v>0</v>
      </c>
      <c r="J1102" s="8">
        <f t="shared" si="120"/>
        <v>0</v>
      </c>
      <c r="K1102">
        <f>(SUMIFS('Compac Raw Data'!S:S,'Compac Raw Data'!Z:Z,'Workout sheet'!A1102,'Compac Raw Data'!D:D,'Workout sheet'!C1102))</f>
        <v>0</v>
      </c>
      <c r="L1102" s="17">
        <f t="shared" si="117"/>
        <v>0</v>
      </c>
      <c r="M1102" s="8">
        <f ca="1">IF(Table2[[#This Row],[MONTH]]+EOMONTH(MONTH(Table2[[#This Row],[MONTH]]),0)&lt;TODAY(),IF(H1102=0,(F1102-E1102)/1440,((F1102-E1102)/H1102)/1440),0)</f>
        <v>0</v>
      </c>
      <c r="N1102" s="24">
        <f t="shared" si="118"/>
        <v>0</v>
      </c>
    </row>
    <row r="1103" spans="1:14" x14ac:dyDescent="0.3">
      <c r="A1103" s="6">
        <v>45597</v>
      </c>
      <c r="B1103" t="s">
        <v>80</v>
      </c>
      <c r="C1103" t="str">
        <f>_xlfn.XLOOKUP(D1103,'Production Data'!C:C,'Production Data'!B:B)</f>
        <v>MAZAK TURNING QTN350B I3008</v>
      </c>
      <c r="D1103" s="1" t="s">
        <v>71</v>
      </c>
      <c r="E1103" s="1">
        <f>SUMIFS('Production Data'!K:K,'Production Data'!C:C,'Workout sheet'!D1103,'Production Data'!A:A,'Workout sheet'!A1103)</f>
        <v>0</v>
      </c>
      <c r="F1103" s="1">
        <f t="shared" si="121"/>
        <v>35100</v>
      </c>
      <c r="G1103">
        <f>SUMIFS('Production Data'!T:T,'Production Data'!C:C,'Workout sheet'!D1103,'Production Data'!A:A,'Workout sheet'!A1103)</f>
        <v>0</v>
      </c>
      <c r="H1103">
        <f>COUNTIFS('Compac Raw Data'!$D:$D,'Workout sheet'!C1103,'Compac Raw Data'!$Z:$Z,'Workout sheet'!A1103)</f>
        <v>0</v>
      </c>
      <c r="I1103" s="8">
        <f t="shared" si="119"/>
        <v>0</v>
      </c>
      <c r="J1103" s="8">
        <f t="shared" si="120"/>
        <v>0</v>
      </c>
      <c r="K1103">
        <f>(SUMIFS('Compac Raw Data'!S:S,'Compac Raw Data'!Z:Z,'Workout sheet'!A1103,'Compac Raw Data'!D:D,'Workout sheet'!C1103))</f>
        <v>0</v>
      </c>
      <c r="L1103" s="17">
        <f t="shared" si="117"/>
        <v>0</v>
      </c>
      <c r="M1103" s="8">
        <f ca="1">IF(Table2[[#This Row],[MONTH]]+EOMONTH(MONTH(Table2[[#This Row],[MONTH]]),0)&lt;TODAY(),IF(H1103=0,(F1103-E1103)/1440,((F1103-E1103)/H1103)/1440),0)</f>
        <v>0</v>
      </c>
      <c r="N1103" s="24">
        <f t="shared" si="118"/>
        <v>0</v>
      </c>
    </row>
    <row r="1104" spans="1:14" x14ac:dyDescent="0.3">
      <c r="A1104" s="6">
        <v>45597</v>
      </c>
      <c r="B1104" t="s">
        <v>80</v>
      </c>
      <c r="C1104" t="str">
        <f>_xlfn.XLOOKUP(D1104,'Production Data'!C:C,'Production Data'!B:B)</f>
        <v>GLEASON HOBBING PE800-1 I7007</v>
      </c>
      <c r="D1104" s="1" t="s">
        <v>72</v>
      </c>
      <c r="E1104" s="1">
        <f>SUMIFS('Production Data'!K:K,'Production Data'!C:C,'Workout sheet'!D1104,'Production Data'!A:A,'Workout sheet'!A1104)</f>
        <v>0</v>
      </c>
      <c r="F1104" s="1">
        <f t="shared" si="121"/>
        <v>35100</v>
      </c>
      <c r="G1104">
        <f>SUMIFS('Production Data'!T:T,'Production Data'!C:C,'Workout sheet'!D1104,'Production Data'!A:A,'Workout sheet'!A1104)</f>
        <v>0</v>
      </c>
      <c r="H1104">
        <f>COUNTIFS('Compac Raw Data'!$D:$D,'Workout sheet'!C1104,'Compac Raw Data'!$Z:$Z,'Workout sheet'!A1104)</f>
        <v>0</v>
      </c>
      <c r="I1104" s="8">
        <f t="shared" si="119"/>
        <v>0</v>
      </c>
      <c r="J1104" s="8">
        <f t="shared" si="120"/>
        <v>0</v>
      </c>
      <c r="K1104">
        <f>(SUMIFS('Compac Raw Data'!S:S,'Compac Raw Data'!Z:Z,'Workout sheet'!A1104,'Compac Raw Data'!D:D,'Workout sheet'!C1104))</f>
        <v>0</v>
      </c>
      <c r="L1104" s="17">
        <f t="shared" si="117"/>
        <v>0</v>
      </c>
      <c r="M1104" s="8">
        <f ca="1">IF(Table2[[#This Row],[MONTH]]+EOMONTH(MONTH(Table2[[#This Row],[MONTH]]),0)&lt;TODAY(),IF(H1104=0,(F1104-E1104)/1440,((F1104-E1104)/H1104)/1440),0)</f>
        <v>0</v>
      </c>
      <c r="N1104" s="24">
        <f t="shared" si="118"/>
        <v>0</v>
      </c>
    </row>
    <row r="1105" spans="1:14" x14ac:dyDescent="0.3">
      <c r="A1105" s="6">
        <v>45597</v>
      </c>
      <c r="B1105" t="s">
        <v>80</v>
      </c>
      <c r="C1105" t="str">
        <f>_xlfn.XLOOKUP(D1105,'Production Data'!C:C,'Production Data'!B:B)</f>
        <v>GLEASON HOBBING PE800-2 I7014</v>
      </c>
      <c r="D1105" s="1" t="s">
        <v>73</v>
      </c>
      <c r="E1105" s="1">
        <f>SUMIFS('Production Data'!K:K,'Production Data'!C:C,'Workout sheet'!D1105,'Production Data'!A:A,'Workout sheet'!A1105)</f>
        <v>0</v>
      </c>
      <c r="F1105" s="1">
        <f t="shared" si="121"/>
        <v>35100</v>
      </c>
      <c r="G1105">
        <f>SUMIFS('Production Data'!T:T,'Production Data'!C:C,'Workout sheet'!D1105,'Production Data'!A:A,'Workout sheet'!A1105)</f>
        <v>0</v>
      </c>
      <c r="H1105">
        <f>COUNTIFS('Compac Raw Data'!$D:$D,'Workout sheet'!C1105,'Compac Raw Data'!$Z:$Z,'Workout sheet'!A1105)</f>
        <v>0</v>
      </c>
      <c r="I1105" s="8">
        <f t="shared" si="119"/>
        <v>0</v>
      </c>
      <c r="J1105" s="8">
        <f t="shared" si="120"/>
        <v>0</v>
      </c>
      <c r="K1105">
        <f>(SUMIFS('Compac Raw Data'!S:S,'Compac Raw Data'!Z:Z,'Workout sheet'!A1105,'Compac Raw Data'!D:D,'Workout sheet'!C1105))</f>
        <v>0</v>
      </c>
      <c r="L1105" s="17">
        <f t="shared" si="117"/>
        <v>0</v>
      </c>
      <c r="M1105" s="8">
        <f ca="1">IF(Table2[[#This Row],[MONTH]]+EOMONTH(MONTH(Table2[[#This Row],[MONTH]]),0)&lt;TODAY(),IF(H1105=0,(F1105-E1105)/1440,((F1105-E1105)/H1105)/1440),0)</f>
        <v>0</v>
      </c>
      <c r="N1105" s="24">
        <f t="shared" si="118"/>
        <v>0</v>
      </c>
    </row>
    <row r="1106" spans="1:14" x14ac:dyDescent="0.3">
      <c r="A1106" s="6">
        <v>45597</v>
      </c>
      <c r="B1106" t="s">
        <v>80</v>
      </c>
      <c r="C1106" t="str">
        <f>_xlfn.XLOOKUP(D1106,'Production Data'!C:C,'Production Data'!B:B)</f>
        <v>GLEASON HOBBING P600H-1 I7010</v>
      </c>
      <c r="D1106" s="1" t="s">
        <v>74</v>
      </c>
      <c r="E1106" s="1">
        <f>SUMIFS('Production Data'!K:K,'Production Data'!C:C,'Workout sheet'!D1106,'Production Data'!A:A,'Workout sheet'!A1106)</f>
        <v>0</v>
      </c>
      <c r="F1106" s="1">
        <f t="shared" si="121"/>
        <v>35100</v>
      </c>
      <c r="G1106">
        <f>SUMIFS('Production Data'!T:T,'Production Data'!C:C,'Workout sheet'!D1106,'Production Data'!A:A,'Workout sheet'!A1106)</f>
        <v>0</v>
      </c>
      <c r="H1106">
        <f>COUNTIFS('Compac Raw Data'!$D:$D,'Workout sheet'!C1106,'Compac Raw Data'!$Z:$Z,'Workout sheet'!A1106)</f>
        <v>0</v>
      </c>
      <c r="I1106" s="8">
        <f t="shared" si="119"/>
        <v>0</v>
      </c>
      <c r="J1106" s="8">
        <f t="shared" si="120"/>
        <v>0</v>
      </c>
      <c r="K1106">
        <f>(SUMIFS('Compac Raw Data'!S:S,'Compac Raw Data'!Z:Z,'Workout sheet'!A1106,'Compac Raw Data'!D:D,'Workout sheet'!C1106))</f>
        <v>0</v>
      </c>
      <c r="L1106" s="17">
        <f t="shared" si="117"/>
        <v>0</v>
      </c>
      <c r="M1106" s="8">
        <f ca="1">IF(Table2[[#This Row],[MONTH]]+EOMONTH(MONTH(Table2[[#This Row],[MONTH]]),0)&lt;TODAY(),IF(H1106=0,(F1106-E1106)/1440,((F1106-E1106)/H1106)/1440),0)</f>
        <v>0</v>
      </c>
      <c r="N1106" s="24">
        <f t="shared" si="118"/>
        <v>0</v>
      </c>
    </row>
    <row r="1107" spans="1:14" x14ac:dyDescent="0.3">
      <c r="A1107" s="6">
        <v>45597</v>
      </c>
      <c r="B1107" t="s">
        <v>80</v>
      </c>
      <c r="C1107" t="str">
        <f>_xlfn.XLOOKUP(D1107,'Production Data'!C:C,'Production Data'!B:B)</f>
        <v>MAZAK HMC FH5800 I21002</v>
      </c>
      <c r="D1107" s="1" t="s">
        <v>75</v>
      </c>
      <c r="E1107" s="1">
        <f>SUMIFS('Production Data'!K:K,'Production Data'!C:C,'Workout sheet'!D1107,'Production Data'!A:A,'Workout sheet'!A1107)</f>
        <v>0</v>
      </c>
      <c r="F1107" s="1">
        <f t="shared" si="121"/>
        <v>35100</v>
      </c>
      <c r="G1107">
        <f>SUMIFS('Production Data'!T:T,'Production Data'!C:C,'Workout sheet'!D1107,'Production Data'!A:A,'Workout sheet'!A1107)</f>
        <v>0</v>
      </c>
      <c r="H1107">
        <f>COUNTIFS('Compac Raw Data'!$D:$D,'Workout sheet'!C1107,'Compac Raw Data'!$Z:$Z,'Workout sheet'!A1107)</f>
        <v>0</v>
      </c>
      <c r="I1107" s="8">
        <f t="shared" si="119"/>
        <v>0</v>
      </c>
      <c r="J1107" s="8">
        <f t="shared" si="120"/>
        <v>0</v>
      </c>
      <c r="K1107">
        <f>(SUMIFS('Compac Raw Data'!S:S,'Compac Raw Data'!Z:Z,'Workout sheet'!A1107,'Compac Raw Data'!D:D,'Workout sheet'!C1107))</f>
        <v>0</v>
      </c>
      <c r="L1107" s="17">
        <f t="shared" si="117"/>
        <v>0</v>
      </c>
      <c r="M1107" s="8">
        <f ca="1">IF(Table2[[#This Row],[MONTH]]+EOMONTH(MONTH(Table2[[#This Row],[MONTH]]),0)&lt;TODAY(),IF(H1107=0,(F1107-E1107)/1440,((F1107-E1107)/H1107)/1440),0)</f>
        <v>0</v>
      </c>
      <c r="N1107" s="24">
        <f t="shared" si="118"/>
        <v>0</v>
      </c>
    </row>
    <row r="1108" spans="1:14" x14ac:dyDescent="0.3">
      <c r="A1108" s="6">
        <v>45597</v>
      </c>
      <c r="B1108" t="s">
        <v>80</v>
      </c>
      <c r="C1108" t="str">
        <f>_xlfn.XLOOKUP(D1108,'Production Data'!C:C,'Production Data'!B:B)</f>
        <v>PMT EXT GRINDING AWH600 I13007</v>
      </c>
      <c r="D1108" s="1" t="s">
        <v>76</v>
      </c>
      <c r="E1108" s="1">
        <f>SUMIFS('Production Data'!K:K,'Production Data'!C:C,'Workout sheet'!D1108,'Production Data'!A:A,'Workout sheet'!A1108)</f>
        <v>0</v>
      </c>
      <c r="F1108" s="1">
        <f t="shared" si="121"/>
        <v>35100</v>
      </c>
      <c r="G1108">
        <f>SUMIFS('Production Data'!T:T,'Production Data'!C:C,'Workout sheet'!D1108,'Production Data'!A:A,'Workout sheet'!A1108)</f>
        <v>0</v>
      </c>
      <c r="H1108">
        <f>COUNTIFS('Compac Raw Data'!$D:$D,'Workout sheet'!C1108,'Compac Raw Data'!$Z:$Z,'Workout sheet'!A1108)</f>
        <v>0</v>
      </c>
      <c r="I1108" s="8">
        <f t="shared" si="119"/>
        <v>0</v>
      </c>
      <c r="J1108" s="8">
        <f t="shared" si="120"/>
        <v>0</v>
      </c>
      <c r="K1108">
        <f>(SUMIFS('Compac Raw Data'!S:S,'Compac Raw Data'!Z:Z,'Workout sheet'!A1108,'Compac Raw Data'!D:D,'Workout sheet'!C1108))</f>
        <v>0</v>
      </c>
      <c r="L1108" s="17">
        <f t="shared" si="117"/>
        <v>0</v>
      </c>
      <c r="M1108" s="8">
        <f ca="1">IF(Table2[[#This Row],[MONTH]]+EOMONTH(MONTH(Table2[[#This Row],[MONTH]]),0)&lt;TODAY(),IF(H1108=0,(F1108-E1108)/1440,((F1108-E1108)/H1108)/1440),0)</f>
        <v>0</v>
      </c>
      <c r="N1108" s="24">
        <f t="shared" si="118"/>
        <v>0</v>
      </c>
    </row>
    <row r="1109" spans="1:14" x14ac:dyDescent="0.3">
      <c r="A1109" s="6">
        <v>45597</v>
      </c>
      <c r="B1109" t="s">
        <v>80</v>
      </c>
      <c r="C1109" t="str">
        <f>_xlfn.XLOOKUP(D1109,'Production Data'!C:C,'Production Data'!B:B)</f>
        <v>MAZAK TURNING QTN350A I3007</v>
      </c>
      <c r="D1109" s="1" t="s">
        <v>77</v>
      </c>
      <c r="E1109" s="1">
        <f>SUMIFS('Production Data'!K:K,'Production Data'!C:C,'Workout sheet'!D1109,'Production Data'!A:A,'Workout sheet'!A1109)</f>
        <v>0</v>
      </c>
      <c r="F1109" s="1">
        <f t="shared" si="121"/>
        <v>35100</v>
      </c>
      <c r="G1109">
        <f>SUMIFS('Production Data'!T:T,'Production Data'!C:C,'Workout sheet'!D1109,'Production Data'!A:A,'Workout sheet'!A1109)</f>
        <v>0</v>
      </c>
      <c r="H1109">
        <f>COUNTIFS('Compac Raw Data'!$D:$D,'Workout sheet'!C1109,'Compac Raw Data'!$Z:$Z,'Workout sheet'!A1109)</f>
        <v>0</v>
      </c>
      <c r="I1109" s="8">
        <f t="shared" si="119"/>
        <v>0</v>
      </c>
      <c r="J1109" s="8">
        <f t="shared" si="120"/>
        <v>0</v>
      </c>
      <c r="K1109">
        <f>(SUMIFS('Compac Raw Data'!S:S,'Compac Raw Data'!Z:Z,'Workout sheet'!A1109,'Compac Raw Data'!D:D,'Workout sheet'!C1109))</f>
        <v>0</v>
      </c>
      <c r="L1109" s="17">
        <f t="shared" si="117"/>
        <v>0</v>
      </c>
      <c r="M1109" s="8">
        <f ca="1">IF(Table2[[#This Row],[MONTH]]+EOMONTH(MONTH(Table2[[#This Row],[MONTH]]),0)&lt;TODAY(),IF(H1109=0,(F1109-E1109)/1440,((F1109-E1109)/H1109)/1440),0)</f>
        <v>0</v>
      </c>
      <c r="N1109" s="24">
        <f t="shared" si="118"/>
        <v>0</v>
      </c>
    </row>
    <row r="1110" spans="1:14" x14ac:dyDescent="0.3">
      <c r="A1110" s="6">
        <v>45597</v>
      </c>
      <c r="B1110" t="s">
        <v>80</v>
      </c>
      <c r="C1110" t="str">
        <f>_xlfn.XLOOKUP(D1110,'Production Data'!C:C,'Production Data'!B:B)</f>
        <v>MICROMATIC EXT GRINDING SH63 I13008</v>
      </c>
      <c r="D1110" s="1" t="s">
        <v>78</v>
      </c>
      <c r="E1110" s="1">
        <f>SUMIFS('Production Data'!K:K,'Production Data'!C:C,'Workout sheet'!D1110,'Production Data'!A:A,'Workout sheet'!A1110)</f>
        <v>0</v>
      </c>
      <c r="F1110" s="1">
        <f t="shared" si="121"/>
        <v>35100</v>
      </c>
      <c r="G1110">
        <f>SUMIFS('Production Data'!T:T,'Production Data'!C:C,'Workout sheet'!D1110,'Production Data'!A:A,'Workout sheet'!A1110)</f>
        <v>0</v>
      </c>
      <c r="H1110">
        <f>COUNTIFS('Compac Raw Data'!$D:$D,'Workout sheet'!C1110,'Compac Raw Data'!$Z:$Z,'Workout sheet'!A1110)</f>
        <v>0</v>
      </c>
      <c r="I1110" s="8">
        <f t="shared" si="119"/>
        <v>0</v>
      </c>
      <c r="J1110" s="8">
        <f t="shared" si="120"/>
        <v>0</v>
      </c>
      <c r="K1110">
        <f>(SUMIFS('Compac Raw Data'!S:S,'Compac Raw Data'!Z:Z,'Workout sheet'!A1110,'Compac Raw Data'!D:D,'Workout sheet'!C1110))</f>
        <v>0</v>
      </c>
      <c r="L1110" s="17">
        <f t="shared" si="117"/>
        <v>0</v>
      </c>
      <c r="M1110" s="8">
        <f ca="1">IF(Table2[[#This Row],[MONTH]]+EOMONTH(MONTH(Table2[[#This Row],[MONTH]]),0)&lt;TODAY(),IF(H1110=0,(F1110-E1110)/1440,((F1110-E1110)/H1110)/1440),0)</f>
        <v>0</v>
      </c>
      <c r="N1110" s="24">
        <f t="shared" si="118"/>
        <v>0</v>
      </c>
    </row>
    <row r="1111" spans="1:14" x14ac:dyDescent="0.3">
      <c r="A1111" s="6">
        <v>45597</v>
      </c>
      <c r="B1111" t="s">
        <v>80</v>
      </c>
      <c r="C1111" t="str">
        <f>_xlfn.XLOOKUP(D1111,'Production Data'!C:C,'Production Data'!B:B)</f>
        <v>GLEASON HOBBING P600H-2 I7017</v>
      </c>
      <c r="D1111" s="1" t="s">
        <v>79</v>
      </c>
      <c r="E1111" s="1">
        <f>SUMIFS('Production Data'!K:K,'Production Data'!C:C,'Workout sheet'!D1111,'Production Data'!A:A,'Workout sheet'!A1111)</f>
        <v>0</v>
      </c>
      <c r="F1111" s="1">
        <f t="shared" si="121"/>
        <v>35100</v>
      </c>
      <c r="G1111">
        <f>SUMIFS('Production Data'!T:T,'Production Data'!C:C,'Workout sheet'!D1111,'Production Data'!A:A,'Workout sheet'!A1111)</f>
        <v>0</v>
      </c>
      <c r="H1111">
        <f>COUNTIFS('Compac Raw Data'!$D:$D,'Workout sheet'!C1111,'Compac Raw Data'!$Z:$Z,'Workout sheet'!A1111)</f>
        <v>0</v>
      </c>
      <c r="I1111" s="8">
        <f t="shared" si="119"/>
        <v>0</v>
      </c>
      <c r="J1111" s="8">
        <f t="shared" si="120"/>
        <v>0</v>
      </c>
      <c r="K1111">
        <f>(SUMIFS('Compac Raw Data'!S:S,'Compac Raw Data'!Z:Z,'Workout sheet'!A1111,'Compac Raw Data'!D:D,'Workout sheet'!C1111))</f>
        <v>0</v>
      </c>
      <c r="L1111" s="17">
        <f t="shared" si="117"/>
        <v>0</v>
      </c>
      <c r="M1111" s="8">
        <f ca="1">IF(Table2[[#This Row],[MONTH]]+EOMONTH(MONTH(Table2[[#This Row],[MONTH]]),0)&lt;TODAY(),IF(H1111=0,(F1111-E1111)/1440,((F1111-E1111)/H1111)/1440),0)</f>
        <v>0</v>
      </c>
      <c r="N1111" s="24">
        <f t="shared" si="118"/>
        <v>0</v>
      </c>
    </row>
    <row r="1112" spans="1:14" x14ac:dyDescent="0.3">
      <c r="A1112" s="6">
        <v>45627</v>
      </c>
      <c r="B1112" t="s">
        <v>33</v>
      </c>
      <c r="C1112" t="str">
        <f>_xlfn.XLOOKUP(D1112,'Production Data'!C:C,'Production Data'!B:B)</f>
        <v>BROACHING MACHINE 10T - 5001</v>
      </c>
      <c r="D1112" s="1" t="s">
        <v>0</v>
      </c>
      <c r="E1112" s="1">
        <f>SUMIFS('Production Data'!K:K,'Production Data'!C:C,'Workout sheet'!D1112,'Production Data'!A:A,'Workout sheet'!A1112)</f>
        <v>0</v>
      </c>
      <c r="F1112" s="1">
        <f t="shared" si="121"/>
        <v>33750</v>
      </c>
      <c r="G1112">
        <f>SUMIFS('Production Data'!T:T,'Production Data'!C:C,'Workout sheet'!D1112,'Production Data'!A:A,'Workout sheet'!A1112)</f>
        <v>0</v>
      </c>
      <c r="H1112">
        <f>COUNTIFS('Compac Raw Data'!$D:$D,'Workout sheet'!C1112,'Compac Raw Data'!$Z:$Z,'Workout sheet'!A1112)</f>
        <v>0</v>
      </c>
      <c r="I1112" s="8">
        <f t="shared" si="119"/>
        <v>0</v>
      </c>
      <c r="J1112" s="8">
        <f t="shared" si="120"/>
        <v>0</v>
      </c>
      <c r="K1112">
        <f>(SUMIFS('Compac Raw Data'!S:S,'Compac Raw Data'!Z:Z,'Workout sheet'!A1112,'Compac Raw Data'!D:D,'Workout sheet'!C1112))</f>
        <v>0</v>
      </c>
      <c r="L1112" s="17">
        <f t="shared" si="117"/>
        <v>0</v>
      </c>
      <c r="M1112" s="8">
        <f ca="1">IF(Table2[[#This Row],[MONTH]]+EOMONTH(MONTH(Table2[[#This Row],[MONTH]]),0)&lt;TODAY(),IF(H1112=0,(F1112-E1112)/1440,((F1112-E1112)/H1112)/1440),0)</f>
        <v>0</v>
      </c>
      <c r="N1112" s="24">
        <f t="shared" si="118"/>
        <v>0</v>
      </c>
    </row>
    <row r="1113" spans="1:14" x14ac:dyDescent="0.3">
      <c r="A1113" s="6">
        <v>45627</v>
      </c>
      <c r="B1113" t="s">
        <v>33</v>
      </c>
      <c r="C1113" t="str">
        <f>_xlfn.XLOOKUP(D1113,'Production Data'!C:C,'Production Data'!B:B)</f>
        <v>SICMAT SHAVING RASO400 I9005</v>
      </c>
      <c r="D1113" s="1" t="s">
        <v>1</v>
      </c>
      <c r="E1113" s="1">
        <f>SUMIFS('Production Data'!K:K,'Production Data'!C:C,'Workout sheet'!D1113,'Production Data'!A:A,'Workout sheet'!A1113)</f>
        <v>0</v>
      </c>
      <c r="F1113" s="1">
        <f t="shared" si="121"/>
        <v>33750</v>
      </c>
      <c r="G1113">
        <f>SUMIFS('Production Data'!T:T,'Production Data'!C:C,'Workout sheet'!D1113,'Production Data'!A:A,'Workout sheet'!A1113)</f>
        <v>0</v>
      </c>
      <c r="H1113">
        <f>COUNTIFS('Compac Raw Data'!$D:$D,'Workout sheet'!C1113,'Compac Raw Data'!$Z:$Z,'Workout sheet'!A1113)</f>
        <v>0</v>
      </c>
      <c r="I1113" s="8">
        <f t="shared" si="119"/>
        <v>0</v>
      </c>
      <c r="J1113" s="8">
        <f t="shared" si="120"/>
        <v>0</v>
      </c>
      <c r="K1113">
        <f>(SUMIFS('Compac Raw Data'!S:S,'Compac Raw Data'!Z:Z,'Workout sheet'!A1113,'Compac Raw Data'!D:D,'Workout sheet'!C1113))</f>
        <v>0</v>
      </c>
      <c r="L1113" s="17">
        <f t="shared" si="117"/>
        <v>0</v>
      </c>
      <c r="M1113" s="8">
        <f ca="1">IF(Table2[[#This Row],[MONTH]]+EOMONTH(MONTH(Table2[[#This Row],[MONTH]]),0)&lt;TODAY(),IF(H1113=0,(F1113-E1113)/1440,((F1113-E1113)/H1113)/1440),0)</f>
        <v>0</v>
      </c>
      <c r="N1113" s="24">
        <f t="shared" si="118"/>
        <v>0</v>
      </c>
    </row>
    <row r="1114" spans="1:14" x14ac:dyDescent="0.3">
      <c r="A1114" s="6">
        <v>45627</v>
      </c>
      <c r="B1114" t="s">
        <v>33</v>
      </c>
      <c r="C1114" t="str">
        <f>_xlfn.XLOOKUP(D1114,'Production Data'!C:C,'Production Data'!B:B)</f>
        <v>GLEASON HOBBING GP400 I7013</v>
      </c>
      <c r="D1114" s="1" t="s">
        <v>2</v>
      </c>
      <c r="E1114" s="1">
        <f>SUMIFS('Production Data'!K:K,'Production Data'!C:C,'Workout sheet'!D1114,'Production Data'!A:A,'Workout sheet'!A1114)</f>
        <v>0</v>
      </c>
      <c r="F1114" s="1">
        <f t="shared" si="121"/>
        <v>33750</v>
      </c>
      <c r="G1114">
        <f>SUMIFS('Production Data'!T:T,'Production Data'!C:C,'Workout sheet'!D1114,'Production Data'!A:A,'Workout sheet'!A1114)</f>
        <v>0</v>
      </c>
      <c r="H1114">
        <f>COUNTIFS('Compac Raw Data'!$D:$D,'Workout sheet'!C1114,'Compac Raw Data'!$Z:$Z,'Workout sheet'!A1114)</f>
        <v>0</v>
      </c>
      <c r="I1114" s="8">
        <f t="shared" si="119"/>
        <v>0</v>
      </c>
      <c r="J1114" s="8">
        <f t="shared" si="120"/>
        <v>0</v>
      </c>
      <c r="K1114">
        <f>(SUMIFS('Compac Raw Data'!S:S,'Compac Raw Data'!Z:Z,'Workout sheet'!A1114,'Compac Raw Data'!D:D,'Workout sheet'!C1114))</f>
        <v>0</v>
      </c>
      <c r="L1114" s="17">
        <f t="shared" si="117"/>
        <v>0</v>
      </c>
      <c r="M1114" s="8">
        <f ca="1">IF(Table2[[#This Row],[MONTH]]+EOMONTH(MONTH(Table2[[#This Row],[MONTH]]),0)&lt;TODAY(),IF(H1114=0,(F1114-E1114)/1440,((F1114-E1114)/H1114)/1440),0)</f>
        <v>0</v>
      </c>
      <c r="N1114" s="24">
        <f t="shared" si="118"/>
        <v>0</v>
      </c>
    </row>
    <row r="1115" spans="1:14" x14ac:dyDescent="0.3">
      <c r="A1115" s="6">
        <v>45627</v>
      </c>
      <c r="B1115" t="s">
        <v>33</v>
      </c>
      <c r="C1115" t="str">
        <f>_xlfn.XLOOKUP(D1115,'Production Data'!C:C,'Production Data'!B:B)</f>
        <v>CLC SHAPING CLC 400-1 I18000</v>
      </c>
      <c r="D1115" s="1" t="s">
        <v>3</v>
      </c>
      <c r="E1115" s="1">
        <f>SUMIFS('Production Data'!K:K,'Production Data'!C:C,'Workout sheet'!D1115,'Production Data'!A:A,'Workout sheet'!A1115)</f>
        <v>0</v>
      </c>
      <c r="F1115" s="1">
        <f t="shared" si="121"/>
        <v>33750</v>
      </c>
      <c r="G1115">
        <f>SUMIFS('Production Data'!T:T,'Production Data'!C:C,'Workout sheet'!D1115,'Production Data'!A:A,'Workout sheet'!A1115)</f>
        <v>0</v>
      </c>
      <c r="H1115">
        <f>COUNTIFS('Compac Raw Data'!$D:$D,'Workout sheet'!C1115,'Compac Raw Data'!$Z:$Z,'Workout sheet'!A1115)</f>
        <v>0</v>
      </c>
      <c r="I1115" s="8">
        <f t="shared" si="119"/>
        <v>0</v>
      </c>
      <c r="J1115" s="8">
        <f t="shared" si="120"/>
        <v>0</v>
      </c>
      <c r="K1115">
        <f>(SUMIFS('Compac Raw Data'!S:S,'Compac Raw Data'!Z:Z,'Workout sheet'!A1115,'Compac Raw Data'!D:D,'Workout sheet'!C1115))</f>
        <v>0</v>
      </c>
      <c r="L1115" s="17">
        <f t="shared" si="117"/>
        <v>0</v>
      </c>
      <c r="M1115" s="8">
        <f ca="1">IF(Table2[[#This Row],[MONTH]]+EOMONTH(MONTH(Table2[[#This Row],[MONTH]]),0)&lt;TODAY(),IF(H1115=0,(F1115-E1115)/1440,((F1115-E1115)/H1115)/1440),0)</f>
        <v>0</v>
      </c>
      <c r="N1115" s="24">
        <f t="shared" si="118"/>
        <v>0</v>
      </c>
    </row>
    <row r="1116" spans="1:14" x14ac:dyDescent="0.3">
      <c r="A1116" s="6">
        <v>45627</v>
      </c>
      <c r="B1116" t="s">
        <v>33</v>
      </c>
      <c r="C1116" t="str">
        <f>_xlfn.XLOOKUP(D1116,'Production Data'!C:C,'Production Data'!B:B)</f>
        <v>SICMAT-2 SHAVING NRSU310 I9002</v>
      </c>
      <c r="D1116" s="1" t="s">
        <v>4</v>
      </c>
      <c r="E1116" s="1">
        <f>SUMIFS('Production Data'!K:K,'Production Data'!C:C,'Workout sheet'!D1116,'Production Data'!A:A,'Workout sheet'!A1116)</f>
        <v>0</v>
      </c>
      <c r="F1116" s="1">
        <f t="shared" si="121"/>
        <v>33750</v>
      </c>
      <c r="G1116">
        <f>SUMIFS('Production Data'!T:T,'Production Data'!C:C,'Workout sheet'!D1116,'Production Data'!A:A,'Workout sheet'!A1116)</f>
        <v>0</v>
      </c>
      <c r="H1116">
        <f>COUNTIFS('Compac Raw Data'!$D:$D,'Workout sheet'!C1116,'Compac Raw Data'!$Z:$Z,'Workout sheet'!A1116)</f>
        <v>0</v>
      </c>
      <c r="I1116" s="8">
        <f t="shared" si="119"/>
        <v>0</v>
      </c>
      <c r="J1116" s="8">
        <f t="shared" si="120"/>
        <v>0</v>
      </c>
      <c r="K1116">
        <f>(SUMIFS('Compac Raw Data'!S:S,'Compac Raw Data'!Z:Z,'Workout sheet'!A1116,'Compac Raw Data'!D:D,'Workout sheet'!C1116))</f>
        <v>0</v>
      </c>
      <c r="L1116" s="17">
        <f t="shared" si="117"/>
        <v>0</v>
      </c>
      <c r="M1116" s="8">
        <f ca="1">IF(Table2[[#This Row],[MONTH]]+EOMONTH(MONTH(Table2[[#This Row],[MONTH]]),0)&lt;TODAY(),IF(H1116=0,(F1116-E1116)/1440,((F1116-E1116)/H1116)/1440),0)</f>
        <v>0</v>
      </c>
      <c r="N1116" s="24">
        <f t="shared" si="118"/>
        <v>0</v>
      </c>
    </row>
    <row r="1117" spans="1:14" x14ac:dyDescent="0.3">
      <c r="A1117" s="6">
        <v>45627</v>
      </c>
      <c r="B1117" t="s">
        <v>33</v>
      </c>
      <c r="C1117" t="str">
        <f>_xlfn.XLOOKUP(D1117,'Production Data'!C:C,'Production Data'!B:B)</f>
        <v>GLEASON SHAVING ZS300 I9004</v>
      </c>
      <c r="D1117" s="1" t="s">
        <v>5</v>
      </c>
      <c r="E1117" s="1">
        <f>SUMIFS('Production Data'!K:K,'Production Data'!C:C,'Workout sheet'!D1117,'Production Data'!A:A,'Workout sheet'!A1117)</f>
        <v>0</v>
      </c>
      <c r="F1117" s="1">
        <f t="shared" si="121"/>
        <v>33750</v>
      </c>
      <c r="G1117">
        <f>SUMIFS('Production Data'!T:T,'Production Data'!C:C,'Workout sheet'!D1117,'Production Data'!A:A,'Workout sheet'!A1117)</f>
        <v>0</v>
      </c>
      <c r="H1117">
        <f>COUNTIFS('Compac Raw Data'!$D:$D,'Workout sheet'!C1117,'Compac Raw Data'!$Z:$Z,'Workout sheet'!A1117)</f>
        <v>0</v>
      </c>
      <c r="I1117" s="8">
        <f t="shared" si="119"/>
        <v>0</v>
      </c>
      <c r="J1117" s="8">
        <f t="shared" si="120"/>
        <v>0</v>
      </c>
      <c r="K1117">
        <f>(SUMIFS('Compac Raw Data'!S:S,'Compac Raw Data'!Z:Z,'Workout sheet'!A1117,'Compac Raw Data'!D:D,'Workout sheet'!C1117))</f>
        <v>0</v>
      </c>
      <c r="L1117" s="17">
        <f t="shared" si="117"/>
        <v>0</v>
      </c>
      <c r="M1117" s="8">
        <f ca="1">IF(Table2[[#This Row],[MONTH]]+EOMONTH(MONTH(Table2[[#This Row],[MONTH]]),0)&lt;TODAY(),IF(H1117=0,(F1117-E1117)/1440,((F1117-E1117)/H1117)/1440),0)</f>
        <v>0</v>
      </c>
      <c r="N1117" s="24">
        <f t="shared" si="118"/>
        <v>0</v>
      </c>
    </row>
    <row r="1118" spans="1:14" x14ac:dyDescent="0.3">
      <c r="A1118" s="6">
        <v>45627</v>
      </c>
      <c r="B1118" t="s">
        <v>33</v>
      </c>
      <c r="C1118" t="str">
        <f>_xlfn.XLOOKUP(D1118,'Production Data'!C:C,'Production Data'!B:B)</f>
        <v>PREMIER HOBBING PE250-2 I7009</v>
      </c>
      <c r="D1118" s="1" t="s">
        <v>6</v>
      </c>
      <c r="E1118" s="1">
        <f>SUMIFS('Production Data'!K:K,'Production Data'!C:C,'Workout sheet'!D1118,'Production Data'!A:A,'Workout sheet'!A1118)</f>
        <v>0</v>
      </c>
      <c r="F1118" s="1">
        <f t="shared" si="121"/>
        <v>33750</v>
      </c>
      <c r="G1118">
        <f>SUMIFS('Production Data'!T:T,'Production Data'!C:C,'Workout sheet'!D1118,'Production Data'!A:A,'Workout sheet'!A1118)</f>
        <v>0</v>
      </c>
      <c r="H1118">
        <f>COUNTIFS('Compac Raw Data'!$D:$D,'Workout sheet'!C1118,'Compac Raw Data'!$Z:$Z,'Workout sheet'!A1118)</f>
        <v>0</v>
      </c>
      <c r="I1118" s="8">
        <f t="shared" si="119"/>
        <v>0</v>
      </c>
      <c r="J1118" s="8">
        <f t="shared" si="120"/>
        <v>0</v>
      </c>
      <c r="K1118">
        <f>(SUMIFS('Compac Raw Data'!S:S,'Compac Raw Data'!Z:Z,'Workout sheet'!A1118,'Compac Raw Data'!D:D,'Workout sheet'!C1118))</f>
        <v>0</v>
      </c>
      <c r="L1118" s="17">
        <f t="shared" si="117"/>
        <v>0</v>
      </c>
      <c r="M1118" s="8">
        <f ca="1">IF(Table2[[#This Row],[MONTH]]+EOMONTH(MONTH(Table2[[#This Row],[MONTH]]),0)&lt;TODAY(),IF(H1118=0,(F1118-E1118)/1440,((F1118-E1118)/H1118)/1440),0)</f>
        <v>0</v>
      </c>
      <c r="N1118" s="24">
        <f t="shared" si="118"/>
        <v>0</v>
      </c>
    </row>
    <row r="1119" spans="1:14" x14ac:dyDescent="0.3">
      <c r="A1119" s="6">
        <v>45627</v>
      </c>
      <c r="B1119" t="s">
        <v>33</v>
      </c>
      <c r="C1119" t="str">
        <f>_xlfn.XLOOKUP(D1119,'Production Data'!C:C,'Production Data'!B:B)</f>
        <v>GLEASON HOBBING GP300-2 I7012</v>
      </c>
      <c r="D1119" s="1" t="s">
        <v>7</v>
      </c>
      <c r="E1119" s="1">
        <f>SUMIFS('Production Data'!K:K,'Production Data'!C:C,'Workout sheet'!D1119,'Production Data'!A:A,'Workout sheet'!A1119)</f>
        <v>0</v>
      </c>
      <c r="F1119" s="1">
        <f t="shared" si="121"/>
        <v>33750</v>
      </c>
      <c r="G1119">
        <f>SUMIFS('Production Data'!T:T,'Production Data'!C:C,'Workout sheet'!D1119,'Production Data'!A:A,'Workout sheet'!A1119)</f>
        <v>0</v>
      </c>
      <c r="H1119">
        <f>COUNTIFS('Compac Raw Data'!$D:$D,'Workout sheet'!C1119,'Compac Raw Data'!$Z:$Z,'Workout sheet'!A1119)</f>
        <v>0</v>
      </c>
      <c r="I1119" s="8">
        <f t="shared" si="119"/>
        <v>0</v>
      </c>
      <c r="J1119" s="8">
        <f t="shared" si="120"/>
        <v>0</v>
      </c>
      <c r="K1119">
        <f>(SUMIFS('Compac Raw Data'!S:S,'Compac Raw Data'!Z:Z,'Workout sheet'!A1119,'Compac Raw Data'!D:D,'Workout sheet'!C1119))</f>
        <v>0</v>
      </c>
      <c r="L1119" s="17">
        <f t="shared" si="117"/>
        <v>0</v>
      </c>
      <c r="M1119" s="8">
        <f ca="1">IF(Table2[[#This Row],[MONTH]]+EOMONTH(MONTH(Table2[[#This Row],[MONTH]]),0)&lt;TODAY(),IF(H1119=0,(F1119-E1119)/1440,((F1119-E1119)/H1119)/1440),0)</f>
        <v>0</v>
      </c>
      <c r="N1119" s="24">
        <f t="shared" si="118"/>
        <v>0</v>
      </c>
    </row>
    <row r="1120" spans="1:14" x14ac:dyDescent="0.3">
      <c r="A1120" s="6">
        <v>45627</v>
      </c>
      <c r="B1120" t="s">
        <v>33</v>
      </c>
      <c r="C1120" t="str">
        <f>_xlfn.XLOOKUP(D1120,'Production Data'!C:C,'Production Data'!B:B)</f>
        <v>CLC SHAPING CLC 400-2 I18001</v>
      </c>
      <c r="D1120" s="1" t="s">
        <v>8</v>
      </c>
      <c r="E1120" s="1">
        <f>SUMIFS('Production Data'!K:K,'Production Data'!C:C,'Workout sheet'!D1120,'Production Data'!A:A,'Workout sheet'!A1120)</f>
        <v>0</v>
      </c>
      <c r="F1120" s="1">
        <f t="shared" si="121"/>
        <v>33750</v>
      </c>
      <c r="G1120">
        <f>SUMIFS('Production Data'!T:T,'Production Data'!C:C,'Workout sheet'!D1120,'Production Data'!A:A,'Workout sheet'!A1120)</f>
        <v>0</v>
      </c>
      <c r="H1120">
        <f>COUNTIFS('Compac Raw Data'!$D:$D,'Workout sheet'!C1120,'Compac Raw Data'!$Z:$Z,'Workout sheet'!A1120)</f>
        <v>0</v>
      </c>
      <c r="I1120" s="8">
        <f t="shared" si="119"/>
        <v>0</v>
      </c>
      <c r="J1120" s="8">
        <f t="shared" si="120"/>
        <v>0</v>
      </c>
      <c r="K1120">
        <f>(SUMIFS('Compac Raw Data'!S:S,'Compac Raw Data'!Z:Z,'Workout sheet'!A1120,'Compac Raw Data'!D:D,'Workout sheet'!C1120))</f>
        <v>0</v>
      </c>
      <c r="L1120" s="17">
        <f t="shared" si="117"/>
        <v>0</v>
      </c>
      <c r="M1120" s="8">
        <f ca="1">IF(Table2[[#This Row],[MONTH]]+EOMONTH(MONTH(Table2[[#This Row],[MONTH]]),0)&lt;TODAY(),IF(H1120=0,(F1120-E1120)/1440,((F1120-E1120)/H1120)/1440),0)</f>
        <v>0</v>
      </c>
      <c r="N1120" s="24">
        <f t="shared" si="118"/>
        <v>0</v>
      </c>
    </row>
    <row r="1121" spans="1:14" x14ac:dyDescent="0.3">
      <c r="A1121" s="6">
        <v>45627</v>
      </c>
      <c r="B1121" t="s">
        <v>33</v>
      </c>
      <c r="C1121" t="str">
        <f>_xlfn.XLOOKUP(D1121,'Production Data'!C:C,'Production Data'!B:B)</f>
        <v>PAIDEMM SHAPPING DS500 I18002</v>
      </c>
      <c r="D1121" s="1" t="s">
        <v>9</v>
      </c>
      <c r="E1121" s="1">
        <f>SUMIFS('Production Data'!K:K,'Production Data'!C:C,'Workout sheet'!D1121,'Production Data'!A:A,'Workout sheet'!A1121)</f>
        <v>0</v>
      </c>
      <c r="F1121" s="1">
        <f t="shared" si="121"/>
        <v>33750</v>
      </c>
      <c r="G1121">
        <f>SUMIFS('Production Data'!T:T,'Production Data'!C:C,'Workout sheet'!D1121,'Production Data'!A:A,'Workout sheet'!A1121)</f>
        <v>0</v>
      </c>
      <c r="H1121">
        <f>COUNTIFS('Compac Raw Data'!$D:$D,'Workout sheet'!C1121,'Compac Raw Data'!$Z:$Z,'Workout sheet'!A1121)</f>
        <v>0</v>
      </c>
      <c r="I1121" s="8">
        <f t="shared" si="119"/>
        <v>0</v>
      </c>
      <c r="J1121" s="8">
        <f t="shared" si="120"/>
        <v>0</v>
      </c>
      <c r="K1121">
        <f>(SUMIFS('Compac Raw Data'!S:S,'Compac Raw Data'!Z:Z,'Workout sheet'!A1121,'Compac Raw Data'!D:D,'Workout sheet'!C1121))</f>
        <v>0</v>
      </c>
      <c r="L1121" s="17">
        <f t="shared" si="117"/>
        <v>0</v>
      </c>
      <c r="M1121" s="8">
        <f ca="1">IF(Table2[[#This Row],[MONTH]]+EOMONTH(MONTH(Table2[[#This Row],[MONTH]]),0)&lt;TODAY(),IF(H1121=0,(F1121-E1121)/1440,((F1121-E1121)/H1121)/1440),0)</f>
        <v>0</v>
      </c>
      <c r="N1121" s="24">
        <f t="shared" si="118"/>
        <v>0</v>
      </c>
    </row>
    <row r="1122" spans="1:14" x14ac:dyDescent="0.3">
      <c r="A1122" s="6">
        <v>45627</v>
      </c>
      <c r="B1122" t="s">
        <v>33</v>
      </c>
      <c r="C1122" t="str">
        <f>_xlfn.XLOOKUP(D1122,'Production Data'!C:C,'Production Data'!B:B)</f>
        <v>SLOTTING MACHINE - SAGAR-6004</v>
      </c>
      <c r="D1122" s="1" t="s">
        <v>10</v>
      </c>
      <c r="E1122" s="1">
        <f>SUMIFS('Production Data'!K:K,'Production Data'!C:C,'Workout sheet'!D1122,'Production Data'!A:A,'Workout sheet'!A1122)</f>
        <v>0</v>
      </c>
      <c r="F1122" s="1">
        <f t="shared" si="121"/>
        <v>33750</v>
      </c>
      <c r="G1122">
        <f>SUMIFS('Production Data'!T:T,'Production Data'!C:C,'Workout sheet'!D1122,'Production Data'!A:A,'Workout sheet'!A1122)</f>
        <v>0</v>
      </c>
      <c r="H1122">
        <f>COUNTIFS('Compac Raw Data'!$D:$D,'Workout sheet'!C1122,'Compac Raw Data'!$Z:$Z,'Workout sheet'!A1122)</f>
        <v>0</v>
      </c>
      <c r="I1122" s="8">
        <f t="shared" si="119"/>
        <v>0</v>
      </c>
      <c r="J1122" s="8">
        <f t="shared" si="120"/>
        <v>0</v>
      </c>
      <c r="K1122">
        <f>(SUMIFS('Compac Raw Data'!S:S,'Compac Raw Data'!Z:Z,'Workout sheet'!A1122,'Compac Raw Data'!D:D,'Workout sheet'!C1122))</f>
        <v>0</v>
      </c>
      <c r="L1122" s="17">
        <f t="shared" si="117"/>
        <v>0</v>
      </c>
      <c r="M1122" s="8">
        <f ca="1">IF(Table2[[#This Row],[MONTH]]+EOMONTH(MONTH(Table2[[#This Row],[MONTH]]),0)&lt;TODAY(),IF(H1122=0,(F1122-E1122)/1440,((F1122-E1122)/H1122)/1440),0)</f>
        <v>0</v>
      </c>
      <c r="N1122" s="24">
        <f t="shared" si="118"/>
        <v>0</v>
      </c>
    </row>
    <row r="1123" spans="1:14" x14ac:dyDescent="0.3">
      <c r="A1123" s="6">
        <v>45627</v>
      </c>
      <c r="B1123" t="s">
        <v>33</v>
      </c>
      <c r="C1123" t="str">
        <f>_xlfn.XLOOKUP(D1123,'Production Data'!C:C,'Production Data'!B:B)</f>
        <v>GLEASON HOBBING 130H I7008</v>
      </c>
      <c r="D1123" s="1" t="s">
        <v>11</v>
      </c>
      <c r="E1123" s="1">
        <f>SUMIFS('Production Data'!K:K,'Production Data'!C:C,'Workout sheet'!D1123,'Production Data'!A:A,'Workout sheet'!A1123)</f>
        <v>0</v>
      </c>
      <c r="F1123" s="1">
        <f t="shared" si="121"/>
        <v>33750</v>
      </c>
      <c r="G1123">
        <f>SUMIFS('Production Data'!T:T,'Production Data'!C:C,'Workout sheet'!D1123,'Production Data'!A:A,'Workout sheet'!A1123)</f>
        <v>0</v>
      </c>
      <c r="H1123">
        <f>COUNTIFS('Compac Raw Data'!$D:$D,'Workout sheet'!C1123,'Compac Raw Data'!$Z:$Z,'Workout sheet'!A1123)</f>
        <v>0</v>
      </c>
      <c r="I1123" s="8">
        <f t="shared" si="119"/>
        <v>0</v>
      </c>
      <c r="J1123" s="8">
        <f t="shared" si="120"/>
        <v>0</v>
      </c>
      <c r="K1123">
        <f>(SUMIFS('Compac Raw Data'!S:S,'Compac Raw Data'!Z:Z,'Workout sheet'!A1123,'Compac Raw Data'!D:D,'Workout sheet'!C1123))</f>
        <v>0</v>
      </c>
      <c r="L1123" s="17">
        <f t="shared" si="117"/>
        <v>0</v>
      </c>
      <c r="M1123" s="8">
        <f ca="1">IF(Table2[[#This Row],[MONTH]]+EOMONTH(MONTH(Table2[[#This Row],[MONTH]]),0)&lt;TODAY(),IF(H1123=0,(F1123-E1123)/1440,((F1123-E1123)/H1123)/1440),0)</f>
        <v>0</v>
      </c>
      <c r="N1123" s="24">
        <f t="shared" si="118"/>
        <v>0</v>
      </c>
    </row>
    <row r="1124" spans="1:14" x14ac:dyDescent="0.3">
      <c r="A1124" s="6">
        <v>45627</v>
      </c>
      <c r="B1124" t="s">
        <v>33</v>
      </c>
      <c r="C1124" t="str">
        <f>_xlfn.XLOOKUP(D1124,'Production Data'!C:C,'Production Data'!B:B)</f>
        <v>GLEASON HOBBING GP300-1 I7011</v>
      </c>
      <c r="D1124" s="1" t="s">
        <v>12</v>
      </c>
      <c r="E1124" s="1">
        <f>SUMIFS('Production Data'!K:K,'Production Data'!C:C,'Workout sheet'!D1124,'Production Data'!A:A,'Workout sheet'!A1124)</f>
        <v>0</v>
      </c>
      <c r="F1124" s="1">
        <f t="shared" si="121"/>
        <v>33750</v>
      </c>
      <c r="G1124">
        <f>SUMIFS('Production Data'!T:T,'Production Data'!C:C,'Workout sheet'!D1124,'Production Data'!A:A,'Workout sheet'!A1124)</f>
        <v>0</v>
      </c>
      <c r="H1124">
        <f>COUNTIFS('Compac Raw Data'!$D:$D,'Workout sheet'!C1124,'Compac Raw Data'!$Z:$Z,'Workout sheet'!A1124)</f>
        <v>0</v>
      </c>
      <c r="I1124" s="8">
        <f t="shared" si="119"/>
        <v>0</v>
      </c>
      <c r="J1124" s="8">
        <f t="shared" si="120"/>
        <v>0</v>
      </c>
      <c r="K1124">
        <f>(SUMIFS('Compac Raw Data'!S:S,'Compac Raw Data'!Z:Z,'Workout sheet'!A1124,'Compac Raw Data'!D:D,'Workout sheet'!C1124))</f>
        <v>0</v>
      </c>
      <c r="L1124" s="17">
        <f t="shared" si="117"/>
        <v>0</v>
      </c>
      <c r="M1124" s="8">
        <f ca="1">IF(Table2[[#This Row],[MONTH]]+EOMONTH(MONTH(Table2[[#This Row],[MONTH]]),0)&lt;TODAY(),IF(H1124=0,(F1124-E1124)/1440,((F1124-E1124)/H1124)/1440),0)</f>
        <v>0</v>
      </c>
      <c r="N1124" s="24">
        <f t="shared" si="118"/>
        <v>0</v>
      </c>
    </row>
    <row r="1125" spans="1:14" x14ac:dyDescent="0.3">
      <c r="A1125" s="6">
        <v>45627</v>
      </c>
      <c r="B1125" t="s">
        <v>33</v>
      </c>
      <c r="C1125" t="str">
        <f>_xlfn.XLOOKUP(D1125,'Production Data'!C:C,'Production Data'!B:B)</f>
        <v>GLEASON SHAVING 130SV I9003</v>
      </c>
      <c r="D1125" s="1" t="s">
        <v>13</v>
      </c>
      <c r="E1125" s="1">
        <f>SUMIFS('Production Data'!K:K,'Production Data'!C:C,'Workout sheet'!D1125,'Production Data'!A:A,'Workout sheet'!A1125)</f>
        <v>0</v>
      </c>
      <c r="F1125" s="1">
        <f t="shared" si="121"/>
        <v>33750</v>
      </c>
      <c r="G1125">
        <f>SUMIFS('Production Data'!T:T,'Production Data'!C:C,'Workout sheet'!D1125,'Production Data'!A:A,'Workout sheet'!A1125)</f>
        <v>0</v>
      </c>
      <c r="H1125">
        <f>COUNTIFS('Compac Raw Data'!$D:$D,'Workout sheet'!C1125,'Compac Raw Data'!$Z:$Z,'Workout sheet'!A1125)</f>
        <v>0</v>
      </c>
      <c r="I1125" s="8">
        <f t="shared" si="119"/>
        <v>0</v>
      </c>
      <c r="J1125" s="8">
        <f t="shared" si="120"/>
        <v>0</v>
      </c>
      <c r="K1125">
        <f>(SUMIFS('Compac Raw Data'!S:S,'Compac Raw Data'!Z:Z,'Workout sheet'!A1125,'Compac Raw Data'!D:D,'Workout sheet'!C1125))</f>
        <v>0</v>
      </c>
      <c r="L1125" s="17">
        <f t="shared" si="117"/>
        <v>0</v>
      </c>
      <c r="M1125" s="8">
        <f ca="1">IF(Table2[[#This Row],[MONTH]]+EOMONTH(MONTH(Table2[[#This Row],[MONTH]]),0)&lt;TODAY(),IF(H1125=0,(F1125-E1125)/1440,((F1125-E1125)/H1125)/1440),0)</f>
        <v>0</v>
      </c>
      <c r="N1125" s="24">
        <f t="shared" si="118"/>
        <v>0</v>
      </c>
    </row>
    <row r="1126" spans="1:14" x14ac:dyDescent="0.3">
      <c r="A1126" s="6">
        <v>45627</v>
      </c>
      <c r="B1126" t="s">
        <v>33</v>
      </c>
      <c r="C1126" t="str">
        <f>_xlfn.XLOOKUP(D1126,'Production Data'!C:C,'Production Data'!B:B)</f>
        <v>SICMAT-1 SHAVING NRSU310 I9001</v>
      </c>
      <c r="D1126" s="1" t="s">
        <v>14</v>
      </c>
      <c r="E1126" s="1">
        <f>SUMIFS('Production Data'!K:K,'Production Data'!C:C,'Workout sheet'!D1126,'Production Data'!A:A,'Workout sheet'!A1126)</f>
        <v>0</v>
      </c>
      <c r="F1126" s="1">
        <f t="shared" si="121"/>
        <v>33750</v>
      </c>
      <c r="G1126">
        <f>SUMIFS('Production Data'!T:T,'Production Data'!C:C,'Workout sheet'!D1126,'Production Data'!A:A,'Workout sheet'!A1126)</f>
        <v>0</v>
      </c>
      <c r="H1126">
        <f>COUNTIFS('Compac Raw Data'!$D:$D,'Workout sheet'!C1126,'Compac Raw Data'!$Z:$Z,'Workout sheet'!A1126)</f>
        <v>0</v>
      </c>
      <c r="I1126" s="8">
        <f t="shared" si="119"/>
        <v>0</v>
      </c>
      <c r="J1126" s="8">
        <f t="shared" si="120"/>
        <v>0</v>
      </c>
      <c r="K1126">
        <f>(SUMIFS('Compac Raw Data'!S:S,'Compac Raw Data'!Z:Z,'Workout sheet'!A1126,'Compac Raw Data'!D:D,'Workout sheet'!C1126))</f>
        <v>0</v>
      </c>
      <c r="L1126" s="17">
        <f t="shared" si="117"/>
        <v>0</v>
      </c>
      <c r="M1126" s="8">
        <f ca="1">IF(Table2[[#This Row],[MONTH]]+EOMONTH(MONTH(Table2[[#This Row],[MONTH]]),0)&lt;TODAY(),IF(H1126=0,(F1126-E1126)/1440,((F1126-E1126)/H1126)/1440),0)</f>
        <v>0</v>
      </c>
      <c r="N1126" s="24">
        <f t="shared" si="118"/>
        <v>0</v>
      </c>
    </row>
    <row r="1127" spans="1:14" x14ac:dyDescent="0.3">
      <c r="A1127" s="6">
        <v>45627</v>
      </c>
      <c r="B1127" t="s">
        <v>33</v>
      </c>
      <c r="C1127" t="str">
        <f>_xlfn.XLOOKUP(D1127,'Production Data'!C:C,'Production Data'!B:B)</f>
        <v>GLEASON SHAPPING P500S I18003</v>
      </c>
      <c r="D1127" s="1" t="s">
        <v>15</v>
      </c>
      <c r="E1127" s="1">
        <f>SUMIFS('Production Data'!K:K,'Production Data'!C:C,'Workout sheet'!D1127,'Production Data'!A:A,'Workout sheet'!A1127)</f>
        <v>0</v>
      </c>
      <c r="F1127" s="1">
        <f t="shared" si="121"/>
        <v>33750</v>
      </c>
      <c r="G1127">
        <f>SUMIFS('Production Data'!T:T,'Production Data'!C:C,'Workout sheet'!D1127,'Production Data'!A:A,'Workout sheet'!A1127)</f>
        <v>0</v>
      </c>
      <c r="H1127">
        <f>COUNTIFS('Compac Raw Data'!$D:$D,'Workout sheet'!C1127,'Compac Raw Data'!$Z:$Z,'Workout sheet'!A1127)</f>
        <v>0</v>
      </c>
      <c r="I1127" s="8">
        <f t="shared" si="119"/>
        <v>0</v>
      </c>
      <c r="J1127" s="8">
        <f t="shared" si="120"/>
        <v>0</v>
      </c>
      <c r="K1127">
        <f>(SUMIFS('Compac Raw Data'!S:S,'Compac Raw Data'!Z:Z,'Workout sheet'!A1127,'Compac Raw Data'!D:D,'Workout sheet'!C1127))</f>
        <v>0</v>
      </c>
      <c r="L1127" s="17">
        <f t="shared" si="117"/>
        <v>0</v>
      </c>
      <c r="M1127" s="8">
        <f ca="1">IF(Table2[[#This Row],[MONTH]]+EOMONTH(MONTH(Table2[[#This Row],[MONTH]]),0)&lt;TODAY(),IF(H1127=0,(F1127-E1127)/1440,((F1127-E1127)/H1127)/1440),0)</f>
        <v>0</v>
      </c>
      <c r="N1127" s="24">
        <f t="shared" si="118"/>
        <v>0</v>
      </c>
    </row>
    <row r="1128" spans="1:14" x14ac:dyDescent="0.3">
      <c r="A1128" s="6">
        <v>45627</v>
      </c>
      <c r="B1128" t="s">
        <v>33</v>
      </c>
      <c r="C1128" t="str">
        <f>_xlfn.XLOOKUP(D1128,'Production Data'!C:C,'Production Data'!B:B)</f>
        <v>GLEASON SHAPPING GP200S I18004</v>
      </c>
      <c r="D1128" s="1" t="s">
        <v>16</v>
      </c>
      <c r="E1128" s="1">
        <f>SUMIFS('Production Data'!K:K,'Production Data'!C:C,'Workout sheet'!D1128,'Production Data'!A:A,'Workout sheet'!A1128)</f>
        <v>0</v>
      </c>
      <c r="F1128" s="1">
        <f t="shared" si="121"/>
        <v>33750</v>
      </c>
      <c r="G1128">
        <f>SUMIFS('Production Data'!T:T,'Production Data'!C:C,'Workout sheet'!D1128,'Production Data'!A:A,'Workout sheet'!A1128)</f>
        <v>0</v>
      </c>
      <c r="H1128">
        <f>COUNTIFS('Compac Raw Data'!$D:$D,'Workout sheet'!C1128,'Compac Raw Data'!$Z:$Z,'Workout sheet'!A1128)</f>
        <v>0</v>
      </c>
      <c r="I1128" s="8">
        <f t="shared" si="119"/>
        <v>0</v>
      </c>
      <c r="J1128" s="8">
        <f t="shared" si="120"/>
        <v>0</v>
      </c>
      <c r="K1128">
        <f>(SUMIFS('Compac Raw Data'!S:S,'Compac Raw Data'!Z:Z,'Workout sheet'!A1128,'Compac Raw Data'!D:D,'Workout sheet'!C1128))</f>
        <v>0</v>
      </c>
      <c r="L1128" s="17">
        <f t="shared" si="117"/>
        <v>0</v>
      </c>
      <c r="M1128" s="8">
        <f ca="1">IF(Table2[[#This Row],[MONTH]]+EOMONTH(MONTH(Table2[[#This Row],[MONTH]]),0)&lt;TODAY(),IF(H1128=0,(F1128-E1128)/1440,((F1128-E1128)/H1128)/1440),0)</f>
        <v>0</v>
      </c>
      <c r="N1128" s="24">
        <f t="shared" si="118"/>
        <v>0</v>
      </c>
    </row>
    <row r="1129" spans="1:14" x14ac:dyDescent="0.3">
      <c r="A1129" s="6">
        <v>45627</v>
      </c>
      <c r="B1129" t="s">
        <v>33</v>
      </c>
      <c r="C1129" t="str">
        <f>_xlfn.XLOOKUP(D1129,'Production Data'!C:C,'Production Data'!B:B)</f>
        <v>BROACHING MACHINE  6T- 5002</v>
      </c>
      <c r="D1129" s="1" t="s">
        <v>17</v>
      </c>
      <c r="E1129" s="1">
        <f>SUMIFS('Production Data'!K:K,'Production Data'!C:C,'Workout sheet'!D1129,'Production Data'!A:A,'Workout sheet'!A1129)</f>
        <v>0</v>
      </c>
      <c r="F1129" s="1">
        <f t="shared" si="121"/>
        <v>33750</v>
      </c>
      <c r="G1129">
        <f>SUMIFS('Production Data'!T:T,'Production Data'!C:C,'Workout sheet'!D1129,'Production Data'!A:A,'Workout sheet'!A1129)</f>
        <v>0</v>
      </c>
      <c r="H1129">
        <f>COUNTIFS('Compac Raw Data'!$D:$D,'Workout sheet'!C1129,'Compac Raw Data'!$Z:$Z,'Workout sheet'!A1129)</f>
        <v>0</v>
      </c>
      <c r="I1129" s="8">
        <f t="shared" si="119"/>
        <v>0</v>
      </c>
      <c r="J1129" s="8">
        <f t="shared" si="120"/>
        <v>0</v>
      </c>
      <c r="K1129">
        <f>(SUMIFS('Compac Raw Data'!S:S,'Compac Raw Data'!Z:Z,'Workout sheet'!A1129,'Compac Raw Data'!D:D,'Workout sheet'!C1129))</f>
        <v>0</v>
      </c>
      <c r="L1129" s="17">
        <f t="shared" si="117"/>
        <v>0</v>
      </c>
      <c r="M1129" s="8">
        <f ca="1">IF(Table2[[#This Row],[MONTH]]+EOMONTH(MONTH(Table2[[#This Row],[MONTH]]),0)&lt;TODAY(),IF(H1129=0,(F1129-E1129)/1440,((F1129-E1129)/H1129)/1440),0)</f>
        <v>0</v>
      </c>
      <c r="N1129" s="24">
        <f t="shared" si="118"/>
        <v>0</v>
      </c>
    </row>
    <row r="1130" spans="1:14" x14ac:dyDescent="0.3">
      <c r="A1130" s="6">
        <v>45627</v>
      </c>
      <c r="B1130" t="s">
        <v>33</v>
      </c>
      <c r="C1130" t="str">
        <f>_xlfn.XLOOKUP(D1130,'Production Data'!C:C,'Production Data'!B:B)</f>
        <v>MAG HOBBING 140H I7015</v>
      </c>
      <c r="D1130" s="1" t="s">
        <v>18</v>
      </c>
      <c r="E1130" s="1">
        <f>SUMIFS('Production Data'!K:K,'Production Data'!C:C,'Workout sheet'!D1130,'Production Data'!A:A,'Workout sheet'!A1130)</f>
        <v>0</v>
      </c>
      <c r="F1130" s="1">
        <f t="shared" si="121"/>
        <v>33750</v>
      </c>
      <c r="G1130">
        <f>SUMIFS('Production Data'!T:T,'Production Data'!C:C,'Workout sheet'!D1130,'Production Data'!A:A,'Workout sheet'!A1130)</f>
        <v>0</v>
      </c>
      <c r="H1130">
        <f>COUNTIFS('Compac Raw Data'!$D:$D,'Workout sheet'!C1130,'Compac Raw Data'!$Z:$Z,'Workout sheet'!A1130)</f>
        <v>0</v>
      </c>
      <c r="I1130" s="8">
        <f t="shared" si="119"/>
        <v>0</v>
      </c>
      <c r="J1130" s="8">
        <f t="shared" si="120"/>
        <v>0</v>
      </c>
      <c r="K1130">
        <f>(SUMIFS('Compac Raw Data'!S:S,'Compac Raw Data'!Z:Z,'Workout sheet'!A1130,'Compac Raw Data'!D:D,'Workout sheet'!C1130))</f>
        <v>0</v>
      </c>
      <c r="L1130" s="17">
        <f t="shared" si="117"/>
        <v>0</v>
      </c>
      <c r="M1130" s="8">
        <f ca="1">IF(Table2[[#This Row],[MONTH]]+EOMONTH(MONTH(Table2[[#This Row],[MONTH]]),0)&lt;TODAY(),IF(H1130=0,(F1130-E1130)/1440,((F1130-E1130)/H1130)/1440),0)</f>
        <v>0</v>
      </c>
      <c r="N1130" s="24">
        <f t="shared" si="118"/>
        <v>0</v>
      </c>
    </row>
    <row r="1131" spans="1:14" x14ac:dyDescent="0.3">
      <c r="A1131" s="6">
        <v>45627</v>
      </c>
      <c r="B1131" t="s">
        <v>33</v>
      </c>
      <c r="C1131" t="str">
        <f>_xlfn.XLOOKUP(D1131,'Production Data'!C:C,'Production Data'!B:B)</f>
        <v>GLEASON HOBBING 210H I7016</v>
      </c>
      <c r="D1131" s="1" t="s">
        <v>19</v>
      </c>
      <c r="E1131" s="1">
        <f>SUMIFS('Production Data'!K:K,'Production Data'!C:C,'Workout sheet'!D1131,'Production Data'!A:A,'Workout sheet'!A1131)</f>
        <v>0</v>
      </c>
      <c r="F1131" s="1">
        <f t="shared" si="121"/>
        <v>33750</v>
      </c>
      <c r="G1131">
        <f>SUMIFS('Production Data'!T:T,'Production Data'!C:C,'Workout sheet'!D1131,'Production Data'!A:A,'Workout sheet'!A1131)</f>
        <v>0</v>
      </c>
      <c r="H1131">
        <f>COUNTIFS('Compac Raw Data'!$D:$D,'Workout sheet'!C1131,'Compac Raw Data'!$Z:$Z,'Workout sheet'!A1131)</f>
        <v>0</v>
      </c>
      <c r="I1131" s="8">
        <f t="shared" si="119"/>
        <v>0</v>
      </c>
      <c r="J1131" s="8">
        <f t="shared" si="120"/>
        <v>0</v>
      </c>
      <c r="K1131">
        <f>(SUMIFS('Compac Raw Data'!S:S,'Compac Raw Data'!Z:Z,'Workout sheet'!A1131,'Compac Raw Data'!D:D,'Workout sheet'!C1131))</f>
        <v>0</v>
      </c>
      <c r="L1131" s="17">
        <f t="shared" ref="L1131:L1185" si="122">IFERROR(E1131/G1131,0)</f>
        <v>0</v>
      </c>
      <c r="M1131" s="8">
        <f ca="1">IF(Table2[[#This Row],[MONTH]]+EOMONTH(MONTH(Table2[[#This Row],[MONTH]]),0)&lt;TODAY(),IF(H1131=0,(F1131-E1131)/1440,((F1131-E1131)/H1131)/1440),0)</f>
        <v>0</v>
      </c>
      <c r="N1131" s="24">
        <f t="shared" ref="N1131:N1185" si="123">E1131/F1131</f>
        <v>0</v>
      </c>
    </row>
    <row r="1132" spans="1:14" x14ac:dyDescent="0.3">
      <c r="A1132" s="6">
        <v>45627</v>
      </c>
      <c r="B1132" t="s">
        <v>33</v>
      </c>
      <c r="C1132" t="str">
        <f>_xlfn.XLOOKUP(D1132,'Production Data'!C:C,'Production Data'!B:B)</f>
        <v>GLEASON SHAVING 200SV I9006</v>
      </c>
      <c r="D1132" s="1" t="s">
        <v>3932</v>
      </c>
      <c r="E1132" s="1">
        <f>SUMIFS('Production Data'!K:K,'Production Data'!C:C,'Workout sheet'!D1132,'Production Data'!A:A,'Workout sheet'!A1132)</f>
        <v>0</v>
      </c>
      <c r="F1132" s="1">
        <f t="shared" si="121"/>
        <v>33750</v>
      </c>
      <c r="G1132">
        <f>SUMIFS('Production Data'!T:T,'Production Data'!C:C,'Workout sheet'!D1132,'Production Data'!A:A,'Workout sheet'!A1132)</f>
        <v>0</v>
      </c>
      <c r="H1132">
        <f>COUNTIFS('Compac Raw Data'!$D:$D,'Workout sheet'!C1132,'Compac Raw Data'!$Z:$Z,'Workout sheet'!A1132)</f>
        <v>0</v>
      </c>
      <c r="I1132" s="8">
        <f t="shared" si="119"/>
        <v>0</v>
      </c>
      <c r="J1132" s="8">
        <f t="shared" si="120"/>
        <v>0</v>
      </c>
      <c r="K1132">
        <f>(SUMIFS('Compac Raw Data'!S:S,'Compac Raw Data'!Z:Z,'Workout sheet'!A1132,'Compac Raw Data'!D:D,'Workout sheet'!C1132))</f>
        <v>0</v>
      </c>
      <c r="L1132" s="17">
        <f t="shared" si="122"/>
        <v>0</v>
      </c>
      <c r="M1132" s="8">
        <f ca="1">IF(Table2[[#This Row],[MONTH]]+EOMONTH(MONTH(Table2[[#This Row],[MONTH]]),0)&lt;TODAY(),IF(H1132=0,(F1132-E1132)/1440,((F1132-E1132)/H1132)/1440),0)</f>
        <v>0</v>
      </c>
      <c r="N1132" s="24">
        <f t="shared" si="123"/>
        <v>0</v>
      </c>
    </row>
    <row r="1133" spans="1:14" x14ac:dyDescent="0.3">
      <c r="A1133" s="6">
        <v>45627</v>
      </c>
      <c r="B1133" t="s">
        <v>34</v>
      </c>
      <c r="C1133" t="str">
        <f>_xlfn.XLOOKUP(D1133,'Production Data'!C:C,'Production Data'!B:B)</f>
        <v>STUDER EXT GRINDING S36-1 I13005</v>
      </c>
      <c r="D1133" s="1" t="s">
        <v>22</v>
      </c>
      <c r="E1133" s="1">
        <f>SUMIFS('Production Data'!K:K,'Production Data'!C:C,'Workout sheet'!D1133,'Production Data'!A:A,'Workout sheet'!A1133)</f>
        <v>0</v>
      </c>
      <c r="F1133" s="1">
        <f t="shared" si="121"/>
        <v>33750</v>
      </c>
      <c r="G1133">
        <f>SUMIFS('Production Data'!T:T,'Production Data'!C:C,'Workout sheet'!D1133,'Production Data'!A:A,'Workout sheet'!A1133)</f>
        <v>0</v>
      </c>
      <c r="H1133">
        <f>COUNTIFS('Compac Raw Data'!$D:$D,'Workout sheet'!C1133,'Compac Raw Data'!$Z:$Z,'Workout sheet'!A1133)</f>
        <v>0</v>
      </c>
      <c r="I1133" s="8">
        <f t="shared" si="119"/>
        <v>0</v>
      </c>
      <c r="J1133" s="8">
        <f t="shared" si="120"/>
        <v>0</v>
      </c>
      <c r="K1133">
        <f>(SUMIFS('Compac Raw Data'!S:S,'Compac Raw Data'!Z:Z,'Workout sheet'!A1133,'Compac Raw Data'!D:D,'Workout sheet'!C1133))</f>
        <v>0</v>
      </c>
      <c r="L1133" s="17">
        <f t="shared" si="122"/>
        <v>0</v>
      </c>
      <c r="M1133" s="8">
        <f ca="1">IF(Table2[[#This Row],[MONTH]]+EOMONTH(MONTH(Table2[[#This Row],[MONTH]]),0)&lt;TODAY(),IF(H1133=0,(F1133-E1133)/1440,((F1133-E1133)/H1133)/1440),0)</f>
        <v>0</v>
      </c>
      <c r="N1133" s="24">
        <f t="shared" si="123"/>
        <v>0</v>
      </c>
    </row>
    <row r="1134" spans="1:14" x14ac:dyDescent="0.3">
      <c r="A1134" s="6">
        <v>45627</v>
      </c>
      <c r="B1134" t="s">
        <v>34</v>
      </c>
      <c r="C1134" t="str">
        <f>_xlfn.XLOOKUP(D1134,'Production Data'!C:C,'Production Data'!B:B)</f>
        <v>STUDER EXT GRINDING S40 I13004</v>
      </c>
      <c r="D1134" s="1" t="s">
        <v>23</v>
      </c>
      <c r="E1134" s="1">
        <f>SUMIFS('Production Data'!K:K,'Production Data'!C:C,'Workout sheet'!D1134,'Production Data'!A:A,'Workout sheet'!A1134)</f>
        <v>0</v>
      </c>
      <c r="F1134" s="1">
        <f t="shared" si="121"/>
        <v>33750</v>
      </c>
      <c r="G1134">
        <f>SUMIFS('Production Data'!T:T,'Production Data'!C:C,'Workout sheet'!D1134,'Production Data'!A:A,'Workout sheet'!A1134)</f>
        <v>0</v>
      </c>
      <c r="H1134">
        <f>COUNTIFS('Compac Raw Data'!$D:$D,'Workout sheet'!C1134,'Compac Raw Data'!$Z:$Z,'Workout sheet'!A1134)</f>
        <v>0</v>
      </c>
      <c r="I1134" s="8">
        <f t="shared" si="119"/>
        <v>0</v>
      </c>
      <c r="J1134" s="8">
        <f t="shared" si="120"/>
        <v>0</v>
      </c>
      <c r="K1134">
        <f>(SUMIFS('Compac Raw Data'!S:S,'Compac Raw Data'!Z:Z,'Workout sheet'!A1134,'Compac Raw Data'!D:D,'Workout sheet'!C1134))</f>
        <v>0</v>
      </c>
      <c r="L1134" s="17">
        <f t="shared" si="122"/>
        <v>0</v>
      </c>
      <c r="M1134" s="8">
        <f ca="1">IF(Table2[[#This Row],[MONTH]]+EOMONTH(MONTH(Table2[[#This Row],[MONTH]]),0)&lt;TODAY(),IF(H1134=0,(F1134-E1134)/1440,((F1134-E1134)/H1134)/1440),0)</f>
        <v>0</v>
      </c>
      <c r="N1134" s="24">
        <f t="shared" si="123"/>
        <v>0</v>
      </c>
    </row>
    <row r="1135" spans="1:14" x14ac:dyDescent="0.3">
      <c r="A1135" s="6">
        <v>45627</v>
      </c>
      <c r="B1135" t="s">
        <v>34</v>
      </c>
      <c r="C1135" t="str">
        <f>_xlfn.XLOOKUP(D1135,'Production Data'!C:C,'Production Data'!B:B)</f>
        <v>MAZAK TURNING CENTER SQT250-1 I3002</v>
      </c>
      <c r="D1135" s="1" t="s">
        <v>24</v>
      </c>
      <c r="E1135" s="1">
        <f>SUMIFS('Production Data'!K:K,'Production Data'!C:C,'Workout sheet'!D1135,'Production Data'!A:A,'Workout sheet'!A1135)</f>
        <v>0</v>
      </c>
      <c r="F1135" s="1">
        <f t="shared" si="121"/>
        <v>33750</v>
      </c>
      <c r="G1135">
        <f>SUMIFS('Production Data'!T:T,'Production Data'!C:C,'Workout sheet'!D1135,'Production Data'!A:A,'Workout sheet'!A1135)</f>
        <v>0</v>
      </c>
      <c r="H1135">
        <f>COUNTIFS('Compac Raw Data'!$D:$D,'Workout sheet'!C1135,'Compac Raw Data'!$Z:$Z,'Workout sheet'!A1135)</f>
        <v>0</v>
      </c>
      <c r="I1135" s="8">
        <f t="shared" si="119"/>
        <v>0</v>
      </c>
      <c r="J1135" s="8">
        <f t="shared" si="120"/>
        <v>0</v>
      </c>
      <c r="K1135">
        <f>(SUMIFS('Compac Raw Data'!S:S,'Compac Raw Data'!Z:Z,'Workout sheet'!A1135,'Compac Raw Data'!D:D,'Workout sheet'!C1135))</f>
        <v>0</v>
      </c>
      <c r="L1135" s="17">
        <f t="shared" si="122"/>
        <v>0</v>
      </c>
      <c r="M1135" s="8">
        <f ca="1">IF(Table2[[#This Row],[MONTH]]+EOMONTH(MONTH(Table2[[#This Row],[MONTH]]),0)&lt;TODAY(),IF(H1135=0,(F1135-E1135)/1440,((F1135-E1135)/H1135)/1440),0)</f>
        <v>0</v>
      </c>
      <c r="N1135" s="24">
        <f t="shared" si="123"/>
        <v>0</v>
      </c>
    </row>
    <row r="1136" spans="1:14" x14ac:dyDescent="0.3">
      <c r="A1136" s="6">
        <v>45627</v>
      </c>
      <c r="B1136" t="s">
        <v>34</v>
      </c>
      <c r="C1136" t="str">
        <f>_xlfn.XLOOKUP(D1136,'Production Data'!C:C,'Production Data'!B:B)</f>
        <v>PMT INTERNAL GRINDING-1 FIG100XL I14004</v>
      </c>
      <c r="D1136" s="1" t="s">
        <v>25</v>
      </c>
      <c r="E1136" s="1">
        <f>SUMIFS('Production Data'!K:K,'Production Data'!C:C,'Workout sheet'!D1136,'Production Data'!A:A,'Workout sheet'!A1136)</f>
        <v>0</v>
      </c>
      <c r="F1136" s="1">
        <f t="shared" si="121"/>
        <v>33750</v>
      </c>
      <c r="G1136">
        <f>SUMIFS('Production Data'!T:T,'Production Data'!C:C,'Workout sheet'!D1136,'Production Data'!A:A,'Workout sheet'!A1136)</f>
        <v>0</v>
      </c>
      <c r="H1136">
        <f>COUNTIFS('Compac Raw Data'!$D:$D,'Workout sheet'!C1136,'Compac Raw Data'!$Z:$Z,'Workout sheet'!A1136)</f>
        <v>0</v>
      </c>
      <c r="I1136" s="8">
        <f t="shared" si="119"/>
        <v>0</v>
      </c>
      <c r="J1136" s="8">
        <f t="shared" si="120"/>
        <v>0</v>
      </c>
      <c r="K1136">
        <f>(SUMIFS('Compac Raw Data'!S:S,'Compac Raw Data'!Z:Z,'Workout sheet'!A1136,'Compac Raw Data'!D:D,'Workout sheet'!C1136))</f>
        <v>0</v>
      </c>
      <c r="L1136" s="17">
        <f t="shared" si="122"/>
        <v>0</v>
      </c>
      <c r="M1136" s="8">
        <f ca="1">IF(Table2[[#This Row],[MONTH]]+EOMONTH(MONTH(Table2[[#This Row],[MONTH]]),0)&lt;TODAY(),IF(H1136=0,(F1136-E1136)/1440,((F1136-E1136)/H1136)/1440),0)</f>
        <v>0</v>
      </c>
      <c r="N1136" s="24">
        <f t="shared" si="123"/>
        <v>0</v>
      </c>
    </row>
    <row r="1137" spans="1:14" x14ac:dyDescent="0.3">
      <c r="A1137" s="6">
        <v>45627</v>
      </c>
      <c r="B1137" t="s">
        <v>34</v>
      </c>
      <c r="C1137" t="str">
        <f>_xlfn.XLOOKUP(D1137,'Production Data'!C:C,'Production Data'!B:B)</f>
        <v>MORARA CNC ID GRINDING I14002</v>
      </c>
      <c r="D1137" s="1" t="s">
        <v>26</v>
      </c>
      <c r="E1137" s="1">
        <f>SUMIFS('Production Data'!K:K,'Production Data'!C:C,'Workout sheet'!D1137,'Production Data'!A:A,'Workout sheet'!A1137)</f>
        <v>0</v>
      </c>
      <c r="F1137" s="1">
        <f t="shared" si="121"/>
        <v>33750</v>
      </c>
      <c r="G1137">
        <f>SUMIFS('Production Data'!T:T,'Production Data'!C:C,'Workout sheet'!D1137,'Production Data'!A:A,'Workout sheet'!A1137)</f>
        <v>0</v>
      </c>
      <c r="H1137">
        <f>COUNTIFS('Compac Raw Data'!$D:$D,'Workout sheet'!C1137,'Compac Raw Data'!$Z:$Z,'Workout sheet'!A1137)</f>
        <v>0</v>
      </c>
      <c r="I1137" s="8">
        <f t="shared" si="119"/>
        <v>0</v>
      </c>
      <c r="J1137" s="8">
        <f t="shared" si="120"/>
        <v>0</v>
      </c>
      <c r="K1137">
        <f>(SUMIFS('Compac Raw Data'!S:S,'Compac Raw Data'!Z:Z,'Workout sheet'!A1137,'Compac Raw Data'!D:D,'Workout sheet'!C1137))</f>
        <v>0</v>
      </c>
      <c r="L1137" s="17">
        <f t="shared" si="122"/>
        <v>0</v>
      </c>
      <c r="M1137" s="8">
        <f ca="1">IF(Table2[[#This Row],[MONTH]]+EOMONTH(MONTH(Table2[[#This Row],[MONTH]]),0)&lt;TODAY(),IF(H1137=0,(F1137-E1137)/1440,((F1137-E1137)/H1137)/1440),0)</f>
        <v>0</v>
      </c>
      <c r="N1137" s="24">
        <f t="shared" si="123"/>
        <v>0</v>
      </c>
    </row>
    <row r="1138" spans="1:14" x14ac:dyDescent="0.3">
      <c r="A1138" s="6">
        <v>45627</v>
      </c>
      <c r="B1138" t="s">
        <v>34</v>
      </c>
      <c r="C1138" t="str">
        <f>_xlfn.XLOOKUP(D1138,'Production Data'!C:C,'Production Data'!B:B)</f>
        <v>VOUMARD ID GRINDING I14003</v>
      </c>
      <c r="D1138" s="1" t="s">
        <v>27</v>
      </c>
      <c r="E1138" s="1">
        <f>SUMIFS('Production Data'!K:K,'Production Data'!C:C,'Workout sheet'!D1138,'Production Data'!A:A,'Workout sheet'!A1138)</f>
        <v>0</v>
      </c>
      <c r="F1138" s="1">
        <f t="shared" si="121"/>
        <v>33750</v>
      </c>
      <c r="G1138">
        <f>SUMIFS('Production Data'!T:T,'Production Data'!C:C,'Workout sheet'!D1138,'Production Data'!A:A,'Workout sheet'!A1138)</f>
        <v>0</v>
      </c>
      <c r="H1138">
        <f>COUNTIFS('Compac Raw Data'!$D:$D,'Workout sheet'!C1138,'Compac Raw Data'!$Z:$Z,'Workout sheet'!A1138)</f>
        <v>0</v>
      </c>
      <c r="I1138" s="8">
        <f t="shared" si="119"/>
        <v>0</v>
      </c>
      <c r="J1138" s="8">
        <f t="shared" si="120"/>
        <v>0</v>
      </c>
      <c r="K1138">
        <f>(SUMIFS('Compac Raw Data'!S:S,'Compac Raw Data'!Z:Z,'Workout sheet'!A1138,'Compac Raw Data'!D:D,'Workout sheet'!C1138))</f>
        <v>0</v>
      </c>
      <c r="L1138" s="17">
        <f t="shared" si="122"/>
        <v>0</v>
      </c>
      <c r="M1138" s="8">
        <f ca="1">IF(Table2[[#This Row],[MONTH]]+EOMONTH(MONTH(Table2[[#This Row],[MONTH]]),0)&lt;TODAY(),IF(H1138=0,(F1138-E1138)/1440,((F1138-E1138)/H1138)/1440),0)</f>
        <v>0</v>
      </c>
      <c r="N1138" s="24">
        <f t="shared" si="123"/>
        <v>0</v>
      </c>
    </row>
    <row r="1139" spans="1:14" x14ac:dyDescent="0.3">
      <c r="A1139" s="6">
        <v>45627</v>
      </c>
      <c r="B1139" t="s">
        <v>34</v>
      </c>
      <c r="C1139" t="str">
        <f>_xlfn.XLOOKUP(D1139,'Production Data'!C:C,'Production Data'!B:B)</f>
        <v>BURRI GEAR GRINDING BZ331 I15007</v>
      </c>
      <c r="D1139" s="1" t="s">
        <v>28</v>
      </c>
      <c r="E1139" s="1">
        <f>SUMIFS('Production Data'!K:K,'Production Data'!C:C,'Workout sheet'!D1139,'Production Data'!A:A,'Workout sheet'!A1139)</f>
        <v>0</v>
      </c>
      <c r="F1139" s="1">
        <f t="shared" si="121"/>
        <v>33750</v>
      </c>
      <c r="G1139">
        <f>SUMIFS('Production Data'!T:T,'Production Data'!C:C,'Workout sheet'!D1139,'Production Data'!A:A,'Workout sheet'!A1139)</f>
        <v>0</v>
      </c>
      <c r="H1139">
        <f>COUNTIFS('Compac Raw Data'!$D:$D,'Workout sheet'!C1139,'Compac Raw Data'!$Z:$Z,'Workout sheet'!A1139)</f>
        <v>0</v>
      </c>
      <c r="I1139" s="8">
        <f t="shared" si="119"/>
        <v>0</v>
      </c>
      <c r="J1139" s="8">
        <f t="shared" si="120"/>
        <v>0</v>
      </c>
      <c r="K1139">
        <f>(SUMIFS('Compac Raw Data'!S:S,'Compac Raw Data'!Z:Z,'Workout sheet'!A1139,'Compac Raw Data'!D:D,'Workout sheet'!C1139))</f>
        <v>0</v>
      </c>
      <c r="L1139" s="17">
        <f t="shared" si="122"/>
        <v>0</v>
      </c>
      <c r="M1139" s="8">
        <f ca="1">IF(Table2[[#This Row],[MONTH]]+EOMONTH(MONTH(Table2[[#This Row],[MONTH]]),0)&lt;TODAY(),IF(H1139=0,(F1139-E1139)/1440,((F1139-E1139)/H1139)/1440),0)</f>
        <v>0</v>
      </c>
      <c r="N1139" s="24">
        <f t="shared" si="123"/>
        <v>0</v>
      </c>
    </row>
    <row r="1140" spans="1:14" x14ac:dyDescent="0.3">
      <c r="A1140" s="6">
        <v>45627</v>
      </c>
      <c r="B1140" t="s">
        <v>34</v>
      </c>
      <c r="C1140" t="str">
        <f>_xlfn.XLOOKUP(D1140,'Production Data'!C:C,'Production Data'!B:B)</f>
        <v>PMT INTERNAL GRINDING-2 FIG50XL I14005</v>
      </c>
      <c r="D1140" s="1" t="s">
        <v>29</v>
      </c>
      <c r="E1140" s="1">
        <f>SUMIFS('Production Data'!K:K,'Production Data'!C:C,'Workout sheet'!D1140,'Production Data'!A:A,'Workout sheet'!A1140)</f>
        <v>0</v>
      </c>
      <c r="F1140" s="1">
        <f t="shared" si="121"/>
        <v>33750</v>
      </c>
      <c r="G1140">
        <f>SUMIFS('Production Data'!T:T,'Production Data'!C:C,'Workout sheet'!D1140,'Production Data'!A:A,'Workout sheet'!A1140)</f>
        <v>0</v>
      </c>
      <c r="H1140">
        <f>COUNTIFS('Compac Raw Data'!$D:$D,'Workout sheet'!C1140,'Compac Raw Data'!$Z:$Z,'Workout sheet'!A1140)</f>
        <v>0</v>
      </c>
      <c r="I1140" s="8">
        <f t="shared" ref="I1140:I1185" si="124">IF(H1140=0,(E1140/60),(E1140/H1140)/60)</f>
        <v>0</v>
      </c>
      <c r="J1140" s="8">
        <f t="shared" ref="J1140:J1185" si="125">IF(H1140=0,(G1140-E1140)/1440,((G1140-E1140)/H1140)/1440)</f>
        <v>0</v>
      </c>
      <c r="K1140">
        <f>(SUMIFS('Compac Raw Data'!S:S,'Compac Raw Data'!Z:Z,'Workout sheet'!A1140,'Compac Raw Data'!D:D,'Workout sheet'!C1140))</f>
        <v>0</v>
      </c>
      <c r="L1140" s="17">
        <f t="shared" si="122"/>
        <v>0</v>
      </c>
      <c r="M1140" s="8">
        <f ca="1">IF(Table2[[#This Row],[MONTH]]+EOMONTH(MONTH(Table2[[#This Row],[MONTH]]),0)&lt;TODAY(),IF(H1140=0,(F1140-E1140)/1440,((F1140-E1140)/H1140)/1440),0)</f>
        <v>0</v>
      </c>
      <c r="N1140" s="24">
        <f t="shared" si="123"/>
        <v>0</v>
      </c>
    </row>
    <row r="1141" spans="1:14" x14ac:dyDescent="0.3">
      <c r="A1141" s="6">
        <v>45627</v>
      </c>
      <c r="B1141" t="s">
        <v>34</v>
      </c>
      <c r="C1141" t="str">
        <f>_xlfn.XLOOKUP(D1141,'Production Data'!C:C,'Production Data'!B:B)</f>
        <v>REISHAUER GEAR GRINDING RZ301AS I15003</v>
      </c>
      <c r="D1141" s="1" t="s">
        <v>30</v>
      </c>
      <c r="E1141" s="1">
        <f>SUMIFS('Production Data'!K:K,'Production Data'!C:C,'Workout sheet'!D1141,'Production Data'!A:A,'Workout sheet'!A1141)</f>
        <v>0</v>
      </c>
      <c r="F1141" s="1">
        <f t="shared" si="121"/>
        <v>33750</v>
      </c>
      <c r="G1141">
        <f>SUMIFS('Production Data'!T:T,'Production Data'!C:C,'Workout sheet'!D1141,'Production Data'!A:A,'Workout sheet'!A1141)</f>
        <v>0</v>
      </c>
      <c r="H1141">
        <f>COUNTIFS('Compac Raw Data'!$D:$D,'Workout sheet'!C1141,'Compac Raw Data'!$Z:$Z,'Workout sheet'!A1141)</f>
        <v>0</v>
      </c>
      <c r="I1141" s="8">
        <f t="shared" si="124"/>
        <v>0</v>
      </c>
      <c r="J1141" s="8">
        <f t="shared" si="125"/>
        <v>0</v>
      </c>
      <c r="K1141">
        <f>(SUMIFS('Compac Raw Data'!S:S,'Compac Raw Data'!Z:Z,'Workout sheet'!A1141,'Compac Raw Data'!D:D,'Workout sheet'!C1141))</f>
        <v>0</v>
      </c>
      <c r="L1141" s="17">
        <f t="shared" si="122"/>
        <v>0</v>
      </c>
      <c r="M1141" s="8">
        <f ca="1">IF(Table2[[#This Row],[MONTH]]+EOMONTH(MONTH(Table2[[#This Row],[MONTH]]),0)&lt;TODAY(),IF(H1141=0,(F1141-E1141)/1440,((F1141-E1141)/H1141)/1440),0)</f>
        <v>0</v>
      </c>
      <c r="N1141" s="24">
        <f t="shared" si="123"/>
        <v>0</v>
      </c>
    </row>
    <row r="1142" spans="1:14" x14ac:dyDescent="0.3">
      <c r="A1142" s="6">
        <v>45627</v>
      </c>
      <c r="B1142" t="s">
        <v>34</v>
      </c>
      <c r="C1142" t="str">
        <f>_xlfn.XLOOKUP(D1142,'Production Data'!C:C,'Production Data'!B:B)</f>
        <v>REISHAUER GEAR GRINDING RZ362A I15004</v>
      </c>
      <c r="D1142" s="1" t="s">
        <v>31</v>
      </c>
      <c r="E1142" s="1">
        <f>SUMIFS('Production Data'!K:K,'Production Data'!C:C,'Workout sheet'!D1142,'Production Data'!A:A,'Workout sheet'!A1142)</f>
        <v>0</v>
      </c>
      <c r="F1142" s="1">
        <f t="shared" si="121"/>
        <v>33750</v>
      </c>
      <c r="G1142">
        <f>SUMIFS('Production Data'!T:T,'Production Data'!C:C,'Workout sheet'!D1142,'Production Data'!A:A,'Workout sheet'!A1142)</f>
        <v>0</v>
      </c>
      <c r="H1142">
        <f>COUNTIFS('Compac Raw Data'!$D:$D,'Workout sheet'!C1142,'Compac Raw Data'!$Z:$Z,'Workout sheet'!A1142)</f>
        <v>0</v>
      </c>
      <c r="I1142" s="8">
        <f t="shared" si="124"/>
        <v>0</v>
      </c>
      <c r="J1142" s="8">
        <f t="shared" si="125"/>
        <v>0</v>
      </c>
      <c r="K1142">
        <f>(SUMIFS('Compac Raw Data'!S:S,'Compac Raw Data'!Z:Z,'Workout sheet'!A1142,'Compac Raw Data'!D:D,'Workout sheet'!C1142))</f>
        <v>0</v>
      </c>
      <c r="L1142" s="17">
        <f t="shared" si="122"/>
        <v>0</v>
      </c>
      <c r="M1142" s="8">
        <f ca="1">IF(Table2[[#This Row],[MONTH]]+EOMONTH(MONTH(Table2[[#This Row],[MONTH]]),0)&lt;TODAY(),IF(H1142=0,(F1142-E1142)/1440,((F1142-E1142)/H1142)/1440),0)</f>
        <v>0</v>
      </c>
      <c r="N1142" s="24">
        <f t="shared" si="123"/>
        <v>0</v>
      </c>
    </row>
    <row r="1143" spans="1:14" x14ac:dyDescent="0.3">
      <c r="A1143" s="6">
        <v>45627</v>
      </c>
      <c r="B1143" t="s">
        <v>35</v>
      </c>
      <c r="C1143" t="str">
        <f>_xlfn.XLOOKUP(D1143,'Production Data'!C:C,'Production Data'!B:B)</f>
        <v>MAZAK HMC HCN6000 I21005</v>
      </c>
      <c r="D1143" s="1" t="s">
        <v>36</v>
      </c>
      <c r="E1143" s="1">
        <f>SUMIFS('Production Data'!K:K,'Production Data'!C:C,'Workout sheet'!D1143,'Production Data'!A:A,'Workout sheet'!A1143)</f>
        <v>0</v>
      </c>
      <c r="F1143" s="1">
        <f t="shared" si="121"/>
        <v>33750</v>
      </c>
      <c r="G1143">
        <f>SUMIFS('Production Data'!T:T,'Production Data'!C:C,'Workout sheet'!D1143,'Production Data'!A:A,'Workout sheet'!A1143)</f>
        <v>0</v>
      </c>
      <c r="H1143">
        <f>COUNTIFS('Compac Raw Data'!$D:$D,'Workout sheet'!C1143,'Compac Raw Data'!$Z:$Z,'Workout sheet'!A1143)</f>
        <v>0</v>
      </c>
      <c r="I1143" s="8">
        <f t="shared" si="124"/>
        <v>0</v>
      </c>
      <c r="J1143" s="8">
        <f t="shared" si="125"/>
        <v>0</v>
      </c>
      <c r="K1143">
        <f>(SUMIFS('Compac Raw Data'!S:S,'Compac Raw Data'!Z:Z,'Workout sheet'!A1143,'Compac Raw Data'!D:D,'Workout sheet'!C1143))</f>
        <v>0</v>
      </c>
      <c r="L1143" s="17">
        <f t="shared" si="122"/>
        <v>0</v>
      </c>
      <c r="M1143" s="8">
        <f ca="1">IF(Table2[[#This Row],[MONTH]]+EOMONTH(MONTH(Table2[[#This Row],[MONTH]]),0)&lt;TODAY(),IF(H1143=0,(F1143-E1143)/1440,((F1143-E1143)/H1143)/1440),0)</f>
        <v>0</v>
      </c>
      <c r="N1143" s="24">
        <f t="shared" si="123"/>
        <v>0</v>
      </c>
    </row>
    <row r="1144" spans="1:14" x14ac:dyDescent="0.3">
      <c r="A1144" s="6">
        <v>45627</v>
      </c>
      <c r="B1144" t="s">
        <v>35</v>
      </c>
      <c r="C1144" t="str">
        <f>_xlfn.XLOOKUP(D1144,'Production Data'!C:C,'Production Data'!B:B)</f>
        <v>MAZAK HMC FH 4000- 21001</v>
      </c>
      <c r="D1144" s="1" t="s">
        <v>37</v>
      </c>
      <c r="E1144" s="1">
        <f>SUMIFS('Production Data'!K:K,'Production Data'!C:C,'Workout sheet'!D1144,'Production Data'!A:A,'Workout sheet'!A1144)</f>
        <v>0</v>
      </c>
      <c r="F1144" s="1">
        <f t="shared" si="121"/>
        <v>33750</v>
      </c>
      <c r="G1144">
        <f>SUMIFS('Production Data'!T:T,'Production Data'!C:C,'Workout sheet'!D1144,'Production Data'!A:A,'Workout sheet'!A1144)</f>
        <v>0</v>
      </c>
      <c r="H1144">
        <f>COUNTIFS('Compac Raw Data'!$D:$D,'Workout sheet'!C1144,'Compac Raw Data'!$Z:$Z,'Workout sheet'!A1144)</f>
        <v>0</v>
      </c>
      <c r="I1144" s="8">
        <f t="shared" si="124"/>
        <v>0</v>
      </c>
      <c r="J1144" s="8">
        <f t="shared" si="125"/>
        <v>0</v>
      </c>
      <c r="K1144">
        <f>(SUMIFS('Compac Raw Data'!S:S,'Compac Raw Data'!Z:Z,'Workout sheet'!A1144,'Compac Raw Data'!D:D,'Workout sheet'!C1144))</f>
        <v>0</v>
      </c>
      <c r="L1144" s="17">
        <f t="shared" si="122"/>
        <v>0</v>
      </c>
      <c r="M1144" s="8">
        <f ca="1">IF(Table2[[#This Row],[MONTH]]+EOMONTH(MONTH(Table2[[#This Row],[MONTH]]),0)&lt;TODAY(),IF(H1144=0,(F1144-E1144)/1440,((F1144-E1144)/H1144)/1440),0)</f>
        <v>0</v>
      </c>
      <c r="N1144" s="24">
        <f t="shared" si="123"/>
        <v>0</v>
      </c>
    </row>
    <row r="1145" spans="1:14" x14ac:dyDescent="0.3">
      <c r="A1145" s="6">
        <v>45627</v>
      </c>
      <c r="B1145" t="s">
        <v>35</v>
      </c>
      <c r="C1145" t="str">
        <f>_xlfn.XLOOKUP(D1145,'Production Data'!C:C,'Production Data'!B:B)</f>
        <v>DOOSAN VERTICAL TURNING LATHE VTL850 I3101</v>
      </c>
      <c r="D1145" s="1" t="s">
        <v>38</v>
      </c>
      <c r="E1145" s="1">
        <f>SUMIFS('Production Data'!K:K,'Production Data'!C:C,'Workout sheet'!D1145,'Production Data'!A:A,'Workout sheet'!A1145)</f>
        <v>0</v>
      </c>
      <c r="F1145" s="1">
        <f t="shared" si="121"/>
        <v>33750</v>
      </c>
      <c r="G1145">
        <f>SUMIFS('Production Data'!T:T,'Production Data'!C:C,'Workout sheet'!D1145,'Production Data'!A:A,'Workout sheet'!A1145)</f>
        <v>0</v>
      </c>
      <c r="H1145">
        <f>COUNTIFS('Compac Raw Data'!$D:$D,'Workout sheet'!C1145,'Compac Raw Data'!$Z:$Z,'Workout sheet'!A1145)</f>
        <v>0</v>
      </c>
      <c r="I1145" s="8">
        <f t="shared" si="124"/>
        <v>0</v>
      </c>
      <c r="J1145" s="8">
        <f t="shared" si="125"/>
        <v>0</v>
      </c>
      <c r="K1145">
        <f>(SUMIFS('Compac Raw Data'!S:S,'Compac Raw Data'!Z:Z,'Workout sheet'!A1145,'Compac Raw Data'!D:D,'Workout sheet'!C1145))</f>
        <v>0</v>
      </c>
      <c r="L1145" s="17">
        <f t="shared" si="122"/>
        <v>0</v>
      </c>
      <c r="M1145" s="8">
        <f ca="1">IF(Table2[[#This Row],[MONTH]]+EOMONTH(MONTH(Table2[[#This Row],[MONTH]]),0)&lt;TODAY(),IF(H1145=0,(F1145-E1145)/1440,((F1145-E1145)/H1145)/1440),0)</f>
        <v>0</v>
      </c>
      <c r="N1145" s="24">
        <f t="shared" si="123"/>
        <v>0</v>
      </c>
    </row>
    <row r="1146" spans="1:14" x14ac:dyDescent="0.3">
      <c r="A1146" s="6">
        <v>45627</v>
      </c>
      <c r="B1146" t="s">
        <v>35</v>
      </c>
      <c r="C1146" t="str">
        <f>_xlfn.XLOOKUP(D1146,'Production Data'!C:C,'Production Data'!B:B)</f>
        <v>HWACHEON VERTICAL TURNING LATHE VT550R I3105</v>
      </c>
      <c r="D1146" s="1" t="s">
        <v>39</v>
      </c>
      <c r="E1146" s="1">
        <f>SUMIFS('Production Data'!K:K,'Production Data'!C:C,'Workout sheet'!D1146,'Production Data'!A:A,'Workout sheet'!A1146)</f>
        <v>0</v>
      </c>
      <c r="F1146" s="1">
        <f t="shared" si="121"/>
        <v>33750</v>
      </c>
      <c r="G1146">
        <f>SUMIFS('Production Data'!T:T,'Production Data'!C:C,'Workout sheet'!D1146,'Production Data'!A:A,'Workout sheet'!A1146)</f>
        <v>0</v>
      </c>
      <c r="H1146">
        <f>COUNTIFS('Compac Raw Data'!$D:$D,'Workout sheet'!C1146,'Compac Raw Data'!$Z:$Z,'Workout sheet'!A1146)</f>
        <v>0</v>
      </c>
      <c r="I1146" s="8">
        <f t="shared" si="124"/>
        <v>0</v>
      </c>
      <c r="J1146" s="8">
        <f t="shared" si="125"/>
        <v>0</v>
      </c>
      <c r="K1146">
        <f>(SUMIFS('Compac Raw Data'!S:S,'Compac Raw Data'!Z:Z,'Workout sheet'!A1146,'Compac Raw Data'!D:D,'Workout sheet'!C1146))</f>
        <v>0</v>
      </c>
      <c r="L1146" s="17">
        <f t="shared" si="122"/>
        <v>0</v>
      </c>
      <c r="M1146" s="8">
        <f ca="1">IF(Table2[[#This Row],[MONTH]]+EOMONTH(MONTH(Table2[[#This Row],[MONTH]]),0)&lt;TODAY(),IF(H1146=0,(F1146-E1146)/1440,((F1146-E1146)/H1146)/1440),0)</f>
        <v>0</v>
      </c>
      <c r="N1146" s="24">
        <f t="shared" si="123"/>
        <v>0</v>
      </c>
    </row>
    <row r="1147" spans="1:14" x14ac:dyDescent="0.3">
      <c r="A1147" s="6">
        <v>45627</v>
      </c>
      <c r="B1147" t="s">
        <v>35</v>
      </c>
      <c r="C1147" t="str">
        <f>_xlfn.XLOOKUP(D1147,'Production Data'!C:C,'Production Data'!B:B)</f>
        <v>HWACHEON VERTICAL TURNING LATHE VT650R I3107</v>
      </c>
      <c r="D1147" s="1" t="s">
        <v>40</v>
      </c>
      <c r="E1147" s="1">
        <f>SUMIFS('Production Data'!K:K,'Production Data'!C:C,'Workout sheet'!D1147,'Production Data'!A:A,'Workout sheet'!A1147)</f>
        <v>0</v>
      </c>
      <c r="F1147" s="1">
        <f t="shared" si="121"/>
        <v>33750</v>
      </c>
      <c r="G1147">
        <f>SUMIFS('Production Data'!T:T,'Production Data'!C:C,'Workout sheet'!D1147,'Production Data'!A:A,'Workout sheet'!A1147)</f>
        <v>0</v>
      </c>
      <c r="H1147">
        <f>COUNTIFS('Compac Raw Data'!$D:$D,'Workout sheet'!C1147,'Compac Raw Data'!$Z:$Z,'Workout sheet'!A1147)</f>
        <v>0</v>
      </c>
      <c r="I1147" s="8">
        <f t="shared" si="124"/>
        <v>0</v>
      </c>
      <c r="J1147" s="8">
        <f t="shared" si="125"/>
        <v>0</v>
      </c>
      <c r="K1147">
        <f>(SUMIFS('Compac Raw Data'!S:S,'Compac Raw Data'!Z:Z,'Workout sheet'!A1147,'Compac Raw Data'!D:D,'Workout sheet'!C1147))</f>
        <v>0</v>
      </c>
      <c r="L1147" s="17">
        <f t="shared" si="122"/>
        <v>0</v>
      </c>
      <c r="M1147" s="8">
        <f ca="1">IF(Table2[[#This Row],[MONTH]]+EOMONTH(MONTH(Table2[[#This Row],[MONTH]]),0)&lt;TODAY(),IF(H1147=0,(F1147-E1147)/1440,((F1147-E1147)/H1147)/1440),0)</f>
        <v>0</v>
      </c>
      <c r="N1147" s="24">
        <f t="shared" si="123"/>
        <v>0</v>
      </c>
    </row>
    <row r="1148" spans="1:14" x14ac:dyDescent="0.3">
      <c r="A1148" s="6">
        <v>45627</v>
      </c>
      <c r="B1148" t="s">
        <v>35</v>
      </c>
      <c r="C1148" t="str">
        <f>_xlfn.XLOOKUP(D1148,'Production Data'!C:C,'Production Data'!B:B)</f>
        <v>MAZAK HMC FH6800 6PC I21004</v>
      </c>
      <c r="D1148" s="1" t="s">
        <v>41</v>
      </c>
      <c r="E1148" s="1">
        <f>SUMIFS('Production Data'!K:K,'Production Data'!C:C,'Workout sheet'!D1148,'Production Data'!A:A,'Workout sheet'!A1148)</f>
        <v>0</v>
      </c>
      <c r="F1148" s="1">
        <f t="shared" si="121"/>
        <v>33750</v>
      </c>
      <c r="G1148">
        <f>SUMIFS('Production Data'!T:T,'Production Data'!C:C,'Workout sheet'!D1148,'Production Data'!A:A,'Workout sheet'!A1148)</f>
        <v>0</v>
      </c>
      <c r="H1148">
        <f>COUNTIFS('Compac Raw Data'!$D:$D,'Workout sheet'!C1148,'Compac Raw Data'!$Z:$Z,'Workout sheet'!A1148)</f>
        <v>0</v>
      </c>
      <c r="I1148" s="8">
        <f t="shared" si="124"/>
        <v>0</v>
      </c>
      <c r="J1148" s="8">
        <f t="shared" si="125"/>
        <v>0</v>
      </c>
      <c r="K1148">
        <f>(SUMIFS('Compac Raw Data'!S:S,'Compac Raw Data'!Z:Z,'Workout sheet'!A1148,'Compac Raw Data'!D:D,'Workout sheet'!C1148))</f>
        <v>0</v>
      </c>
      <c r="L1148" s="17">
        <f t="shared" si="122"/>
        <v>0</v>
      </c>
      <c r="M1148" s="8">
        <f ca="1">IF(Table2[[#This Row],[MONTH]]+EOMONTH(MONTH(Table2[[#This Row],[MONTH]]),0)&lt;TODAY(),IF(H1148=0,(F1148-E1148)/1440,((F1148-E1148)/H1148)/1440),0)</f>
        <v>0</v>
      </c>
      <c r="N1148" s="24">
        <f t="shared" si="123"/>
        <v>0</v>
      </c>
    </row>
    <row r="1149" spans="1:14" x14ac:dyDescent="0.3">
      <c r="A1149" s="6">
        <v>45627</v>
      </c>
      <c r="B1149" t="s">
        <v>35</v>
      </c>
      <c r="C1149" t="str">
        <f>_xlfn.XLOOKUP(D1149,'Production Data'!C:C,'Production Data'!B:B)</f>
        <v>MAZAK HMC FH6800 2PC-1 I21003</v>
      </c>
      <c r="D1149" s="1" t="s">
        <v>42</v>
      </c>
      <c r="E1149" s="1">
        <f>SUMIFS('Production Data'!K:K,'Production Data'!C:C,'Workout sheet'!D1149,'Production Data'!A:A,'Workout sheet'!A1149)</f>
        <v>0</v>
      </c>
      <c r="F1149" s="1">
        <f t="shared" si="121"/>
        <v>33750</v>
      </c>
      <c r="G1149">
        <f>SUMIFS('Production Data'!T:T,'Production Data'!C:C,'Workout sheet'!D1149,'Production Data'!A:A,'Workout sheet'!A1149)</f>
        <v>0</v>
      </c>
      <c r="H1149">
        <f>COUNTIFS('Compac Raw Data'!$D:$D,'Workout sheet'!C1149,'Compac Raw Data'!$Z:$Z,'Workout sheet'!A1149)</f>
        <v>0</v>
      </c>
      <c r="I1149" s="8">
        <f t="shared" si="124"/>
        <v>0</v>
      </c>
      <c r="J1149" s="8">
        <f t="shared" si="125"/>
        <v>0</v>
      </c>
      <c r="K1149">
        <f>(SUMIFS('Compac Raw Data'!S:S,'Compac Raw Data'!Z:Z,'Workout sheet'!A1149,'Compac Raw Data'!D:D,'Workout sheet'!C1149))</f>
        <v>0</v>
      </c>
      <c r="L1149" s="17">
        <f t="shared" si="122"/>
        <v>0</v>
      </c>
      <c r="M1149" s="8">
        <f ca="1">IF(Table2[[#This Row],[MONTH]]+EOMONTH(MONTH(Table2[[#This Row],[MONTH]]),0)&lt;TODAY(),IF(H1149=0,(F1149-E1149)/1440,((F1149-E1149)/H1149)/1440),0)</f>
        <v>0</v>
      </c>
      <c r="N1149" s="24">
        <f t="shared" si="123"/>
        <v>0</v>
      </c>
    </row>
    <row r="1150" spans="1:14" x14ac:dyDescent="0.3">
      <c r="A1150" s="6">
        <v>45627</v>
      </c>
      <c r="B1150" t="s">
        <v>35</v>
      </c>
      <c r="C1150" t="str">
        <f>_xlfn.XLOOKUP(D1150,'Production Data'!C:C,'Production Data'!B:B)</f>
        <v>MAZAK HMC FH6800 2PC-2 I21006</v>
      </c>
      <c r="D1150" s="1" t="s">
        <v>43</v>
      </c>
      <c r="E1150" s="1">
        <f>SUMIFS('Production Data'!K:K,'Production Data'!C:C,'Workout sheet'!D1150,'Production Data'!A:A,'Workout sheet'!A1150)</f>
        <v>0</v>
      </c>
      <c r="F1150" s="1">
        <f t="shared" si="121"/>
        <v>33750</v>
      </c>
      <c r="G1150">
        <f>SUMIFS('Production Data'!T:T,'Production Data'!C:C,'Workout sheet'!D1150,'Production Data'!A:A,'Workout sheet'!A1150)</f>
        <v>0</v>
      </c>
      <c r="H1150">
        <f>COUNTIFS('Compac Raw Data'!$D:$D,'Workout sheet'!C1150,'Compac Raw Data'!$Z:$Z,'Workout sheet'!A1150)</f>
        <v>0</v>
      </c>
      <c r="I1150" s="8">
        <f t="shared" si="124"/>
        <v>0</v>
      </c>
      <c r="J1150" s="8">
        <f t="shared" si="125"/>
        <v>0</v>
      </c>
      <c r="K1150">
        <f>(SUMIFS('Compac Raw Data'!S:S,'Compac Raw Data'!Z:Z,'Workout sheet'!A1150,'Compac Raw Data'!D:D,'Workout sheet'!C1150))</f>
        <v>0</v>
      </c>
      <c r="L1150" s="17">
        <f t="shared" si="122"/>
        <v>0</v>
      </c>
      <c r="M1150" s="8">
        <f ca="1">IF(Table2[[#This Row],[MONTH]]+EOMONTH(MONTH(Table2[[#This Row],[MONTH]]),0)&lt;TODAY(),IF(H1150=0,(F1150-E1150)/1440,((F1150-E1150)/H1150)/1440),0)</f>
        <v>0</v>
      </c>
      <c r="N1150" s="24">
        <f t="shared" si="123"/>
        <v>0</v>
      </c>
    </row>
    <row r="1151" spans="1:14" x14ac:dyDescent="0.3">
      <c r="A1151" s="6">
        <v>45627</v>
      </c>
      <c r="B1151" t="s">
        <v>35</v>
      </c>
      <c r="C1151" t="str">
        <f>_xlfn.XLOOKUP(D1151,'Production Data'!C:C,'Production Data'!B:B)</f>
        <v>MAZAK TURNING CENTER QTN350M I3006</v>
      </c>
      <c r="D1151" s="1" t="s">
        <v>44</v>
      </c>
      <c r="E1151" s="1">
        <f>SUMIFS('Production Data'!K:K,'Production Data'!C:C,'Workout sheet'!D1151,'Production Data'!A:A,'Workout sheet'!A1151)</f>
        <v>0</v>
      </c>
      <c r="F1151" s="1">
        <f t="shared" si="121"/>
        <v>33750</v>
      </c>
      <c r="G1151">
        <f>SUMIFS('Production Data'!T:T,'Production Data'!C:C,'Workout sheet'!D1151,'Production Data'!A:A,'Workout sheet'!A1151)</f>
        <v>0</v>
      </c>
      <c r="H1151">
        <f>COUNTIFS('Compac Raw Data'!$D:$D,'Workout sheet'!C1151,'Compac Raw Data'!$Z:$Z,'Workout sheet'!A1151)</f>
        <v>0</v>
      </c>
      <c r="I1151" s="8">
        <f t="shared" si="124"/>
        <v>0</v>
      </c>
      <c r="J1151" s="8">
        <f t="shared" si="125"/>
        <v>0</v>
      </c>
      <c r="K1151">
        <f>(SUMIFS('Compac Raw Data'!S:S,'Compac Raw Data'!Z:Z,'Workout sheet'!A1151,'Compac Raw Data'!D:D,'Workout sheet'!C1151))</f>
        <v>0</v>
      </c>
      <c r="L1151" s="17">
        <f t="shared" si="122"/>
        <v>0</v>
      </c>
      <c r="M1151" s="8">
        <f ca="1">IF(Table2[[#This Row],[MONTH]]+EOMONTH(MONTH(Table2[[#This Row],[MONTH]]),0)&lt;TODAY(),IF(H1151=0,(F1151-E1151)/1440,((F1151-E1151)/H1151)/1440),0)</f>
        <v>0</v>
      </c>
      <c r="N1151" s="24">
        <f t="shared" si="123"/>
        <v>0</v>
      </c>
    </row>
    <row r="1152" spans="1:14" x14ac:dyDescent="0.3">
      <c r="A1152" s="6">
        <v>45627</v>
      </c>
      <c r="B1152" t="s">
        <v>35</v>
      </c>
      <c r="C1152" t="str">
        <f>_xlfn.XLOOKUP(D1152,'Production Data'!C:C,'Production Data'!B:B)</f>
        <v>MAZAK VMC VTC200B I22001</v>
      </c>
      <c r="D1152" s="1" t="s">
        <v>45</v>
      </c>
      <c r="E1152" s="1">
        <f>SUMIFS('Production Data'!K:K,'Production Data'!C:C,'Workout sheet'!D1152,'Production Data'!A:A,'Workout sheet'!A1152)</f>
        <v>0</v>
      </c>
      <c r="F1152" s="1">
        <f t="shared" si="121"/>
        <v>33750</v>
      </c>
      <c r="G1152">
        <f>SUMIFS('Production Data'!T:T,'Production Data'!C:C,'Workout sheet'!D1152,'Production Data'!A:A,'Workout sheet'!A1152)</f>
        <v>0</v>
      </c>
      <c r="H1152">
        <f>COUNTIFS('Compac Raw Data'!$D:$D,'Workout sheet'!C1152,'Compac Raw Data'!$Z:$Z,'Workout sheet'!A1152)</f>
        <v>0</v>
      </c>
      <c r="I1152" s="8">
        <f t="shared" si="124"/>
        <v>0</v>
      </c>
      <c r="J1152" s="8">
        <f t="shared" si="125"/>
        <v>0</v>
      </c>
      <c r="K1152">
        <f>(SUMIFS('Compac Raw Data'!S:S,'Compac Raw Data'!Z:Z,'Workout sheet'!A1152,'Compac Raw Data'!D:D,'Workout sheet'!C1152))</f>
        <v>0</v>
      </c>
      <c r="L1152" s="17">
        <f t="shared" si="122"/>
        <v>0</v>
      </c>
      <c r="M1152" s="8">
        <f ca="1">IF(Table2[[#This Row],[MONTH]]+EOMONTH(MONTH(Table2[[#This Row],[MONTH]]),0)&lt;TODAY(),IF(H1152=0,(F1152-E1152)/1440,((F1152-E1152)/H1152)/1440),0)</f>
        <v>0</v>
      </c>
      <c r="N1152" s="24">
        <f t="shared" si="123"/>
        <v>0</v>
      </c>
    </row>
    <row r="1153" spans="1:14" x14ac:dyDescent="0.3">
      <c r="A1153" s="6">
        <v>45627</v>
      </c>
      <c r="B1153" t="s">
        <v>35</v>
      </c>
      <c r="C1153" t="str">
        <f>_xlfn.XLOOKUP(D1153,'Production Data'!C:C,'Production Data'!B:B)</f>
        <v>AMS VMC MCV400 XL I22002</v>
      </c>
      <c r="D1153" s="1" t="s">
        <v>46</v>
      </c>
      <c r="E1153" s="1">
        <f>SUMIFS('Production Data'!K:K,'Production Data'!C:C,'Workout sheet'!D1153,'Production Data'!A:A,'Workout sheet'!A1153)</f>
        <v>0</v>
      </c>
      <c r="F1153" s="1">
        <f t="shared" si="121"/>
        <v>33750</v>
      </c>
      <c r="G1153">
        <f>SUMIFS('Production Data'!T:T,'Production Data'!C:C,'Workout sheet'!D1153,'Production Data'!A:A,'Workout sheet'!A1153)</f>
        <v>0</v>
      </c>
      <c r="H1153">
        <f>COUNTIFS('Compac Raw Data'!$D:$D,'Workout sheet'!C1153,'Compac Raw Data'!$Z:$Z,'Workout sheet'!A1153)</f>
        <v>0</v>
      </c>
      <c r="I1153" s="8">
        <f t="shared" si="124"/>
        <v>0</v>
      </c>
      <c r="J1153" s="8">
        <f t="shared" si="125"/>
        <v>0</v>
      </c>
      <c r="K1153">
        <f>(SUMIFS('Compac Raw Data'!S:S,'Compac Raw Data'!Z:Z,'Workout sheet'!A1153,'Compac Raw Data'!D:D,'Workout sheet'!C1153))</f>
        <v>0</v>
      </c>
      <c r="L1153" s="17">
        <f t="shared" si="122"/>
        <v>0</v>
      </c>
      <c r="M1153" s="8">
        <f ca="1">IF(Table2[[#This Row],[MONTH]]+EOMONTH(MONTH(Table2[[#This Row],[MONTH]]),0)&lt;TODAY(),IF(H1153=0,(F1153-E1153)/1440,((F1153-E1153)/H1153)/1440),0)</f>
        <v>0</v>
      </c>
      <c r="N1153" s="24">
        <f t="shared" si="123"/>
        <v>0</v>
      </c>
    </row>
    <row r="1154" spans="1:14" x14ac:dyDescent="0.3">
      <c r="A1154" s="6">
        <v>45627</v>
      </c>
      <c r="B1154" t="s">
        <v>35</v>
      </c>
      <c r="C1154" t="str">
        <f>_xlfn.XLOOKUP(D1154,'Production Data'!C:C,'Production Data'!B:B)</f>
        <v>TAL VERTICAL TURNING LATHE VTL800 I3106</v>
      </c>
      <c r="D1154" s="1" t="s">
        <v>47</v>
      </c>
      <c r="E1154" s="1">
        <f>SUMIFS('Production Data'!K:K,'Production Data'!C:C,'Workout sheet'!D1154,'Production Data'!A:A,'Workout sheet'!A1154)</f>
        <v>0</v>
      </c>
      <c r="F1154" s="1">
        <f t="shared" si="121"/>
        <v>33750</v>
      </c>
      <c r="G1154">
        <f>SUMIFS('Production Data'!T:T,'Production Data'!C:C,'Workout sheet'!D1154,'Production Data'!A:A,'Workout sheet'!A1154)</f>
        <v>0</v>
      </c>
      <c r="H1154">
        <f>COUNTIFS('Compac Raw Data'!$D:$D,'Workout sheet'!C1154,'Compac Raw Data'!$Z:$Z,'Workout sheet'!A1154)</f>
        <v>0</v>
      </c>
      <c r="I1154" s="8">
        <f t="shared" si="124"/>
        <v>0</v>
      </c>
      <c r="J1154" s="8">
        <f t="shared" si="125"/>
        <v>0</v>
      </c>
      <c r="K1154">
        <f>(SUMIFS('Compac Raw Data'!S:S,'Compac Raw Data'!Z:Z,'Workout sheet'!A1154,'Compac Raw Data'!D:D,'Workout sheet'!C1154))</f>
        <v>0</v>
      </c>
      <c r="L1154" s="17">
        <f t="shared" si="122"/>
        <v>0</v>
      </c>
      <c r="M1154" s="8">
        <f ca="1">IF(Table2[[#This Row],[MONTH]]+EOMONTH(MONTH(Table2[[#This Row],[MONTH]]),0)&lt;TODAY(),IF(H1154=0,(F1154-E1154)/1440,((F1154-E1154)/H1154)/1440),0)</f>
        <v>0</v>
      </c>
      <c r="N1154" s="24">
        <f t="shared" si="123"/>
        <v>0</v>
      </c>
    </row>
    <row r="1155" spans="1:14" x14ac:dyDescent="0.3">
      <c r="A1155" s="6">
        <v>45627</v>
      </c>
      <c r="B1155" t="s">
        <v>35</v>
      </c>
      <c r="C1155" t="str">
        <f>_xlfn.XLOOKUP(D1155,'Production Data'!C:C,'Production Data'!B:B)</f>
        <v>MAZAK TURNING CENTER QTN250M I3005</v>
      </c>
      <c r="D1155" s="1" t="s">
        <v>48</v>
      </c>
      <c r="E1155" s="1">
        <f>SUMIFS('Production Data'!K:K,'Production Data'!C:C,'Workout sheet'!D1155,'Production Data'!A:A,'Workout sheet'!A1155)</f>
        <v>0</v>
      </c>
      <c r="F1155" s="1">
        <f t="shared" si="121"/>
        <v>33750</v>
      </c>
      <c r="G1155">
        <f>SUMIFS('Production Data'!T:T,'Production Data'!C:C,'Workout sheet'!D1155,'Production Data'!A:A,'Workout sheet'!A1155)</f>
        <v>0</v>
      </c>
      <c r="H1155">
        <f>COUNTIFS('Compac Raw Data'!$D:$D,'Workout sheet'!C1155,'Compac Raw Data'!$Z:$Z,'Workout sheet'!A1155)</f>
        <v>0</v>
      </c>
      <c r="I1155" s="8">
        <f t="shared" si="124"/>
        <v>0</v>
      </c>
      <c r="J1155" s="8">
        <f t="shared" si="125"/>
        <v>0</v>
      </c>
      <c r="K1155">
        <f>(SUMIFS('Compac Raw Data'!S:S,'Compac Raw Data'!Z:Z,'Workout sheet'!A1155,'Compac Raw Data'!D:D,'Workout sheet'!C1155))</f>
        <v>0</v>
      </c>
      <c r="L1155" s="17">
        <f t="shared" si="122"/>
        <v>0</v>
      </c>
      <c r="M1155" s="8">
        <f ca="1">IF(Table2[[#This Row],[MONTH]]+EOMONTH(MONTH(Table2[[#This Row],[MONTH]]),0)&lt;TODAY(),IF(H1155=0,(F1155-E1155)/1440,((F1155-E1155)/H1155)/1440),0)</f>
        <v>0</v>
      </c>
      <c r="N1155" s="24">
        <f t="shared" si="123"/>
        <v>0</v>
      </c>
    </row>
    <row r="1156" spans="1:14" x14ac:dyDescent="0.3">
      <c r="A1156" s="6">
        <v>45627</v>
      </c>
      <c r="B1156" t="s">
        <v>35</v>
      </c>
      <c r="C1156" t="str">
        <f>_xlfn.XLOOKUP(D1156,'Production Data'!C:C,'Production Data'!B:B)</f>
        <v>MAZAK TURNING CENTER SQT200 I3004</v>
      </c>
      <c r="D1156" s="1" t="s">
        <v>49</v>
      </c>
      <c r="E1156" s="1">
        <f>SUMIFS('Production Data'!K:K,'Production Data'!C:C,'Workout sheet'!D1156,'Production Data'!A:A,'Workout sheet'!A1156)</f>
        <v>0</v>
      </c>
      <c r="F1156" s="1">
        <f t="shared" si="121"/>
        <v>33750</v>
      </c>
      <c r="G1156">
        <f>SUMIFS('Production Data'!T:T,'Production Data'!C:C,'Workout sheet'!D1156,'Production Data'!A:A,'Workout sheet'!A1156)</f>
        <v>0</v>
      </c>
      <c r="H1156">
        <f>COUNTIFS('Compac Raw Data'!$D:$D,'Workout sheet'!C1156,'Compac Raw Data'!$Z:$Z,'Workout sheet'!A1156)</f>
        <v>0</v>
      </c>
      <c r="I1156" s="8">
        <f t="shared" si="124"/>
        <v>0</v>
      </c>
      <c r="J1156" s="8">
        <f t="shared" si="125"/>
        <v>0</v>
      </c>
      <c r="K1156">
        <f>(SUMIFS('Compac Raw Data'!S:S,'Compac Raw Data'!Z:Z,'Workout sheet'!A1156,'Compac Raw Data'!D:D,'Workout sheet'!C1156))</f>
        <v>0</v>
      </c>
      <c r="L1156" s="17">
        <f t="shared" si="122"/>
        <v>0</v>
      </c>
      <c r="M1156" s="8">
        <f ca="1">IF(Table2[[#This Row],[MONTH]]+EOMONTH(MONTH(Table2[[#This Row],[MONTH]]),0)&lt;TODAY(),IF(H1156=0,(F1156-E1156)/1440,((F1156-E1156)/H1156)/1440),0)</f>
        <v>0</v>
      </c>
      <c r="N1156" s="24">
        <f t="shared" si="123"/>
        <v>0</v>
      </c>
    </row>
    <row r="1157" spans="1:14" x14ac:dyDescent="0.3">
      <c r="A1157" s="6">
        <v>45627</v>
      </c>
      <c r="B1157" t="s">
        <v>35</v>
      </c>
      <c r="C1157" t="str">
        <f>_xlfn.XLOOKUP(D1157,'Production Data'!C:C,'Production Data'!B:B)</f>
        <v>MAZAK TURNING CENTER SQT250-2 I3003</v>
      </c>
      <c r="D1157" s="1" t="s">
        <v>50</v>
      </c>
      <c r="E1157" s="1">
        <f>SUMIFS('Production Data'!K:K,'Production Data'!C:C,'Workout sheet'!D1157,'Production Data'!A:A,'Workout sheet'!A1157)</f>
        <v>0</v>
      </c>
      <c r="F1157" s="1">
        <f t="shared" si="121"/>
        <v>33750</v>
      </c>
      <c r="G1157">
        <f>SUMIFS('Production Data'!T:T,'Production Data'!C:C,'Workout sheet'!D1157,'Production Data'!A:A,'Workout sheet'!A1157)</f>
        <v>0</v>
      </c>
      <c r="H1157">
        <f>COUNTIFS('Compac Raw Data'!$D:$D,'Workout sheet'!C1157,'Compac Raw Data'!$Z:$Z,'Workout sheet'!A1157)</f>
        <v>0</v>
      </c>
      <c r="I1157" s="8">
        <f t="shared" si="124"/>
        <v>0</v>
      </c>
      <c r="J1157" s="8">
        <f t="shared" si="125"/>
        <v>0</v>
      </c>
      <c r="K1157">
        <f>(SUMIFS('Compac Raw Data'!S:S,'Compac Raw Data'!Z:Z,'Workout sheet'!A1157,'Compac Raw Data'!D:D,'Workout sheet'!C1157))</f>
        <v>0</v>
      </c>
      <c r="L1157" s="17">
        <f t="shared" si="122"/>
        <v>0</v>
      </c>
      <c r="M1157" s="8">
        <f ca="1">IF(Table2[[#This Row],[MONTH]]+EOMONTH(MONTH(Table2[[#This Row],[MONTH]]),0)&lt;TODAY(),IF(H1157=0,(F1157-E1157)/1440,((F1157-E1157)/H1157)/1440),0)</f>
        <v>0</v>
      </c>
      <c r="N1157" s="24">
        <f t="shared" si="123"/>
        <v>0</v>
      </c>
    </row>
    <row r="1158" spans="1:14" x14ac:dyDescent="0.3">
      <c r="A1158" s="6">
        <v>45627</v>
      </c>
      <c r="B1158" t="s">
        <v>35</v>
      </c>
      <c r="C1158" t="str">
        <f>_xlfn.XLOOKUP(D1158,'Production Data'!C:C,'Production Data'!B:B)</f>
        <v>MAG FEELER VMC VMP45A I22003</v>
      </c>
      <c r="D1158" s="1" t="s">
        <v>51</v>
      </c>
      <c r="E1158" s="1">
        <f>SUMIFS('Production Data'!K:K,'Production Data'!C:C,'Workout sheet'!D1158,'Production Data'!A:A,'Workout sheet'!A1158)</f>
        <v>0</v>
      </c>
      <c r="F1158" s="1">
        <f t="shared" si="121"/>
        <v>33750</v>
      </c>
      <c r="G1158">
        <f>SUMIFS('Production Data'!T:T,'Production Data'!C:C,'Workout sheet'!D1158,'Production Data'!A:A,'Workout sheet'!A1158)</f>
        <v>0</v>
      </c>
      <c r="H1158">
        <f>COUNTIFS('Compac Raw Data'!$D:$D,'Workout sheet'!C1158,'Compac Raw Data'!$Z:$Z,'Workout sheet'!A1158)</f>
        <v>0</v>
      </c>
      <c r="I1158" s="8">
        <f t="shared" si="124"/>
        <v>0</v>
      </c>
      <c r="J1158" s="8">
        <f t="shared" si="125"/>
        <v>0</v>
      </c>
      <c r="K1158">
        <f>(SUMIFS('Compac Raw Data'!S:S,'Compac Raw Data'!Z:Z,'Workout sheet'!A1158,'Compac Raw Data'!D:D,'Workout sheet'!C1158))</f>
        <v>0</v>
      </c>
      <c r="L1158" s="17">
        <f t="shared" si="122"/>
        <v>0</v>
      </c>
      <c r="M1158" s="8">
        <f ca="1">IF(Table2[[#This Row],[MONTH]]+EOMONTH(MONTH(Table2[[#This Row],[MONTH]]),0)&lt;TODAY(),IF(H1158=0,(F1158-E1158)/1440,((F1158-E1158)/H1158)/1440),0)</f>
        <v>0</v>
      </c>
      <c r="N1158" s="24">
        <f t="shared" si="123"/>
        <v>0</v>
      </c>
    </row>
    <row r="1159" spans="1:14" x14ac:dyDescent="0.3">
      <c r="A1159" s="6">
        <v>45627</v>
      </c>
      <c r="B1159" t="s">
        <v>35</v>
      </c>
      <c r="C1159" t="str">
        <f>_xlfn.XLOOKUP(D1159,'Production Data'!C:C,'Production Data'!B:B)</f>
        <v>MAZAK HMC HCN6800 2PC-3 I21007</v>
      </c>
      <c r="D1159" s="1" t="s">
        <v>52</v>
      </c>
      <c r="E1159" s="1">
        <f>SUMIFS('Production Data'!K:K,'Production Data'!C:C,'Workout sheet'!D1159,'Production Data'!A:A,'Workout sheet'!A1159)</f>
        <v>0</v>
      </c>
      <c r="F1159" s="1">
        <f t="shared" si="121"/>
        <v>33750</v>
      </c>
      <c r="G1159">
        <f>SUMIFS('Production Data'!T:T,'Production Data'!C:C,'Workout sheet'!D1159,'Production Data'!A:A,'Workout sheet'!A1159)</f>
        <v>0</v>
      </c>
      <c r="H1159">
        <f>COUNTIFS('Compac Raw Data'!$D:$D,'Workout sheet'!C1159,'Compac Raw Data'!$Z:$Z,'Workout sheet'!A1159)</f>
        <v>0</v>
      </c>
      <c r="I1159" s="8">
        <f t="shared" si="124"/>
        <v>0</v>
      </c>
      <c r="J1159" s="8">
        <f t="shared" si="125"/>
        <v>0</v>
      </c>
      <c r="K1159">
        <f>(SUMIFS('Compac Raw Data'!S:S,'Compac Raw Data'!Z:Z,'Workout sheet'!A1159,'Compac Raw Data'!D:D,'Workout sheet'!C1159))</f>
        <v>0</v>
      </c>
      <c r="L1159" s="17">
        <f t="shared" si="122"/>
        <v>0</v>
      </c>
      <c r="M1159" s="8">
        <f ca="1">IF(Table2[[#This Row],[MONTH]]+EOMONTH(MONTH(Table2[[#This Row],[MONTH]]),0)&lt;TODAY(),IF(H1159=0,(F1159-E1159)/1440,((F1159-E1159)/H1159)/1440),0)</f>
        <v>0</v>
      </c>
      <c r="N1159" s="24">
        <f t="shared" si="123"/>
        <v>0</v>
      </c>
    </row>
    <row r="1160" spans="1:14" x14ac:dyDescent="0.3">
      <c r="A1160" s="6">
        <v>45627</v>
      </c>
      <c r="B1160" t="s">
        <v>35</v>
      </c>
      <c r="C1160" t="str">
        <f>_xlfn.XLOOKUP(D1160,'Production Data'!C:C,'Production Data'!B:B)</f>
        <v>DOOSAN HMC HP6300 7PC I21008</v>
      </c>
      <c r="D1160" s="1" t="s">
        <v>53</v>
      </c>
      <c r="E1160" s="1">
        <f>SUMIFS('Production Data'!K:K,'Production Data'!C:C,'Workout sheet'!D1160,'Production Data'!A:A,'Workout sheet'!A1160)</f>
        <v>0</v>
      </c>
      <c r="F1160" s="1">
        <f t="shared" si="121"/>
        <v>33750</v>
      </c>
      <c r="G1160">
        <f>SUMIFS('Production Data'!T:T,'Production Data'!C:C,'Workout sheet'!D1160,'Production Data'!A:A,'Workout sheet'!A1160)</f>
        <v>0</v>
      </c>
      <c r="H1160">
        <f>COUNTIFS('Compac Raw Data'!$D:$D,'Workout sheet'!C1160,'Compac Raw Data'!$Z:$Z,'Workout sheet'!A1160)</f>
        <v>0</v>
      </c>
      <c r="I1160" s="8">
        <f t="shared" si="124"/>
        <v>0</v>
      </c>
      <c r="J1160" s="8">
        <f t="shared" si="125"/>
        <v>0</v>
      </c>
      <c r="K1160">
        <f>(SUMIFS('Compac Raw Data'!S:S,'Compac Raw Data'!Z:Z,'Workout sheet'!A1160,'Compac Raw Data'!D:D,'Workout sheet'!C1160))</f>
        <v>0</v>
      </c>
      <c r="L1160" s="17">
        <f t="shared" si="122"/>
        <v>0</v>
      </c>
      <c r="M1160" s="8">
        <f ca="1">IF(Table2[[#This Row],[MONTH]]+EOMONTH(MONTH(Table2[[#This Row],[MONTH]]),0)&lt;TODAY(),IF(H1160=0,(F1160-E1160)/1440,((F1160-E1160)/H1160)/1440),0)</f>
        <v>0</v>
      </c>
      <c r="N1160" s="24">
        <f t="shared" si="123"/>
        <v>0</v>
      </c>
    </row>
    <row r="1161" spans="1:14" x14ac:dyDescent="0.3">
      <c r="A1161" s="6">
        <v>45627</v>
      </c>
      <c r="B1161" t="s">
        <v>35</v>
      </c>
      <c r="C1161" t="str">
        <f>_xlfn.XLOOKUP(D1161,'Production Data'!C:C,'Production Data'!B:B)</f>
        <v>WIDMA VERTICAL TURNING LATHE VT600H I3108</v>
      </c>
      <c r="D1161" s="1" t="s">
        <v>54</v>
      </c>
      <c r="E1161" s="1">
        <f>SUMIFS('Production Data'!K:K,'Production Data'!C:C,'Workout sheet'!D1161,'Production Data'!A:A,'Workout sheet'!A1161)</f>
        <v>0</v>
      </c>
      <c r="F1161" s="1">
        <f t="shared" si="121"/>
        <v>33750</v>
      </c>
      <c r="G1161">
        <f>SUMIFS('Production Data'!T:T,'Production Data'!C:C,'Workout sheet'!D1161,'Production Data'!A:A,'Workout sheet'!A1161)</f>
        <v>0</v>
      </c>
      <c r="H1161">
        <f>COUNTIFS('Compac Raw Data'!$D:$D,'Workout sheet'!C1161,'Compac Raw Data'!$Z:$Z,'Workout sheet'!A1161)</f>
        <v>0</v>
      </c>
      <c r="I1161" s="8">
        <f t="shared" si="124"/>
        <v>0</v>
      </c>
      <c r="J1161" s="8">
        <f t="shared" si="125"/>
        <v>0</v>
      </c>
      <c r="K1161">
        <f>(SUMIFS('Compac Raw Data'!S:S,'Compac Raw Data'!Z:Z,'Workout sheet'!A1161,'Compac Raw Data'!D:D,'Workout sheet'!C1161))</f>
        <v>0</v>
      </c>
      <c r="L1161" s="17">
        <f t="shared" si="122"/>
        <v>0</v>
      </c>
      <c r="M1161" s="8">
        <f ca="1">IF(Table2[[#This Row],[MONTH]]+EOMONTH(MONTH(Table2[[#This Row],[MONTH]]),0)&lt;TODAY(),IF(H1161=0,(F1161-E1161)/1440,((F1161-E1161)/H1161)/1440),0)</f>
        <v>0</v>
      </c>
      <c r="N1161" s="24">
        <f t="shared" si="123"/>
        <v>0</v>
      </c>
    </row>
    <row r="1162" spans="1:14" x14ac:dyDescent="0.3">
      <c r="A1162" s="6">
        <v>45627</v>
      </c>
      <c r="B1162" t="s">
        <v>55</v>
      </c>
      <c r="C1162" t="str">
        <f>_xlfn.XLOOKUP(D1162,'Production Data'!C:C,'Production Data'!B:B)</f>
        <v>MAZAK INTEGRES E300-1 I3102</v>
      </c>
      <c r="D1162" s="1" t="s">
        <v>56</v>
      </c>
      <c r="E1162" s="1">
        <f>SUMIFS('Production Data'!K:K,'Production Data'!C:C,'Workout sheet'!D1162,'Production Data'!A:A,'Workout sheet'!A1162)</f>
        <v>0</v>
      </c>
      <c r="F1162" s="1">
        <f t="shared" si="121"/>
        <v>33750</v>
      </c>
      <c r="G1162">
        <f>SUMIFS('Production Data'!T:T,'Production Data'!C:C,'Workout sheet'!D1162,'Production Data'!A:A,'Workout sheet'!A1162)</f>
        <v>0</v>
      </c>
      <c r="H1162">
        <f>COUNTIFS('Compac Raw Data'!$D:$D,'Workout sheet'!C1162,'Compac Raw Data'!$Z:$Z,'Workout sheet'!A1162)</f>
        <v>0</v>
      </c>
      <c r="I1162" s="8">
        <f t="shared" si="124"/>
        <v>0</v>
      </c>
      <c r="J1162" s="8">
        <f t="shared" si="125"/>
        <v>0</v>
      </c>
      <c r="K1162">
        <f>(SUMIFS('Compac Raw Data'!S:S,'Compac Raw Data'!Z:Z,'Workout sheet'!A1162,'Compac Raw Data'!D:D,'Workout sheet'!C1162))</f>
        <v>0</v>
      </c>
      <c r="L1162" s="17">
        <f t="shared" si="122"/>
        <v>0</v>
      </c>
      <c r="M1162" s="8">
        <f ca="1">IF(Table2[[#This Row],[MONTH]]+EOMONTH(MONTH(Table2[[#This Row],[MONTH]]),0)&lt;TODAY(),IF(H1162=0,(F1162-E1162)/1440,((F1162-E1162)/H1162)/1440),0)</f>
        <v>0</v>
      </c>
      <c r="N1162" s="24">
        <f t="shared" si="123"/>
        <v>0</v>
      </c>
    </row>
    <row r="1163" spans="1:14" x14ac:dyDescent="0.3">
      <c r="A1163" s="6">
        <v>45627</v>
      </c>
      <c r="B1163" t="s">
        <v>55</v>
      </c>
      <c r="C1163" t="str">
        <f>_xlfn.XLOOKUP(D1163,'Production Data'!C:C,'Production Data'!B:B)</f>
        <v>MAZAK INTEGRES E300-2 I3103</v>
      </c>
      <c r="D1163" s="1" t="s">
        <v>57</v>
      </c>
      <c r="E1163" s="1">
        <f>SUMIFS('Production Data'!K:K,'Production Data'!C:C,'Workout sheet'!D1163,'Production Data'!A:A,'Workout sheet'!A1163)</f>
        <v>0</v>
      </c>
      <c r="F1163" s="1">
        <f t="shared" si="121"/>
        <v>33750</v>
      </c>
      <c r="G1163">
        <f>SUMIFS('Production Data'!T:T,'Production Data'!C:C,'Workout sheet'!D1163,'Production Data'!A:A,'Workout sheet'!A1163)</f>
        <v>0</v>
      </c>
      <c r="H1163">
        <f>COUNTIFS('Compac Raw Data'!$D:$D,'Workout sheet'!C1163,'Compac Raw Data'!$Z:$Z,'Workout sheet'!A1163)</f>
        <v>0</v>
      </c>
      <c r="I1163" s="8">
        <f t="shared" si="124"/>
        <v>0</v>
      </c>
      <c r="J1163" s="8">
        <f t="shared" si="125"/>
        <v>0</v>
      </c>
      <c r="K1163">
        <f>(SUMIFS('Compac Raw Data'!S:S,'Compac Raw Data'!Z:Z,'Workout sheet'!A1163,'Compac Raw Data'!D:D,'Workout sheet'!C1163))</f>
        <v>0</v>
      </c>
      <c r="L1163" s="17">
        <f t="shared" si="122"/>
        <v>0</v>
      </c>
      <c r="M1163" s="8">
        <f ca="1">IF(Table2[[#This Row],[MONTH]]+EOMONTH(MONTH(Table2[[#This Row],[MONTH]]),0)&lt;TODAY(),IF(H1163=0,(F1163-E1163)/1440,((F1163-E1163)/H1163)/1440),0)</f>
        <v>0</v>
      </c>
      <c r="N1163" s="24">
        <f t="shared" si="123"/>
        <v>0</v>
      </c>
    </row>
    <row r="1164" spans="1:14" x14ac:dyDescent="0.3">
      <c r="A1164" s="6">
        <v>45627</v>
      </c>
      <c r="B1164" t="s">
        <v>55</v>
      </c>
      <c r="C1164" t="str">
        <f>_xlfn.XLOOKUP(D1164,'Production Data'!C:C,'Production Data'!B:B)</f>
        <v>MAZAK INTEGRES E300-3 I3104</v>
      </c>
      <c r="D1164" s="1" t="s">
        <v>58</v>
      </c>
      <c r="E1164" s="1">
        <f>SUMIFS('Production Data'!K:K,'Production Data'!C:C,'Workout sheet'!D1164,'Production Data'!A:A,'Workout sheet'!A1164)</f>
        <v>0</v>
      </c>
      <c r="F1164" s="1">
        <f t="shared" ref="F1164:F1185" si="126">NETWORKDAYS.INTL(A1164,EOMONTH(A1164,0),11,U:U)*22.5*60</f>
        <v>33750</v>
      </c>
      <c r="G1164">
        <f>SUMIFS('Production Data'!T:T,'Production Data'!C:C,'Workout sheet'!D1164,'Production Data'!A:A,'Workout sheet'!A1164)</f>
        <v>0</v>
      </c>
      <c r="H1164">
        <f>COUNTIFS('Compac Raw Data'!$D:$D,'Workout sheet'!C1164,'Compac Raw Data'!$Z:$Z,'Workout sheet'!A1164)</f>
        <v>0</v>
      </c>
      <c r="I1164" s="8">
        <f t="shared" si="124"/>
        <v>0</v>
      </c>
      <c r="J1164" s="8">
        <f t="shared" si="125"/>
        <v>0</v>
      </c>
      <c r="K1164">
        <f>(SUMIFS('Compac Raw Data'!S:S,'Compac Raw Data'!Z:Z,'Workout sheet'!A1164,'Compac Raw Data'!D:D,'Workout sheet'!C1164))</f>
        <v>0</v>
      </c>
      <c r="L1164" s="17">
        <f t="shared" si="122"/>
        <v>0</v>
      </c>
      <c r="M1164" s="8">
        <f ca="1">IF(Table2[[#This Row],[MONTH]]+EOMONTH(MONTH(Table2[[#This Row],[MONTH]]),0)&lt;TODAY(),IF(H1164=0,(F1164-E1164)/1440,((F1164-E1164)/H1164)/1440),0)</f>
        <v>0</v>
      </c>
      <c r="N1164" s="24">
        <f t="shared" si="123"/>
        <v>0</v>
      </c>
    </row>
    <row r="1165" spans="1:14" x14ac:dyDescent="0.3">
      <c r="A1165" s="6">
        <v>45627</v>
      </c>
      <c r="B1165" t="s">
        <v>55</v>
      </c>
      <c r="C1165" t="str">
        <f>_xlfn.XLOOKUP(D1165,'Production Data'!C:C,'Production Data'!B:B)</f>
        <v>MAZAK INTEGREX E500-1 I3201</v>
      </c>
      <c r="D1165" s="1" t="s">
        <v>59</v>
      </c>
      <c r="E1165" s="1">
        <f>SUMIFS('Production Data'!K:K,'Production Data'!C:C,'Workout sheet'!D1165,'Production Data'!A:A,'Workout sheet'!A1165)</f>
        <v>0</v>
      </c>
      <c r="F1165" s="1">
        <f t="shared" si="126"/>
        <v>33750</v>
      </c>
      <c r="G1165">
        <f>SUMIFS('Production Data'!T:T,'Production Data'!C:C,'Workout sheet'!D1165,'Production Data'!A:A,'Workout sheet'!A1165)</f>
        <v>0</v>
      </c>
      <c r="H1165">
        <f>COUNTIFS('Compac Raw Data'!$D:$D,'Workout sheet'!C1165,'Compac Raw Data'!$Z:$Z,'Workout sheet'!A1165)</f>
        <v>0</v>
      </c>
      <c r="I1165" s="8">
        <f t="shared" si="124"/>
        <v>0</v>
      </c>
      <c r="J1165" s="8">
        <f t="shared" si="125"/>
        <v>0</v>
      </c>
      <c r="K1165">
        <f>(SUMIFS('Compac Raw Data'!S:S,'Compac Raw Data'!Z:Z,'Workout sheet'!A1165,'Compac Raw Data'!D:D,'Workout sheet'!C1165))</f>
        <v>0</v>
      </c>
      <c r="L1165" s="17">
        <f t="shared" si="122"/>
        <v>0</v>
      </c>
      <c r="M1165" s="8">
        <f ca="1">IF(Table2[[#This Row],[MONTH]]+EOMONTH(MONTH(Table2[[#This Row],[MONTH]]),0)&lt;TODAY(),IF(H1165=0,(F1165-E1165)/1440,((F1165-E1165)/H1165)/1440),0)</f>
        <v>0</v>
      </c>
      <c r="N1165" s="24">
        <f t="shared" si="123"/>
        <v>0</v>
      </c>
    </row>
    <row r="1166" spans="1:14" x14ac:dyDescent="0.3">
      <c r="A1166" s="6">
        <v>45627</v>
      </c>
      <c r="B1166" t="s">
        <v>55</v>
      </c>
      <c r="C1166" t="str">
        <f>_xlfn.XLOOKUP(D1166,'Production Data'!C:C,'Production Data'!B:B)</f>
        <v>MAZAK INTEGREX E500-2 I3202</v>
      </c>
      <c r="D1166" s="1" t="s">
        <v>60</v>
      </c>
      <c r="E1166" s="1">
        <f>SUMIFS('Production Data'!K:K,'Production Data'!C:C,'Workout sheet'!D1166,'Production Data'!A:A,'Workout sheet'!A1166)</f>
        <v>0</v>
      </c>
      <c r="F1166" s="1">
        <f t="shared" si="126"/>
        <v>33750</v>
      </c>
      <c r="G1166">
        <f>SUMIFS('Production Data'!T:T,'Production Data'!C:C,'Workout sheet'!D1166,'Production Data'!A:A,'Workout sheet'!A1166)</f>
        <v>0</v>
      </c>
      <c r="H1166">
        <f>COUNTIFS('Compac Raw Data'!$D:$D,'Workout sheet'!C1166,'Compac Raw Data'!$Z:$Z,'Workout sheet'!A1166)</f>
        <v>0</v>
      </c>
      <c r="I1166" s="8">
        <f t="shared" si="124"/>
        <v>0</v>
      </c>
      <c r="J1166" s="8">
        <f t="shared" si="125"/>
        <v>0</v>
      </c>
      <c r="K1166">
        <f>(SUMIFS('Compac Raw Data'!S:S,'Compac Raw Data'!Z:Z,'Workout sheet'!A1166,'Compac Raw Data'!D:D,'Workout sheet'!C1166))</f>
        <v>0</v>
      </c>
      <c r="L1166" s="17">
        <f t="shared" si="122"/>
        <v>0</v>
      </c>
      <c r="M1166" s="8">
        <f ca="1">IF(Table2[[#This Row],[MONTH]]+EOMONTH(MONTH(Table2[[#This Row],[MONTH]]),0)&lt;TODAY(),IF(H1166=0,(F1166-E1166)/1440,((F1166-E1166)/H1166)/1440),0)</f>
        <v>0</v>
      </c>
      <c r="N1166" s="24">
        <f t="shared" si="123"/>
        <v>0</v>
      </c>
    </row>
    <row r="1167" spans="1:14" x14ac:dyDescent="0.3">
      <c r="A1167" s="6">
        <v>45627</v>
      </c>
      <c r="B1167" t="s">
        <v>55</v>
      </c>
      <c r="C1167" t="str">
        <f>_xlfn.XLOOKUP(D1167,'Production Data'!C:C,'Production Data'!B:B)</f>
        <v>MAZAK INTEGRES E800-1 I23001</v>
      </c>
      <c r="D1167" s="1" t="s">
        <v>61</v>
      </c>
      <c r="E1167" s="1">
        <f>SUMIFS('Production Data'!K:K,'Production Data'!C:C,'Workout sheet'!D1167,'Production Data'!A:A,'Workout sheet'!A1167)</f>
        <v>0</v>
      </c>
      <c r="F1167" s="1">
        <f t="shared" si="126"/>
        <v>33750</v>
      </c>
      <c r="G1167">
        <f>SUMIFS('Production Data'!T:T,'Production Data'!C:C,'Workout sheet'!D1167,'Production Data'!A:A,'Workout sheet'!A1167)</f>
        <v>0</v>
      </c>
      <c r="H1167">
        <f>COUNTIFS('Compac Raw Data'!$D:$D,'Workout sheet'!C1167,'Compac Raw Data'!$Z:$Z,'Workout sheet'!A1167)</f>
        <v>0</v>
      </c>
      <c r="I1167" s="8">
        <f t="shared" si="124"/>
        <v>0</v>
      </c>
      <c r="J1167" s="8">
        <f t="shared" si="125"/>
        <v>0</v>
      </c>
      <c r="K1167">
        <f>(SUMIFS('Compac Raw Data'!S:S,'Compac Raw Data'!Z:Z,'Workout sheet'!A1167,'Compac Raw Data'!D:D,'Workout sheet'!C1167))</f>
        <v>0</v>
      </c>
      <c r="L1167" s="17">
        <f t="shared" si="122"/>
        <v>0</v>
      </c>
      <c r="M1167" s="8">
        <f ca="1">IF(Table2[[#This Row],[MONTH]]+EOMONTH(MONTH(Table2[[#This Row],[MONTH]]),0)&lt;TODAY(),IF(H1167=0,(F1167-E1167)/1440,((F1167-E1167)/H1167)/1440),0)</f>
        <v>0</v>
      </c>
      <c r="N1167" s="24">
        <f t="shared" si="123"/>
        <v>0</v>
      </c>
    </row>
    <row r="1168" spans="1:14" x14ac:dyDescent="0.3">
      <c r="A1168" s="6">
        <v>45627</v>
      </c>
      <c r="B1168" t="s">
        <v>55</v>
      </c>
      <c r="C1168" t="str">
        <f>_xlfn.XLOOKUP(D1168,'Production Data'!C:C,'Production Data'!B:B)</f>
        <v>MAZAK INTEGRES E800-2 I23002</v>
      </c>
      <c r="D1168" s="1" t="s">
        <v>62</v>
      </c>
      <c r="E1168" s="1">
        <f>SUMIFS('Production Data'!K:K,'Production Data'!C:C,'Workout sheet'!D1168,'Production Data'!A:A,'Workout sheet'!A1168)</f>
        <v>0</v>
      </c>
      <c r="F1168" s="1">
        <f t="shared" si="126"/>
        <v>33750</v>
      </c>
      <c r="G1168">
        <f>SUMIFS('Production Data'!T:T,'Production Data'!C:C,'Workout sheet'!D1168,'Production Data'!A:A,'Workout sheet'!A1168)</f>
        <v>0</v>
      </c>
      <c r="H1168">
        <f>COUNTIFS('Compac Raw Data'!$D:$D,'Workout sheet'!C1168,'Compac Raw Data'!$Z:$Z,'Workout sheet'!A1168)</f>
        <v>0</v>
      </c>
      <c r="I1168" s="8">
        <f t="shared" si="124"/>
        <v>0</v>
      </c>
      <c r="J1168" s="8">
        <f t="shared" si="125"/>
        <v>0</v>
      </c>
      <c r="K1168">
        <f>(SUMIFS('Compac Raw Data'!S:S,'Compac Raw Data'!Z:Z,'Workout sheet'!A1168,'Compac Raw Data'!D:D,'Workout sheet'!C1168))</f>
        <v>0</v>
      </c>
      <c r="L1168" s="17">
        <f t="shared" si="122"/>
        <v>0</v>
      </c>
      <c r="M1168" s="8">
        <f ca="1">IF(Table2[[#This Row],[MONTH]]+EOMONTH(MONTH(Table2[[#This Row],[MONTH]]),0)&lt;TODAY(),IF(H1168=0,(F1168-E1168)/1440,((F1168-E1168)/H1168)/1440),0)</f>
        <v>0</v>
      </c>
      <c r="N1168" s="24">
        <f t="shared" si="123"/>
        <v>0</v>
      </c>
    </row>
    <row r="1169" spans="1:14" x14ac:dyDescent="0.3">
      <c r="A1169" s="6">
        <v>45627</v>
      </c>
      <c r="B1169" t="s">
        <v>55</v>
      </c>
      <c r="C1169" t="str">
        <f>_xlfn.XLOOKUP(D1169,'Production Data'!C:C,'Production Data'!B:B)</f>
        <v>ARTHUR KLINK BROACHING 120T I5004</v>
      </c>
      <c r="D1169" s="1" t="s">
        <v>63</v>
      </c>
      <c r="E1169" s="1">
        <f>SUMIFS('Production Data'!K:K,'Production Data'!C:C,'Workout sheet'!D1169,'Production Data'!A:A,'Workout sheet'!A1169)</f>
        <v>0</v>
      </c>
      <c r="F1169" s="1">
        <f t="shared" si="126"/>
        <v>33750</v>
      </c>
      <c r="G1169">
        <f>SUMIFS('Production Data'!T:T,'Production Data'!C:C,'Workout sheet'!D1169,'Production Data'!A:A,'Workout sheet'!A1169)</f>
        <v>0</v>
      </c>
      <c r="H1169">
        <f>COUNTIFS('Compac Raw Data'!$D:$D,'Workout sheet'!C1169,'Compac Raw Data'!$Z:$Z,'Workout sheet'!A1169)</f>
        <v>0</v>
      </c>
      <c r="I1169" s="8">
        <f t="shared" si="124"/>
        <v>0</v>
      </c>
      <c r="J1169" s="8">
        <f t="shared" si="125"/>
        <v>0</v>
      </c>
      <c r="K1169">
        <f>(SUMIFS('Compac Raw Data'!S:S,'Compac Raw Data'!Z:Z,'Workout sheet'!A1169,'Compac Raw Data'!D:D,'Workout sheet'!C1169))</f>
        <v>0</v>
      </c>
      <c r="L1169" s="17">
        <f t="shared" si="122"/>
        <v>0</v>
      </c>
      <c r="M1169" s="8">
        <f ca="1">IF(Table2[[#This Row],[MONTH]]+EOMONTH(MONTH(Table2[[#This Row],[MONTH]]),0)&lt;TODAY(),IF(H1169=0,(F1169-E1169)/1440,((F1169-E1169)/H1169)/1440),0)</f>
        <v>0</v>
      </c>
      <c r="N1169" s="24">
        <f t="shared" si="123"/>
        <v>0</v>
      </c>
    </row>
    <row r="1170" spans="1:14" x14ac:dyDescent="0.3">
      <c r="A1170" s="6">
        <v>45627</v>
      </c>
      <c r="B1170" t="s">
        <v>55</v>
      </c>
      <c r="C1170" t="str">
        <f>_xlfn.XLOOKUP(D1170,'Production Data'!C:C,'Production Data'!B:B)</f>
        <v>BROACHING MACHINE  25 T-5003</v>
      </c>
      <c r="D1170" s="1" t="s">
        <v>64</v>
      </c>
      <c r="E1170" s="1">
        <f>SUMIFS('Production Data'!K:K,'Production Data'!C:C,'Workout sheet'!D1170,'Production Data'!A:A,'Workout sheet'!A1170)</f>
        <v>0</v>
      </c>
      <c r="F1170" s="1">
        <f t="shared" si="126"/>
        <v>33750</v>
      </c>
      <c r="G1170">
        <f>SUMIFS('Production Data'!T:T,'Production Data'!C:C,'Workout sheet'!D1170,'Production Data'!A:A,'Workout sheet'!A1170)</f>
        <v>0</v>
      </c>
      <c r="H1170">
        <f>COUNTIFS('Compac Raw Data'!$D:$D,'Workout sheet'!C1170,'Compac Raw Data'!$Z:$Z,'Workout sheet'!A1170)</f>
        <v>0</v>
      </c>
      <c r="I1170" s="8">
        <f t="shared" si="124"/>
        <v>0</v>
      </c>
      <c r="J1170" s="8">
        <f t="shared" si="125"/>
        <v>0</v>
      </c>
      <c r="K1170">
        <f>(SUMIFS('Compac Raw Data'!S:S,'Compac Raw Data'!Z:Z,'Workout sheet'!A1170,'Compac Raw Data'!D:D,'Workout sheet'!C1170))</f>
        <v>0</v>
      </c>
      <c r="L1170" s="17">
        <f t="shared" si="122"/>
        <v>0</v>
      </c>
      <c r="M1170" s="8">
        <f ca="1">IF(Table2[[#This Row],[MONTH]]+EOMONTH(MONTH(Table2[[#This Row],[MONTH]]),0)&lt;TODAY(),IF(H1170=0,(F1170-E1170)/1440,((F1170-E1170)/H1170)/1440),0)</f>
        <v>0</v>
      </c>
      <c r="N1170" s="24">
        <f t="shared" si="123"/>
        <v>0</v>
      </c>
    </row>
    <row r="1171" spans="1:14" x14ac:dyDescent="0.3">
      <c r="A1171" s="6">
        <v>45627</v>
      </c>
      <c r="B1171" t="s">
        <v>55</v>
      </c>
      <c r="C1171" t="str">
        <f>_xlfn.XLOOKUP(D1171,'Production Data'!C:C,'Production Data'!B:B)</f>
        <v>CRANEBEL BROACHING 50T I5005</v>
      </c>
      <c r="D1171" s="1" t="s">
        <v>65</v>
      </c>
      <c r="E1171" s="1">
        <f>SUMIFS('Production Data'!K:K,'Production Data'!C:C,'Workout sheet'!D1171,'Production Data'!A:A,'Workout sheet'!A1171)</f>
        <v>0</v>
      </c>
      <c r="F1171" s="1">
        <f t="shared" si="126"/>
        <v>33750</v>
      </c>
      <c r="G1171">
        <f>SUMIFS('Production Data'!T:T,'Production Data'!C:C,'Workout sheet'!D1171,'Production Data'!A:A,'Workout sheet'!A1171)</f>
        <v>0</v>
      </c>
      <c r="H1171">
        <f>COUNTIFS('Compac Raw Data'!$D:$D,'Workout sheet'!C1171,'Compac Raw Data'!$Z:$Z,'Workout sheet'!A1171)</f>
        <v>0</v>
      </c>
      <c r="I1171" s="8">
        <f t="shared" si="124"/>
        <v>0</v>
      </c>
      <c r="J1171" s="8">
        <f t="shared" si="125"/>
        <v>0</v>
      </c>
      <c r="K1171">
        <f>(SUMIFS('Compac Raw Data'!S:S,'Compac Raw Data'!Z:Z,'Workout sheet'!A1171,'Compac Raw Data'!D:D,'Workout sheet'!C1171))</f>
        <v>0</v>
      </c>
      <c r="L1171" s="17">
        <f t="shared" si="122"/>
        <v>0</v>
      </c>
      <c r="M1171" s="8">
        <f ca="1">IF(Table2[[#This Row],[MONTH]]+EOMONTH(MONTH(Table2[[#This Row],[MONTH]]),0)&lt;TODAY(),IF(H1171=0,(F1171-E1171)/1440,((F1171-E1171)/H1171)/1440),0)</f>
        <v>0</v>
      </c>
      <c r="N1171" s="24">
        <f t="shared" si="123"/>
        <v>0</v>
      </c>
    </row>
    <row r="1172" spans="1:14" x14ac:dyDescent="0.3">
      <c r="A1172" s="6">
        <v>45627</v>
      </c>
      <c r="B1172" t="s">
        <v>55</v>
      </c>
      <c r="C1172" t="str">
        <f>_xlfn.XLOOKUP(D1172,'Production Data'!C:C,'Production Data'!B:B)</f>
        <v>TASA BROACHING 75T I5006</v>
      </c>
      <c r="D1172" s="1" t="s">
        <v>66</v>
      </c>
      <c r="E1172" s="1">
        <f>SUMIFS('Production Data'!K:K,'Production Data'!C:C,'Workout sheet'!D1172,'Production Data'!A:A,'Workout sheet'!A1172)</f>
        <v>0</v>
      </c>
      <c r="F1172" s="1">
        <f t="shared" si="126"/>
        <v>33750</v>
      </c>
      <c r="G1172">
        <f>SUMIFS('Production Data'!T:T,'Production Data'!C:C,'Workout sheet'!D1172,'Production Data'!A:A,'Workout sheet'!A1172)</f>
        <v>0</v>
      </c>
      <c r="H1172">
        <f>COUNTIFS('Compac Raw Data'!$D:$D,'Workout sheet'!C1172,'Compac Raw Data'!$Z:$Z,'Workout sheet'!A1172)</f>
        <v>0</v>
      </c>
      <c r="I1172" s="8">
        <f t="shared" si="124"/>
        <v>0</v>
      </c>
      <c r="J1172" s="8">
        <f t="shared" si="125"/>
        <v>0</v>
      </c>
      <c r="K1172">
        <f>(SUMIFS('Compac Raw Data'!S:S,'Compac Raw Data'!Z:Z,'Workout sheet'!A1172,'Compac Raw Data'!D:D,'Workout sheet'!C1172))</f>
        <v>0</v>
      </c>
      <c r="L1172" s="17">
        <f t="shared" si="122"/>
        <v>0</v>
      </c>
      <c r="M1172" s="8">
        <f ca="1">IF(Table2[[#This Row],[MONTH]]+EOMONTH(MONTH(Table2[[#This Row],[MONTH]]),0)&lt;TODAY(),IF(H1172=0,(F1172-E1172)/1440,((F1172-E1172)/H1172)/1440),0)</f>
        <v>0</v>
      </c>
      <c r="N1172" s="24">
        <f t="shared" si="123"/>
        <v>0</v>
      </c>
    </row>
    <row r="1173" spans="1:14" x14ac:dyDescent="0.3">
      <c r="A1173" s="6">
        <v>45627</v>
      </c>
      <c r="B1173" t="s">
        <v>80</v>
      </c>
      <c r="C1173" t="str">
        <f>_xlfn.XLOOKUP(D1173,'Production Data'!C:C,'Production Data'!B:B)</f>
        <v>PREMIER HOBBING PE250-1 I7006</v>
      </c>
      <c r="D1173" s="1" t="s">
        <v>67</v>
      </c>
      <c r="E1173" s="1">
        <f>SUMIFS('Production Data'!K:K,'Production Data'!C:C,'Workout sheet'!D1173,'Production Data'!A:A,'Workout sheet'!A1173)</f>
        <v>0</v>
      </c>
      <c r="F1173" s="1">
        <f t="shared" si="126"/>
        <v>33750</v>
      </c>
      <c r="G1173">
        <f>SUMIFS('Production Data'!T:T,'Production Data'!C:C,'Workout sheet'!D1173,'Production Data'!A:A,'Workout sheet'!A1173)</f>
        <v>0</v>
      </c>
      <c r="H1173">
        <f>COUNTIFS('Compac Raw Data'!$D:$D,'Workout sheet'!C1173,'Compac Raw Data'!$Z:$Z,'Workout sheet'!A1173)</f>
        <v>0</v>
      </c>
      <c r="I1173" s="8">
        <f t="shared" si="124"/>
        <v>0</v>
      </c>
      <c r="J1173" s="8">
        <f t="shared" si="125"/>
        <v>0</v>
      </c>
      <c r="K1173">
        <f>(SUMIFS('Compac Raw Data'!S:S,'Compac Raw Data'!Z:Z,'Workout sheet'!A1173,'Compac Raw Data'!D:D,'Workout sheet'!C1173))</f>
        <v>0</v>
      </c>
      <c r="L1173" s="17">
        <f t="shared" si="122"/>
        <v>0</v>
      </c>
      <c r="M1173" s="8">
        <f ca="1">IF(Table2[[#This Row],[MONTH]]+EOMONTH(MONTH(Table2[[#This Row],[MONTH]]),0)&lt;TODAY(),IF(H1173=0,(F1173-E1173)/1440,((F1173-E1173)/H1173)/1440),0)</f>
        <v>0</v>
      </c>
      <c r="N1173" s="24">
        <f t="shared" si="123"/>
        <v>0</v>
      </c>
    </row>
    <row r="1174" spans="1:14" x14ac:dyDescent="0.3">
      <c r="A1174" s="6">
        <v>45627</v>
      </c>
      <c r="B1174" t="s">
        <v>80</v>
      </c>
      <c r="C1174" t="str">
        <f>_xlfn.XLOOKUP(D1174,'Production Data'!C:C,'Production Data'!B:B)</f>
        <v>STUDER EXT GRINDING S36-2 I13006</v>
      </c>
      <c r="D1174" s="1" t="s">
        <v>68</v>
      </c>
      <c r="E1174" s="1">
        <f>SUMIFS('Production Data'!K:K,'Production Data'!C:C,'Workout sheet'!D1174,'Production Data'!A:A,'Workout sheet'!A1174)</f>
        <v>0</v>
      </c>
      <c r="F1174" s="1">
        <f t="shared" si="126"/>
        <v>33750</v>
      </c>
      <c r="G1174">
        <f>SUMIFS('Production Data'!T:T,'Production Data'!C:C,'Workout sheet'!D1174,'Production Data'!A:A,'Workout sheet'!A1174)</f>
        <v>0</v>
      </c>
      <c r="H1174">
        <f>COUNTIFS('Compac Raw Data'!$D:$D,'Workout sheet'!C1174,'Compac Raw Data'!$Z:$Z,'Workout sheet'!A1174)</f>
        <v>0</v>
      </c>
      <c r="I1174" s="8">
        <f t="shared" si="124"/>
        <v>0</v>
      </c>
      <c r="J1174" s="8">
        <f t="shared" si="125"/>
        <v>0</v>
      </c>
      <c r="K1174">
        <f>(SUMIFS('Compac Raw Data'!S:S,'Compac Raw Data'!Z:Z,'Workout sheet'!A1174,'Compac Raw Data'!D:D,'Workout sheet'!C1174))</f>
        <v>0</v>
      </c>
      <c r="L1174" s="17">
        <f t="shared" si="122"/>
        <v>0</v>
      </c>
      <c r="M1174" s="8">
        <f ca="1">IF(Table2[[#This Row],[MONTH]]+EOMONTH(MONTH(Table2[[#This Row],[MONTH]]),0)&lt;TODAY(),IF(H1174=0,(F1174-E1174)/1440,((F1174-E1174)/H1174)/1440),0)</f>
        <v>0</v>
      </c>
      <c r="N1174" s="24">
        <f t="shared" si="123"/>
        <v>0</v>
      </c>
    </row>
    <row r="1175" spans="1:14" x14ac:dyDescent="0.3">
      <c r="A1175" s="6">
        <v>45627</v>
      </c>
      <c r="B1175" t="s">
        <v>80</v>
      </c>
      <c r="C1175" t="str">
        <f>_xlfn.XLOOKUP(D1175,'Production Data'!C:C,'Production Data'!B:B)</f>
        <v>GLEASON GEAR GRINDING P600/800G-1 I15006</v>
      </c>
      <c r="D1175" s="1" t="s">
        <v>69</v>
      </c>
      <c r="E1175" s="1">
        <f>SUMIFS('Production Data'!K:K,'Production Data'!C:C,'Workout sheet'!D1175,'Production Data'!A:A,'Workout sheet'!A1175)</f>
        <v>0</v>
      </c>
      <c r="F1175" s="1">
        <f t="shared" si="126"/>
        <v>33750</v>
      </c>
      <c r="G1175">
        <f>SUMIFS('Production Data'!T:T,'Production Data'!C:C,'Workout sheet'!D1175,'Production Data'!A:A,'Workout sheet'!A1175)</f>
        <v>0</v>
      </c>
      <c r="H1175">
        <f>COUNTIFS('Compac Raw Data'!$D:$D,'Workout sheet'!C1175,'Compac Raw Data'!$Z:$Z,'Workout sheet'!A1175)</f>
        <v>0</v>
      </c>
      <c r="I1175" s="8">
        <f t="shared" si="124"/>
        <v>0</v>
      </c>
      <c r="J1175" s="8">
        <f t="shared" si="125"/>
        <v>0</v>
      </c>
      <c r="K1175">
        <f>(SUMIFS('Compac Raw Data'!S:S,'Compac Raw Data'!Z:Z,'Workout sheet'!A1175,'Compac Raw Data'!D:D,'Workout sheet'!C1175))</f>
        <v>0</v>
      </c>
      <c r="L1175" s="17">
        <f t="shared" si="122"/>
        <v>0</v>
      </c>
      <c r="M1175" s="8">
        <f ca="1">IF(Table2[[#This Row],[MONTH]]+EOMONTH(MONTH(Table2[[#This Row],[MONTH]]),0)&lt;TODAY(),IF(H1175=0,(F1175-E1175)/1440,((F1175-E1175)/H1175)/1440),0)</f>
        <v>0</v>
      </c>
      <c r="N1175" s="24">
        <f t="shared" si="123"/>
        <v>0</v>
      </c>
    </row>
    <row r="1176" spans="1:14" x14ac:dyDescent="0.3">
      <c r="A1176" s="6">
        <v>45627</v>
      </c>
      <c r="B1176" t="s">
        <v>80</v>
      </c>
      <c r="C1176" t="str">
        <f>_xlfn.XLOOKUP(D1176,'Production Data'!C:C,'Production Data'!B:B)</f>
        <v>GLEASON GEAR GRINDING P600/800G-2 I15008</v>
      </c>
      <c r="D1176" s="1" t="s">
        <v>70</v>
      </c>
      <c r="E1176" s="1">
        <f>SUMIFS('Production Data'!K:K,'Production Data'!C:C,'Workout sheet'!D1176,'Production Data'!A:A,'Workout sheet'!A1176)</f>
        <v>0</v>
      </c>
      <c r="F1176" s="1">
        <f t="shared" si="126"/>
        <v>33750</v>
      </c>
      <c r="G1176">
        <f>SUMIFS('Production Data'!T:T,'Production Data'!C:C,'Workout sheet'!D1176,'Production Data'!A:A,'Workout sheet'!A1176)</f>
        <v>0</v>
      </c>
      <c r="H1176">
        <f>COUNTIFS('Compac Raw Data'!$D:$D,'Workout sheet'!C1176,'Compac Raw Data'!$Z:$Z,'Workout sheet'!A1176)</f>
        <v>0</v>
      </c>
      <c r="I1176" s="8">
        <f t="shared" si="124"/>
        <v>0</v>
      </c>
      <c r="J1176" s="8">
        <f t="shared" si="125"/>
        <v>0</v>
      </c>
      <c r="K1176">
        <f>(SUMIFS('Compac Raw Data'!S:S,'Compac Raw Data'!Z:Z,'Workout sheet'!A1176,'Compac Raw Data'!D:D,'Workout sheet'!C1176))</f>
        <v>0</v>
      </c>
      <c r="L1176" s="17">
        <f t="shared" si="122"/>
        <v>0</v>
      </c>
      <c r="M1176" s="8">
        <f ca="1">IF(Table2[[#This Row],[MONTH]]+EOMONTH(MONTH(Table2[[#This Row],[MONTH]]),0)&lt;TODAY(),IF(H1176=0,(F1176-E1176)/1440,((F1176-E1176)/H1176)/1440),0)</f>
        <v>0</v>
      </c>
      <c r="N1176" s="24">
        <f t="shared" si="123"/>
        <v>0</v>
      </c>
    </row>
    <row r="1177" spans="1:14" x14ac:dyDescent="0.3">
      <c r="A1177" s="6">
        <v>45627</v>
      </c>
      <c r="B1177" t="s">
        <v>80</v>
      </c>
      <c r="C1177" t="str">
        <f>_xlfn.XLOOKUP(D1177,'Production Data'!C:C,'Production Data'!B:B)</f>
        <v>MAZAK TURNING QTN350B I3008</v>
      </c>
      <c r="D1177" s="1" t="s">
        <v>71</v>
      </c>
      <c r="E1177" s="1">
        <f>SUMIFS('Production Data'!K:K,'Production Data'!C:C,'Workout sheet'!D1177,'Production Data'!A:A,'Workout sheet'!A1177)</f>
        <v>0</v>
      </c>
      <c r="F1177" s="1">
        <f t="shared" si="126"/>
        <v>33750</v>
      </c>
      <c r="G1177">
        <f>SUMIFS('Production Data'!T:T,'Production Data'!C:C,'Workout sheet'!D1177,'Production Data'!A:A,'Workout sheet'!A1177)</f>
        <v>0</v>
      </c>
      <c r="H1177">
        <f>COUNTIFS('Compac Raw Data'!$D:$D,'Workout sheet'!C1177,'Compac Raw Data'!$Z:$Z,'Workout sheet'!A1177)</f>
        <v>0</v>
      </c>
      <c r="I1177" s="8">
        <f t="shared" si="124"/>
        <v>0</v>
      </c>
      <c r="J1177" s="8">
        <f t="shared" si="125"/>
        <v>0</v>
      </c>
      <c r="K1177">
        <f>(SUMIFS('Compac Raw Data'!S:S,'Compac Raw Data'!Z:Z,'Workout sheet'!A1177,'Compac Raw Data'!D:D,'Workout sheet'!C1177))</f>
        <v>0</v>
      </c>
      <c r="L1177" s="17">
        <f t="shared" si="122"/>
        <v>0</v>
      </c>
      <c r="M1177" s="8">
        <f ca="1">IF(Table2[[#This Row],[MONTH]]+EOMONTH(MONTH(Table2[[#This Row],[MONTH]]),0)&lt;TODAY(),IF(H1177=0,(F1177-E1177)/1440,((F1177-E1177)/H1177)/1440),0)</f>
        <v>0</v>
      </c>
      <c r="N1177" s="24">
        <f t="shared" si="123"/>
        <v>0</v>
      </c>
    </row>
    <row r="1178" spans="1:14" x14ac:dyDescent="0.3">
      <c r="A1178" s="6">
        <v>45627</v>
      </c>
      <c r="B1178" t="s">
        <v>80</v>
      </c>
      <c r="C1178" t="str">
        <f>_xlfn.XLOOKUP(D1178,'Production Data'!C:C,'Production Data'!B:B)</f>
        <v>GLEASON HOBBING PE800-1 I7007</v>
      </c>
      <c r="D1178" s="1" t="s">
        <v>72</v>
      </c>
      <c r="E1178" s="1">
        <f>SUMIFS('Production Data'!K:K,'Production Data'!C:C,'Workout sheet'!D1178,'Production Data'!A:A,'Workout sheet'!A1178)</f>
        <v>0</v>
      </c>
      <c r="F1178" s="1">
        <f t="shared" si="126"/>
        <v>33750</v>
      </c>
      <c r="G1178">
        <f>SUMIFS('Production Data'!T:T,'Production Data'!C:C,'Workout sheet'!D1178,'Production Data'!A:A,'Workout sheet'!A1178)</f>
        <v>0</v>
      </c>
      <c r="H1178">
        <f>COUNTIFS('Compac Raw Data'!$D:$D,'Workout sheet'!C1178,'Compac Raw Data'!$Z:$Z,'Workout sheet'!A1178)</f>
        <v>0</v>
      </c>
      <c r="I1178" s="8">
        <f t="shared" si="124"/>
        <v>0</v>
      </c>
      <c r="J1178" s="8">
        <f t="shared" si="125"/>
        <v>0</v>
      </c>
      <c r="K1178">
        <f>(SUMIFS('Compac Raw Data'!S:S,'Compac Raw Data'!Z:Z,'Workout sheet'!A1178,'Compac Raw Data'!D:D,'Workout sheet'!C1178))</f>
        <v>0</v>
      </c>
      <c r="L1178" s="17">
        <f t="shared" si="122"/>
        <v>0</v>
      </c>
      <c r="M1178" s="8">
        <f ca="1">IF(Table2[[#This Row],[MONTH]]+EOMONTH(MONTH(Table2[[#This Row],[MONTH]]),0)&lt;TODAY(),IF(H1178=0,(F1178-E1178)/1440,((F1178-E1178)/H1178)/1440),0)</f>
        <v>0</v>
      </c>
      <c r="N1178" s="24">
        <f t="shared" si="123"/>
        <v>0</v>
      </c>
    </row>
    <row r="1179" spans="1:14" x14ac:dyDescent="0.3">
      <c r="A1179" s="6">
        <v>45627</v>
      </c>
      <c r="B1179" t="s">
        <v>80</v>
      </c>
      <c r="C1179" t="str">
        <f>_xlfn.XLOOKUP(D1179,'Production Data'!C:C,'Production Data'!B:B)</f>
        <v>GLEASON HOBBING PE800-2 I7014</v>
      </c>
      <c r="D1179" s="1" t="s">
        <v>73</v>
      </c>
      <c r="E1179" s="1">
        <f>SUMIFS('Production Data'!K:K,'Production Data'!C:C,'Workout sheet'!D1179,'Production Data'!A:A,'Workout sheet'!A1179)</f>
        <v>0</v>
      </c>
      <c r="F1179" s="1">
        <f t="shared" si="126"/>
        <v>33750</v>
      </c>
      <c r="G1179">
        <f>SUMIFS('Production Data'!T:T,'Production Data'!C:C,'Workout sheet'!D1179,'Production Data'!A:A,'Workout sheet'!A1179)</f>
        <v>0</v>
      </c>
      <c r="H1179">
        <f>COUNTIFS('Compac Raw Data'!$D:$D,'Workout sheet'!C1179,'Compac Raw Data'!$Z:$Z,'Workout sheet'!A1179)</f>
        <v>0</v>
      </c>
      <c r="I1179" s="8">
        <f t="shared" si="124"/>
        <v>0</v>
      </c>
      <c r="J1179" s="8">
        <f t="shared" si="125"/>
        <v>0</v>
      </c>
      <c r="K1179">
        <f>(SUMIFS('Compac Raw Data'!S:S,'Compac Raw Data'!Z:Z,'Workout sheet'!A1179,'Compac Raw Data'!D:D,'Workout sheet'!C1179))</f>
        <v>0</v>
      </c>
      <c r="L1179" s="17">
        <f t="shared" si="122"/>
        <v>0</v>
      </c>
      <c r="M1179" s="8">
        <f ca="1">IF(Table2[[#This Row],[MONTH]]+EOMONTH(MONTH(Table2[[#This Row],[MONTH]]),0)&lt;TODAY(),IF(H1179=0,(F1179-E1179)/1440,((F1179-E1179)/H1179)/1440),0)</f>
        <v>0</v>
      </c>
      <c r="N1179" s="24">
        <f t="shared" si="123"/>
        <v>0</v>
      </c>
    </row>
    <row r="1180" spans="1:14" x14ac:dyDescent="0.3">
      <c r="A1180" s="6">
        <v>45627</v>
      </c>
      <c r="B1180" t="s">
        <v>80</v>
      </c>
      <c r="C1180" t="str">
        <f>_xlfn.XLOOKUP(D1180,'Production Data'!C:C,'Production Data'!B:B)</f>
        <v>GLEASON HOBBING P600H-1 I7010</v>
      </c>
      <c r="D1180" s="1" t="s">
        <v>74</v>
      </c>
      <c r="E1180" s="1">
        <f>SUMIFS('Production Data'!K:K,'Production Data'!C:C,'Workout sheet'!D1180,'Production Data'!A:A,'Workout sheet'!A1180)</f>
        <v>0</v>
      </c>
      <c r="F1180" s="1">
        <f t="shared" si="126"/>
        <v>33750</v>
      </c>
      <c r="G1180">
        <f>SUMIFS('Production Data'!T:T,'Production Data'!C:C,'Workout sheet'!D1180,'Production Data'!A:A,'Workout sheet'!A1180)</f>
        <v>0</v>
      </c>
      <c r="H1180">
        <f>COUNTIFS('Compac Raw Data'!$D:$D,'Workout sheet'!C1180,'Compac Raw Data'!$Z:$Z,'Workout sheet'!A1180)</f>
        <v>0</v>
      </c>
      <c r="I1180" s="8">
        <f t="shared" si="124"/>
        <v>0</v>
      </c>
      <c r="J1180" s="8">
        <f t="shared" si="125"/>
        <v>0</v>
      </c>
      <c r="K1180">
        <f>(SUMIFS('Compac Raw Data'!S:S,'Compac Raw Data'!Z:Z,'Workout sheet'!A1180,'Compac Raw Data'!D:D,'Workout sheet'!C1180))</f>
        <v>0</v>
      </c>
      <c r="L1180" s="17">
        <f t="shared" si="122"/>
        <v>0</v>
      </c>
      <c r="M1180" s="8">
        <f ca="1">IF(Table2[[#This Row],[MONTH]]+EOMONTH(MONTH(Table2[[#This Row],[MONTH]]),0)&lt;TODAY(),IF(H1180=0,(F1180-E1180)/1440,((F1180-E1180)/H1180)/1440),0)</f>
        <v>0</v>
      </c>
      <c r="N1180" s="24">
        <f t="shared" si="123"/>
        <v>0</v>
      </c>
    </row>
    <row r="1181" spans="1:14" x14ac:dyDescent="0.3">
      <c r="A1181" s="6">
        <v>45627</v>
      </c>
      <c r="B1181" t="s">
        <v>80</v>
      </c>
      <c r="C1181" t="str">
        <f>_xlfn.XLOOKUP(D1181,'Production Data'!C:C,'Production Data'!B:B)</f>
        <v>MAZAK HMC FH5800 I21002</v>
      </c>
      <c r="D1181" s="1" t="s">
        <v>75</v>
      </c>
      <c r="E1181" s="1">
        <f>SUMIFS('Production Data'!K:K,'Production Data'!C:C,'Workout sheet'!D1181,'Production Data'!A:A,'Workout sheet'!A1181)</f>
        <v>0</v>
      </c>
      <c r="F1181" s="1">
        <f t="shared" si="126"/>
        <v>33750</v>
      </c>
      <c r="G1181">
        <f>SUMIFS('Production Data'!T:T,'Production Data'!C:C,'Workout sheet'!D1181,'Production Data'!A:A,'Workout sheet'!A1181)</f>
        <v>0</v>
      </c>
      <c r="H1181">
        <f>COUNTIFS('Compac Raw Data'!$D:$D,'Workout sheet'!C1181,'Compac Raw Data'!$Z:$Z,'Workout sheet'!A1181)</f>
        <v>0</v>
      </c>
      <c r="I1181" s="8">
        <f t="shared" si="124"/>
        <v>0</v>
      </c>
      <c r="J1181" s="8">
        <f t="shared" si="125"/>
        <v>0</v>
      </c>
      <c r="K1181">
        <f>(SUMIFS('Compac Raw Data'!S:S,'Compac Raw Data'!Z:Z,'Workout sheet'!A1181,'Compac Raw Data'!D:D,'Workout sheet'!C1181))</f>
        <v>0</v>
      </c>
      <c r="L1181" s="17">
        <f t="shared" si="122"/>
        <v>0</v>
      </c>
      <c r="M1181" s="8">
        <f ca="1">IF(Table2[[#This Row],[MONTH]]+EOMONTH(MONTH(Table2[[#This Row],[MONTH]]),0)&lt;TODAY(),IF(H1181=0,(F1181-E1181)/1440,((F1181-E1181)/H1181)/1440),0)</f>
        <v>0</v>
      </c>
      <c r="N1181" s="24">
        <f t="shared" si="123"/>
        <v>0</v>
      </c>
    </row>
    <row r="1182" spans="1:14" x14ac:dyDescent="0.3">
      <c r="A1182" s="6">
        <v>45627</v>
      </c>
      <c r="B1182" t="s">
        <v>80</v>
      </c>
      <c r="C1182" t="str">
        <f>_xlfn.XLOOKUP(D1182,'Production Data'!C:C,'Production Data'!B:B)</f>
        <v>PMT EXT GRINDING AWH600 I13007</v>
      </c>
      <c r="D1182" s="1" t="s">
        <v>76</v>
      </c>
      <c r="E1182" s="1">
        <f>SUMIFS('Production Data'!K:K,'Production Data'!C:C,'Workout sheet'!D1182,'Production Data'!A:A,'Workout sheet'!A1182)</f>
        <v>0</v>
      </c>
      <c r="F1182" s="1">
        <f t="shared" si="126"/>
        <v>33750</v>
      </c>
      <c r="G1182">
        <f>SUMIFS('Production Data'!T:T,'Production Data'!C:C,'Workout sheet'!D1182,'Production Data'!A:A,'Workout sheet'!A1182)</f>
        <v>0</v>
      </c>
      <c r="H1182">
        <f>COUNTIFS('Compac Raw Data'!$D:$D,'Workout sheet'!C1182,'Compac Raw Data'!$Z:$Z,'Workout sheet'!A1182)</f>
        <v>0</v>
      </c>
      <c r="I1182" s="8">
        <f t="shared" si="124"/>
        <v>0</v>
      </c>
      <c r="J1182" s="8">
        <f t="shared" si="125"/>
        <v>0</v>
      </c>
      <c r="K1182">
        <f>(SUMIFS('Compac Raw Data'!S:S,'Compac Raw Data'!Z:Z,'Workout sheet'!A1182,'Compac Raw Data'!D:D,'Workout sheet'!C1182))</f>
        <v>0</v>
      </c>
      <c r="L1182" s="17">
        <f t="shared" si="122"/>
        <v>0</v>
      </c>
      <c r="M1182" s="8">
        <f ca="1">IF(Table2[[#This Row],[MONTH]]+EOMONTH(MONTH(Table2[[#This Row],[MONTH]]),0)&lt;TODAY(),IF(H1182=0,(F1182-E1182)/1440,((F1182-E1182)/H1182)/1440),0)</f>
        <v>0</v>
      </c>
      <c r="N1182" s="24">
        <f t="shared" si="123"/>
        <v>0</v>
      </c>
    </row>
    <row r="1183" spans="1:14" x14ac:dyDescent="0.3">
      <c r="A1183" s="6">
        <v>45627</v>
      </c>
      <c r="B1183" t="s">
        <v>80</v>
      </c>
      <c r="C1183" t="str">
        <f>_xlfn.XLOOKUP(D1183,'Production Data'!C:C,'Production Data'!B:B)</f>
        <v>MAZAK TURNING QTN350A I3007</v>
      </c>
      <c r="D1183" s="1" t="s">
        <v>77</v>
      </c>
      <c r="E1183" s="1">
        <f>SUMIFS('Production Data'!K:K,'Production Data'!C:C,'Workout sheet'!D1183,'Production Data'!A:A,'Workout sheet'!A1183)</f>
        <v>0</v>
      </c>
      <c r="F1183" s="1">
        <f t="shared" si="126"/>
        <v>33750</v>
      </c>
      <c r="G1183">
        <f>SUMIFS('Production Data'!T:T,'Production Data'!C:C,'Workout sheet'!D1183,'Production Data'!A:A,'Workout sheet'!A1183)</f>
        <v>0</v>
      </c>
      <c r="H1183">
        <f>COUNTIFS('Compac Raw Data'!$D:$D,'Workout sheet'!C1183,'Compac Raw Data'!$Z:$Z,'Workout sheet'!A1183)</f>
        <v>0</v>
      </c>
      <c r="I1183" s="8">
        <f t="shared" si="124"/>
        <v>0</v>
      </c>
      <c r="J1183" s="8">
        <f t="shared" si="125"/>
        <v>0</v>
      </c>
      <c r="K1183">
        <f>(SUMIFS('Compac Raw Data'!S:S,'Compac Raw Data'!Z:Z,'Workout sheet'!A1183,'Compac Raw Data'!D:D,'Workout sheet'!C1183))</f>
        <v>0</v>
      </c>
      <c r="L1183" s="17">
        <f t="shared" si="122"/>
        <v>0</v>
      </c>
      <c r="M1183" s="8">
        <f ca="1">IF(Table2[[#This Row],[MONTH]]+EOMONTH(MONTH(Table2[[#This Row],[MONTH]]),0)&lt;TODAY(),IF(H1183=0,(F1183-E1183)/1440,((F1183-E1183)/H1183)/1440),0)</f>
        <v>0</v>
      </c>
      <c r="N1183" s="24">
        <f t="shared" si="123"/>
        <v>0</v>
      </c>
    </row>
    <row r="1184" spans="1:14" x14ac:dyDescent="0.3">
      <c r="A1184" s="6">
        <v>45627</v>
      </c>
      <c r="B1184" t="s">
        <v>80</v>
      </c>
      <c r="C1184" t="str">
        <f>_xlfn.XLOOKUP(D1184,'Production Data'!C:C,'Production Data'!B:B)</f>
        <v>MICROMATIC EXT GRINDING SH63 I13008</v>
      </c>
      <c r="D1184" s="1" t="s">
        <v>78</v>
      </c>
      <c r="E1184" s="1">
        <f>SUMIFS('Production Data'!K:K,'Production Data'!C:C,'Workout sheet'!D1184,'Production Data'!A:A,'Workout sheet'!A1184)</f>
        <v>0</v>
      </c>
      <c r="F1184" s="1">
        <f t="shared" si="126"/>
        <v>33750</v>
      </c>
      <c r="G1184">
        <f>SUMIFS('Production Data'!T:T,'Production Data'!C:C,'Workout sheet'!D1184,'Production Data'!A:A,'Workout sheet'!A1184)</f>
        <v>0</v>
      </c>
      <c r="H1184">
        <f>COUNTIFS('Compac Raw Data'!$D:$D,'Workout sheet'!C1184,'Compac Raw Data'!$Z:$Z,'Workout sheet'!A1184)</f>
        <v>0</v>
      </c>
      <c r="I1184" s="8">
        <f t="shared" si="124"/>
        <v>0</v>
      </c>
      <c r="J1184" s="8">
        <f t="shared" si="125"/>
        <v>0</v>
      </c>
      <c r="K1184">
        <f>(SUMIFS('Compac Raw Data'!S:S,'Compac Raw Data'!Z:Z,'Workout sheet'!A1184,'Compac Raw Data'!D:D,'Workout sheet'!C1184))</f>
        <v>0</v>
      </c>
      <c r="L1184" s="17">
        <f t="shared" si="122"/>
        <v>0</v>
      </c>
      <c r="M1184" s="8">
        <f ca="1">IF(Table2[[#This Row],[MONTH]]+EOMONTH(MONTH(Table2[[#This Row],[MONTH]]),0)&lt;TODAY(),IF(H1184=0,(F1184-E1184)/1440,((F1184-E1184)/H1184)/1440),0)</f>
        <v>0</v>
      </c>
      <c r="N1184" s="24">
        <f t="shared" si="123"/>
        <v>0</v>
      </c>
    </row>
    <row r="1185" spans="1:14" x14ac:dyDescent="0.3">
      <c r="A1185" s="6">
        <v>45627</v>
      </c>
      <c r="B1185" t="s">
        <v>80</v>
      </c>
      <c r="C1185" t="str">
        <f>_xlfn.XLOOKUP(D1185,'Production Data'!C:C,'Production Data'!B:B)</f>
        <v>GLEASON HOBBING P600H-2 I7017</v>
      </c>
      <c r="D1185" s="1" t="s">
        <v>79</v>
      </c>
      <c r="E1185" s="1">
        <f>SUMIFS('Production Data'!K:K,'Production Data'!C:C,'Workout sheet'!D1185,'Production Data'!A:A,'Workout sheet'!A1185)</f>
        <v>0</v>
      </c>
      <c r="F1185" s="1">
        <f t="shared" si="126"/>
        <v>33750</v>
      </c>
      <c r="G1185">
        <f>SUMIFS('Production Data'!T:T,'Production Data'!C:C,'Workout sheet'!D1185,'Production Data'!A:A,'Workout sheet'!A1185)</f>
        <v>0</v>
      </c>
      <c r="H1185">
        <f>COUNTIFS('Compac Raw Data'!$D:$D,'Workout sheet'!C1185,'Compac Raw Data'!$Z:$Z,'Workout sheet'!A1185)</f>
        <v>0</v>
      </c>
      <c r="I1185" s="8">
        <f t="shared" si="124"/>
        <v>0</v>
      </c>
      <c r="J1185" s="8">
        <f t="shared" si="125"/>
        <v>0</v>
      </c>
      <c r="K1185">
        <f>(SUMIFS('Compac Raw Data'!S:S,'Compac Raw Data'!Z:Z,'Workout sheet'!A1185,'Compac Raw Data'!D:D,'Workout sheet'!C1185))</f>
        <v>0</v>
      </c>
      <c r="L1185" s="17">
        <f t="shared" si="122"/>
        <v>0</v>
      </c>
      <c r="M1185" s="8">
        <f ca="1">IF(Table2[[#This Row],[MONTH]]+EOMONTH(MONTH(Table2[[#This Row],[MONTH]]),0)&lt;TODAY(),IF(H1185=0,(F1185-E1185)/1440,((F1185-E1185)/H1185)/1440),0)</f>
        <v>0</v>
      </c>
      <c r="N1185" s="24">
        <f t="shared" si="123"/>
        <v>0</v>
      </c>
    </row>
  </sheetData>
  <mergeCells count="1">
    <mergeCell ref="T1:U1"/>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6BE8F-AFE9-4708-ADFC-A8B214E77C16}">
  <sheetPr codeName="Sheet5"/>
  <dimension ref="A1:AA496"/>
  <sheetViews>
    <sheetView topLeftCell="A487" workbookViewId="0">
      <selection activeCell="A497" sqref="A497:A506"/>
    </sheetView>
  </sheetViews>
  <sheetFormatPr defaultRowHeight="14.4" x14ac:dyDescent="0.3"/>
  <cols>
    <col min="1" max="1" width="10.44140625" bestFit="1" customWidth="1"/>
    <col min="2" max="2" width="47.33203125" customWidth="1"/>
    <col min="3" max="3" width="20" customWidth="1"/>
  </cols>
  <sheetData>
    <row r="1" spans="1:27" ht="65.55" customHeight="1" x14ac:dyDescent="0.3">
      <c r="A1" t="s">
        <v>1571</v>
      </c>
      <c r="B1" t="s">
        <v>1546</v>
      </c>
      <c r="C1" s="2" t="s">
        <v>1547</v>
      </c>
      <c r="D1" s="2" t="s">
        <v>89</v>
      </c>
      <c r="E1" s="2" t="s">
        <v>90</v>
      </c>
      <c r="F1" s="2" t="s">
        <v>91</v>
      </c>
      <c r="G1" s="2" t="s">
        <v>92</v>
      </c>
      <c r="H1" s="2" t="s">
        <v>93</v>
      </c>
      <c r="I1" s="2" t="s">
        <v>94</v>
      </c>
      <c r="J1" s="2" t="s">
        <v>95</v>
      </c>
      <c r="K1" s="2" t="s">
        <v>20</v>
      </c>
      <c r="L1" s="2" t="s">
        <v>96</v>
      </c>
      <c r="M1" s="2" t="s">
        <v>97</v>
      </c>
      <c r="N1" s="2" t="s">
        <v>98</v>
      </c>
      <c r="O1" s="2" t="s">
        <v>99</v>
      </c>
      <c r="P1" s="2" t="s">
        <v>100</v>
      </c>
      <c r="Q1" s="2" t="s">
        <v>101</v>
      </c>
      <c r="R1" s="2" t="s">
        <v>102</v>
      </c>
      <c r="S1" s="2" t="s">
        <v>81</v>
      </c>
      <c r="T1" s="2" t="s">
        <v>21</v>
      </c>
      <c r="U1" s="2" t="s">
        <v>82</v>
      </c>
      <c r="V1" s="2" t="s">
        <v>83</v>
      </c>
      <c r="W1" s="2" t="s">
        <v>84</v>
      </c>
      <c r="X1" s="2" t="s">
        <v>85</v>
      </c>
      <c r="Y1" s="2" t="s">
        <v>86</v>
      </c>
      <c r="Z1" s="2" t="s">
        <v>87</v>
      </c>
      <c r="AA1" s="2" t="s">
        <v>88</v>
      </c>
    </row>
    <row r="2" spans="1:27" x14ac:dyDescent="0.3">
      <c r="A2" s="6">
        <v>45170</v>
      </c>
      <c r="B2" t="str">
        <f t="shared" ref="B2:B33" si="0">_xlfn.XLOOKUP(C2,$C$274:$C$347,$B$274:$B$347)</f>
        <v>BROACHING MACHINE 10T - 5001</v>
      </c>
      <c r="C2" s="2" t="s">
        <v>0</v>
      </c>
      <c r="D2" s="2">
        <v>6570</v>
      </c>
      <c r="E2" s="2">
        <v>100</v>
      </c>
      <c r="F2" s="2">
        <v>1645</v>
      </c>
      <c r="G2" s="2">
        <v>1005</v>
      </c>
      <c r="H2" s="2">
        <v>0</v>
      </c>
      <c r="I2" s="2">
        <v>130</v>
      </c>
      <c r="J2" s="2">
        <v>0</v>
      </c>
      <c r="K2" s="2">
        <v>30</v>
      </c>
      <c r="L2" s="2">
        <v>30</v>
      </c>
      <c r="M2" s="2">
        <v>290</v>
      </c>
      <c r="N2" s="2">
        <v>180</v>
      </c>
      <c r="O2" s="2">
        <v>210</v>
      </c>
      <c r="P2" s="2">
        <v>0</v>
      </c>
      <c r="Q2" s="2">
        <v>100</v>
      </c>
      <c r="R2" s="2">
        <v>0</v>
      </c>
      <c r="S2" s="2">
        <v>17791.5</v>
      </c>
      <c r="T2" s="2">
        <v>23850</v>
      </c>
      <c r="U2" s="2">
        <v>23410</v>
      </c>
      <c r="V2" s="2">
        <v>17940</v>
      </c>
      <c r="W2" s="2">
        <v>1</v>
      </c>
      <c r="X2" s="2">
        <v>0.76633917129431872</v>
      </c>
      <c r="Y2" s="2">
        <v>0.99172240802675582</v>
      </c>
      <c r="Z2" s="2">
        <v>0</v>
      </c>
      <c r="AA2" s="2">
        <v>0.7599957283212303</v>
      </c>
    </row>
    <row r="3" spans="1:27" x14ac:dyDescent="0.3">
      <c r="A3" s="6">
        <v>45170</v>
      </c>
      <c r="B3" t="str">
        <f t="shared" si="0"/>
        <v>SICMAT SHAVING RASO400 I9005</v>
      </c>
      <c r="C3" s="2" t="s">
        <v>1</v>
      </c>
      <c r="D3" s="2">
        <v>2150</v>
      </c>
      <c r="E3" s="2">
        <v>300</v>
      </c>
      <c r="F3" s="2">
        <v>2165</v>
      </c>
      <c r="G3" s="2">
        <v>1684</v>
      </c>
      <c r="H3" s="2">
        <v>2880</v>
      </c>
      <c r="I3" s="2">
        <v>20</v>
      </c>
      <c r="J3" s="2">
        <v>0</v>
      </c>
      <c r="K3" s="2">
        <v>125</v>
      </c>
      <c r="L3" s="2">
        <v>250</v>
      </c>
      <c r="M3" s="2">
        <v>550</v>
      </c>
      <c r="N3" s="2">
        <v>0</v>
      </c>
      <c r="O3" s="2">
        <v>0</v>
      </c>
      <c r="P3" s="2">
        <v>910</v>
      </c>
      <c r="Q3" s="2">
        <v>120</v>
      </c>
      <c r="R3" s="2">
        <v>185</v>
      </c>
      <c r="S3" s="2">
        <v>21274.300000000003</v>
      </c>
      <c r="T3" s="2">
        <v>32400</v>
      </c>
      <c r="U3" s="2">
        <v>32380</v>
      </c>
      <c r="V3" s="2">
        <v>24071</v>
      </c>
      <c r="W3" s="2">
        <v>1</v>
      </c>
      <c r="X3" s="2">
        <v>0.74339098208770849</v>
      </c>
      <c r="Y3" s="2">
        <v>0.88381454862697861</v>
      </c>
      <c r="Z3" s="2">
        <v>0</v>
      </c>
      <c r="AA3" s="2">
        <v>0.6570197652872144</v>
      </c>
    </row>
    <row r="4" spans="1:27" x14ac:dyDescent="0.3">
      <c r="A4" s="6">
        <v>45170</v>
      </c>
      <c r="B4" t="str">
        <f t="shared" si="0"/>
        <v>GLEASON HOBBING GP400 I7013</v>
      </c>
      <c r="C4" s="2" t="s">
        <v>2</v>
      </c>
      <c r="D4" s="2">
        <v>515</v>
      </c>
      <c r="E4" s="2">
        <v>1190</v>
      </c>
      <c r="F4" s="2">
        <v>3245</v>
      </c>
      <c r="G4" s="2">
        <v>985</v>
      </c>
      <c r="H4" s="2">
        <v>285</v>
      </c>
      <c r="I4" s="2">
        <v>0</v>
      </c>
      <c r="J4" s="2">
        <v>0</v>
      </c>
      <c r="K4" s="2">
        <v>265</v>
      </c>
      <c r="L4" s="2">
        <v>610</v>
      </c>
      <c r="M4" s="2">
        <v>70</v>
      </c>
      <c r="N4" s="2">
        <v>70</v>
      </c>
      <c r="O4" s="2">
        <v>10</v>
      </c>
      <c r="P4" s="2">
        <v>950</v>
      </c>
      <c r="Q4" s="2">
        <v>0</v>
      </c>
      <c r="R4" s="2">
        <v>20</v>
      </c>
      <c r="S4" s="2">
        <v>28099.75</v>
      </c>
      <c r="T4" s="2">
        <v>37350</v>
      </c>
      <c r="U4" s="2">
        <v>37340</v>
      </c>
      <c r="V4" s="2">
        <v>29550</v>
      </c>
      <c r="W4" s="2">
        <v>1</v>
      </c>
      <c r="X4" s="2">
        <v>0.79137653990358869</v>
      </c>
      <c r="Y4" s="2">
        <v>0.95092216582064293</v>
      </c>
      <c r="Z4" s="2">
        <v>0</v>
      </c>
      <c r="AA4" s="2">
        <v>0.75253749330476705</v>
      </c>
    </row>
    <row r="5" spans="1:27" x14ac:dyDescent="0.3">
      <c r="A5" s="6">
        <v>45170</v>
      </c>
      <c r="B5" t="str">
        <f t="shared" si="0"/>
        <v>CLC SHAPING CLC 400-1 I18000</v>
      </c>
      <c r="C5" s="2" t="s">
        <v>3</v>
      </c>
      <c r="D5" s="2">
        <v>2710</v>
      </c>
      <c r="E5" s="2">
        <v>290</v>
      </c>
      <c r="F5" s="2">
        <v>3165</v>
      </c>
      <c r="G5" s="2">
        <v>1045</v>
      </c>
      <c r="H5" s="2">
        <v>685</v>
      </c>
      <c r="I5" s="2">
        <v>0</v>
      </c>
      <c r="J5" s="2">
        <v>0</v>
      </c>
      <c r="K5" s="2">
        <v>1620</v>
      </c>
      <c r="L5" s="2">
        <v>270</v>
      </c>
      <c r="M5" s="2">
        <v>30</v>
      </c>
      <c r="N5" s="2">
        <v>100</v>
      </c>
      <c r="O5" s="2">
        <v>385</v>
      </c>
      <c r="P5" s="2">
        <v>0</v>
      </c>
      <c r="Q5" s="2">
        <v>450</v>
      </c>
      <c r="R5" s="2">
        <v>60</v>
      </c>
      <c r="S5" s="2">
        <v>23321</v>
      </c>
      <c r="T5" s="2">
        <v>32850</v>
      </c>
      <c r="U5" s="2">
        <v>32465</v>
      </c>
      <c r="V5" s="2">
        <v>24900</v>
      </c>
      <c r="W5" s="2">
        <v>1.004542701393095</v>
      </c>
      <c r="X5" s="2">
        <v>0.7669798244263053</v>
      </c>
      <c r="Y5" s="2">
        <v>0.93658634538152608</v>
      </c>
      <c r="Z5" s="2">
        <v>0</v>
      </c>
      <c r="AA5" s="2">
        <v>0.72160604771872383</v>
      </c>
    </row>
    <row r="6" spans="1:27" x14ac:dyDescent="0.3">
      <c r="A6" s="6">
        <v>45170</v>
      </c>
      <c r="B6" t="str">
        <f t="shared" si="0"/>
        <v>SICMAT-2 SHAVING NRSU310 I9002</v>
      </c>
      <c r="C6" s="2" t="s">
        <v>4</v>
      </c>
      <c r="D6" s="2">
        <v>0</v>
      </c>
      <c r="E6" s="2">
        <v>0</v>
      </c>
      <c r="F6" s="2">
        <v>0</v>
      </c>
      <c r="G6" s="2">
        <v>0</v>
      </c>
      <c r="H6" s="2">
        <v>0</v>
      </c>
      <c r="I6" s="2">
        <v>0</v>
      </c>
      <c r="J6" s="2">
        <v>0</v>
      </c>
      <c r="K6" s="2">
        <v>0</v>
      </c>
      <c r="L6" s="2">
        <v>0</v>
      </c>
      <c r="M6" s="2">
        <v>0</v>
      </c>
      <c r="N6" s="2">
        <v>0</v>
      </c>
      <c r="O6" s="2">
        <v>0</v>
      </c>
      <c r="P6" s="2">
        <v>0</v>
      </c>
      <c r="Q6" s="2">
        <v>0</v>
      </c>
      <c r="R6" s="2">
        <v>0</v>
      </c>
      <c r="S6" s="2">
        <v>0</v>
      </c>
      <c r="T6" s="2">
        <v>0</v>
      </c>
      <c r="U6" s="2">
        <v>0</v>
      </c>
      <c r="V6" s="2">
        <v>0</v>
      </c>
      <c r="W6" s="2" t="e">
        <v>#DIV/0!</v>
      </c>
      <c r="X6" s="2" t="e">
        <v>#DIV/0!</v>
      </c>
      <c r="Y6" s="2" t="e">
        <v>#DIV/0!</v>
      </c>
      <c r="Z6" s="2">
        <v>0</v>
      </c>
      <c r="AA6" s="2" t="e">
        <v>#DIV/0!</v>
      </c>
    </row>
    <row r="7" spans="1:27" x14ac:dyDescent="0.3">
      <c r="A7" s="6">
        <v>45170</v>
      </c>
      <c r="B7" t="str">
        <f t="shared" si="0"/>
        <v>GLEASON SHAVING ZS300 I9004</v>
      </c>
      <c r="C7" s="2" t="s">
        <v>5</v>
      </c>
      <c r="D7" s="2">
        <v>740</v>
      </c>
      <c r="E7" s="2">
        <v>115</v>
      </c>
      <c r="F7" s="2">
        <v>3275</v>
      </c>
      <c r="G7" s="2">
        <v>1390</v>
      </c>
      <c r="H7" s="2">
        <v>785</v>
      </c>
      <c r="I7" s="2">
        <v>0</v>
      </c>
      <c r="J7" s="2">
        <v>0</v>
      </c>
      <c r="K7" s="2">
        <v>1685</v>
      </c>
      <c r="L7" s="2">
        <v>380</v>
      </c>
      <c r="M7" s="2">
        <v>1175</v>
      </c>
      <c r="N7" s="2">
        <v>190</v>
      </c>
      <c r="O7" s="2">
        <v>70</v>
      </c>
      <c r="P7" s="2">
        <v>0</v>
      </c>
      <c r="Q7" s="2">
        <v>0</v>
      </c>
      <c r="R7" s="2">
        <v>60</v>
      </c>
      <c r="S7" s="2">
        <v>26187.828000000001</v>
      </c>
      <c r="T7" s="2">
        <v>36900</v>
      </c>
      <c r="U7" s="2">
        <v>36830</v>
      </c>
      <c r="V7" s="2">
        <v>27935</v>
      </c>
      <c r="W7" s="2">
        <v>1</v>
      </c>
      <c r="X7" s="2">
        <v>0.80940170940170897</v>
      </c>
      <c r="Y7" s="2">
        <v>0.95267159450897598</v>
      </c>
      <c r="Z7" s="2">
        <v>0</v>
      </c>
      <c r="AA7" s="2">
        <v>0.77109401709401704</v>
      </c>
    </row>
    <row r="8" spans="1:27" x14ac:dyDescent="0.3">
      <c r="A8" s="6">
        <v>45170</v>
      </c>
      <c r="B8" t="str">
        <f t="shared" si="0"/>
        <v>PREMIER HOBBING PE250-2 I7009</v>
      </c>
      <c r="C8" s="2" t="s">
        <v>6</v>
      </c>
      <c r="D8" s="2">
        <v>1665</v>
      </c>
      <c r="E8" s="2">
        <v>585</v>
      </c>
      <c r="F8" s="2">
        <v>3690</v>
      </c>
      <c r="G8" s="2">
        <v>1635</v>
      </c>
      <c r="H8" s="2">
        <v>1065</v>
      </c>
      <c r="I8" s="2">
        <v>25</v>
      </c>
      <c r="J8" s="2">
        <v>0</v>
      </c>
      <c r="K8" s="2">
        <v>1405</v>
      </c>
      <c r="L8" s="2">
        <v>345</v>
      </c>
      <c r="M8" s="2">
        <v>180</v>
      </c>
      <c r="N8" s="2">
        <v>55</v>
      </c>
      <c r="O8" s="2">
        <v>70</v>
      </c>
      <c r="P8" s="2">
        <v>0</v>
      </c>
      <c r="Q8" s="2">
        <v>115</v>
      </c>
      <c r="R8" s="2">
        <v>40</v>
      </c>
      <c r="S8" s="2">
        <v>22366.7</v>
      </c>
      <c r="T8" s="2">
        <v>33750</v>
      </c>
      <c r="U8" s="2">
        <v>33540</v>
      </c>
      <c r="V8" s="2">
        <v>24550</v>
      </c>
      <c r="W8" s="2">
        <v>1</v>
      </c>
      <c r="X8" s="2">
        <v>0.73196183661299941</v>
      </c>
      <c r="Y8" s="2">
        <v>0.91106720977596745</v>
      </c>
      <c r="Z8" s="2">
        <v>0</v>
      </c>
      <c r="AA8" s="2">
        <v>0.6668664281454979</v>
      </c>
    </row>
    <row r="9" spans="1:27" x14ac:dyDescent="0.3">
      <c r="A9" s="6">
        <v>45170</v>
      </c>
      <c r="B9" t="str">
        <f t="shared" si="0"/>
        <v>GLEASON HOBBING GP300-2 I7012</v>
      </c>
      <c r="C9" s="2" t="s">
        <v>7</v>
      </c>
      <c r="D9" s="2">
        <v>1500</v>
      </c>
      <c r="E9" s="2">
        <v>935</v>
      </c>
      <c r="F9" s="2">
        <v>3570</v>
      </c>
      <c r="G9" s="2">
        <v>1415</v>
      </c>
      <c r="H9" s="2">
        <v>975</v>
      </c>
      <c r="I9" s="2">
        <v>0</v>
      </c>
      <c r="J9" s="2">
        <v>0</v>
      </c>
      <c r="K9" s="2">
        <v>2020</v>
      </c>
      <c r="L9" s="2">
        <v>270</v>
      </c>
      <c r="M9" s="2">
        <v>60</v>
      </c>
      <c r="N9" s="2">
        <v>340</v>
      </c>
      <c r="O9" s="2">
        <v>110</v>
      </c>
      <c r="P9" s="2">
        <v>30</v>
      </c>
      <c r="Q9" s="2">
        <v>0</v>
      </c>
      <c r="R9" s="2">
        <v>50</v>
      </c>
      <c r="S9" s="2">
        <v>23492.399999999994</v>
      </c>
      <c r="T9" s="2">
        <v>35100</v>
      </c>
      <c r="U9" s="2">
        <v>34990</v>
      </c>
      <c r="V9" s="2">
        <v>25165</v>
      </c>
      <c r="W9" s="2">
        <v>1</v>
      </c>
      <c r="X9" s="2">
        <v>0.71920548728208056</v>
      </c>
      <c r="Y9" s="2">
        <v>0.933534671170276</v>
      </c>
      <c r="Z9" s="2">
        <v>0</v>
      </c>
      <c r="AA9" s="2">
        <v>0.67140325807373524</v>
      </c>
    </row>
    <row r="10" spans="1:27" x14ac:dyDescent="0.3">
      <c r="A10" s="6">
        <v>45170</v>
      </c>
      <c r="B10" t="str">
        <f t="shared" si="0"/>
        <v>CLC SHAPING CLC 400-2 I18001</v>
      </c>
      <c r="C10" s="2" t="s">
        <v>8</v>
      </c>
      <c r="D10" s="2">
        <v>1040</v>
      </c>
      <c r="E10" s="2">
        <v>200</v>
      </c>
      <c r="F10" s="2">
        <v>2550</v>
      </c>
      <c r="G10" s="2">
        <v>1695</v>
      </c>
      <c r="H10" s="2">
        <v>1175</v>
      </c>
      <c r="I10" s="2">
        <v>0</v>
      </c>
      <c r="J10" s="2">
        <v>0</v>
      </c>
      <c r="K10" s="2">
        <v>9465</v>
      </c>
      <c r="L10" s="2">
        <v>150</v>
      </c>
      <c r="M10" s="2">
        <v>0</v>
      </c>
      <c r="N10" s="2">
        <v>80</v>
      </c>
      <c r="O10" s="2">
        <v>10</v>
      </c>
      <c r="P10" s="2">
        <v>0</v>
      </c>
      <c r="Q10" s="2">
        <v>0</v>
      </c>
      <c r="R10" s="2">
        <v>265</v>
      </c>
      <c r="S10" s="2">
        <v>17609.5</v>
      </c>
      <c r="T10" s="2">
        <v>27900</v>
      </c>
      <c r="U10" s="2">
        <v>27890</v>
      </c>
      <c r="V10" s="2">
        <v>19270</v>
      </c>
      <c r="W10" s="2">
        <v>1</v>
      </c>
      <c r="X10" s="2">
        <v>0.6909286482610254</v>
      </c>
      <c r="Y10" s="2">
        <v>0.91382978723404251</v>
      </c>
      <c r="Z10" s="2">
        <v>0</v>
      </c>
      <c r="AA10" s="2">
        <v>0.63139117963427749</v>
      </c>
    </row>
    <row r="11" spans="1:27" x14ac:dyDescent="0.3">
      <c r="A11" s="6">
        <v>45170</v>
      </c>
      <c r="B11" t="str">
        <f t="shared" si="0"/>
        <v>PAIDEMM SHAPPING DS500 I18002</v>
      </c>
      <c r="C11" s="2" t="s">
        <v>9</v>
      </c>
      <c r="D11" s="2">
        <v>600</v>
      </c>
      <c r="E11" s="2">
        <v>105</v>
      </c>
      <c r="F11" s="2">
        <v>3195</v>
      </c>
      <c r="G11" s="2">
        <v>795</v>
      </c>
      <c r="H11" s="2">
        <v>495</v>
      </c>
      <c r="I11" s="2">
        <v>30</v>
      </c>
      <c r="J11" s="2">
        <v>0</v>
      </c>
      <c r="K11" s="2">
        <v>975</v>
      </c>
      <c r="L11" s="2">
        <v>425</v>
      </c>
      <c r="M11" s="2">
        <v>65</v>
      </c>
      <c r="N11" s="2">
        <v>870</v>
      </c>
      <c r="O11" s="2">
        <v>130</v>
      </c>
      <c r="P11" s="2">
        <v>0</v>
      </c>
      <c r="Q11" s="2">
        <v>0</v>
      </c>
      <c r="R11" s="2">
        <v>440</v>
      </c>
      <c r="S11" s="2">
        <v>26867.5</v>
      </c>
      <c r="T11" s="2">
        <v>36900</v>
      </c>
      <c r="U11" s="2">
        <v>36740</v>
      </c>
      <c r="V11" s="2">
        <v>28785</v>
      </c>
      <c r="W11" s="2">
        <v>0.99969240233774226</v>
      </c>
      <c r="X11" s="2">
        <v>0.78347849755035381</v>
      </c>
      <c r="Y11" s="2">
        <v>0.93338544380753863</v>
      </c>
      <c r="Z11" s="2">
        <v>0</v>
      </c>
      <c r="AA11" s="2">
        <v>0.73106248284728603</v>
      </c>
    </row>
    <row r="12" spans="1:27" x14ac:dyDescent="0.3">
      <c r="A12" s="6">
        <v>45170</v>
      </c>
      <c r="B12" t="str">
        <f t="shared" si="0"/>
        <v>SLOTTING MACHINE - SAGAR-6004</v>
      </c>
      <c r="C12" s="2" t="s">
        <v>10</v>
      </c>
      <c r="D12" s="2">
        <v>2715</v>
      </c>
      <c r="E12" s="2">
        <v>1680</v>
      </c>
      <c r="F12" s="2">
        <v>2650</v>
      </c>
      <c r="G12" s="2">
        <v>966</v>
      </c>
      <c r="H12" s="2">
        <v>983</v>
      </c>
      <c r="I12" s="2">
        <v>0</v>
      </c>
      <c r="J12" s="2">
        <v>70</v>
      </c>
      <c r="K12" s="2">
        <v>90</v>
      </c>
      <c r="L12" s="2">
        <v>195</v>
      </c>
      <c r="M12" s="2">
        <v>645</v>
      </c>
      <c r="N12" s="2">
        <v>0</v>
      </c>
      <c r="O12" s="2">
        <v>90</v>
      </c>
      <c r="P12" s="2">
        <v>0</v>
      </c>
      <c r="Q12" s="2">
        <v>390</v>
      </c>
      <c r="R12" s="2">
        <v>320</v>
      </c>
      <c r="S12" s="2">
        <v>24874</v>
      </c>
      <c r="T12" s="2">
        <v>32850</v>
      </c>
      <c r="U12" s="2">
        <v>32300</v>
      </c>
      <c r="V12" s="2">
        <v>25521</v>
      </c>
      <c r="W12" s="2">
        <v>1</v>
      </c>
      <c r="X12" s="2">
        <v>0.79012383900928795</v>
      </c>
      <c r="Y12" s="2">
        <v>0.97464832882724028</v>
      </c>
      <c r="Z12" s="2">
        <v>0</v>
      </c>
      <c r="AA12" s="2">
        <v>0.7700928792569659</v>
      </c>
    </row>
    <row r="13" spans="1:27" x14ac:dyDescent="0.3">
      <c r="A13" s="6">
        <v>45170</v>
      </c>
      <c r="B13" t="str">
        <f t="shared" si="0"/>
        <v>GLEASON HOBBING 130H I7008</v>
      </c>
      <c r="C13" s="2" t="s">
        <v>11</v>
      </c>
      <c r="D13" s="2">
        <v>525</v>
      </c>
      <c r="E13" s="2">
        <v>235</v>
      </c>
      <c r="F13" s="2">
        <v>4365</v>
      </c>
      <c r="G13" s="2">
        <v>1890</v>
      </c>
      <c r="H13" s="2">
        <v>1685</v>
      </c>
      <c r="I13" s="2">
        <v>635</v>
      </c>
      <c r="J13" s="2">
        <v>80</v>
      </c>
      <c r="K13" s="2">
        <v>530</v>
      </c>
      <c r="L13" s="2">
        <v>330</v>
      </c>
      <c r="M13" s="2">
        <v>150</v>
      </c>
      <c r="N13" s="2">
        <v>235</v>
      </c>
      <c r="O13" s="2">
        <v>115</v>
      </c>
      <c r="P13" s="2">
        <v>775</v>
      </c>
      <c r="Q13" s="2">
        <v>0</v>
      </c>
      <c r="R13" s="2">
        <v>0</v>
      </c>
      <c r="S13" s="2">
        <v>24014.7</v>
      </c>
      <c r="T13" s="2">
        <v>36900</v>
      </c>
      <c r="U13" s="2">
        <v>36510</v>
      </c>
      <c r="V13" s="2">
        <v>26700</v>
      </c>
      <c r="W13" s="2">
        <v>0.99986182119662848</v>
      </c>
      <c r="X13" s="2">
        <v>0.73130649137222681</v>
      </c>
      <c r="Y13" s="2">
        <v>0.89942696629213481</v>
      </c>
      <c r="Z13" s="2">
        <v>0</v>
      </c>
      <c r="AA13" s="2">
        <v>0.65766589092004035</v>
      </c>
    </row>
    <row r="14" spans="1:27" x14ac:dyDescent="0.3">
      <c r="A14" s="6">
        <v>45170</v>
      </c>
      <c r="B14" t="str">
        <f t="shared" si="0"/>
        <v>GLEASON HOBBING GP300-1 I7011</v>
      </c>
      <c r="C14" s="2" t="s">
        <v>12</v>
      </c>
      <c r="D14" s="2">
        <v>395</v>
      </c>
      <c r="E14" s="2">
        <v>550</v>
      </c>
      <c r="F14" s="2">
        <v>4685</v>
      </c>
      <c r="G14" s="2">
        <v>1475</v>
      </c>
      <c r="H14" s="2">
        <v>0</v>
      </c>
      <c r="I14" s="2">
        <v>0</v>
      </c>
      <c r="J14" s="2">
        <v>200</v>
      </c>
      <c r="K14" s="2">
        <v>4845</v>
      </c>
      <c r="L14" s="2">
        <v>375</v>
      </c>
      <c r="M14" s="2">
        <v>50</v>
      </c>
      <c r="N14" s="2">
        <v>200</v>
      </c>
      <c r="O14" s="2">
        <v>10</v>
      </c>
      <c r="P14" s="2">
        <v>0</v>
      </c>
      <c r="Q14" s="2">
        <v>0</v>
      </c>
      <c r="R14" s="2">
        <v>90</v>
      </c>
      <c r="S14" s="2">
        <v>20898.000000000007</v>
      </c>
      <c r="T14" s="2">
        <v>33750</v>
      </c>
      <c r="U14" s="2">
        <v>33540</v>
      </c>
      <c r="V14" s="2">
        <v>22645</v>
      </c>
      <c r="W14" s="2">
        <v>0.99962299717247882</v>
      </c>
      <c r="X14" s="2">
        <v>0.67516398330351823</v>
      </c>
      <c r="Y14" s="2">
        <v>0.92285272687127429</v>
      </c>
      <c r="Z14" s="2">
        <v>0</v>
      </c>
      <c r="AA14" s="2">
        <v>0.62284202131516009</v>
      </c>
    </row>
    <row r="15" spans="1:27" x14ac:dyDescent="0.3">
      <c r="A15" s="6">
        <v>45170</v>
      </c>
      <c r="B15" t="str">
        <f t="shared" si="0"/>
        <v>GLEASON SHAVING 130SV I9003</v>
      </c>
      <c r="C15" s="2" t="s">
        <v>13</v>
      </c>
      <c r="D15" s="2">
        <v>1875</v>
      </c>
      <c r="E15" s="2">
        <v>150</v>
      </c>
      <c r="F15" s="2">
        <v>3695</v>
      </c>
      <c r="G15" s="2">
        <v>2250</v>
      </c>
      <c r="H15" s="2">
        <v>1075</v>
      </c>
      <c r="I15" s="2">
        <v>0</v>
      </c>
      <c r="J15" s="2">
        <v>30</v>
      </c>
      <c r="K15" s="2">
        <v>685</v>
      </c>
      <c r="L15" s="2">
        <v>320</v>
      </c>
      <c r="M15" s="2">
        <v>330</v>
      </c>
      <c r="N15" s="2">
        <v>315</v>
      </c>
      <c r="O15" s="2">
        <v>160</v>
      </c>
      <c r="P15" s="2">
        <v>125</v>
      </c>
      <c r="Q15" s="2">
        <v>20</v>
      </c>
      <c r="R15" s="2">
        <v>70</v>
      </c>
      <c r="S15" s="2">
        <v>22661.75</v>
      </c>
      <c r="T15" s="2">
        <v>35100</v>
      </c>
      <c r="U15" s="2">
        <v>34880</v>
      </c>
      <c r="V15" s="2">
        <v>24930</v>
      </c>
      <c r="W15" s="2">
        <v>0.99985990473521991</v>
      </c>
      <c r="X15" s="2">
        <v>0.7147362385321101</v>
      </c>
      <c r="Y15" s="2">
        <v>0.90901524267950262</v>
      </c>
      <c r="Z15" s="2">
        <v>0</v>
      </c>
      <c r="AA15" s="2">
        <v>0.64961511456804388</v>
      </c>
    </row>
    <row r="16" spans="1:27" x14ac:dyDescent="0.3">
      <c r="A16" s="6">
        <v>45170</v>
      </c>
      <c r="B16" t="str">
        <f t="shared" si="0"/>
        <v>SICMAT-1 SHAVING NRSU310 I9001</v>
      </c>
      <c r="C16" s="2" t="s">
        <v>14</v>
      </c>
      <c r="D16" s="2">
        <v>0</v>
      </c>
      <c r="E16" s="2">
        <v>0</v>
      </c>
      <c r="F16" s="2">
        <v>0</v>
      </c>
      <c r="G16" s="2">
        <v>0</v>
      </c>
      <c r="H16" s="2">
        <v>0</v>
      </c>
      <c r="I16" s="2">
        <v>0</v>
      </c>
      <c r="J16" s="2">
        <v>0</v>
      </c>
      <c r="K16" s="2">
        <v>0</v>
      </c>
      <c r="L16" s="2">
        <v>0</v>
      </c>
      <c r="M16" s="2">
        <v>0</v>
      </c>
      <c r="N16" s="2">
        <v>0</v>
      </c>
      <c r="O16" s="2">
        <v>0</v>
      </c>
      <c r="P16" s="2">
        <v>0</v>
      </c>
      <c r="Q16" s="2">
        <v>0</v>
      </c>
      <c r="R16" s="2">
        <v>0</v>
      </c>
      <c r="S16" s="2">
        <v>15422.4</v>
      </c>
      <c r="T16" s="2">
        <v>26550</v>
      </c>
      <c r="U16" s="2">
        <v>26140</v>
      </c>
      <c r="V16" s="2">
        <v>17220</v>
      </c>
      <c r="W16" s="2">
        <v>1</v>
      </c>
      <c r="X16" s="2">
        <v>0.65876052027543996</v>
      </c>
      <c r="Y16" s="2">
        <v>0.89560975609756099</v>
      </c>
      <c r="Z16" s="2">
        <v>0</v>
      </c>
      <c r="AA16" s="2">
        <v>0.58999234889058916</v>
      </c>
    </row>
    <row r="17" spans="1:27" x14ac:dyDescent="0.3">
      <c r="A17" s="6">
        <v>45170</v>
      </c>
      <c r="B17" t="str">
        <f t="shared" si="0"/>
        <v>GLEASON SHAPPING P500S I18003</v>
      </c>
      <c r="C17" s="2" t="s">
        <v>15</v>
      </c>
      <c r="D17" s="2">
        <v>185</v>
      </c>
      <c r="E17" s="2">
        <v>1725</v>
      </c>
      <c r="F17" s="2">
        <v>470</v>
      </c>
      <c r="G17" s="2">
        <v>415</v>
      </c>
      <c r="H17" s="2">
        <v>50</v>
      </c>
      <c r="I17" s="2">
        <v>0</v>
      </c>
      <c r="J17" s="2">
        <v>0</v>
      </c>
      <c r="K17" s="2">
        <v>415</v>
      </c>
      <c r="L17" s="2">
        <v>315</v>
      </c>
      <c r="M17" s="2">
        <v>65</v>
      </c>
      <c r="N17" s="2">
        <v>310</v>
      </c>
      <c r="O17" s="2">
        <v>20</v>
      </c>
      <c r="P17" s="2">
        <v>155</v>
      </c>
      <c r="Q17" s="2">
        <v>0</v>
      </c>
      <c r="R17" s="2">
        <v>195</v>
      </c>
      <c r="S17" s="2">
        <v>35436</v>
      </c>
      <c r="T17" s="2">
        <v>39600</v>
      </c>
      <c r="U17" s="2">
        <v>39580</v>
      </c>
      <c r="V17" s="2">
        <v>35280</v>
      </c>
      <c r="W17" s="2">
        <v>1</v>
      </c>
      <c r="X17" s="2">
        <v>0.89135927235977763</v>
      </c>
      <c r="Y17" s="2">
        <v>1.004421768707483</v>
      </c>
      <c r="Z17" s="2">
        <v>0</v>
      </c>
      <c r="AA17" s="2">
        <v>0.89530065689742289</v>
      </c>
    </row>
    <row r="18" spans="1:27" x14ac:dyDescent="0.3">
      <c r="A18" s="6">
        <v>45170</v>
      </c>
      <c r="B18" t="str">
        <f t="shared" si="0"/>
        <v>GLEASON SHAPPING GP200S I18004</v>
      </c>
      <c r="C18" s="2" t="s">
        <v>16</v>
      </c>
      <c r="D18" s="2">
        <v>820</v>
      </c>
      <c r="E18" s="2">
        <v>760</v>
      </c>
      <c r="F18" s="2">
        <v>2660</v>
      </c>
      <c r="G18" s="2">
        <v>1780</v>
      </c>
      <c r="H18" s="2">
        <v>1485</v>
      </c>
      <c r="I18" s="2">
        <v>0</v>
      </c>
      <c r="J18" s="2">
        <v>450</v>
      </c>
      <c r="K18" s="2">
        <v>1080</v>
      </c>
      <c r="L18" s="2">
        <v>335</v>
      </c>
      <c r="M18" s="2">
        <v>45</v>
      </c>
      <c r="N18" s="2">
        <v>150</v>
      </c>
      <c r="O18" s="2">
        <v>60</v>
      </c>
      <c r="P18" s="2">
        <v>0</v>
      </c>
      <c r="Q18" s="2">
        <v>450</v>
      </c>
      <c r="R18" s="2">
        <v>260</v>
      </c>
      <c r="S18" s="2">
        <v>26834</v>
      </c>
      <c r="T18" s="2">
        <v>36900</v>
      </c>
      <c r="U18" s="2">
        <v>36840</v>
      </c>
      <c r="V18" s="2">
        <v>27275</v>
      </c>
      <c r="W18" s="2">
        <v>0.99813641446142376</v>
      </c>
      <c r="X18" s="2">
        <v>0.74036373507057551</v>
      </c>
      <c r="Y18" s="2">
        <v>0.98383134738771771</v>
      </c>
      <c r="Z18" s="2">
        <v>0</v>
      </c>
      <c r="AA18" s="2">
        <v>0.72703562827518586</v>
      </c>
    </row>
    <row r="19" spans="1:27" x14ac:dyDescent="0.3">
      <c r="A19" s="6">
        <v>45170</v>
      </c>
      <c r="B19" t="str">
        <f t="shared" si="0"/>
        <v>BROACHING MACHINE  6T- 5002</v>
      </c>
      <c r="C19" s="2" t="s">
        <v>17</v>
      </c>
      <c r="D19" s="2">
        <v>0</v>
      </c>
      <c r="E19" s="2">
        <v>0</v>
      </c>
      <c r="F19" s="2">
        <v>0</v>
      </c>
      <c r="G19" s="2">
        <v>0</v>
      </c>
      <c r="H19" s="2">
        <v>0</v>
      </c>
      <c r="I19" s="2">
        <v>0</v>
      </c>
      <c r="J19" s="2">
        <v>0</v>
      </c>
      <c r="K19" s="2">
        <v>0</v>
      </c>
      <c r="L19" s="2">
        <v>0</v>
      </c>
      <c r="M19" s="2">
        <v>0</v>
      </c>
      <c r="N19" s="2">
        <v>0</v>
      </c>
      <c r="O19" s="2">
        <v>0</v>
      </c>
      <c r="P19" s="2">
        <v>0</v>
      </c>
      <c r="Q19" s="2">
        <v>0</v>
      </c>
      <c r="R19" s="2">
        <v>0</v>
      </c>
      <c r="S19" s="2">
        <v>0</v>
      </c>
      <c r="T19" s="2">
        <v>0</v>
      </c>
      <c r="U19" s="2">
        <v>0</v>
      </c>
      <c r="V19" s="2">
        <v>0</v>
      </c>
      <c r="W19" s="2" t="e">
        <v>#DIV/0!</v>
      </c>
      <c r="X19" s="2" t="e">
        <v>#DIV/0!</v>
      </c>
      <c r="Y19" s="2" t="e">
        <v>#DIV/0!</v>
      </c>
      <c r="Z19" s="2">
        <v>0</v>
      </c>
      <c r="AA19" s="2" t="e">
        <v>#DIV/0!</v>
      </c>
    </row>
    <row r="20" spans="1:27" x14ac:dyDescent="0.3">
      <c r="A20" s="6">
        <v>45170</v>
      </c>
      <c r="B20" t="str">
        <f t="shared" si="0"/>
        <v>MAG HOBBING 140H I7015</v>
      </c>
      <c r="C20" s="2" t="s">
        <v>18</v>
      </c>
      <c r="D20" s="2">
        <v>1080</v>
      </c>
      <c r="E20" s="2">
        <v>505</v>
      </c>
      <c r="F20" s="2">
        <v>1495</v>
      </c>
      <c r="G20" s="2">
        <v>1540</v>
      </c>
      <c r="H20" s="2">
        <v>2160</v>
      </c>
      <c r="I20" s="2">
        <v>50</v>
      </c>
      <c r="J20" s="2">
        <v>0</v>
      </c>
      <c r="K20" s="2">
        <v>4950</v>
      </c>
      <c r="L20" s="2">
        <v>315</v>
      </c>
      <c r="M20" s="2">
        <v>0</v>
      </c>
      <c r="N20" s="2">
        <v>1025</v>
      </c>
      <c r="O20" s="2">
        <v>70</v>
      </c>
      <c r="P20" s="2">
        <v>680</v>
      </c>
      <c r="Q20" s="2">
        <v>1040</v>
      </c>
      <c r="R20" s="2">
        <v>180</v>
      </c>
      <c r="S20" s="2">
        <v>16495.600000000002</v>
      </c>
      <c r="T20" s="2">
        <v>30150</v>
      </c>
      <c r="U20" s="2">
        <v>29890</v>
      </c>
      <c r="V20" s="2">
        <v>18690</v>
      </c>
      <c r="W20" s="2">
        <v>0.99901055408970973</v>
      </c>
      <c r="X20" s="2">
        <v>0.62529274004683844</v>
      </c>
      <c r="Y20" s="2">
        <v>0.88258962011771014</v>
      </c>
      <c r="Z20" s="2">
        <v>0</v>
      </c>
      <c r="AA20" s="2">
        <v>0.55133082957652113</v>
      </c>
    </row>
    <row r="21" spans="1:27" x14ac:dyDescent="0.3">
      <c r="A21" s="6">
        <v>45170</v>
      </c>
      <c r="B21" t="str">
        <f t="shared" si="0"/>
        <v>GLEASON HOBBING 210H I7016</v>
      </c>
      <c r="C21" s="2" t="s">
        <v>19</v>
      </c>
      <c r="D21" s="2">
        <v>345</v>
      </c>
      <c r="E21" s="2">
        <v>877</v>
      </c>
      <c r="F21" s="2">
        <v>2620</v>
      </c>
      <c r="G21" s="2">
        <v>985</v>
      </c>
      <c r="H21" s="2">
        <v>821</v>
      </c>
      <c r="I21" s="2">
        <v>15</v>
      </c>
      <c r="J21" s="2">
        <v>0</v>
      </c>
      <c r="K21" s="2">
        <v>1380</v>
      </c>
      <c r="L21" s="2">
        <v>230</v>
      </c>
      <c r="M21" s="2">
        <v>35</v>
      </c>
      <c r="N21" s="2">
        <v>0</v>
      </c>
      <c r="O21" s="2">
        <v>10</v>
      </c>
      <c r="P21" s="2">
        <v>55</v>
      </c>
      <c r="Q21" s="2">
        <v>135</v>
      </c>
      <c r="R21" s="2">
        <v>25</v>
      </c>
      <c r="S21" s="2">
        <v>26090.457999999999</v>
      </c>
      <c r="T21" s="2">
        <v>35100</v>
      </c>
      <c r="U21" s="2">
        <v>34940</v>
      </c>
      <c r="V21" s="2">
        <v>27567</v>
      </c>
      <c r="W21" s="2">
        <v>0.99987629886194951</v>
      </c>
      <c r="X21" s="2">
        <v>0.78898111047510022</v>
      </c>
      <c r="Y21" s="2">
        <v>0.94643805999927444</v>
      </c>
      <c r="Z21" s="2">
        <v>0</v>
      </c>
      <c r="AA21" s="2">
        <v>0.7466293812436503</v>
      </c>
    </row>
    <row r="22" spans="1:27" x14ac:dyDescent="0.3">
      <c r="A22" s="6">
        <v>45170</v>
      </c>
      <c r="B22" t="str">
        <f t="shared" si="0"/>
        <v>STUDER EXT GRINDING S36-1 I13005</v>
      </c>
      <c r="C22" s="2" t="s">
        <v>22</v>
      </c>
      <c r="D22" s="2">
        <v>1200</v>
      </c>
      <c r="E22" s="2">
        <v>525</v>
      </c>
      <c r="F22" s="2">
        <v>5430</v>
      </c>
      <c r="G22" s="2">
        <v>1670</v>
      </c>
      <c r="H22" s="2">
        <v>2111</v>
      </c>
      <c r="I22" s="2">
        <v>85</v>
      </c>
      <c r="J22" s="2">
        <v>0</v>
      </c>
      <c r="K22" s="2">
        <v>2415</v>
      </c>
      <c r="L22" s="2">
        <v>225</v>
      </c>
      <c r="M22" s="2">
        <v>320</v>
      </c>
      <c r="N22" s="2">
        <v>40</v>
      </c>
      <c r="O22" s="2">
        <v>90</v>
      </c>
      <c r="P22" s="2">
        <v>210</v>
      </c>
      <c r="Q22" s="2">
        <v>60</v>
      </c>
      <c r="R22" s="2">
        <v>105</v>
      </c>
      <c r="S22" s="2">
        <v>22747</v>
      </c>
      <c r="T22" s="2">
        <v>37350</v>
      </c>
      <c r="U22" s="2">
        <v>37115</v>
      </c>
      <c r="V22" s="2">
        <v>22864</v>
      </c>
      <c r="W22" s="2">
        <v>1.006340579710145</v>
      </c>
      <c r="X22" s="2">
        <v>0.61603125420988813</v>
      </c>
      <c r="Y22" s="2">
        <v>0.99488278516445061</v>
      </c>
      <c r="Z22" s="2">
        <v>0</v>
      </c>
      <c r="AA22" s="2">
        <v>0.61676489739099194</v>
      </c>
    </row>
    <row r="23" spans="1:27" x14ac:dyDescent="0.3">
      <c r="A23" s="6">
        <v>45170</v>
      </c>
      <c r="B23" t="str">
        <f t="shared" si="0"/>
        <v>STUDER EXT GRINDING S40 I13004</v>
      </c>
      <c r="C23" s="2" t="s">
        <v>23</v>
      </c>
      <c r="D23" s="2">
        <v>1285</v>
      </c>
      <c r="E23" s="2">
        <v>115</v>
      </c>
      <c r="F23" s="2">
        <v>4925</v>
      </c>
      <c r="G23" s="2">
        <v>1170</v>
      </c>
      <c r="H23" s="2">
        <v>3150</v>
      </c>
      <c r="I23" s="2">
        <v>610</v>
      </c>
      <c r="J23" s="2">
        <v>0</v>
      </c>
      <c r="K23" s="2">
        <v>0</v>
      </c>
      <c r="L23" s="2">
        <v>170</v>
      </c>
      <c r="M23" s="2">
        <v>560</v>
      </c>
      <c r="N23" s="2">
        <v>0</v>
      </c>
      <c r="O23" s="2">
        <v>120</v>
      </c>
      <c r="P23" s="2">
        <v>0</v>
      </c>
      <c r="Q23" s="2">
        <v>0</v>
      </c>
      <c r="R23" s="2">
        <v>50</v>
      </c>
      <c r="S23" s="2">
        <v>22201.5</v>
      </c>
      <c r="T23" s="2">
        <v>36000</v>
      </c>
      <c r="U23" s="2">
        <v>35150</v>
      </c>
      <c r="V23" s="2">
        <v>22305</v>
      </c>
      <c r="W23" s="2">
        <v>0.99868377755840743</v>
      </c>
      <c r="X23" s="2">
        <v>0.6345661450924609</v>
      </c>
      <c r="Y23" s="2">
        <v>0.99535978480161402</v>
      </c>
      <c r="Z23" s="2">
        <v>0</v>
      </c>
      <c r="AA23" s="2">
        <v>0.63079026706864816</v>
      </c>
    </row>
    <row r="24" spans="1:27" x14ac:dyDescent="0.3">
      <c r="A24" s="6">
        <v>45170</v>
      </c>
      <c r="B24" t="str">
        <f t="shared" si="0"/>
        <v>MAZAK TURNING CENTER SQT250-1 I3002</v>
      </c>
      <c r="C24" s="2" t="s">
        <v>24</v>
      </c>
      <c r="D24" s="2">
        <v>2955</v>
      </c>
      <c r="E24" s="2">
        <v>260</v>
      </c>
      <c r="F24" s="2">
        <v>7595</v>
      </c>
      <c r="G24" s="2">
        <v>980</v>
      </c>
      <c r="H24" s="2">
        <v>1080</v>
      </c>
      <c r="I24" s="2">
        <v>130</v>
      </c>
      <c r="J24" s="2">
        <v>60</v>
      </c>
      <c r="K24" s="2">
        <v>70</v>
      </c>
      <c r="L24" s="2">
        <v>255</v>
      </c>
      <c r="M24" s="2">
        <v>235</v>
      </c>
      <c r="N24" s="2">
        <v>50</v>
      </c>
      <c r="O24" s="2">
        <v>70</v>
      </c>
      <c r="P24" s="2">
        <v>0</v>
      </c>
      <c r="Q24" s="2">
        <v>1015</v>
      </c>
      <c r="R24" s="2">
        <v>60</v>
      </c>
      <c r="S24" s="2">
        <v>18936.25</v>
      </c>
      <c r="T24" s="2">
        <v>33750</v>
      </c>
      <c r="U24" s="2">
        <v>32475</v>
      </c>
      <c r="V24" s="2">
        <v>18935</v>
      </c>
      <c r="W24" s="2">
        <v>1.0113693362313994</v>
      </c>
      <c r="X24" s="2">
        <v>0.58306389530408009</v>
      </c>
      <c r="Y24" s="2">
        <v>1.0000660153155532</v>
      </c>
      <c r="Z24" s="2">
        <v>0</v>
      </c>
      <c r="AA24" s="2">
        <v>0.58973187354001044</v>
      </c>
    </row>
    <row r="25" spans="1:27" x14ac:dyDescent="0.3">
      <c r="A25" s="6">
        <v>45170</v>
      </c>
      <c r="B25" t="str">
        <f t="shared" si="0"/>
        <v>PMT INTERNAL GRINDING-1 FIG100XL I14004</v>
      </c>
      <c r="C25" s="2" t="s">
        <v>25</v>
      </c>
      <c r="D25" s="2">
        <v>1325</v>
      </c>
      <c r="E25" s="2">
        <v>660</v>
      </c>
      <c r="F25" s="2">
        <v>1465</v>
      </c>
      <c r="G25" s="2">
        <v>1080</v>
      </c>
      <c r="H25" s="2">
        <v>1830</v>
      </c>
      <c r="I25" s="2">
        <v>300</v>
      </c>
      <c r="J25" s="2">
        <v>30</v>
      </c>
      <c r="K25" s="2">
        <v>1320</v>
      </c>
      <c r="L25" s="2">
        <v>190</v>
      </c>
      <c r="M25" s="2">
        <v>1277</v>
      </c>
      <c r="N25" s="2">
        <v>200</v>
      </c>
      <c r="O25" s="2">
        <v>135</v>
      </c>
      <c r="P25" s="2">
        <v>120</v>
      </c>
      <c r="Q25" s="2">
        <v>555</v>
      </c>
      <c r="R25" s="2">
        <v>50</v>
      </c>
      <c r="S25" s="2">
        <v>23957.5</v>
      </c>
      <c r="T25" s="2">
        <v>33300</v>
      </c>
      <c r="U25" s="2">
        <v>32280</v>
      </c>
      <c r="V25" s="2">
        <v>24113</v>
      </c>
      <c r="W25" s="2">
        <v>1</v>
      </c>
      <c r="X25" s="2">
        <v>0.74699504337050804</v>
      </c>
      <c r="Y25" s="2">
        <v>0.99355119645004775</v>
      </c>
      <c r="Z25" s="2">
        <v>0</v>
      </c>
      <c r="AA25" s="2">
        <v>0.7421778190830236</v>
      </c>
    </row>
    <row r="26" spans="1:27" x14ac:dyDescent="0.3">
      <c r="A26" s="6">
        <v>45170</v>
      </c>
      <c r="B26" t="str">
        <f t="shared" si="0"/>
        <v>MORARA CNC ID GRINDING I14002</v>
      </c>
      <c r="C26" s="2" t="s">
        <v>26</v>
      </c>
      <c r="D26" s="2">
        <v>0</v>
      </c>
      <c r="E26" s="2">
        <v>0</v>
      </c>
      <c r="F26" s="2">
        <v>0</v>
      </c>
      <c r="G26" s="2">
        <v>0</v>
      </c>
      <c r="H26" s="2">
        <v>0</v>
      </c>
      <c r="I26" s="2">
        <v>0</v>
      </c>
      <c r="J26" s="2">
        <v>0</v>
      </c>
      <c r="K26" s="2">
        <v>0</v>
      </c>
      <c r="L26" s="2">
        <v>0</v>
      </c>
      <c r="M26" s="2">
        <v>0</v>
      </c>
      <c r="N26" s="2">
        <v>0</v>
      </c>
      <c r="O26" s="2">
        <v>0</v>
      </c>
      <c r="P26" s="2">
        <v>0</v>
      </c>
      <c r="Q26" s="2">
        <v>0</v>
      </c>
      <c r="R26" s="2">
        <v>0</v>
      </c>
      <c r="S26" s="2">
        <v>0</v>
      </c>
      <c r="T26" s="2">
        <v>450</v>
      </c>
      <c r="U26" s="2">
        <v>450</v>
      </c>
      <c r="V26" s="2">
        <v>450</v>
      </c>
      <c r="W26" s="2">
        <v>0.9974619289340102</v>
      </c>
      <c r="X26" s="2">
        <v>0.44597927972372964</v>
      </c>
      <c r="Y26" s="2">
        <v>0.87168141592920356</v>
      </c>
      <c r="Z26" s="2">
        <v>0</v>
      </c>
      <c r="AA26" s="2">
        <v>0.38776517020226936</v>
      </c>
    </row>
    <row r="27" spans="1:27" x14ac:dyDescent="0.3">
      <c r="A27" s="6">
        <v>45170</v>
      </c>
      <c r="B27" t="str">
        <f t="shared" si="0"/>
        <v>VOUMARD ID GRINDING I14003</v>
      </c>
      <c r="C27" s="2" t="s">
        <v>27</v>
      </c>
      <c r="D27" s="2">
        <v>1165</v>
      </c>
      <c r="E27" s="2">
        <v>1155</v>
      </c>
      <c r="F27" s="2">
        <v>4710</v>
      </c>
      <c r="G27" s="2">
        <v>625</v>
      </c>
      <c r="H27" s="2">
        <v>1201</v>
      </c>
      <c r="I27" s="2">
        <v>90</v>
      </c>
      <c r="J27" s="2">
        <v>10</v>
      </c>
      <c r="K27" s="2">
        <v>815</v>
      </c>
      <c r="L27" s="2">
        <v>310</v>
      </c>
      <c r="M27" s="2">
        <v>330</v>
      </c>
      <c r="N27" s="2">
        <v>980</v>
      </c>
      <c r="O27" s="2">
        <v>70</v>
      </c>
      <c r="P27" s="2">
        <v>555</v>
      </c>
      <c r="Q27" s="2">
        <v>25</v>
      </c>
      <c r="R27" s="2">
        <v>20</v>
      </c>
      <c r="S27" s="2">
        <v>23898</v>
      </c>
      <c r="T27" s="2">
        <v>36000</v>
      </c>
      <c r="U27" s="2">
        <v>35805</v>
      </c>
      <c r="V27" s="2">
        <v>23939</v>
      </c>
      <c r="W27" s="2">
        <v>0.99946808510638296</v>
      </c>
      <c r="X27" s="2">
        <v>0.66859377181957824</v>
      </c>
      <c r="Y27" s="2">
        <v>0.99828731358870459</v>
      </c>
      <c r="Z27" s="2">
        <v>0</v>
      </c>
      <c r="AA27" s="2">
        <v>0.66709365445810187</v>
      </c>
    </row>
    <row r="28" spans="1:27" x14ac:dyDescent="0.3">
      <c r="A28" s="6">
        <v>45170</v>
      </c>
      <c r="B28" t="str">
        <f t="shared" si="0"/>
        <v>BURRI GEAR GRINDING BZ331 I15007</v>
      </c>
      <c r="C28" s="2" t="s">
        <v>28</v>
      </c>
      <c r="D28" s="2">
        <v>445</v>
      </c>
      <c r="E28" s="2">
        <v>185</v>
      </c>
      <c r="F28" s="2">
        <v>5200</v>
      </c>
      <c r="G28" s="2">
        <v>1675</v>
      </c>
      <c r="H28" s="2">
        <v>1345</v>
      </c>
      <c r="I28" s="2">
        <v>60</v>
      </c>
      <c r="J28" s="2">
        <v>0</v>
      </c>
      <c r="K28" s="2">
        <v>3052</v>
      </c>
      <c r="L28" s="2">
        <v>360</v>
      </c>
      <c r="M28" s="2">
        <v>95</v>
      </c>
      <c r="N28" s="2">
        <v>910</v>
      </c>
      <c r="O28" s="2">
        <v>50</v>
      </c>
      <c r="P28" s="2">
        <v>335</v>
      </c>
      <c r="Q28" s="2">
        <v>0</v>
      </c>
      <c r="R28" s="2">
        <v>190</v>
      </c>
      <c r="S28" s="2">
        <v>27122.1</v>
      </c>
      <c r="T28" s="2">
        <v>40500</v>
      </c>
      <c r="U28" s="2">
        <v>40390</v>
      </c>
      <c r="V28" s="2">
        <v>26598</v>
      </c>
      <c r="W28" s="2">
        <v>0.99828178694158076</v>
      </c>
      <c r="X28" s="2">
        <v>0.65852933894528354</v>
      </c>
      <c r="Y28" s="2">
        <v>1.0197044890593276</v>
      </c>
      <c r="Z28" s="2">
        <v>0</v>
      </c>
      <c r="AA28" s="2">
        <v>0.67035153388482915</v>
      </c>
    </row>
    <row r="29" spans="1:27" x14ac:dyDescent="0.3">
      <c r="A29" s="6">
        <v>45170</v>
      </c>
      <c r="B29" t="str">
        <f t="shared" si="0"/>
        <v>MORARA CNC ID GRINDING I14002</v>
      </c>
      <c r="C29" s="2" t="s">
        <v>26</v>
      </c>
      <c r="D29" s="2">
        <v>1265</v>
      </c>
      <c r="E29" s="2">
        <v>330</v>
      </c>
      <c r="F29" s="2">
        <v>1180</v>
      </c>
      <c r="G29" s="2">
        <v>640</v>
      </c>
      <c r="H29" s="2">
        <v>850</v>
      </c>
      <c r="I29" s="2">
        <v>270</v>
      </c>
      <c r="J29" s="2">
        <v>0</v>
      </c>
      <c r="K29" s="2">
        <v>1030</v>
      </c>
      <c r="L29" s="2">
        <v>170</v>
      </c>
      <c r="M29" s="2">
        <v>615</v>
      </c>
      <c r="N29" s="2">
        <v>151</v>
      </c>
      <c r="O29" s="2">
        <v>0</v>
      </c>
      <c r="P29" s="2">
        <v>715</v>
      </c>
      <c r="Q29" s="2">
        <v>20</v>
      </c>
      <c r="R29" s="2">
        <v>-554</v>
      </c>
      <c r="S29" s="2">
        <v>18231</v>
      </c>
      <c r="T29" s="2">
        <v>25200</v>
      </c>
      <c r="U29" s="2">
        <v>24910</v>
      </c>
      <c r="V29" s="2">
        <v>18518</v>
      </c>
      <c r="W29" s="2">
        <v>1.0030024019215373</v>
      </c>
      <c r="X29" s="2">
        <v>0.74339622641509429</v>
      </c>
      <c r="Y29" s="2">
        <v>0.9845015660438492</v>
      </c>
      <c r="Z29" s="2">
        <v>0</v>
      </c>
      <c r="AA29" s="2">
        <v>0.73407213124976101</v>
      </c>
    </row>
    <row r="30" spans="1:27" x14ac:dyDescent="0.3">
      <c r="A30" s="6">
        <v>45170</v>
      </c>
      <c r="B30" t="str">
        <f t="shared" si="0"/>
        <v>REISHAUER GEAR GRINDING RZ301AS I15003</v>
      </c>
      <c r="C30" s="2" t="s">
        <v>30</v>
      </c>
      <c r="D30" s="2">
        <v>1575</v>
      </c>
      <c r="E30" s="2">
        <v>60</v>
      </c>
      <c r="F30" s="2">
        <v>1010</v>
      </c>
      <c r="G30" s="2">
        <v>2755</v>
      </c>
      <c r="H30" s="2">
        <v>1360</v>
      </c>
      <c r="I30" s="2">
        <v>70</v>
      </c>
      <c r="J30" s="2">
        <v>0</v>
      </c>
      <c r="K30" s="2">
        <v>8930</v>
      </c>
      <c r="L30" s="2">
        <v>290</v>
      </c>
      <c r="M30" s="2">
        <v>0</v>
      </c>
      <c r="N30" s="2">
        <v>1330</v>
      </c>
      <c r="O30" s="2">
        <v>75</v>
      </c>
      <c r="P30" s="2">
        <v>0</v>
      </c>
      <c r="Q30" s="2">
        <v>85</v>
      </c>
      <c r="R30" s="2">
        <v>30</v>
      </c>
      <c r="S30" s="2">
        <v>17797</v>
      </c>
      <c r="T30" s="2">
        <v>34650</v>
      </c>
      <c r="U30" s="2">
        <v>34420</v>
      </c>
      <c r="V30" s="2">
        <v>17880</v>
      </c>
      <c r="W30" s="2">
        <v>0.99907918968692444</v>
      </c>
      <c r="X30" s="2">
        <v>0.51946542707728061</v>
      </c>
      <c r="Y30" s="2">
        <v>0.99535794183445192</v>
      </c>
      <c r="Z30" s="2">
        <v>0</v>
      </c>
      <c r="AA30" s="2">
        <v>0.51657792965886673</v>
      </c>
    </row>
    <row r="31" spans="1:27" x14ac:dyDescent="0.3">
      <c r="A31" s="6">
        <v>45170</v>
      </c>
      <c r="B31" t="str">
        <f t="shared" si="0"/>
        <v>REISHAUER GEAR GRINDING RZ362A I15004</v>
      </c>
      <c r="C31" s="2" t="s">
        <v>31</v>
      </c>
      <c r="D31" s="2">
        <v>760</v>
      </c>
      <c r="E31" s="2">
        <v>165</v>
      </c>
      <c r="F31" s="2">
        <v>0</v>
      </c>
      <c r="G31" s="2">
        <v>2685</v>
      </c>
      <c r="H31" s="2">
        <v>840</v>
      </c>
      <c r="I31" s="2">
        <v>60</v>
      </c>
      <c r="J31" s="2">
        <v>0</v>
      </c>
      <c r="K31" s="2">
        <v>10345</v>
      </c>
      <c r="L31" s="2">
        <v>995</v>
      </c>
      <c r="M31" s="2">
        <v>445</v>
      </c>
      <c r="N31" s="2">
        <v>1458</v>
      </c>
      <c r="O31" s="2">
        <v>10</v>
      </c>
      <c r="P31" s="2">
        <v>0</v>
      </c>
      <c r="Q31" s="2">
        <v>60</v>
      </c>
      <c r="R31" s="2">
        <v>170</v>
      </c>
      <c r="S31" s="2">
        <v>17532</v>
      </c>
      <c r="T31" s="2">
        <v>35100</v>
      </c>
      <c r="U31" s="2">
        <v>25035</v>
      </c>
      <c r="V31" s="2">
        <v>17557</v>
      </c>
      <c r="W31" s="2">
        <v>0.9965397923875432</v>
      </c>
      <c r="X31" s="2">
        <v>0.70129818254443776</v>
      </c>
      <c r="Y31" s="2">
        <v>0.99857606652617192</v>
      </c>
      <c r="Z31" s="2">
        <v>0</v>
      </c>
      <c r="AA31" s="2">
        <v>0.6978763986474299</v>
      </c>
    </row>
    <row r="32" spans="1:27" x14ac:dyDescent="0.3">
      <c r="A32" s="6">
        <v>45170</v>
      </c>
      <c r="B32" t="str">
        <f t="shared" si="0"/>
        <v>MAZAK HMC HCN6000 I21005</v>
      </c>
      <c r="C32" s="2" t="s">
        <v>36</v>
      </c>
      <c r="D32" s="2">
        <v>1252</v>
      </c>
      <c r="E32" s="2">
        <v>1429</v>
      </c>
      <c r="F32" s="2">
        <v>1748</v>
      </c>
      <c r="G32" s="2">
        <v>1156</v>
      </c>
      <c r="H32" s="2">
        <v>1382</v>
      </c>
      <c r="I32" s="2">
        <v>1963</v>
      </c>
      <c r="J32" s="2">
        <v>0</v>
      </c>
      <c r="K32" s="2">
        <v>879</v>
      </c>
      <c r="L32" s="2">
        <v>405</v>
      </c>
      <c r="M32" s="2">
        <v>158</v>
      </c>
      <c r="N32" s="2">
        <v>2263</v>
      </c>
      <c r="O32" s="2">
        <v>703</v>
      </c>
      <c r="P32" s="2">
        <v>205</v>
      </c>
      <c r="Q32" s="2">
        <v>526</v>
      </c>
      <c r="R32" s="2">
        <v>870</v>
      </c>
      <c r="S32" s="2">
        <v>17687.980000000003</v>
      </c>
      <c r="T32" s="2">
        <v>33300</v>
      </c>
      <c r="U32" s="2">
        <v>30508</v>
      </c>
      <c r="V32" s="2">
        <v>18791</v>
      </c>
      <c r="W32" s="2">
        <v>1</v>
      </c>
      <c r="X32" s="2">
        <v>0.61593680346138713</v>
      </c>
      <c r="Y32" s="2">
        <v>0.94130062263849734</v>
      </c>
      <c r="Z32" s="2">
        <v>0</v>
      </c>
      <c r="AA32" s="2">
        <v>0.57978169660416945</v>
      </c>
    </row>
    <row r="33" spans="1:27" x14ac:dyDescent="0.3">
      <c r="A33" s="6">
        <v>45170</v>
      </c>
      <c r="B33" t="str">
        <f t="shared" si="0"/>
        <v>MAZAK HMC FH 4000- 21001</v>
      </c>
      <c r="C33" s="2" t="s">
        <v>37</v>
      </c>
      <c r="D33" s="2">
        <v>0</v>
      </c>
      <c r="E33" s="2">
        <v>1423</v>
      </c>
      <c r="F33" s="2">
        <v>511</v>
      </c>
      <c r="G33" s="2">
        <v>1109</v>
      </c>
      <c r="H33" s="2">
        <v>530</v>
      </c>
      <c r="I33" s="2">
        <v>841</v>
      </c>
      <c r="J33" s="2">
        <v>0</v>
      </c>
      <c r="K33" s="2">
        <v>537</v>
      </c>
      <c r="L33" s="2">
        <v>315</v>
      </c>
      <c r="M33" s="2">
        <v>887</v>
      </c>
      <c r="N33" s="2">
        <v>815</v>
      </c>
      <c r="O33" s="2">
        <v>133</v>
      </c>
      <c r="P33" s="2">
        <v>1003</v>
      </c>
      <c r="Q33" s="2">
        <v>260</v>
      </c>
      <c r="R33" s="2">
        <v>50</v>
      </c>
      <c r="S33" s="2">
        <v>23282.5</v>
      </c>
      <c r="T33" s="2">
        <v>34650</v>
      </c>
      <c r="U33" s="2">
        <v>33416</v>
      </c>
      <c r="V33" s="2">
        <v>25385</v>
      </c>
      <c r="W33" s="2">
        <v>1</v>
      </c>
      <c r="X33" s="2">
        <v>0.75966602824994012</v>
      </c>
      <c r="Y33" s="2">
        <v>0.93045105377191251</v>
      </c>
      <c r="Z33" s="2">
        <v>0</v>
      </c>
      <c r="AA33" s="2">
        <v>0.70683205649988023</v>
      </c>
    </row>
    <row r="34" spans="1:27" x14ac:dyDescent="0.3">
      <c r="A34" s="6">
        <v>45170</v>
      </c>
      <c r="B34" t="str">
        <f t="shared" ref="B34:B65" si="1">_xlfn.XLOOKUP(C34,$C$274:$C$347,$B$274:$B$347)</f>
        <v>DOOSAN VERTICAL TURNING LATHE VTL850 I3101</v>
      </c>
      <c r="C34" s="2" t="s">
        <v>38</v>
      </c>
      <c r="D34" s="2">
        <v>4300</v>
      </c>
      <c r="E34" s="2">
        <v>909</v>
      </c>
      <c r="F34" s="2">
        <v>990</v>
      </c>
      <c r="G34" s="2">
        <v>787</v>
      </c>
      <c r="H34" s="2">
        <v>861</v>
      </c>
      <c r="I34" s="2">
        <v>52</v>
      </c>
      <c r="J34" s="2">
        <v>30</v>
      </c>
      <c r="K34" s="2">
        <v>578</v>
      </c>
      <c r="L34" s="2">
        <v>352</v>
      </c>
      <c r="M34" s="2">
        <v>290</v>
      </c>
      <c r="N34" s="2">
        <v>248</v>
      </c>
      <c r="O34" s="2">
        <v>150</v>
      </c>
      <c r="P34" s="2">
        <v>2640</v>
      </c>
      <c r="Q34" s="2">
        <v>0</v>
      </c>
      <c r="R34" s="2">
        <v>0</v>
      </c>
      <c r="S34" s="2">
        <v>21335</v>
      </c>
      <c r="T34" s="2">
        <v>28350</v>
      </c>
      <c r="U34" s="2">
        <v>28118</v>
      </c>
      <c r="V34" s="2">
        <v>21403</v>
      </c>
      <c r="W34" s="2">
        <v>1</v>
      </c>
      <c r="X34" s="2">
        <v>0.76118500604594919</v>
      </c>
      <c r="Y34" s="2">
        <v>0.9968228752978554</v>
      </c>
      <c r="Z34" s="2">
        <v>0</v>
      </c>
      <c r="AA34" s="2">
        <v>0.75876662636033854</v>
      </c>
    </row>
    <row r="35" spans="1:27" x14ac:dyDescent="0.3">
      <c r="A35" s="6">
        <v>45170</v>
      </c>
      <c r="B35" t="str">
        <f t="shared" si="1"/>
        <v>HWACHEON VERTICAL TURNING LATHE VT550R I3105</v>
      </c>
      <c r="C35" s="2" t="s">
        <v>39</v>
      </c>
      <c r="D35" s="2">
        <v>1830</v>
      </c>
      <c r="E35" s="2">
        <v>892</v>
      </c>
      <c r="F35" s="2">
        <v>890</v>
      </c>
      <c r="G35" s="2">
        <v>1050</v>
      </c>
      <c r="H35" s="2">
        <v>1215</v>
      </c>
      <c r="I35" s="2">
        <v>340</v>
      </c>
      <c r="J35" s="2">
        <v>95</v>
      </c>
      <c r="K35" s="2">
        <v>399</v>
      </c>
      <c r="L35" s="2">
        <v>335</v>
      </c>
      <c r="M35" s="2">
        <v>1294</v>
      </c>
      <c r="N35" s="2">
        <v>215</v>
      </c>
      <c r="O35" s="2">
        <v>55</v>
      </c>
      <c r="P35" s="2">
        <v>125</v>
      </c>
      <c r="Q35" s="2">
        <v>1000</v>
      </c>
      <c r="R35" s="2">
        <v>185</v>
      </c>
      <c r="S35" s="2">
        <v>22113</v>
      </c>
      <c r="T35" s="2">
        <v>31050</v>
      </c>
      <c r="U35" s="2">
        <v>30460</v>
      </c>
      <c r="V35" s="2">
        <v>22480</v>
      </c>
      <c r="W35" s="2">
        <v>1</v>
      </c>
      <c r="X35" s="2">
        <v>0.73801707156927121</v>
      </c>
      <c r="Y35" s="2">
        <v>0.98367437722419926</v>
      </c>
      <c r="Z35" s="2">
        <v>0</v>
      </c>
      <c r="AA35" s="2">
        <v>0.72596848325673013</v>
      </c>
    </row>
    <row r="36" spans="1:27" x14ac:dyDescent="0.3">
      <c r="A36" s="6">
        <v>45170</v>
      </c>
      <c r="B36" t="str">
        <f t="shared" si="1"/>
        <v>HWACHEON VERTICAL TURNING LATHE VT650R I3107</v>
      </c>
      <c r="C36" s="2" t="s">
        <v>40</v>
      </c>
      <c r="D36" s="2">
        <v>4370</v>
      </c>
      <c r="E36" s="2">
        <v>805</v>
      </c>
      <c r="F36" s="2">
        <v>1905</v>
      </c>
      <c r="G36" s="2">
        <v>2175</v>
      </c>
      <c r="H36" s="2">
        <v>1408</v>
      </c>
      <c r="I36" s="2">
        <v>349</v>
      </c>
      <c r="J36" s="2">
        <v>450</v>
      </c>
      <c r="K36" s="2">
        <v>520</v>
      </c>
      <c r="L36" s="2">
        <v>120</v>
      </c>
      <c r="M36" s="2">
        <v>2472</v>
      </c>
      <c r="N36" s="2">
        <v>314</v>
      </c>
      <c r="O36" s="2">
        <v>190</v>
      </c>
      <c r="P36" s="2">
        <v>495</v>
      </c>
      <c r="Q36" s="2">
        <v>1468</v>
      </c>
      <c r="R36" s="2">
        <v>75</v>
      </c>
      <c r="S36" s="2">
        <v>11821</v>
      </c>
      <c r="T36" s="2">
        <v>22500</v>
      </c>
      <c r="U36" s="2">
        <v>21418</v>
      </c>
      <c r="V36" s="2">
        <v>12404</v>
      </c>
      <c r="W36" s="2">
        <v>1</v>
      </c>
      <c r="X36" s="2">
        <v>0.57913904192735077</v>
      </c>
      <c r="Y36" s="2">
        <v>0.95299903257013863</v>
      </c>
      <c r="Z36" s="2">
        <v>0</v>
      </c>
      <c r="AA36" s="2">
        <v>0.55191894668036223</v>
      </c>
    </row>
    <row r="37" spans="1:27" x14ac:dyDescent="0.3">
      <c r="A37" s="6">
        <v>45170</v>
      </c>
      <c r="B37" t="str">
        <f t="shared" si="1"/>
        <v>MAZAK HMC FH6800 6PC I21004</v>
      </c>
      <c r="C37" s="2" t="s">
        <v>41</v>
      </c>
      <c r="D37" s="2">
        <v>1538</v>
      </c>
      <c r="E37" s="2">
        <v>1253</v>
      </c>
      <c r="F37" s="2">
        <v>1464</v>
      </c>
      <c r="G37" s="2">
        <v>708</v>
      </c>
      <c r="H37" s="2">
        <v>1139</v>
      </c>
      <c r="I37" s="2">
        <v>286</v>
      </c>
      <c r="J37" s="2">
        <v>15</v>
      </c>
      <c r="K37" s="2">
        <v>1677</v>
      </c>
      <c r="L37" s="2">
        <v>346</v>
      </c>
      <c r="M37" s="2">
        <v>85</v>
      </c>
      <c r="N37" s="2">
        <v>507</v>
      </c>
      <c r="O37" s="2">
        <v>0</v>
      </c>
      <c r="P37" s="2">
        <v>750</v>
      </c>
      <c r="Q37" s="2">
        <v>245</v>
      </c>
      <c r="R37" s="2">
        <v>128</v>
      </c>
      <c r="S37" s="2">
        <v>23304.849999999995</v>
      </c>
      <c r="T37" s="2">
        <v>33300</v>
      </c>
      <c r="U37" s="2">
        <v>32754</v>
      </c>
      <c r="V37" s="2">
        <v>24059</v>
      </c>
      <c r="W37" s="2">
        <v>1</v>
      </c>
      <c r="X37" s="2">
        <v>0.73453623984856808</v>
      </c>
      <c r="Y37" s="2">
        <v>0.96865414190115939</v>
      </c>
      <c r="Z37" s="2">
        <v>0</v>
      </c>
      <c r="AA37" s="2">
        <v>0.71151157110581897</v>
      </c>
    </row>
    <row r="38" spans="1:27" x14ac:dyDescent="0.3">
      <c r="A38" s="6">
        <v>45170</v>
      </c>
      <c r="B38" t="str">
        <f t="shared" si="1"/>
        <v>MAZAK HMC FH6800 2PC-1 I21003</v>
      </c>
      <c r="C38" s="2" t="s">
        <v>42</v>
      </c>
      <c r="D38" s="2">
        <v>2195</v>
      </c>
      <c r="E38" s="2">
        <v>2023</v>
      </c>
      <c r="F38" s="2">
        <v>1019</v>
      </c>
      <c r="G38" s="2">
        <v>862</v>
      </c>
      <c r="H38" s="2">
        <v>1015</v>
      </c>
      <c r="I38" s="2">
        <v>606</v>
      </c>
      <c r="J38" s="2">
        <v>10</v>
      </c>
      <c r="K38" s="2">
        <v>1843</v>
      </c>
      <c r="L38" s="2">
        <v>380</v>
      </c>
      <c r="M38" s="2">
        <v>796</v>
      </c>
      <c r="N38" s="2">
        <v>906</v>
      </c>
      <c r="O38" s="2">
        <v>20</v>
      </c>
      <c r="P38" s="2">
        <v>400</v>
      </c>
      <c r="Q38" s="2">
        <v>1021</v>
      </c>
      <c r="R38" s="2">
        <v>100</v>
      </c>
      <c r="S38" s="2">
        <v>23495</v>
      </c>
      <c r="T38" s="2">
        <v>35550</v>
      </c>
      <c r="U38" s="2">
        <v>33893</v>
      </c>
      <c r="V38" s="2">
        <v>23704</v>
      </c>
      <c r="W38" s="2">
        <v>1</v>
      </c>
      <c r="X38" s="2">
        <v>0.69937745257132744</v>
      </c>
      <c r="Y38" s="2">
        <v>0.99118292271346609</v>
      </c>
      <c r="Z38" s="2">
        <v>0</v>
      </c>
      <c r="AA38" s="2">
        <v>0.6932109875195468</v>
      </c>
    </row>
    <row r="39" spans="1:27" x14ac:dyDescent="0.3">
      <c r="A39" s="6">
        <v>45170</v>
      </c>
      <c r="B39" t="str">
        <f t="shared" si="1"/>
        <v>MAZAK HMC FH6800 2PC-2 I21006</v>
      </c>
      <c r="C39" s="2" t="s">
        <v>43</v>
      </c>
      <c r="D39" s="2">
        <v>1905</v>
      </c>
      <c r="E39" s="2">
        <v>1532</v>
      </c>
      <c r="F39" s="2">
        <v>105</v>
      </c>
      <c r="G39" s="2">
        <v>720</v>
      </c>
      <c r="H39" s="2">
        <v>1514</v>
      </c>
      <c r="I39" s="2">
        <v>628</v>
      </c>
      <c r="J39" s="2">
        <v>0</v>
      </c>
      <c r="K39" s="2">
        <v>564</v>
      </c>
      <c r="L39" s="2">
        <v>335</v>
      </c>
      <c r="M39" s="2">
        <v>3040</v>
      </c>
      <c r="N39" s="2">
        <v>744</v>
      </c>
      <c r="O39" s="2">
        <v>143</v>
      </c>
      <c r="P39" s="2">
        <v>1378</v>
      </c>
      <c r="Q39" s="2">
        <v>1120</v>
      </c>
      <c r="R39" s="2">
        <v>491</v>
      </c>
      <c r="S39" s="2">
        <v>17641</v>
      </c>
      <c r="T39" s="2">
        <v>31950</v>
      </c>
      <c r="U39" s="2">
        <v>30059</v>
      </c>
      <c r="V39" s="2">
        <v>18181</v>
      </c>
      <c r="W39" s="2">
        <v>1</v>
      </c>
      <c r="X39" s="2">
        <v>0.60484380717921427</v>
      </c>
      <c r="Y39" s="2">
        <v>0.97029866343985482</v>
      </c>
      <c r="Z39" s="2">
        <v>0</v>
      </c>
      <c r="AA39" s="2">
        <v>0.58687913769586486</v>
      </c>
    </row>
    <row r="40" spans="1:27" x14ac:dyDescent="0.3">
      <c r="A40" s="6">
        <v>45170</v>
      </c>
      <c r="B40" t="str">
        <f t="shared" si="1"/>
        <v>MAZAK TURNING CENTER QTN350M I3006</v>
      </c>
      <c r="C40" s="2" t="s">
        <v>44</v>
      </c>
      <c r="D40" s="2">
        <v>850</v>
      </c>
      <c r="E40" s="2">
        <v>1380.5</v>
      </c>
      <c r="F40" s="2">
        <v>755</v>
      </c>
      <c r="G40" s="2">
        <v>697</v>
      </c>
      <c r="H40" s="2">
        <v>1145</v>
      </c>
      <c r="I40" s="2">
        <v>126</v>
      </c>
      <c r="J40" s="2">
        <v>0</v>
      </c>
      <c r="K40" s="2">
        <v>3327</v>
      </c>
      <c r="L40" s="2">
        <v>347</v>
      </c>
      <c r="M40" s="2">
        <v>260</v>
      </c>
      <c r="N40" s="2">
        <v>20</v>
      </c>
      <c r="O40" s="2">
        <v>175</v>
      </c>
      <c r="P40" s="2">
        <v>15</v>
      </c>
      <c r="Q40" s="2">
        <v>282</v>
      </c>
      <c r="R40" s="2">
        <v>0</v>
      </c>
      <c r="S40" s="2">
        <v>27679</v>
      </c>
      <c r="T40" s="2">
        <v>35100</v>
      </c>
      <c r="U40" s="2">
        <v>34517</v>
      </c>
      <c r="V40" s="2">
        <v>27070.5</v>
      </c>
      <c r="W40" s="2">
        <v>1</v>
      </c>
      <c r="X40" s="2">
        <v>0.78426572413593298</v>
      </c>
      <c r="Y40" s="2">
        <v>1.0224783435843445</v>
      </c>
      <c r="Z40" s="2">
        <v>0</v>
      </c>
      <c r="AA40" s="2">
        <v>0.80189471854448524</v>
      </c>
    </row>
    <row r="41" spans="1:27" x14ac:dyDescent="0.3">
      <c r="A41" s="6">
        <v>45170</v>
      </c>
      <c r="B41" t="str">
        <f t="shared" si="1"/>
        <v>MAZAK VMC VTC200B I22001</v>
      </c>
      <c r="C41" s="2" t="s">
        <v>45</v>
      </c>
      <c r="D41" s="2">
        <v>1302</v>
      </c>
      <c r="E41" s="2">
        <v>1449</v>
      </c>
      <c r="F41" s="2">
        <v>1010</v>
      </c>
      <c r="G41" s="2">
        <v>1313</v>
      </c>
      <c r="H41" s="2">
        <v>315</v>
      </c>
      <c r="I41" s="2">
        <v>525</v>
      </c>
      <c r="J41" s="2">
        <v>129</v>
      </c>
      <c r="K41" s="2">
        <v>441</v>
      </c>
      <c r="L41" s="2">
        <v>265</v>
      </c>
      <c r="M41" s="2">
        <v>962</v>
      </c>
      <c r="N41" s="2">
        <v>1235</v>
      </c>
      <c r="O41" s="2">
        <v>605</v>
      </c>
      <c r="P41" s="2">
        <v>115</v>
      </c>
      <c r="Q41" s="2">
        <v>823</v>
      </c>
      <c r="R41" s="2">
        <v>251</v>
      </c>
      <c r="S41" s="2">
        <v>20362</v>
      </c>
      <c r="T41" s="2">
        <v>31500</v>
      </c>
      <c r="U41" s="2">
        <v>29868</v>
      </c>
      <c r="V41" s="2">
        <v>22110</v>
      </c>
      <c r="W41" s="2">
        <v>1</v>
      </c>
      <c r="X41" s="2">
        <v>0.74025713137806348</v>
      </c>
      <c r="Y41" s="2">
        <v>0.92094075079149706</v>
      </c>
      <c r="Z41" s="2">
        <v>0</v>
      </c>
      <c r="AA41" s="2">
        <v>0.68173295835007364</v>
      </c>
    </row>
    <row r="42" spans="1:27" x14ac:dyDescent="0.3">
      <c r="A42" s="6">
        <v>45170</v>
      </c>
      <c r="B42" t="str">
        <f t="shared" si="1"/>
        <v>AMS VMC MCV400 XL I22002</v>
      </c>
      <c r="C42" s="2" t="s">
        <v>46</v>
      </c>
      <c r="D42" s="2">
        <v>3305</v>
      </c>
      <c r="E42" s="2">
        <v>880</v>
      </c>
      <c r="F42" s="2">
        <v>1400</v>
      </c>
      <c r="G42" s="2">
        <v>634</v>
      </c>
      <c r="H42" s="2">
        <v>780</v>
      </c>
      <c r="I42" s="2">
        <v>520</v>
      </c>
      <c r="J42" s="2">
        <v>10</v>
      </c>
      <c r="K42" s="2">
        <v>56</v>
      </c>
      <c r="L42" s="2">
        <v>130</v>
      </c>
      <c r="M42" s="2">
        <v>1846</v>
      </c>
      <c r="N42" s="2">
        <v>840</v>
      </c>
      <c r="O42" s="2">
        <v>358</v>
      </c>
      <c r="P42" s="2">
        <v>0</v>
      </c>
      <c r="Q42" s="2">
        <v>4583</v>
      </c>
      <c r="R42" s="2">
        <v>320</v>
      </c>
      <c r="S42" s="2">
        <v>10972.7</v>
      </c>
      <c r="T42" s="2">
        <v>18000</v>
      </c>
      <c r="U42" s="2">
        <v>16529</v>
      </c>
      <c r="V42" s="2">
        <v>11002</v>
      </c>
      <c r="W42" s="2">
        <v>1</v>
      </c>
      <c r="X42" s="2">
        <v>0.66561800471897881</v>
      </c>
      <c r="Y42" s="2">
        <v>0.99733684784584631</v>
      </c>
      <c r="Z42" s="2">
        <v>0</v>
      </c>
      <c r="AA42" s="2">
        <v>0.66384536269586802</v>
      </c>
    </row>
    <row r="43" spans="1:27" x14ac:dyDescent="0.3">
      <c r="A43" s="6">
        <v>45170</v>
      </c>
      <c r="B43" t="str">
        <f t="shared" si="1"/>
        <v>TAL VERTICAL TURNING LATHE VTL800 I3106</v>
      </c>
      <c r="C43" s="2" t="s">
        <v>47</v>
      </c>
      <c r="D43" s="2">
        <v>885</v>
      </c>
      <c r="E43" s="2">
        <v>233</v>
      </c>
      <c r="F43" s="2">
        <v>510</v>
      </c>
      <c r="G43" s="2">
        <v>912</v>
      </c>
      <c r="H43" s="2">
        <v>416</v>
      </c>
      <c r="I43" s="2">
        <v>80</v>
      </c>
      <c r="J43" s="2">
        <v>0</v>
      </c>
      <c r="K43" s="2">
        <v>315</v>
      </c>
      <c r="L43" s="2">
        <v>135</v>
      </c>
      <c r="M43" s="2">
        <v>11057</v>
      </c>
      <c r="N43" s="2">
        <v>70</v>
      </c>
      <c r="O43" s="2">
        <v>0</v>
      </c>
      <c r="P43" s="2">
        <v>0</v>
      </c>
      <c r="Q43" s="2">
        <v>2297</v>
      </c>
      <c r="R43" s="2">
        <v>40</v>
      </c>
      <c r="S43" s="2">
        <v>8291.8999999999978</v>
      </c>
      <c r="T43" s="2">
        <v>13050</v>
      </c>
      <c r="U43" s="2">
        <v>12165</v>
      </c>
      <c r="V43" s="2">
        <v>7404</v>
      </c>
      <c r="W43" s="2">
        <v>1</v>
      </c>
      <c r="X43" s="2">
        <v>0.60863131935881631</v>
      </c>
      <c r="Y43" s="2">
        <v>1.1199216639654237</v>
      </c>
      <c r="Z43" s="2">
        <v>0</v>
      </c>
      <c r="AA43" s="2">
        <v>0.68161939991779674</v>
      </c>
    </row>
    <row r="44" spans="1:27" x14ac:dyDescent="0.3">
      <c r="A44" s="6">
        <v>45170</v>
      </c>
      <c r="B44" t="str">
        <f t="shared" si="1"/>
        <v>MAZAK TURNING CENTER QTN250M I3005</v>
      </c>
      <c r="C44" s="2" t="s">
        <v>48</v>
      </c>
      <c r="D44" s="2">
        <v>2130</v>
      </c>
      <c r="E44" s="2">
        <v>785</v>
      </c>
      <c r="F44" s="2">
        <v>1320</v>
      </c>
      <c r="G44" s="2">
        <v>765</v>
      </c>
      <c r="H44" s="2">
        <v>785</v>
      </c>
      <c r="I44" s="2">
        <v>80</v>
      </c>
      <c r="J44" s="2">
        <v>0</v>
      </c>
      <c r="K44" s="2">
        <v>365</v>
      </c>
      <c r="L44" s="2">
        <v>240</v>
      </c>
      <c r="M44" s="2">
        <v>1580</v>
      </c>
      <c r="N44" s="2">
        <v>0</v>
      </c>
      <c r="O44" s="2">
        <v>430</v>
      </c>
      <c r="P44" s="2">
        <v>0</v>
      </c>
      <c r="Q44" s="2">
        <v>200</v>
      </c>
      <c r="R44" s="2">
        <v>60</v>
      </c>
      <c r="S44" s="2">
        <v>25574</v>
      </c>
      <c r="T44" s="2">
        <v>32400</v>
      </c>
      <c r="U44" s="2">
        <v>31690</v>
      </c>
      <c r="V44" s="2">
        <v>25390</v>
      </c>
      <c r="W44" s="2">
        <v>1</v>
      </c>
      <c r="X44" s="2">
        <v>0.80119911644051756</v>
      </c>
      <c r="Y44" s="2">
        <v>1.0072469476171722</v>
      </c>
      <c r="Z44" s="2">
        <v>0</v>
      </c>
      <c r="AA44" s="2">
        <v>0.80700536446828663</v>
      </c>
    </row>
    <row r="45" spans="1:27" x14ac:dyDescent="0.3">
      <c r="A45" s="6">
        <v>45170</v>
      </c>
      <c r="B45" t="str">
        <f t="shared" si="1"/>
        <v>MAZAK TURNING CENTER SQT200 I3004</v>
      </c>
      <c r="C45" s="2" t="s">
        <v>49</v>
      </c>
      <c r="D45" s="2">
        <v>1610</v>
      </c>
      <c r="E45" s="2">
        <v>622</v>
      </c>
      <c r="F45" s="2">
        <v>1200</v>
      </c>
      <c r="G45" s="2">
        <v>805</v>
      </c>
      <c r="H45" s="2">
        <v>725</v>
      </c>
      <c r="I45" s="2">
        <v>290</v>
      </c>
      <c r="J45" s="2">
        <v>0</v>
      </c>
      <c r="K45" s="2">
        <v>290</v>
      </c>
      <c r="L45" s="2">
        <v>195</v>
      </c>
      <c r="M45" s="2">
        <v>3447</v>
      </c>
      <c r="N45" s="2">
        <v>330</v>
      </c>
      <c r="O45" s="2">
        <v>60</v>
      </c>
      <c r="P45" s="2">
        <v>0</v>
      </c>
      <c r="Q45" s="2">
        <v>4720</v>
      </c>
      <c r="R45" s="2">
        <v>0</v>
      </c>
      <c r="S45" s="2">
        <v>14560.150000000001</v>
      </c>
      <c r="T45" s="2">
        <v>21600</v>
      </c>
      <c r="U45" s="2">
        <v>21030</v>
      </c>
      <c r="V45" s="2">
        <v>14416</v>
      </c>
      <c r="W45" s="2">
        <v>1</v>
      </c>
      <c r="X45" s="2">
        <v>0.68549690917736572</v>
      </c>
      <c r="Y45" s="2">
        <v>1.0099993063263042</v>
      </c>
      <c r="Z45" s="2">
        <v>0</v>
      </c>
      <c r="AA45" s="2">
        <v>0.69235140275796492</v>
      </c>
    </row>
    <row r="46" spans="1:27" x14ac:dyDescent="0.3">
      <c r="A46" s="6">
        <v>45170</v>
      </c>
      <c r="B46" t="str">
        <f t="shared" si="1"/>
        <v>MAZAK TURNING CENTER SQT250-2 I3003</v>
      </c>
      <c r="C46" s="2" t="s">
        <v>50</v>
      </c>
      <c r="D46" s="2">
        <v>319</v>
      </c>
      <c r="E46" s="2">
        <v>1057</v>
      </c>
      <c r="F46" s="2">
        <v>2170</v>
      </c>
      <c r="G46" s="2">
        <v>1625</v>
      </c>
      <c r="H46" s="2">
        <v>1060</v>
      </c>
      <c r="I46" s="2">
        <v>160</v>
      </c>
      <c r="J46" s="2">
        <v>0</v>
      </c>
      <c r="K46" s="2">
        <v>55</v>
      </c>
      <c r="L46" s="2">
        <v>310</v>
      </c>
      <c r="M46" s="2">
        <v>745</v>
      </c>
      <c r="N46" s="2">
        <v>110</v>
      </c>
      <c r="O46" s="2">
        <v>80</v>
      </c>
      <c r="P46" s="2">
        <v>195</v>
      </c>
      <c r="Q46" s="2">
        <v>490</v>
      </c>
      <c r="R46" s="2">
        <v>186</v>
      </c>
      <c r="S46" s="2">
        <v>25648.6</v>
      </c>
      <c r="T46" s="2">
        <v>34650</v>
      </c>
      <c r="U46" s="2">
        <v>33920</v>
      </c>
      <c r="V46" s="2">
        <v>26088</v>
      </c>
      <c r="W46" s="2">
        <v>1</v>
      </c>
      <c r="X46" s="2">
        <v>0.76910377358490567</v>
      </c>
      <c r="Y46" s="2">
        <v>0.9831570070530512</v>
      </c>
      <c r="Z46" s="2">
        <v>0.75614976415094337</v>
      </c>
      <c r="AA46" s="2">
        <v>0.75614976415094337</v>
      </c>
    </row>
    <row r="47" spans="1:27" x14ac:dyDescent="0.3">
      <c r="A47" s="6">
        <v>45170</v>
      </c>
      <c r="B47" t="str">
        <f t="shared" si="1"/>
        <v>MAG FEELER VMC VMP45A I22003</v>
      </c>
      <c r="C47" s="2" t="s">
        <v>51</v>
      </c>
      <c r="D47" s="2">
        <v>5330</v>
      </c>
      <c r="E47" s="2">
        <v>902</v>
      </c>
      <c r="F47" s="2">
        <v>1373</v>
      </c>
      <c r="G47" s="2">
        <v>1111</v>
      </c>
      <c r="H47" s="2">
        <v>737</v>
      </c>
      <c r="I47" s="2">
        <v>720</v>
      </c>
      <c r="J47" s="2">
        <v>45</v>
      </c>
      <c r="K47" s="2">
        <v>197</v>
      </c>
      <c r="L47" s="2">
        <v>214</v>
      </c>
      <c r="M47" s="2">
        <v>476</v>
      </c>
      <c r="N47" s="2">
        <v>219</v>
      </c>
      <c r="O47" s="2">
        <v>158</v>
      </c>
      <c r="P47" s="2">
        <v>500</v>
      </c>
      <c r="Q47" s="2">
        <v>913</v>
      </c>
      <c r="R47" s="2">
        <v>170</v>
      </c>
      <c r="S47" s="2">
        <v>16978.673333333332</v>
      </c>
      <c r="T47" s="2">
        <v>27000</v>
      </c>
      <c r="U47" s="2">
        <v>25626</v>
      </c>
      <c r="V47" s="2">
        <v>17997</v>
      </c>
      <c r="W47" s="2">
        <v>1</v>
      </c>
      <c r="X47" s="2">
        <v>0.70229454460313745</v>
      </c>
      <c r="Y47" s="2">
        <v>0.94341686577392525</v>
      </c>
      <c r="Z47" s="2">
        <v>0</v>
      </c>
      <c r="AA47" s="2">
        <v>0.66255651811961813</v>
      </c>
    </row>
    <row r="48" spans="1:27" x14ac:dyDescent="0.3">
      <c r="A48" s="6">
        <v>45170</v>
      </c>
      <c r="B48" t="str">
        <f t="shared" si="1"/>
        <v>MAZAK INTEGRES E300-1 I3102</v>
      </c>
      <c r="C48" s="2" t="s">
        <v>56</v>
      </c>
      <c r="D48" s="2">
        <v>1353</v>
      </c>
      <c r="E48" s="2">
        <v>993</v>
      </c>
      <c r="F48" s="2">
        <v>1992</v>
      </c>
      <c r="G48" s="2">
        <v>1550</v>
      </c>
      <c r="H48" s="2">
        <v>1186</v>
      </c>
      <c r="I48" s="2">
        <v>140</v>
      </c>
      <c r="J48" s="2">
        <v>55</v>
      </c>
      <c r="K48" s="2">
        <v>699</v>
      </c>
      <c r="L48" s="2">
        <v>736</v>
      </c>
      <c r="M48" s="2">
        <v>414</v>
      </c>
      <c r="N48" s="2">
        <v>385</v>
      </c>
      <c r="O48" s="2">
        <v>567</v>
      </c>
      <c r="P48" s="2">
        <v>66</v>
      </c>
      <c r="Q48" s="2">
        <v>197</v>
      </c>
      <c r="R48" s="2">
        <v>758</v>
      </c>
      <c r="S48" s="2">
        <v>25142</v>
      </c>
      <c r="T48" s="2">
        <v>36900</v>
      </c>
      <c r="U48" s="2">
        <v>35996</v>
      </c>
      <c r="V48" s="2">
        <v>25764</v>
      </c>
      <c r="W48" s="2">
        <v>1</v>
      </c>
      <c r="X48" s="2">
        <v>0.71574619402155792</v>
      </c>
      <c r="Y48" s="2">
        <v>0.9758577860580655</v>
      </c>
      <c r="Z48" s="2">
        <v>0</v>
      </c>
      <c r="AA48" s="2">
        <v>0.69846649627736412</v>
      </c>
    </row>
    <row r="49" spans="1:27" x14ac:dyDescent="0.3">
      <c r="A49" s="6">
        <v>45170</v>
      </c>
      <c r="B49" t="str">
        <f t="shared" si="1"/>
        <v>MAZAK INTEGRES E300-2 I3103</v>
      </c>
      <c r="C49" s="2" t="s">
        <v>57</v>
      </c>
      <c r="D49" s="2">
        <v>962</v>
      </c>
      <c r="E49" s="2">
        <v>968</v>
      </c>
      <c r="F49" s="2">
        <v>1695</v>
      </c>
      <c r="G49" s="2">
        <v>900</v>
      </c>
      <c r="H49" s="2">
        <v>1577</v>
      </c>
      <c r="I49" s="2">
        <v>210</v>
      </c>
      <c r="J49" s="2">
        <v>50</v>
      </c>
      <c r="K49" s="2">
        <v>3422</v>
      </c>
      <c r="L49" s="2">
        <v>662</v>
      </c>
      <c r="M49" s="2">
        <v>453</v>
      </c>
      <c r="N49" s="2">
        <v>609</v>
      </c>
      <c r="O49" s="2">
        <v>505</v>
      </c>
      <c r="P49" s="2">
        <v>45</v>
      </c>
      <c r="Q49" s="2">
        <v>196</v>
      </c>
      <c r="R49" s="2">
        <v>1169</v>
      </c>
      <c r="S49" s="2">
        <v>23072.5</v>
      </c>
      <c r="T49" s="2">
        <v>34650</v>
      </c>
      <c r="U49" s="2">
        <v>33769</v>
      </c>
      <c r="V49" s="2">
        <v>23249</v>
      </c>
      <c r="W49" s="2">
        <v>0.99510869565217408</v>
      </c>
      <c r="X49" s="2">
        <v>0.68847167520506969</v>
      </c>
      <c r="Y49" s="2">
        <v>0.99240827562475808</v>
      </c>
      <c r="Z49" s="2">
        <v>0</v>
      </c>
      <c r="AA49" s="2">
        <v>0.67990302882628395</v>
      </c>
    </row>
    <row r="50" spans="1:27" x14ac:dyDescent="0.3">
      <c r="A50" s="6">
        <v>45170</v>
      </c>
      <c r="B50" t="str">
        <f t="shared" si="1"/>
        <v>MAZAK INTEGRES E300-3 I3104</v>
      </c>
      <c r="C50" s="2" t="s">
        <v>58</v>
      </c>
      <c r="D50" s="2">
        <v>1008</v>
      </c>
      <c r="E50" s="2">
        <v>855</v>
      </c>
      <c r="F50" s="2">
        <v>1572</v>
      </c>
      <c r="G50" s="2">
        <v>1809</v>
      </c>
      <c r="H50" s="2">
        <v>882</v>
      </c>
      <c r="I50" s="2">
        <v>65</v>
      </c>
      <c r="J50" s="2">
        <v>0</v>
      </c>
      <c r="K50" s="2">
        <v>4100</v>
      </c>
      <c r="L50" s="2">
        <v>880</v>
      </c>
      <c r="M50" s="2">
        <v>91</v>
      </c>
      <c r="N50" s="2">
        <v>312</v>
      </c>
      <c r="O50" s="2">
        <v>1018</v>
      </c>
      <c r="P50" s="2">
        <v>465</v>
      </c>
      <c r="Q50" s="2">
        <v>30</v>
      </c>
      <c r="R50" s="2">
        <v>716</v>
      </c>
      <c r="S50" s="2">
        <v>22699.200000000001</v>
      </c>
      <c r="T50" s="2">
        <v>35550</v>
      </c>
      <c r="U50" s="2">
        <v>34567</v>
      </c>
      <c r="V50" s="2">
        <v>22752</v>
      </c>
      <c r="W50" s="2">
        <v>1</v>
      </c>
      <c r="X50" s="2">
        <v>0.65820001735759537</v>
      </c>
      <c r="Y50" s="2">
        <v>0.99767932489451483</v>
      </c>
      <c r="Z50" s="2">
        <v>0</v>
      </c>
      <c r="AA50" s="2">
        <v>0.65667254896288374</v>
      </c>
    </row>
    <row r="51" spans="1:27" x14ac:dyDescent="0.3">
      <c r="A51" s="6">
        <v>45170</v>
      </c>
      <c r="B51" t="str">
        <f t="shared" si="1"/>
        <v>MAZAK INTEGREX E500-1 I3201</v>
      </c>
      <c r="C51" s="2" t="s">
        <v>59</v>
      </c>
      <c r="D51" s="2">
        <v>450</v>
      </c>
      <c r="E51" s="2">
        <v>829</v>
      </c>
      <c r="F51" s="2">
        <v>1696</v>
      </c>
      <c r="G51" s="2">
        <v>1561</v>
      </c>
      <c r="H51" s="2">
        <v>467</v>
      </c>
      <c r="I51" s="2">
        <v>10</v>
      </c>
      <c r="J51" s="2">
        <v>0</v>
      </c>
      <c r="K51" s="2">
        <v>3308</v>
      </c>
      <c r="L51" s="2">
        <v>417</v>
      </c>
      <c r="M51" s="2">
        <v>70</v>
      </c>
      <c r="N51" s="2">
        <v>100</v>
      </c>
      <c r="O51" s="2">
        <v>60</v>
      </c>
      <c r="P51" s="2">
        <v>640</v>
      </c>
      <c r="Q51" s="2">
        <v>210</v>
      </c>
      <c r="R51" s="2">
        <v>732</v>
      </c>
      <c r="S51" s="2">
        <v>26160.5</v>
      </c>
      <c r="T51" s="2">
        <v>37350</v>
      </c>
      <c r="U51" s="2">
        <v>37070</v>
      </c>
      <c r="V51" s="2">
        <v>26350</v>
      </c>
      <c r="W51" s="2">
        <v>1</v>
      </c>
      <c r="X51" s="2">
        <v>0.71081737253844079</v>
      </c>
      <c r="Y51" s="2">
        <v>0.99280834914611005</v>
      </c>
      <c r="Z51" s="2">
        <v>0</v>
      </c>
      <c r="AA51" s="2">
        <v>0.70570542217426491</v>
      </c>
    </row>
    <row r="52" spans="1:27" x14ac:dyDescent="0.3">
      <c r="A52" s="6">
        <v>45170</v>
      </c>
      <c r="B52" t="str">
        <f t="shared" si="1"/>
        <v>MAZAK INTEGREX E500-2 I3202</v>
      </c>
      <c r="C52" s="2" t="s">
        <v>60</v>
      </c>
      <c r="D52" s="2">
        <v>315</v>
      </c>
      <c r="E52" s="2">
        <v>773</v>
      </c>
      <c r="F52" s="2">
        <v>1532</v>
      </c>
      <c r="G52" s="2">
        <v>706</v>
      </c>
      <c r="H52" s="2">
        <v>567</v>
      </c>
      <c r="I52" s="2">
        <v>12</v>
      </c>
      <c r="J52" s="2">
        <v>25</v>
      </c>
      <c r="K52" s="2">
        <v>4210</v>
      </c>
      <c r="L52" s="2">
        <v>230</v>
      </c>
      <c r="M52" s="2">
        <v>102</v>
      </c>
      <c r="N52" s="2">
        <v>172</v>
      </c>
      <c r="O52" s="2">
        <v>88</v>
      </c>
      <c r="P52" s="2">
        <v>0</v>
      </c>
      <c r="Q52" s="2">
        <v>328</v>
      </c>
      <c r="R52" s="2">
        <v>523</v>
      </c>
      <c r="S52" s="2">
        <v>26112.701999999997</v>
      </c>
      <c r="T52" s="2">
        <v>34650</v>
      </c>
      <c r="U52" s="2">
        <v>34197</v>
      </c>
      <c r="V52" s="2">
        <v>25067</v>
      </c>
      <c r="W52" s="2">
        <v>1</v>
      </c>
      <c r="X52" s="2">
        <v>0.7632833289469837</v>
      </c>
      <c r="Y52" s="2">
        <v>1.0004100068960231</v>
      </c>
      <c r="Z52" s="2">
        <v>0</v>
      </c>
      <c r="AA52" s="2">
        <v>0.76359628037547145</v>
      </c>
    </row>
    <row r="53" spans="1:27" x14ac:dyDescent="0.3">
      <c r="A53" s="6">
        <v>45170</v>
      </c>
      <c r="B53" t="str">
        <f t="shared" si="1"/>
        <v>MAZAK INTEGRES E800-1 I23001</v>
      </c>
      <c r="C53" s="2" t="s">
        <v>61</v>
      </c>
      <c r="D53" s="2">
        <v>1595</v>
      </c>
      <c r="E53" s="2">
        <v>895</v>
      </c>
      <c r="F53" s="2">
        <v>710</v>
      </c>
      <c r="G53" s="2">
        <v>795</v>
      </c>
      <c r="H53" s="2">
        <v>383</v>
      </c>
      <c r="I53" s="2">
        <v>45</v>
      </c>
      <c r="J53" s="2">
        <v>0</v>
      </c>
      <c r="K53" s="2">
        <v>4946</v>
      </c>
      <c r="L53" s="2">
        <v>459</v>
      </c>
      <c r="M53" s="2">
        <v>6664</v>
      </c>
      <c r="N53" s="2">
        <v>40</v>
      </c>
      <c r="O53" s="2">
        <v>80</v>
      </c>
      <c r="P53" s="2">
        <v>0</v>
      </c>
      <c r="Q53" s="2">
        <v>105</v>
      </c>
      <c r="R53" s="2">
        <v>305</v>
      </c>
      <c r="S53" s="2">
        <v>19110.5</v>
      </c>
      <c r="T53" s="2">
        <v>25200</v>
      </c>
      <c r="U53" s="2">
        <v>25035</v>
      </c>
      <c r="V53" s="2">
        <v>17421</v>
      </c>
      <c r="W53" s="2">
        <v>1</v>
      </c>
      <c r="X53" s="2">
        <v>0.69586578789694431</v>
      </c>
      <c r="Y53" s="2">
        <v>1.0969806555306814</v>
      </c>
      <c r="Z53" s="2">
        <v>0</v>
      </c>
      <c r="AA53" s="2">
        <v>0.763351308168564</v>
      </c>
    </row>
    <row r="54" spans="1:27" x14ac:dyDescent="0.3">
      <c r="A54" s="6">
        <v>45170</v>
      </c>
      <c r="B54" t="str">
        <f t="shared" si="1"/>
        <v>MAZAK INTEGRES E800-2 I23002</v>
      </c>
      <c r="C54" s="2" t="s">
        <v>62</v>
      </c>
      <c r="D54" s="2">
        <v>565</v>
      </c>
      <c r="E54" s="2">
        <v>770</v>
      </c>
      <c r="F54" s="2">
        <v>995</v>
      </c>
      <c r="G54" s="2">
        <v>854</v>
      </c>
      <c r="H54" s="2">
        <v>1109</v>
      </c>
      <c r="I54" s="2">
        <v>120</v>
      </c>
      <c r="J54" s="2">
        <v>0</v>
      </c>
      <c r="K54" s="2">
        <v>1495</v>
      </c>
      <c r="L54" s="2">
        <v>190</v>
      </c>
      <c r="M54" s="2">
        <v>13069</v>
      </c>
      <c r="N54" s="2">
        <v>575</v>
      </c>
      <c r="O54" s="2">
        <v>169</v>
      </c>
      <c r="P54" s="2">
        <v>0</v>
      </c>
      <c r="Q54" s="2">
        <v>150</v>
      </c>
      <c r="R54" s="2">
        <v>280</v>
      </c>
      <c r="S54" s="2">
        <v>14063.5</v>
      </c>
      <c r="T54" s="2">
        <v>23850</v>
      </c>
      <c r="U54" s="2">
        <v>23501</v>
      </c>
      <c r="V54" s="2">
        <v>14014</v>
      </c>
      <c r="W54" s="2">
        <v>1</v>
      </c>
      <c r="X54" s="2">
        <v>1</v>
      </c>
      <c r="Y54" s="2">
        <v>1.0035321821036107</v>
      </c>
      <c r="Z54" s="2">
        <v>0</v>
      </c>
      <c r="AA54" s="2">
        <v>0.59842134377260547</v>
      </c>
    </row>
    <row r="55" spans="1:27" x14ac:dyDescent="0.3">
      <c r="A55" s="6">
        <v>45170</v>
      </c>
      <c r="B55" t="str">
        <f t="shared" si="1"/>
        <v>ARTHUR KLINK BROACHING 120T I5004</v>
      </c>
      <c r="C55" s="2" t="s">
        <v>63</v>
      </c>
      <c r="D55" s="2">
        <v>282</v>
      </c>
      <c r="E55" s="2">
        <v>135</v>
      </c>
      <c r="F55" s="2">
        <v>1749</v>
      </c>
      <c r="G55" s="2">
        <v>1557.2</v>
      </c>
      <c r="H55" s="2">
        <v>65</v>
      </c>
      <c r="I55" s="2">
        <v>316</v>
      </c>
      <c r="J55" s="2">
        <v>10790</v>
      </c>
      <c r="K55" s="2">
        <v>3019.6000000000004</v>
      </c>
      <c r="L55" s="2">
        <v>165</v>
      </c>
      <c r="M55" s="2">
        <v>175</v>
      </c>
      <c r="N55" s="2">
        <v>0</v>
      </c>
      <c r="O55" s="2">
        <v>108</v>
      </c>
      <c r="P55" s="2">
        <v>32</v>
      </c>
      <c r="Q55" s="2">
        <v>336</v>
      </c>
      <c r="R55" s="2">
        <v>212</v>
      </c>
      <c r="S55" s="2">
        <v>18119.13</v>
      </c>
      <c r="T55" s="2">
        <v>26100</v>
      </c>
      <c r="U55" s="2">
        <v>25257</v>
      </c>
      <c r="V55" s="2">
        <v>18334.2</v>
      </c>
      <c r="W55" s="2">
        <v>1</v>
      </c>
      <c r="X55" s="2">
        <v>0.72590568951181855</v>
      </c>
      <c r="Y55" s="2">
        <v>0.98826946362535595</v>
      </c>
      <c r="Z55" s="2">
        <v>0</v>
      </c>
      <c r="AA55" s="2">
        <v>0.71739042641643913</v>
      </c>
    </row>
    <row r="56" spans="1:27" x14ac:dyDescent="0.3">
      <c r="A56" s="6">
        <v>45170</v>
      </c>
      <c r="B56" t="str">
        <f t="shared" si="1"/>
        <v>BROACHING MACHINE  25 T-5003</v>
      </c>
      <c r="C56" s="2" t="s">
        <v>64</v>
      </c>
      <c r="D56" s="2">
        <v>1021</v>
      </c>
      <c r="E56" s="2">
        <v>555</v>
      </c>
      <c r="F56" s="2">
        <v>3647</v>
      </c>
      <c r="G56" s="2">
        <v>3770</v>
      </c>
      <c r="H56" s="2">
        <v>252</v>
      </c>
      <c r="I56" s="2">
        <v>62</v>
      </c>
      <c r="J56" s="2">
        <v>48</v>
      </c>
      <c r="K56" s="2">
        <v>646</v>
      </c>
      <c r="L56" s="2">
        <v>219</v>
      </c>
      <c r="M56" s="2">
        <v>280</v>
      </c>
      <c r="N56" s="2">
        <v>290</v>
      </c>
      <c r="O56" s="2">
        <v>378</v>
      </c>
      <c r="P56" s="2">
        <v>196</v>
      </c>
      <c r="Q56" s="2">
        <v>0</v>
      </c>
      <c r="R56" s="2">
        <v>205</v>
      </c>
      <c r="S56" s="2">
        <v>25101.22</v>
      </c>
      <c r="T56" s="2">
        <v>36900</v>
      </c>
      <c r="U56" s="2">
        <v>36412</v>
      </c>
      <c r="V56" s="2">
        <v>25331</v>
      </c>
      <c r="W56" s="2">
        <v>1</v>
      </c>
      <c r="X56" s="2">
        <v>0.69567724925848617</v>
      </c>
      <c r="Y56" s="2">
        <v>0.99092890134617662</v>
      </c>
      <c r="Z56" s="2">
        <v>0</v>
      </c>
      <c r="AA56" s="2">
        <v>0.68936669229924197</v>
      </c>
    </row>
    <row r="57" spans="1:27" x14ac:dyDescent="0.3">
      <c r="A57" s="6">
        <v>45170</v>
      </c>
      <c r="B57" t="str">
        <f t="shared" si="1"/>
        <v>CRANEBEL BROACHING 50T I5005</v>
      </c>
      <c r="C57" s="2" t="s">
        <v>65</v>
      </c>
      <c r="D57" s="2">
        <v>566.5</v>
      </c>
      <c r="E57" s="2">
        <v>77</v>
      </c>
      <c r="F57" s="2">
        <v>1606</v>
      </c>
      <c r="G57" s="2">
        <v>1628</v>
      </c>
      <c r="H57" s="2">
        <v>125</v>
      </c>
      <c r="I57" s="2">
        <v>1231</v>
      </c>
      <c r="J57" s="2">
        <v>0</v>
      </c>
      <c r="K57" s="2">
        <v>4467.5</v>
      </c>
      <c r="L57" s="2">
        <v>375</v>
      </c>
      <c r="M57" s="2">
        <v>50</v>
      </c>
      <c r="N57" s="2">
        <v>0</v>
      </c>
      <c r="O57" s="2">
        <v>213</v>
      </c>
      <c r="P57" s="2">
        <v>264</v>
      </c>
      <c r="Q57" s="2">
        <v>0</v>
      </c>
      <c r="R57" s="2">
        <v>489.5</v>
      </c>
      <c r="S57" s="2">
        <v>24363</v>
      </c>
      <c r="T57" s="2">
        <v>35100</v>
      </c>
      <c r="U57" s="2">
        <v>33656</v>
      </c>
      <c r="V57" s="2">
        <v>24841.5</v>
      </c>
      <c r="W57" s="2">
        <v>1</v>
      </c>
      <c r="X57" s="2">
        <v>0.73810019015925843</v>
      </c>
      <c r="Y57" s="2">
        <v>0.98073787814745483</v>
      </c>
      <c r="Z57" s="2">
        <v>0</v>
      </c>
      <c r="AA57" s="2">
        <v>0.72388281435702406</v>
      </c>
    </row>
    <row r="58" spans="1:27" x14ac:dyDescent="0.3">
      <c r="A58" s="6">
        <v>45170</v>
      </c>
      <c r="B58" t="str">
        <f t="shared" si="1"/>
        <v>TASA BROACHING 75T I5006</v>
      </c>
      <c r="C58" s="2" t="s">
        <v>66</v>
      </c>
      <c r="D58" s="2">
        <v>1000</v>
      </c>
      <c r="E58" s="2">
        <v>170</v>
      </c>
      <c r="F58" s="2">
        <v>2229</v>
      </c>
      <c r="G58" s="2">
        <v>1518</v>
      </c>
      <c r="H58" s="2">
        <v>88</v>
      </c>
      <c r="I58" s="2">
        <v>275</v>
      </c>
      <c r="J58" s="2">
        <v>490</v>
      </c>
      <c r="K58" s="2">
        <v>1549.6000000000001</v>
      </c>
      <c r="L58" s="2">
        <v>409.4</v>
      </c>
      <c r="M58" s="2">
        <v>364</v>
      </c>
      <c r="N58" s="2">
        <v>137</v>
      </c>
      <c r="O58" s="2">
        <v>221</v>
      </c>
      <c r="P58" s="2">
        <v>10</v>
      </c>
      <c r="Q58" s="2">
        <v>160</v>
      </c>
      <c r="R58" s="2">
        <v>192</v>
      </c>
      <c r="S58" s="2">
        <v>26764.1</v>
      </c>
      <c r="T58" s="2">
        <v>35100</v>
      </c>
      <c r="U58" s="2">
        <v>34404</v>
      </c>
      <c r="V58" s="2">
        <v>27127</v>
      </c>
      <c r="W58" s="2">
        <v>1</v>
      </c>
      <c r="X58" s="2">
        <v>0.78848389722125334</v>
      </c>
      <c r="Y58" s="2">
        <v>0.98662218453938877</v>
      </c>
      <c r="Z58" s="2">
        <v>0</v>
      </c>
      <c r="AA58" s="2">
        <v>0.77793570515056387</v>
      </c>
    </row>
    <row r="59" spans="1:27" x14ac:dyDescent="0.3">
      <c r="A59" s="6">
        <v>45170</v>
      </c>
      <c r="B59" t="str">
        <f t="shared" si="1"/>
        <v>PREMIER HOBBING PE250-1 I7006</v>
      </c>
      <c r="C59" s="2" t="s">
        <v>67</v>
      </c>
      <c r="D59" s="2">
        <v>560</v>
      </c>
      <c r="E59" s="2">
        <v>97</v>
      </c>
      <c r="F59" s="2">
        <v>4182</v>
      </c>
      <c r="G59" s="2">
        <v>780</v>
      </c>
      <c r="H59" s="2">
        <v>1092</v>
      </c>
      <c r="I59" s="2">
        <v>0</v>
      </c>
      <c r="J59" s="2">
        <v>0</v>
      </c>
      <c r="K59" s="2">
        <v>1009</v>
      </c>
      <c r="L59" s="2">
        <v>440</v>
      </c>
      <c r="M59" s="2">
        <v>726</v>
      </c>
      <c r="N59" s="2">
        <v>0</v>
      </c>
      <c r="O59" s="2">
        <v>115</v>
      </c>
      <c r="P59" s="2">
        <v>0</v>
      </c>
      <c r="Q59" s="2">
        <v>315</v>
      </c>
      <c r="R59" s="2">
        <v>155</v>
      </c>
      <c r="S59" s="2">
        <v>25265.800000000003</v>
      </c>
      <c r="T59" s="2">
        <v>35100</v>
      </c>
      <c r="U59" s="2">
        <v>34670</v>
      </c>
      <c r="V59" s="2">
        <v>25734</v>
      </c>
      <c r="W59" s="2">
        <v>1</v>
      </c>
      <c r="X59" s="2">
        <v>0.74225555235073548</v>
      </c>
      <c r="Y59" s="2">
        <v>0.9818061708245901</v>
      </c>
      <c r="Z59" s="2">
        <v>0</v>
      </c>
      <c r="AA59" s="2">
        <v>0.72875108162676672</v>
      </c>
    </row>
    <row r="60" spans="1:27" x14ac:dyDescent="0.3">
      <c r="A60" s="6">
        <v>45170</v>
      </c>
      <c r="B60" t="str">
        <f t="shared" si="1"/>
        <v>STUDER EXT GRINDING S36-2 I13006</v>
      </c>
      <c r="C60" s="2" t="s">
        <v>68</v>
      </c>
      <c r="D60" s="2">
        <v>905</v>
      </c>
      <c r="E60" s="2">
        <v>295</v>
      </c>
      <c r="F60" s="2">
        <v>3035</v>
      </c>
      <c r="G60" s="2">
        <v>365</v>
      </c>
      <c r="H60" s="2">
        <v>1905</v>
      </c>
      <c r="I60" s="2">
        <v>175</v>
      </c>
      <c r="J60" s="2">
        <v>15</v>
      </c>
      <c r="K60" s="2">
        <v>2790</v>
      </c>
      <c r="L60" s="2">
        <v>415</v>
      </c>
      <c r="M60" s="2">
        <v>1070</v>
      </c>
      <c r="N60" s="2">
        <v>90</v>
      </c>
      <c r="O60" s="2">
        <v>0</v>
      </c>
      <c r="P60" s="2">
        <v>50</v>
      </c>
      <c r="Q60" s="2">
        <v>130</v>
      </c>
      <c r="R60" s="2">
        <v>60</v>
      </c>
      <c r="S60" s="2">
        <v>28635</v>
      </c>
      <c r="T60" s="2">
        <v>39600</v>
      </c>
      <c r="U60" s="2">
        <v>39280</v>
      </c>
      <c r="V60" s="2">
        <v>28750</v>
      </c>
      <c r="W60" s="2">
        <v>1</v>
      </c>
      <c r="X60" s="2">
        <v>0.73192464358452136</v>
      </c>
      <c r="Y60" s="2">
        <v>0.996</v>
      </c>
      <c r="Z60" s="2">
        <v>0</v>
      </c>
      <c r="AA60" s="2">
        <v>0.72899694501018331</v>
      </c>
    </row>
    <row r="61" spans="1:27" x14ac:dyDescent="0.3">
      <c r="A61" s="6">
        <v>45170</v>
      </c>
      <c r="B61" t="str">
        <f t="shared" si="1"/>
        <v>GLEASON GEAR GRINDING P600/800G-1 I15006</v>
      </c>
      <c r="C61" s="2" t="s">
        <v>69</v>
      </c>
      <c r="D61" s="2">
        <v>525</v>
      </c>
      <c r="E61" s="2">
        <v>265</v>
      </c>
      <c r="F61" s="2">
        <v>1795</v>
      </c>
      <c r="G61" s="2">
        <v>1280</v>
      </c>
      <c r="H61" s="2">
        <v>1975</v>
      </c>
      <c r="I61" s="2">
        <v>40</v>
      </c>
      <c r="J61" s="2">
        <v>0</v>
      </c>
      <c r="K61" s="2">
        <v>3494</v>
      </c>
      <c r="L61" s="2">
        <v>650</v>
      </c>
      <c r="M61" s="2">
        <v>555</v>
      </c>
      <c r="N61" s="2">
        <v>0</v>
      </c>
      <c r="O61" s="2">
        <v>65</v>
      </c>
      <c r="P61" s="2">
        <v>265</v>
      </c>
      <c r="Q61" s="2">
        <v>0</v>
      </c>
      <c r="R61" s="2">
        <v>155</v>
      </c>
      <c r="S61" s="2">
        <v>28449</v>
      </c>
      <c r="T61" s="2">
        <v>36900</v>
      </c>
      <c r="U61" s="2">
        <v>36795</v>
      </c>
      <c r="V61" s="2">
        <v>27926</v>
      </c>
      <c r="W61" s="2">
        <v>1</v>
      </c>
      <c r="X61" s="2">
        <v>0.75896181546405761</v>
      </c>
      <c r="Y61" s="2">
        <v>1.0187280670343049</v>
      </c>
      <c r="Z61" s="2">
        <v>0</v>
      </c>
      <c r="AA61" s="2">
        <v>0.77317570322054618</v>
      </c>
    </row>
    <row r="62" spans="1:27" x14ac:dyDescent="0.3">
      <c r="A62" s="6">
        <v>45170</v>
      </c>
      <c r="B62" t="str">
        <f t="shared" si="1"/>
        <v>GLEASON GEAR GRINDING P600/800G-2 I15008</v>
      </c>
      <c r="C62" s="2" t="s">
        <v>70</v>
      </c>
      <c r="D62" s="2">
        <v>640</v>
      </c>
      <c r="E62" s="2">
        <v>565</v>
      </c>
      <c r="F62" s="2">
        <v>1544</v>
      </c>
      <c r="G62" s="2">
        <v>1039</v>
      </c>
      <c r="H62" s="2">
        <v>2267</v>
      </c>
      <c r="I62" s="2">
        <v>95</v>
      </c>
      <c r="J62" s="2">
        <v>157</v>
      </c>
      <c r="K62" s="2">
        <v>7525.5</v>
      </c>
      <c r="L62" s="2">
        <v>292</v>
      </c>
      <c r="M62" s="2">
        <v>319</v>
      </c>
      <c r="N62" s="2">
        <v>0</v>
      </c>
      <c r="O62" s="2">
        <v>109</v>
      </c>
      <c r="P62" s="2">
        <v>192</v>
      </c>
      <c r="Q62" s="2">
        <v>30</v>
      </c>
      <c r="R62" s="2">
        <v>1110</v>
      </c>
      <c r="S62" s="2">
        <v>23242.5</v>
      </c>
      <c r="T62" s="2">
        <v>33300</v>
      </c>
      <c r="U62" s="2">
        <v>32933</v>
      </c>
      <c r="V62" s="2">
        <v>21944.5</v>
      </c>
      <c r="W62" s="2">
        <v>1</v>
      </c>
      <c r="X62" s="2">
        <v>0.6663377159687851</v>
      </c>
      <c r="Y62" s="2">
        <v>1.0591492173437536</v>
      </c>
      <c r="Z62" s="2">
        <v>0</v>
      </c>
      <c r="AA62" s="2">
        <v>0.70575107035496309</v>
      </c>
    </row>
    <row r="63" spans="1:27" x14ac:dyDescent="0.3">
      <c r="A63" s="6">
        <v>45170</v>
      </c>
      <c r="B63" t="str">
        <f t="shared" si="1"/>
        <v>MAZAK TURNING QTN350B I3008</v>
      </c>
      <c r="C63" s="2" t="s">
        <v>71</v>
      </c>
      <c r="D63" s="2">
        <v>444</v>
      </c>
      <c r="E63" s="2">
        <v>340</v>
      </c>
      <c r="F63" s="2">
        <v>425</v>
      </c>
      <c r="G63" s="2">
        <v>24</v>
      </c>
      <c r="H63" s="2">
        <v>309</v>
      </c>
      <c r="I63" s="2">
        <v>0</v>
      </c>
      <c r="J63" s="2">
        <v>0</v>
      </c>
      <c r="K63" s="2">
        <v>35</v>
      </c>
      <c r="L63" s="2">
        <v>190</v>
      </c>
      <c r="M63" s="2">
        <v>10</v>
      </c>
      <c r="N63" s="2">
        <v>69</v>
      </c>
      <c r="O63" s="2">
        <v>78</v>
      </c>
      <c r="P63" s="2">
        <v>0</v>
      </c>
      <c r="Q63" s="2">
        <v>1800</v>
      </c>
      <c r="R63" s="2">
        <v>25</v>
      </c>
      <c r="S63" s="2">
        <v>9569</v>
      </c>
      <c r="T63" s="2">
        <v>12150</v>
      </c>
      <c r="U63" s="2">
        <v>11622</v>
      </c>
      <c r="V63" s="2">
        <v>9751</v>
      </c>
      <c r="W63" s="2">
        <v>1</v>
      </c>
      <c r="X63" s="2">
        <v>0.83901221820684913</v>
      </c>
      <c r="Y63" s="2">
        <v>0.98133524766690594</v>
      </c>
      <c r="Z63" s="2">
        <v>0</v>
      </c>
      <c r="AA63" s="2">
        <v>0.82335226294957842</v>
      </c>
    </row>
    <row r="64" spans="1:27" x14ac:dyDescent="0.3">
      <c r="A64" s="6">
        <v>45170</v>
      </c>
      <c r="B64" t="str">
        <f t="shared" si="1"/>
        <v>GLEASON HOBBING PE800-1 I7007</v>
      </c>
      <c r="C64" s="2" t="s">
        <v>72</v>
      </c>
      <c r="D64" s="2">
        <v>958</v>
      </c>
      <c r="E64" s="2">
        <v>1530</v>
      </c>
      <c r="F64" s="2">
        <v>1209</v>
      </c>
      <c r="G64" s="2">
        <v>640</v>
      </c>
      <c r="H64" s="2">
        <v>797</v>
      </c>
      <c r="I64" s="2">
        <v>734</v>
      </c>
      <c r="J64" s="2">
        <v>0</v>
      </c>
      <c r="K64" s="2">
        <v>4165</v>
      </c>
      <c r="L64" s="2">
        <v>1019</v>
      </c>
      <c r="M64" s="2">
        <v>341</v>
      </c>
      <c r="N64" s="2">
        <v>640</v>
      </c>
      <c r="O64" s="2">
        <v>180</v>
      </c>
      <c r="P64" s="2">
        <v>0</v>
      </c>
      <c r="Q64" s="2">
        <v>60</v>
      </c>
      <c r="R64" s="2">
        <v>20</v>
      </c>
      <c r="S64" s="2">
        <v>27082</v>
      </c>
      <c r="T64" s="2">
        <v>39150</v>
      </c>
      <c r="U64" s="2">
        <v>38176</v>
      </c>
      <c r="V64" s="2">
        <v>27307</v>
      </c>
      <c r="W64" s="2">
        <v>0.99909090909090914</v>
      </c>
      <c r="X64" s="2">
        <v>0.71529233025984917</v>
      </c>
      <c r="Y64" s="2">
        <v>0.99176035448786026</v>
      </c>
      <c r="Z64" s="2">
        <v>0</v>
      </c>
      <c r="AA64" s="2">
        <v>0.70875366722548205</v>
      </c>
    </row>
    <row r="65" spans="1:27" x14ac:dyDescent="0.3">
      <c r="A65" s="6">
        <v>45170</v>
      </c>
      <c r="B65" t="str">
        <f t="shared" si="1"/>
        <v>GLEASON HOBBING PE800-2 I7014</v>
      </c>
      <c r="C65" s="2" t="s">
        <v>73</v>
      </c>
      <c r="D65" s="2">
        <v>1169</v>
      </c>
      <c r="E65" s="2">
        <v>1400</v>
      </c>
      <c r="F65" s="2">
        <v>870</v>
      </c>
      <c r="G65" s="2">
        <v>124</v>
      </c>
      <c r="H65" s="2">
        <v>149</v>
      </c>
      <c r="I65" s="2">
        <v>757</v>
      </c>
      <c r="J65" s="2">
        <v>10</v>
      </c>
      <c r="K65" s="2">
        <v>342</v>
      </c>
      <c r="L65" s="2">
        <v>605</v>
      </c>
      <c r="M65" s="2">
        <v>305</v>
      </c>
      <c r="N65" s="2">
        <v>1803</v>
      </c>
      <c r="O65" s="2">
        <v>192</v>
      </c>
      <c r="P65" s="2">
        <v>900</v>
      </c>
      <c r="Q65" s="2">
        <v>410</v>
      </c>
      <c r="R65" s="2">
        <v>220</v>
      </c>
      <c r="S65" s="2">
        <v>29362</v>
      </c>
      <c r="T65" s="2">
        <v>38700</v>
      </c>
      <c r="U65" s="2">
        <v>37331</v>
      </c>
      <c r="V65" s="2">
        <v>29444</v>
      </c>
      <c r="W65" s="2">
        <v>1</v>
      </c>
      <c r="X65" s="2">
        <v>0.78872786692025398</v>
      </c>
      <c r="Y65" s="2">
        <v>0.99721505230267626</v>
      </c>
      <c r="Z65" s="2">
        <v>0</v>
      </c>
      <c r="AA65" s="2">
        <v>0.78653130106345936</v>
      </c>
    </row>
    <row r="66" spans="1:27" x14ac:dyDescent="0.3">
      <c r="A66" s="6">
        <v>45170</v>
      </c>
      <c r="B66" t="str">
        <f t="shared" ref="B66:B141" si="2">_xlfn.XLOOKUP(C66,$C$274:$C$347,$B$274:$B$347)</f>
        <v>GLEASON HOBBING P600H-1 I7010</v>
      </c>
      <c r="C66" s="2" t="s">
        <v>74</v>
      </c>
      <c r="D66" s="2">
        <v>1070</v>
      </c>
      <c r="E66" s="2">
        <v>1548</v>
      </c>
      <c r="F66" s="2">
        <v>3445</v>
      </c>
      <c r="G66" s="2">
        <v>585</v>
      </c>
      <c r="H66" s="2">
        <v>541</v>
      </c>
      <c r="I66" s="2">
        <v>468</v>
      </c>
      <c r="J66" s="2">
        <v>90</v>
      </c>
      <c r="K66" s="2">
        <v>2420</v>
      </c>
      <c r="L66" s="2">
        <v>425</v>
      </c>
      <c r="M66" s="2">
        <v>620</v>
      </c>
      <c r="N66" s="2">
        <v>1904</v>
      </c>
      <c r="O66" s="2">
        <v>510</v>
      </c>
      <c r="P66" s="2">
        <v>370</v>
      </c>
      <c r="Q66" s="2">
        <v>515</v>
      </c>
      <c r="R66" s="2">
        <v>300</v>
      </c>
      <c r="S66" s="2">
        <v>23585</v>
      </c>
      <c r="T66" s="2">
        <v>36000</v>
      </c>
      <c r="U66" s="2">
        <v>34597</v>
      </c>
      <c r="V66" s="2">
        <v>23414</v>
      </c>
      <c r="W66" s="2">
        <v>0.999185667752443</v>
      </c>
      <c r="X66" s="2">
        <v>0.6767638812613811</v>
      </c>
      <c r="Y66" s="2">
        <v>1.0073033227983257</v>
      </c>
      <c r="Z66" s="2">
        <v>0</v>
      </c>
      <c r="AA66" s="2">
        <v>0.68115137075299492</v>
      </c>
    </row>
    <row r="67" spans="1:27" x14ac:dyDescent="0.3">
      <c r="A67" s="6">
        <v>45170</v>
      </c>
      <c r="B67" t="str">
        <f t="shared" si="2"/>
        <v>MAZAK HMC FH5800 I21002</v>
      </c>
      <c r="C67" s="2" t="s">
        <v>75</v>
      </c>
      <c r="D67" s="2">
        <v>2395</v>
      </c>
      <c r="E67" s="2">
        <v>1020</v>
      </c>
      <c r="F67" s="2">
        <v>961</v>
      </c>
      <c r="G67" s="2">
        <v>0</v>
      </c>
      <c r="H67" s="2">
        <v>725</v>
      </c>
      <c r="I67" s="2">
        <v>150</v>
      </c>
      <c r="J67" s="2">
        <v>0</v>
      </c>
      <c r="K67" s="2">
        <v>396</v>
      </c>
      <c r="L67" s="2">
        <v>369</v>
      </c>
      <c r="M67" s="2">
        <v>2530</v>
      </c>
      <c r="N67" s="2">
        <v>344</v>
      </c>
      <c r="O67" s="2">
        <v>60</v>
      </c>
      <c r="P67" s="2">
        <v>0</v>
      </c>
      <c r="Q67" s="2">
        <v>0</v>
      </c>
      <c r="R67" s="2">
        <v>471</v>
      </c>
      <c r="S67" s="2">
        <v>24636</v>
      </c>
      <c r="T67" s="2">
        <v>30600</v>
      </c>
      <c r="U67" s="2">
        <v>30390</v>
      </c>
      <c r="V67" s="2">
        <v>24779</v>
      </c>
      <c r="W67" s="2">
        <v>1</v>
      </c>
      <c r="X67" s="2">
        <v>0.81536689700559395</v>
      </c>
      <c r="Y67" s="2">
        <v>0.99422898422050932</v>
      </c>
      <c r="Z67" s="2">
        <v>0</v>
      </c>
      <c r="AA67" s="2">
        <v>0.81066140177690027</v>
      </c>
    </row>
    <row r="68" spans="1:27" x14ac:dyDescent="0.3">
      <c r="A68" s="6">
        <v>45170</v>
      </c>
      <c r="B68" t="str">
        <f t="shared" si="2"/>
        <v>PMT EXT GRINDING AWH600 I13007</v>
      </c>
      <c r="C68" s="2" t="s">
        <v>76</v>
      </c>
      <c r="D68" s="2">
        <v>1415</v>
      </c>
      <c r="E68" s="2">
        <v>345</v>
      </c>
      <c r="F68" s="2">
        <v>3575</v>
      </c>
      <c r="G68" s="2">
        <v>0</v>
      </c>
      <c r="H68" s="2">
        <v>1099</v>
      </c>
      <c r="I68" s="2">
        <v>60</v>
      </c>
      <c r="J68" s="2">
        <v>15</v>
      </c>
      <c r="K68" s="2">
        <v>895</v>
      </c>
      <c r="L68" s="2">
        <v>475</v>
      </c>
      <c r="M68" s="2">
        <v>1060</v>
      </c>
      <c r="N68" s="2">
        <v>95</v>
      </c>
      <c r="O68" s="2">
        <v>115</v>
      </c>
      <c r="P68" s="2">
        <v>0</v>
      </c>
      <c r="Q68" s="2">
        <v>95</v>
      </c>
      <c r="R68" s="2">
        <v>80</v>
      </c>
      <c r="S68" s="2">
        <v>29523</v>
      </c>
      <c r="T68" s="2">
        <v>39150</v>
      </c>
      <c r="U68" s="2">
        <v>38865</v>
      </c>
      <c r="V68" s="2">
        <v>29826</v>
      </c>
      <c r="W68" s="2">
        <v>0.9990503323836657</v>
      </c>
      <c r="X68" s="2">
        <v>0.76742570436125046</v>
      </c>
      <c r="Y68" s="2">
        <v>0.98984107825387246</v>
      </c>
      <c r="Z68" s="2">
        <v>0</v>
      </c>
      <c r="AA68" s="2">
        <v>0.75890809116076063</v>
      </c>
    </row>
    <row r="69" spans="1:27" x14ac:dyDescent="0.3">
      <c r="A69" s="6">
        <v>45170</v>
      </c>
      <c r="B69" t="str">
        <f t="shared" si="2"/>
        <v>MAZAK TURNING QTN350A I3007</v>
      </c>
      <c r="C69" s="2" t="s">
        <v>77</v>
      </c>
      <c r="D69" s="2">
        <v>2865</v>
      </c>
      <c r="E69" s="2">
        <v>634</v>
      </c>
      <c r="F69" s="2">
        <v>914</v>
      </c>
      <c r="G69" s="2">
        <v>183</v>
      </c>
      <c r="H69" s="2">
        <v>523</v>
      </c>
      <c r="I69" s="2">
        <v>120</v>
      </c>
      <c r="J69" s="2">
        <v>0</v>
      </c>
      <c r="K69" s="2">
        <v>959</v>
      </c>
      <c r="L69" s="2">
        <v>338</v>
      </c>
      <c r="M69" s="2">
        <v>1494</v>
      </c>
      <c r="N69" s="2">
        <v>221</v>
      </c>
      <c r="O69" s="2">
        <v>247</v>
      </c>
      <c r="P69" s="2">
        <v>239</v>
      </c>
      <c r="Q69" s="2">
        <v>20</v>
      </c>
      <c r="R69" s="2">
        <v>221</v>
      </c>
      <c r="S69" s="2">
        <v>20443</v>
      </c>
      <c r="T69" s="2">
        <v>29250</v>
      </c>
      <c r="U69" s="2">
        <v>28863</v>
      </c>
      <c r="V69" s="2">
        <v>20722</v>
      </c>
      <c r="W69" s="2">
        <v>1</v>
      </c>
      <c r="X69" s="2">
        <v>0.71794338772823341</v>
      </c>
      <c r="Y69" s="2">
        <v>0.98653604864395328</v>
      </c>
      <c r="Z69" s="2">
        <v>0</v>
      </c>
      <c r="AA69" s="2">
        <v>0.70827703287946508</v>
      </c>
    </row>
    <row r="70" spans="1:27" x14ac:dyDescent="0.3">
      <c r="A70" s="6">
        <v>45200</v>
      </c>
      <c r="B70" t="str">
        <f t="shared" si="2"/>
        <v>BROACHING MACHINE 10T - 5001</v>
      </c>
      <c r="C70" s="2" t="s">
        <v>0</v>
      </c>
      <c r="D70" s="2">
        <v>3860</v>
      </c>
      <c r="E70" s="2">
        <v>10</v>
      </c>
      <c r="F70" s="2">
        <v>1005</v>
      </c>
      <c r="G70" s="2">
        <v>710</v>
      </c>
      <c r="H70" s="2">
        <v>0</v>
      </c>
      <c r="I70" s="2">
        <v>60</v>
      </c>
      <c r="J70" s="2">
        <v>0</v>
      </c>
      <c r="K70" s="2">
        <v>0</v>
      </c>
      <c r="L70" s="2">
        <v>10</v>
      </c>
      <c r="M70" s="2">
        <v>80</v>
      </c>
      <c r="N70" s="2">
        <v>0</v>
      </c>
      <c r="O70" s="2">
        <v>0</v>
      </c>
      <c r="P70" s="2">
        <v>0</v>
      </c>
      <c r="Q70" s="2">
        <v>1370</v>
      </c>
      <c r="R70" s="2">
        <v>150</v>
      </c>
      <c r="S70" s="2">
        <v>13596.5</v>
      </c>
      <c r="T70" s="2">
        <v>18450</v>
      </c>
      <c r="U70" s="2">
        <v>17920</v>
      </c>
      <c r="V70" s="2">
        <v>13955</v>
      </c>
      <c r="W70" s="2">
        <v>1</v>
      </c>
      <c r="X70" s="2">
        <v>0.7787388392857143</v>
      </c>
      <c r="Y70" s="2">
        <v>0.97431028305266931</v>
      </c>
      <c r="Z70" s="2">
        <v>0</v>
      </c>
      <c r="AA70" s="2">
        <v>0.75873325892857146</v>
      </c>
    </row>
    <row r="71" spans="1:27" x14ac:dyDescent="0.3">
      <c r="A71" s="6">
        <v>45200</v>
      </c>
      <c r="B71" t="str">
        <f t="shared" si="2"/>
        <v>SICMAT SHAVING RASO400 I9005</v>
      </c>
      <c r="C71" s="2" t="s">
        <v>1</v>
      </c>
      <c r="D71" s="2">
        <v>690</v>
      </c>
      <c r="E71" s="2">
        <v>300</v>
      </c>
      <c r="F71" s="2">
        <v>2245</v>
      </c>
      <c r="G71" s="2">
        <v>1755</v>
      </c>
      <c r="H71" s="2">
        <v>2515</v>
      </c>
      <c r="I71" s="2">
        <v>90</v>
      </c>
      <c r="J71" s="2">
        <v>0</v>
      </c>
      <c r="K71" s="2">
        <v>435</v>
      </c>
      <c r="L71" s="2">
        <v>265</v>
      </c>
      <c r="M71" s="2">
        <v>175</v>
      </c>
      <c r="N71" s="2">
        <v>40</v>
      </c>
      <c r="O71" s="2">
        <v>120</v>
      </c>
      <c r="P71" s="2">
        <v>0</v>
      </c>
      <c r="Q71" s="2">
        <v>0</v>
      </c>
      <c r="R71" s="2">
        <v>275</v>
      </c>
      <c r="S71" s="2">
        <v>21624.2</v>
      </c>
      <c r="T71" s="2">
        <v>31950</v>
      </c>
      <c r="U71" s="2">
        <v>31740</v>
      </c>
      <c r="V71" s="2">
        <v>24045</v>
      </c>
      <c r="W71" s="2">
        <v>1</v>
      </c>
      <c r="X71" s="2">
        <v>0.75756143667296783</v>
      </c>
      <c r="Y71" s="2">
        <v>0.89932210438760662</v>
      </c>
      <c r="Z71" s="2">
        <v>0</v>
      </c>
      <c r="AA71" s="2">
        <v>0.68129174543163207</v>
      </c>
    </row>
    <row r="72" spans="1:27" x14ac:dyDescent="0.3">
      <c r="A72" s="6">
        <v>45200</v>
      </c>
      <c r="B72" t="str">
        <f t="shared" si="2"/>
        <v>GLEASON HOBBING GP400 I7013</v>
      </c>
      <c r="C72" s="2" t="s">
        <v>2</v>
      </c>
      <c r="D72" s="2">
        <v>685</v>
      </c>
      <c r="E72" s="2">
        <v>910</v>
      </c>
      <c r="F72" s="2">
        <v>3355</v>
      </c>
      <c r="G72" s="2">
        <v>1200</v>
      </c>
      <c r="H72" s="2">
        <v>425</v>
      </c>
      <c r="I72" s="2">
        <v>60</v>
      </c>
      <c r="J72" s="2">
        <v>5</v>
      </c>
      <c r="K72" s="2">
        <v>390</v>
      </c>
      <c r="L72" s="2">
        <v>410</v>
      </c>
      <c r="M72" s="2">
        <v>40</v>
      </c>
      <c r="N72" s="2">
        <v>10</v>
      </c>
      <c r="O72" s="2">
        <v>0</v>
      </c>
      <c r="P72" s="2">
        <v>1025</v>
      </c>
      <c r="Q72" s="2">
        <v>60</v>
      </c>
      <c r="R72" s="2">
        <v>0</v>
      </c>
      <c r="S72" s="2">
        <v>25792.399999999994</v>
      </c>
      <c r="T72" s="2">
        <v>34650</v>
      </c>
      <c r="U72" s="2">
        <v>34525</v>
      </c>
      <c r="V72" s="2">
        <v>26525</v>
      </c>
      <c r="W72" s="2">
        <v>1</v>
      </c>
      <c r="X72" s="2">
        <v>0.76828385228095586</v>
      </c>
      <c r="Y72" s="2">
        <v>0.97238077285579616</v>
      </c>
      <c r="Z72" s="2">
        <v>0</v>
      </c>
      <c r="AA72" s="2">
        <v>0.74706444605358424</v>
      </c>
    </row>
    <row r="73" spans="1:27" x14ac:dyDescent="0.3">
      <c r="A73" s="6">
        <v>45200</v>
      </c>
      <c r="B73" t="str">
        <f t="shared" si="2"/>
        <v>CLC SHAPING CLC 400-1 I18000</v>
      </c>
      <c r="C73" s="2" t="s">
        <v>3</v>
      </c>
      <c r="D73" s="2">
        <v>660</v>
      </c>
      <c r="E73" s="2">
        <v>115</v>
      </c>
      <c r="F73" s="2">
        <v>2325</v>
      </c>
      <c r="G73" s="2">
        <v>405</v>
      </c>
      <c r="H73" s="2">
        <v>440</v>
      </c>
      <c r="I73" s="2">
        <v>90</v>
      </c>
      <c r="J73" s="2">
        <v>0</v>
      </c>
      <c r="K73" s="2">
        <v>9420</v>
      </c>
      <c r="L73" s="2">
        <v>105</v>
      </c>
      <c r="M73" s="2">
        <v>0</v>
      </c>
      <c r="N73" s="2">
        <v>0</v>
      </c>
      <c r="O73" s="2">
        <v>0</v>
      </c>
      <c r="P73" s="2">
        <v>0</v>
      </c>
      <c r="Q73" s="2">
        <v>0</v>
      </c>
      <c r="R73" s="2">
        <v>40</v>
      </c>
      <c r="S73" s="2">
        <v>17869</v>
      </c>
      <c r="T73" s="2">
        <v>22950</v>
      </c>
      <c r="U73" s="2">
        <v>22860</v>
      </c>
      <c r="V73" s="2">
        <v>18600</v>
      </c>
      <c r="W73" s="2">
        <v>0.99953073674331305</v>
      </c>
      <c r="X73" s="2">
        <v>0.81364829396325455</v>
      </c>
      <c r="Y73" s="2">
        <v>0.96069892473118279</v>
      </c>
      <c r="Z73" s="2">
        <v>0</v>
      </c>
      <c r="AA73" s="2">
        <v>0.78130423162144613</v>
      </c>
    </row>
    <row r="74" spans="1:27" x14ac:dyDescent="0.3">
      <c r="A74" s="6">
        <v>45200</v>
      </c>
      <c r="B74" t="str">
        <f t="shared" si="2"/>
        <v>SICMAT-2 SHAVING NRSU310 I9002</v>
      </c>
      <c r="C74" s="2" t="s">
        <v>4</v>
      </c>
      <c r="D74" s="2">
        <v>0</v>
      </c>
      <c r="E74" s="2">
        <v>0</v>
      </c>
      <c r="F74" s="2">
        <v>0</v>
      </c>
      <c r="G74" s="2">
        <v>0</v>
      </c>
      <c r="H74" s="2">
        <v>0</v>
      </c>
      <c r="I74" s="2">
        <v>0</v>
      </c>
      <c r="J74" s="2">
        <v>0</v>
      </c>
      <c r="K74" s="2">
        <v>0</v>
      </c>
      <c r="L74" s="2">
        <v>0</v>
      </c>
      <c r="M74" s="2">
        <v>0</v>
      </c>
      <c r="N74" s="2">
        <v>0</v>
      </c>
      <c r="O74" s="2">
        <v>0</v>
      </c>
      <c r="P74" s="2">
        <v>0</v>
      </c>
      <c r="Q74" s="2">
        <v>0</v>
      </c>
      <c r="R74" s="2">
        <v>0</v>
      </c>
      <c r="S74" s="2">
        <v>0</v>
      </c>
      <c r="T74" s="2">
        <v>0</v>
      </c>
      <c r="U74" s="2">
        <v>0</v>
      </c>
      <c r="V74" s="2">
        <v>0</v>
      </c>
      <c r="W74" s="2" t="e">
        <v>#DIV/0!</v>
      </c>
      <c r="X74" s="2">
        <v>0.63611111111111096</v>
      </c>
      <c r="Y74" s="2">
        <v>0.89857350800582203</v>
      </c>
      <c r="Z74" s="2">
        <v>0</v>
      </c>
      <c r="AA74" s="2" t="s">
        <v>103</v>
      </c>
    </row>
    <row r="75" spans="1:27" x14ac:dyDescent="0.3">
      <c r="A75" s="6">
        <v>45200</v>
      </c>
      <c r="B75" t="str">
        <f t="shared" si="2"/>
        <v>GLEASON SHAVING ZS300 I9004</v>
      </c>
      <c r="C75" s="2" t="s">
        <v>5</v>
      </c>
      <c r="D75" s="2">
        <v>775</v>
      </c>
      <c r="E75" s="2">
        <v>70</v>
      </c>
      <c r="F75" s="2">
        <v>3320</v>
      </c>
      <c r="G75" s="2">
        <v>1210</v>
      </c>
      <c r="H75" s="2">
        <v>670</v>
      </c>
      <c r="I75" s="2">
        <v>140</v>
      </c>
      <c r="J75" s="2">
        <v>15</v>
      </c>
      <c r="K75" s="2">
        <v>1020</v>
      </c>
      <c r="L75" s="2">
        <v>385</v>
      </c>
      <c r="M75" s="2">
        <v>40</v>
      </c>
      <c r="N75" s="2">
        <v>20</v>
      </c>
      <c r="O75" s="2">
        <v>80</v>
      </c>
      <c r="P75" s="2">
        <v>0</v>
      </c>
      <c r="Q75" s="2">
        <v>0</v>
      </c>
      <c r="R75" s="2">
        <v>20</v>
      </c>
      <c r="S75" s="2">
        <v>28208.75</v>
      </c>
      <c r="T75" s="2">
        <v>36900</v>
      </c>
      <c r="U75" s="2">
        <v>36665</v>
      </c>
      <c r="V75" s="2">
        <v>29135</v>
      </c>
      <c r="W75" s="2">
        <v>1</v>
      </c>
      <c r="X75" s="2">
        <v>0.79462702850129552</v>
      </c>
      <c r="Y75" s="2">
        <v>0.96820834048395399</v>
      </c>
      <c r="Z75" s="2">
        <v>0</v>
      </c>
      <c r="AA75" s="2">
        <v>0.7693645165689349</v>
      </c>
    </row>
    <row r="76" spans="1:27" x14ac:dyDescent="0.3">
      <c r="A76" s="6">
        <v>45200</v>
      </c>
      <c r="B76" t="str">
        <f t="shared" si="2"/>
        <v>PREMIER HOBBING PE250-2 I7009</v>
      </c>
      <c r="C76" s="2" t="s">
        <v>6</v>
      </c>
      <c r="D76" s="2">
        <v>665</v>
      </c>
      <c r="E76" s="2">
        <v>480</v>
      </c>
      <c r="F76" s="2">
        <v>3275</v>
      </c>
      <c r="G76" s="2">
        <v>1085</v>
      </c>
      <c r="H76" s="2">
        <v>350</v>
      </c>
      <c r="I76" s="2">
        <v>90</v>
      </c>
      <c r="J76" s="2">
        <v>0</v>
      </c>
      <c r="K76" s="2">
        <v>270</v>
      </c>
      <c r="L76" s="2">
        <v>195</v>
      </c>
      <c r="M76" s="2">
        <v>0</v>
      </c>
      <c r="N76" s="2">
        <v>279</v>
      </c>
      <c r="O76" s="2">
        <v>160</v>
      </c>
      <c r="P76" s="2">
        <v>0</v>
      </c>
      <c r="Q76" s="2">
        <v>80</v>
      </c>
      <c r="R76" s="2">
        <v>70</v>
      </c>
      <c r="S76" s="2">
        <v>25112.3</v>
      </c>
      <c r="T76" s="2">
        <v>33300</v>
      </c>
      <c r="U76" s="2">
        <v>32970</v>
      </c>
      <c r="V76" s="2">
        <v>26301</v>
      </c>
      <c r="W76" s="2">
        <v>1</v>
      </c>
      <c r="X76" s="2">
        <v>0.79772520473157416</v>
      </c>
      <c r="Y76" s="2">
        <v>0.95480399984791453</v>
      </c>
      <c r="Z76" s="2">
        <v>0</v>
      </c>
      <c r="AA76" s="2">
        <v>0.76167121625720347</v>
      </c>
    </row>
    <row r="77" spans="1:27" x14ac:dyDescent="0.3">
      <c r="A77" s="6">
        <v>45200</v>
      </c>
      <c r="B77" t="str">
        <f t="shared" si="2"/>
        <v>GLEASON HOBBING GP300-2 I7012</v>
      </c>
      <c r="C77" s="2" t="s">
        <v>7</v>
      </c>
      <c r="D77" s="2">
        <v>465</v>
      </c>
      <c r="E77" s="2">
        <v>655</v>
      </c>
      <c r="F77" s="2">
        <v>2880</v>
      </c>
      <c r="G77" s="2">
        <v>925</v>
      </c>
      <c r="H77" s="2">
        <v>390</v>
      </c>
      <c r="I77" s="2">
        <v>120</v>
      </c>
      <c r="J77" s="2">
        <v>0</v>
      </c>
      <c r="K77" s="2">
        <v>615</v>
      </c>
      <c r="L77" s="2">
        <v>180</v>
      </c>
      <c r="M77" s="2">
        <v>0</v>
      </c>
      <c r="N77" s="2">
        <v>35</v>
      </c>
      <c r="O77" s="2">
        <v>0</v>
      </c>
      <c r="P77" s="2">
        <v>149</v>
      </c>
      <c r="Q77" s="2">
        <v>0</v>
      </c>
      <c r="R77" s="2">
        <v>20</v>
      </c>
      <c r="S77" s="2">
        <v>24993.9</v>
      </c>
      <c r="T77" s="2">
        <v>32400</v>
      </c>
      <c r="U77" s="2">
        <v>32280</v>
      </c>
      <c r="V77" s="2">
        <v>25966</v>
      </c>
      <c r="W77" s="2">
        <v>0.99990067540723082</v>
      </c>
      <c r="X77" s="2">
        <v>0.80439900867410163</v>
      </c>
      <c r="Y77" s="2">
        <v>0.96256258183778798</v>
      </c>
      <c r="Z77" s="2">
        <v>0</v>
      </c>
      <c r="AA77" s="2">
        <v>0.77420748113571225</v>
      </c>
    </row>
    <row r="78" spans="1:27" x14ac:dyDescent="0.3">
      <c r="A78" s="6">
        <v>45200</v>
      </c>
      <c r="B78" t="str">
        <f t="shared" si="2"/>
        <v>CLC SHAPING CLC 400-2 I18001</v>
      </c>
      <c r="C78" s="2" t="s">
        <v>8</v>
      </c>
      <c r="D78" s="2">
        <v>1300</v>
      </c>
      <c r="E78" s="2">
        <v>155</v>
      </c>
      <c r="F78" s="2">
        <v>2355</v>
      </c>
      <c r="G78" s="2">
        <v>1365</v>
      </c>
      <c r="H78" s="2">
        <v>395</v>
      </c>
      <c r="I78" s="2">
        <v>105</v>
      </c>
      <c r="J78" s="2">
        <v>0</v>
      </c>
      <c r="K78" s="2">
        <v>500</v>
      </c>
      <c r="L78" s="2">
        <v>85</v>
      </c>
      <c r="M78" s="2">
        <v>0</v>
      </c>
      <c r="N78" s="2">
        <v>20</v>
      </c>
      <c r="O78" s="2">
        <v>30</v>
      </c>
      <c r="P78" s="2">
        <v>0</v>
      </c>
      <c r="Q78" s="2">
        <v>60</v>
      </c>
      <c r="R78" s="2">
        <v>540</v>
      </c>
      <c r="S78" s="2">
        <v>23711</v>
      </c>
      <c r="T78" s="2">
        <v>31950</v>
      </c>
      <c r="U78" s="2">
        <v>31755</v>
      </c>
      <c r="V78" s="2">
        <v>25940</v>
      </c>
      <c r="W78" s="2">
        <v>0.99975173783515392</v>
      </c>
      <c r="X78" s="2">
        <v>0.81687923161706821</v>
      </c>
      <c r="Y78" s="2">
        <v>0.91407093292212793</v>
      </c>
      <c r="Z78" s="2">
        <v>0</v>
      </c>
      <c r="AA78" s="2">
        <v>0.7465001875550098</v>
      </c>
    </row>
    <row r="79" spans="1:27" x14ac:dyDescent="0.3">
      <c r="A79" s="6">
        <v>45200</v>
      </c>
      <c r="B79" t="str">
        <f t="shared" si="2"/>
        <v>PAIDEMM SHAPPING DS500 I18002</v>
      </c>
      <c r="C79" s="2" t="s">
        <v>9</v>
      </c>
      <c r="D79" s="2">
        <v>880</v>
      </c>
      <c r="E79" s="2">
        <v>120</v>
      </c>
      <c r="F79" s="2">
        <v>2575</v>
      </c>
      <c r="G79" s="2">
        <v>465</v>
      </c>
      <c r="H79" s="2">
        <v>195</v>
      </c>
      <c r="I79" s="2">
        <v>210</v>
      </c>
      <c r="J79" s="2">
        <v>15</v>
      </c>
      <c r="K79" s="2">
        <v>915</v>
      </c>
      <c r="L79" s="2">
        <v>180</v>
      </c>
      <c r="M79" s="2">
        <v>30</v>
      </c>
      <c r="N79" s="2">
        <v>605</v>
      </c>
      <c r="O79" s="2">
        <v>30</v>
      </c>
      <c r="P79" s="2">
        <v>0</v>
      </c>
      <c r="Q79" s="2">
        <v>60</v>
      </c>
      <c r="R79" s="2">
        <v>360</v>
      </c>
      <c r="S79" s="2">
        <v>24371.5</v>
      </c>
      <c r="T79" s="2">
        <v>32850</v>
      </c>
      <c r="U79" s="2">
        <v>32525</v>
      </c>
      <c r="V79" s="2">
        <v>26210</v>
      </c>
      <c r="W79" s="2">
        <v>1</v>
      </c>
      <c r="X79" s="2">
        <v>0.80584166026133741</v>
      </c>
      <c r="Y79" s="2">
        <v>0.92985501716901942</v>
      </c>
      <c r="Z79" s="2">
        <v>0</v>
      </c>
      <c r="AA79" s="2">
        <v>0.74931591083781701</v>
      </c>
    </row>
    <row r="80" spans="1:27" x14ac:dyDescent="0.3">
      <c r="A80" s="6">
        <v>45200</v>
      </c>
      <c r="B80" t="str">
        <f t="shared" si="2"/>
        <v>SLOTTING MACHINE - SAGAR-6004</v>
      </c>
      <c r="C80" s="2" t="s">
        <v>10</v>
      </c>
      <c r="D80" s="2">
        <v>2720</v>
      </c>
      <c r="E80" s="2">
        <v>1198</v>
      </c>
      <c r="F80" s="2">
        <v>1563</v>
      </c>
      <c r="G80" s="2">
        <v>765</v>
      </c>
      <c r="H80" s="2">
        <v>735</v>
      </c>
      <c r="I80" s="2">
        <v>0</v>
      </c>
      <c r="J80" s="2">
        <v>0</v>
      </c>
      <c r="K80" s="2">
        <v>20</v>
      </c>
      <c r="L80" s="2">
        <v>50</v>
      </c>
      <c r="M80" s="2">
        <v>10</v>
      </c>
      <c r="N80" s="2">
        <v>860</v>
      </c>
      <c r="O80" s="2">
        <v>45</v>
      </c>
      <c r="P80" s="2">
        <v>20</v>
      </c>
      <c r="Q80" s="2">
        <v>290</v>
      </c>
      <c r="R80" s="2">
        <v>820</v>
      </c>
      <c r="S80" s="2">
        <v>22197</v>
      </c>
      <c r="T80" s="2">
        <v>29250</v>
      </c>
      <c r="U80" s="2">
        <v>28915</v>
      </c>
      <c r="V80" s="2">
        <v>22874</v>
      </c>
      <c r="W80" s="2">
        <v>1</v>
      </c>
      <c r="X80" s="2">
        <v>0.79107729552135575</v>
      </c>
      <c r="Y80" s="2">
        <v>0.97040307773017398</v>
      </c>
      <c r="Z80" s="2">
        <v>0</v>
      </c>
      <c r="AA80" s="2">
        <v>0.76766384229638596</v>
      </c>
    </row>
    <row r="81" spans="1:27" x14ac:dyDescent="0.3">
      <c r="A81" s="6">
        <v>45200</v>
      </c>
      <c r="B81" t="str">
        <f t="shared" si="2"/>
        <v>GLEASON HOBBING 130H I7008</v>
      </c>
      <c r="C81" s="2" t="s">
        <v>11</v>
      </c>
      <c r="D81" s="2">
        <v>460</v>
      </c>
      <c r="E81" s="2">
        <v>255</v>
      </c>
      <c r="F81" s="2">
        <v>3605</v>
      </c>
      <c r="G81" s="2">
        <v>1630</v>
      </c>
      <c r="H81" s="2">
        <v>1470</v>
      </c>
      <c r="I81" s="2">
        <v>60</v>
      </c>
      <c r="J81" s="2">
        <v>0</v>
      </c>
      <c r="K81" s="2">
        <v>860</v>
      </c>
      <c r="L81" s="2">
        <v>265</v>
      </c>
      <c r="M81" s="2">
        <v>45</v>
      </c>
      <c r="N81" s="2">
        <v>60</v>
      </c>
      <c r="O81" s="2">
        <v>10</v>
      </c>
      <c r="P81" s="2">
        <v>405</v>
      </c>
      <c r="Q81" s="2">
        <v>0</v>
      </c>
      <c r="R81" s="2">
        <v>45</v>
      </c>
      <c r="S81" s="2">
        <v>23089.399999999998</v>
      </c>
      <c r="T81" s="2">
        <v>33750</v>
      </c>
      <c r="U81" s="2">
        <v>33680</v>
      </c>
      <c r="V81" s="2">
        <v>25030</v>
      </c>
      <c r="W81" s="2">
        <v>0.99984627209838584</v>
      </c>
      <c r="X81" s="2">
        <v>0.74317102137767221</v>
      </c>
      <c r="Y81" s="2">
        <v>0.9224690371554134</v>
      </c>
      <c r="Z81" s="2">
        <v>0</v>
      </c>
      <c r="AA81" s="2">
        <v>0.68544686802222288</v>
      </c>
    </row>
    <row r="82" spans="1:27" x14ac:dyDescent="0.3">
      <c r="A82" s="6">
        <v>45200</v>
      </c>
      <c r="B82" t="str">
        <f t="shared" si="2"/>
        <v>GLEASON HOBBING GP300-1 I7011</v>
      </c>
      <c r="C82" s="2" t="s">
        <v>12</v>
      </c>
      <c r="D82" s="2">
        <v>1330</v>
      </c>
      <c r="E82" s="2">
        <v>645</v>
      </c>
      <c r="F82" s="2">
        <v>4185</v>
      </c>
      <c r="G82" s="2">
        <v>1709</v>
      </c>
      <c r="H82" s="2">
        <v>0</v>
      </c>
      <c r="I82" s="2">
        <v>60</v>
      </c>
      <c r="J82" s="2">
        <v>0</v>
      </c>
      <c r="K82" s="2">
        <v>715</v>
      </c>
      <c r="L82" s="2">
        <v>220</v>
      </c>
      <c r="M82" s="2">
        <v>30</v>
      </c>
      <c r="N82" s="2">
        <v>115</v>
      </c>
      <c r="O82" s="2">
        <v>0</v>
      </c>
      <c r="P82" s="2">
        <v>0</v>
      </c>
      <c r="Q82" s="2">
        <v>130</v>
      </c>
      <c r="R82" s="2">
        <v>135</v>
      </c>
      <c r="S82" s="2">
        <v>21621.25</v>
      </c>
      <c r="T82" s="2">
        <v>32850</v>
      </c>
      <c r="U82" s="2">
        <v>32660</v>
      </c>
      <c r="V82" s="2">
        <v>23011</v>
      </c>
      <c r="W82" s="2">
        <v>0.99980872226472839</v>
      </c>
      <c r="X82" s="2">
        <v>0.70456215554194734</v>
      </c>
      <c r="Y82" s="2">
        <v>0.93960497153535261</v>
      </c>
      <c r="Z82" s="2">
        <v>0</v>
      </c>
      <c r="AA82" s="2">
        <v>0.66188347630943833</v>
      </c>
    </row>
    <row r="83" spans="1:27" x14ac:dyDescent="0.3">
      <c r="A83" s="6">
        <v>45200</v>
      </c>
      <c r="B83" t="str">
        <f t="shared" si="2"/>
        <v>GLEASON SHAVING 130SV I9003</v>
      </c>
      <c r="C83" s="2" t="s">
        <v>13</v>
      </c>
      <c r="D83" s="2">
        <v>1125</v>
      </c>
      <c r="E83" s="2">
        <v>80</v>
      </c>
      <c r="F83" s="2">
        <v>2965</v>
      </c>
      <c r="G83" s="2">
        <v>2060</v>
      </c>
      <c r="H83" s="2">
        <v>685</v>
      </c>
      <c r="I83" s="2">
        <v>75</v>
      </c>
      <c r="J83" s="2">
        <v>10</v>
      </c>
      <c r="K83" s="2">
        <v>1400</v>
      </c>
      <c r="L83" s="2">
        <v>265</v>
      </c>
      <c r="M83" s="2">
        <v>75</v>
      </c>
      <c r="N83" s="2">
        <v>70</v>
      </c>
      <c r="O83" s="2">
        <v>10</v>
      </c>
      <c r="P83" s="2">
        <v>0</v>
      </c>
      <c r="Q83" s="2">
        <v>100</v>
      </c>
      <c r="R83" s="2">
        <v>15</v>
      </c>
      <c r="S83" s="2">
        <v>20526.479999999989</v>
      </c>
      <c r="T83" s="2">
        <v>31950</v>
      </c>
      <c r="U83" s="2">
        <v>31755</v>
      </c>
      <c r="V83" s="2">
        <v>23015</v>
      </c>
      <c r="W83" s="2">
        <v>0.99955177050649935</v>
      </c>
      <c r="X83" s="2">
        <v>0.7247677531097465</v>
      </c>
      <c r="Y83" s="2">
        <v>0.89187399522050792</v>
      </c>
      <c r="Z83" s="2">
        <v>0</v>
      </c>
      <c r="AA83" s="2">
        <v>0.64611177535084996</v>
      </c>
    </row>
    <row r="84" spans="1:27" x14ac:dyDescent="0.3">
      <c r="A84" s="6">
        <v>45200</v>
      </c>
      <c r="B84" t="str">
        <f t="shared" si="2"/>
        <v>SICMAT-1 SHAVING NRSU310 I9001</v>
      </c>
      <c r="C84" s="2" t="s">
        <v>14</v>
      </c>
      <c r="D84" s="2">
        <v>0</v>
      </c>
      <c r="E84" s="2">
        <v>0</v>
      </c>
      <c r="F84" s="2">
        <v>0</v>
      </c>
      <c r="G84" s="2">
        <v>0</v>
      </c>
      <c r="H84" s="2">
        <v>0</v>
      </c>
      <c r="I84" s="2">
        <v>0</v>
      </c>
      <c r="J84" s="2">
        <v>0</v>
      </c>
      <c r="K84" s="2">
        <v>0</v>
      </c>
      <c r="L84" s="2">
        <v>0</v>
      </c>
      <c r="M84" s="2">
        <v>0</v>
      </c>
      <c r="N84" s="2">
        <v>0</v>
      </c>
      <c r="O84" s="2">
        <v>0</v>
      </c>
      <c r="P84" s="2">
        <v>0</v>
      </c>
      <c r="Q84" s="2">
        <v>0</v>
      </c>
      <c r="R84" s="2">
        <v>0</v>
      </c>
      <c r="S84" s="2">
        <v>13378.000000000002</v>
      </c>
      <c r="T84" s="2">
        <v>22950</v>
      </c>
      <c r="U84" s="2">
        <v>22870</v>
      </c>
      <c r="V84" s="2">
        <v>15100</v>
      </c>
      <c r="W84" s="2">
        <v>0.99929411764705878</v>
      </c>
      <c r="X84" s="2">
        <v>0.66025360734586791</v>
      </c>
      <c r="Y84" s="2">
        <v>0.88596026490066238</v>
      </c>
      <c r="Z84" s="2">
        <v>0</v>
      </c>
      <c r="AA84" s="2">
        <v>0.58454554901103428</v>
      </c>
    </row>
    <row r="85" spans="1:27" x14ac:dyDescent="0.3">
      <c r="A85" s="6">
        <v>45200</v>
      </c>
      <c r="B85" t="str">
        <f t="shared" si="2"/>
        <v>GLEASON SHAPPING P500S I18003</v>
      </c>
      <c r="C85" s="2" t="s">
        <v>15</v>
      </c>
      <c r="D85" s="2">
        <v>705</v>
      </c>
      <c r="E85" s="2">
        <v>1150</v>
      </c>
      <c r="F85" s="2">
        <v>985</v>
      </c>
      <c r="G85" s="2">
        <v>470</v>
      </c>
      <c r="H85" s="2">
        <v>550</v>
      </c>
      <c r="I85" s="2">
        <v>60</v>
      </c>
      <c r="J85" s="2">
        <v>0</v>
      </c>
      <c r="K85" s="2">
        <v>2400</v>
      </c>
      <c r="L85" s="2">
        <v>320</v>
      </c>
      <c r="M85" s="2">
        <v>160</v>
      </c>
      <c r="N85" s="2">
        <v>330</v>
      </c>
      <c r="O85" s="2">
        <v>300</v>
      </c>
      <c r="P85" s="2">
        <v>0</v>
      </c>
      <c r="Q85" s="2">
        <v>60</v>
      </c>
      <c r="R85" s="2">
        <v>235</v>
      </c>
      <c r="S85" s="2">
        <v>26135.5</v>
      </c>
      <c r="T85" s="2">
        <v>31950</v>
      </c>
      <c r="U85" s="2">
        <v>31530</v>
      </c>
      <c r="V85" s="2">
        <v>26025</v>
      </c>
      <c r="W85" s="2">
        <v>1</v>
      </c>
      <c r="X85" s="2">
        <v>0.82540437678401524</v>
      </c>
      <c r="Y85" s="2">
        <v>1.0042459173871277</v>
      </c>
      <c r="Z85" s="2">
        <v>0</v>
      </c>
      <c r="AA85" s="2">
        <v>0.82890897557881371</v>
      </c>
    </row>
    <row r="86" spans="1:27" x14ac:dyDescent="0.3">
      <c r="A86" s="6">
        <v>45200</v>
      </c>
      <c r="B86" t="str">
        <f t="shared" si="2"/>
        <v>GLEASON SHAPPING GP200S I18004</v>
      </c>
      <c r="C86" s="2" t="s">
        <v>16</v>
      </c>
      <c r="D86" s="2">
        <v>1690</v>
      </c>
      <c r="E86" s="2">
        <v>495</v>
      </c>
      <c r="F86" s="2">
        <v>3065</v>
      </c>
      <c r="G86" s="2">
        <v>1315</v>
      </c>
      <c r="H86" s="2">
        <v>795</v>
      </c>
      <c r="I86" s="2">
        <v>60</v>
      </c>
      <c r="J86" s="2">
        <v>0</v>
      </c>
      <c r="K86" s="2">
        <v>980</v>
      </c>
      <c r="L86" s="2">
        <v>255</v>
      </c>
      <c r="M86" s="2">
        <v>0</v>
      </c>
      <c r="N86" s="2">
        <v>90</v>
      </c>
      <c r="O86" s="2">
        <v>70</v>
      </c>
      <c r="P86" s="2">
        <v>0</v>
      </c>
      <c r="Q86" s="2">
        <v>200</v>
      </c>
      <c r="R86" s="2">
        <v>70</v>
      </c>
      <c r="S86" s="2">
        <v>24147.5</v>
      </c>
      <c r="T86" s="2">
        <v>32400</v>
      </c>
      <c r="U86" s="2">
        <v>32010</v>
      </c>
      <c r="V86" s="2">
        <v>24105</v>
      </c>
      <c r="W86" s="2">
        <v>0.99832495812395305</v>
      </c>
      <c r="X86" s="2">
        <v>0.75304592314901597</v>
      </c>
      <c r="Y86" s="2">
        <v>1.0017631196847128</v>
      </c>
      <c r="Z86" s="2">
        <v>0</v>
      </c>
      <c r="AA86" s="2">
        <v>0.75311002581375064</v>
      </c>
    </row>
    <row r="87" spans="1:27" x14ac:dyDescent="0.3">
      <c r="A87" s="6">
        <v>45200</v>
      </c>
      <c r="B87" t="str">
        <f t="shared" si="2"/>
        <v>BROACHING MACHINE  6T- 5002</v>
      </c>
      <c r="C87" s="2" t="s">
        <v>17</v>
      </c>
      <c r="D87" s="2">
        <v>120</v>
      </c>
      <c r="E87" s="2">
        <v>0</v>
      </c>
      <c r="F87" s="2">
        <v>0</v>
      </c>
      <c r="G87" s="2">
        <v>0</v>
      </c>
      <c r="H87" s="2">
        <v>0</v>
      </c>
      <c r="I87" s="2">
        <v>0</v>
      </c>
      <c r="J87" s="2">
        <v>0</v>
      </c>
      <c r="K87" s="2">
        <v>0</v>
      </c>
      <c r="L87" s="2">
        <v>0</v>
      </c>
      <c r="M87" s="2">
        <v>0</v>
      </c>
      <c r="N87" s="2">
        <v>0</v>
      </c>
      <c r="O87" s="2">
        <v>0</v>
      </c>
      <c r="P87" s="2">
        <v>0</v>
      </c>
      <c r="Q87" s="2">
        <v>0</v>
      </c>
      <c r="R87" s="2">
        <v>0</v>
      </c>
      <c r="S87" s="2">
        <v>330</v>
      </c>
      <c r="T87" s="2">
        <v>450</v>
      </c>
      <c r="U87" s="2">
        <v>450</v>
      </c>
      <c r="V87" s="2">
        <v>330</v>
      </c>
      <c r="W87" s="2">
        <v>1</v>
      </c>
      <c r="X87" s="2" t="e">
        <v>#DIV/0!</v>
      </c>
      <c r="Y87" s="2" t="e">
        <v>#DIV/0!</v>
      </c>
      <c r="Z87" s="2">
        <v>0</v>
      </c>
      <c r="AA87" s="2">
        <v>0</v>
      </c>
    </row>
    <row r="88" spans="1:27" x14ac:dyDescent="0.3">
      <c r="A88" s="6">
        <v>45200</v>
      </c>
      <c r="B88" t="str">
        <f t="shared" si="2"/>
        <v>MAG HOBBING 140H I7015</v>
      </c>
      <c r="C88" s="2" t="s">
        <v>18</v>
      </c>
      <c r="D88" s="2">
        <v>1850</v>
      </c>
      <c r="E88" s="2">
        <v>330</v>
      </c>
      <c r="F88" s="2">
        <v>1100</v>
      </c>
      <c r="G88" s="2">
        <v>1495</v>
      </c>
      <c r="H88" s="2">
        <v>1465</v>
      </c>
      <c r="I88" s="2">
        <v>60</v>
      </c>
      <c r="J88" s="2">
        <v>0</v>
      </c>
      <c r="K88" s="2">
        <v>2835</v>
      </c>
      <c r="L88" s="2">
        <v>155</v>
      </c>
      <c r="M88" s="2">
        <v>295</v>
      </c>
      <c r="N88" s="2">
        <v>30</v>
      </c>
      <c r="O88" s="2">
        <v>160</v>
      </c>
      <c r="P88" s="2">
        <v>120</v>
      </c>
      <c r="Q88" s="2">
        <v>610</v>
      </c>
      <c r="R88" s="2">
        <v>45</v>
      </c>
      <c r="S88" s="2">
        <v>16424.5</v>
      </c>
      <c r="T88" s="2">
        <v>27000</v>
      </c>
      <c r="U88" s="2">
        <v>26620</v>
      </c>
      <c r="V88" s="2">
        <v>18670</v>
      </c>
      <c r="W88" s="2">
        <v>0.9975210708973723</v>
      </c>
      <c r="X88" s="2">
        <v>0.70135236664162282</v>
      </c>
      <c r="Y88" s="2">
        <v>0.87972683449384037</v>
      </c>
      <c r="Z88" s="2">
        <v>0</v>
      </c>
      <c r="AA88" s="2">
        <v>0.61546900183898912</v>
      </c>
    </row>
    <row r="89" spans="1:27" x14ac:dyDescent="0.3">
      <c r="A89" s="6">
        <v>45200</v>
      </c>
      <c r="B89" t="str">
        <f t="shared" si="2"/>
        <v>GLEASON HOBBING 210H I7016</v>
      </c>
      <c r="C89" s="2" t="s">
        <v>19</v>
      </c>
      <c r="D89" s="2">
        <v>575</v>
      </c>
      <c r="E89" s="2">
        <v>720</v>
      </c>
      <c r="F89" s="2">
        <v>2185</v>
      </c>
      <c r="G89" s="2">
        <v>745</v>
      </c>
      <c r="H89" s="2">
        <v>585</v>
      </c>
      <c r="I89" s="2">
        <v>60</v>
      </c>
      <c r="J89" s="2">
        <v>0</v>
      </c>
      <c r="K89" s="2">
        <v>290</v>
      </c>
      <c r="L89" s="2">
        <v>115</v>
      </c>
      <c r="M89" s="2">
        <v>30</v>
      </c>
      <c r="N89" s="2">
        <v>115</v>
      </c>
      <c r="O89" s="2">
        <v>35</v>
      </c>
      <c r="P89" s="2">
        <v>0</v>
      </c>
      <c r="Q89" s="2">
        <v>0</v>
      </c>
      <c r="R89" s="2">
        <v>0</v>
      </c>
      <c r="S89" s="2">
        <v>24582.004000000004</v>
      </c>
      <c r="T89" s="2">
        <v>30600</v>
      </c>
      <c r="U89" s="2">
        <v>30505</v>
      </c>
      <c r="V89" s="2">
        <v>25595</v>
      </c>
      <c r="W89" s="2">
        <v>1</v>
      </c>
      <c r="X89" s="2">
        <v>0.83904277987215214</v>
      </c>
      <c r="Y89" s="2">
        <v>0.96042211369408104</v>
      </c>
      <c r="Z89" s="2">
        <v>0</v>
      </c>
      <c r="AA89" s="2">
        <v>0.80583524012456986</v>
      </c>
    </row>
    <row r="90" spans="1:27" x14ac:dyDescent="0.3">
      <c r="A90" s="6">
        <v>45200</v>
      </c>
      <c r="B90" t="str">
        <f t="shared" si="2"/>
        <v>STUDER EXT GRINDING S36-1 I13005</v>
      </c>
      <c r="C90" s="2" t="s">
        <v>22</v>
      </c>
      <c r="D90" s="2">
        <v>430</v>
      </c>
      <c r="E90" s="2">
        <v>255</v>
      </c>
      <c r="F90" s="2">
        <v>2825</v>
      </c>
      <c r="G90" s="2">
        <v>710</v>
      </c>
      <c r="H90" s="2">
        <v>1065</v>
      </c>
      <c r="I90" s="2">
        <v>145</v>
      </c>
      <c r="J90" s="2">
        <v>0</v>
      </c>
      <c r="K90" s="2">
        <v>2810</v>
      </c>
      <c r="L90" s="2">
        <v>155</v>
      </c>
      <c r="M90" s="2">
        <v>55</v>
      </c>
      <c r="N90" s="2">
        <v>0</v>
      </c>
      <c r="O90" s="2">
        <v>30</v>
      </c>
      <c r="P90" s="2">
        <v>0</v>
      </c>
      <c r="Q90" s="2">
        <v>495</v>
      </c>
      <c r="R90" s="2">
        <v>204</v>
      </c>
      <c r="S90" s="2">
        <v>11882</v>
      </c>
      <c r="T90" s="2">
        <v>19800</v>
      </c>
      <c r="U90" s="2">
        <v>19130</v>
      </c>
      <c r="V90" s="2">
        <v>11931</v>
      </c>
      <c r="W90" s="2">
        <v>1.0099009900990099</v>
      </c>
      <c r="X90" s="2">
        <v>0.62368008363826455</v>
      </c>
      <c r="Y90" s="2">
        <v>0.99589305171402231</v>
      </c>
      <c r="Z90" s="2">
        <v>0</v>
      </c>
      <c r="AA90" s="2">
        <v>0.62726835150843896</v>
      </c>
    </row>
    <row r="91" spans="1:27" x14ac:dyDescent="0.3">
      <c r="A91" s="6">
        <v>45200</v>
      </c>
      <c r="B91" t="str">
        <f t="shared" si="2"/>
        <v>STUDER EXT GRINDING S40 I13004</v>
      </c>
      <c r="C91" s="2" t="s">
        <v>23</v>
      </c>
      <c r="D91" s="2">
        <v>1440</v>
      </c>
      <c r="E91" s="2">
        <v>70</v>
      </c>
      <c r="F91" s="2">
        <v>2250</v>
      </c>
      <c r="G91" s="2">
        <v>425</v>
      </c>
      <c r="H91" s="2">
        <v>1525</v>
      </c>
      <c r="I91" s="2">
        <v>385</v>
      </c>
      <c r="J91" s="2">
        <v>0</v>
      </c>
      <c r="K91" s="2">
        <v>0</v>
      </c>
      <c r="L91" s="2">
        <v>70</v>
      </c>
      <c r="M91" s="2">
        <v>230</v>
      </c>
      <c r="N91" s="2">
        <v>20</v>
      </c>
      <c r="O91" s="2">
        <v>0</v>
      </c>
      <c r="P91" s="2">
        <v>0</v>
      </c>
      <c r="Q91" s="2">
        <v>25</v>
      </c>
      <c r="R91" s="2">
        <v>257</v>
      </c>
      <c r="S91" s="2">
        <v>10039.5</v>
      </c>
      <c r="T91" s="2">
        <v>17550</v>
      </c>
      <c r="U91" s="2">
        <v>16960</v>
      </c>
      <c r="V91" s="2">
        <v>10113</v>
      </c>
      <c r="W91" s="2">
        <v>1</v>
      </c>
      <c r="X91" s="2">
        <v>0.59628537735849052</v>
      </c>
      <c r="Y91" s="2">
        <v>0.99273212696529223</v>
      </c>
      <c r="Z91" s="2">
        <v>0</v>
      </c>
      <c r="AA91" s="2">
        <v>0.59195165094339619</v>
      </c>
    </row>
    <row r="92" spans="1:27" x14ac:dyDescent="0.3">
      <c r="A92" s="6">
        <v>45200</v>
      </c>
      <c r="B92" t="str">
        <f t="shared" si="2"/>
        <v>MAZAK TURNING CENTER SQT250-1 I3002</v>
      </c>
      <c r="C92" s="2" t="s">
        <v>24</v>
      </c>
      <c r="D92" s="2">
        <v>1325</v>
      </c>
      <c r="E92" s="2">
        <v>245</v>
      </c>
      <c r="F92" s="2">
        <v>3350</v>
      </c>
      <c r="G92" s="2">
        <v>545</v>
      </c>
      <c r="H92" s="2">
        <v>670</v>
      </c>
      <c r="I92" s="2">
        <v>70</v>
      </c>
      <c r="J92" s="2">
        <v>0</v>
      </c>
      <c r="K92" s="2">
        <v>0</v>
      </c>
      <c r="L92" s="2">
        <v>120</v>
      </c>
      <c r="M92" s="2">
        <v>247</v>
      </c>
      <c r="N92" s="2">
        <v>285</v>
      </c>
      <c r="O92" s="2">
        <v>30</v>
      </c>
      <c r="P92" s="2">
        <v>480</v>
      </c>
      <c r="Q92" s="2">
        <v>90</v>
      </c>
      <c r="R92" s="2">
        <v>30</v>
      </c>
      <c r="S92" s="2">
        <v>12216.5</v>
      </c>
      <c r="T92" s="2">
        <v>19350</v>
      </c>
      <c r="U92" s="2">
        <v>19160</v>
      </c>
      <c r="V92" s="2">
        <v>12313</v>
      </c>
      <c r="W92" s="2">
        <v>1.0031491554537646</v>
      </c>
      <c r="X92" s="2">
        <v>0.64264091858037575</v>
      </c>
      <c r="Y92" s="2">
        <v>0.99216275481198735</v>
      </c>
      <c r="Z92" s="2">
        <v>0</v>
      </c>
      <c r="AA92" s="2">
        <v>0.63961229945725018</v>
      </c>
    </row>
    <row r="93" spans="1:27" x14ac:dyDescent="0.3">
      <c r="A93" s="6">
        <v>45200</v>
      </c>
      <c r="B93" t="str">
        <f t="shared" si="2"/>
        <v>PMT INTERNAL GRINDING-1 FIG100XL I14004</v>
      </c>
      <c r="C93" s="2" t="s">
        <v>25</v>
      </c>
      <c r="D93" s="2">
        <v>1055</v>
      </c>
      <c r="E93" s="2">
        <v>580</v>
      </c>
      <c r="F93" s="2">
        <v>1280</v>
      </c>
      <c r="G93" s="2">
        <v>550</v>
      </c>
      <c r="H93" s="2">
        <v>2200</v>
      </c>
      <c r="I93" s="2">
        <v>240</v>
      </c>
      <c r="J93" s="2">
        <v>30</v>
      </c>
      <c r="K93" s="2">
        <v>570</v>
      </c>
      <c r="L93" s="2">
        <v>60</v>
      </c>
      <c r="M93" s="2">
        <v>1035</v>
      </c>
      <c r="N93" s="2">
        <v>830</v>
      </c>
      <c r="O93" s="2">
        <v>185</v>
      </c>
      <c r="P93" s="2">
        <v>20</v>
      </c>
      <c r="Q93" s="2">
        <v>0</v>
      </c>
      <c r="R93" s="2">
        <v>270</v>
      </c>
      <c r="S93" s="2">
        <v>10738</v>
      </c>
      <c r="T93" s="2">
        <v>19350</v>
      </c>
      <c r="U93" s="2">
        <v>18895</v>
      </c>
      <c r="V93" s="2">
        <v>10895</v>
      </c>
      <c r="W93" s="2">
        <v>1</v>
      </c>
      <c r="X93" s="2">
        <v>0.57660756813971947</v>
      </c>
      <c r="Y93" s="2">
        <v>0.98558972005507117</v>
      </c>
      <c r="Z93" s="2">
        <v>0</v>
      </c>
      <c r="AA93" s="2">
        <v>0.56829849166446145</v>
      </c>
    </row>
    <row r="94" spans="1:27" x14ac:dyDescent="0.3">
      <c r="A94" s="6">
        <v>45200</v>
      </c>
      <c r="B94" t="str">
        <f t="shared" si="2"/>
        <v>MORARA CNC ID GRINDING I14002</v>
      </c>
      <c r="C94" s="2" t="s">
        <v>26</v>
      </c>
      <c r="D94" s="2">
        <v>0</v>
      </c>
      <c r="E94" s="2">
        <v>0</v>
      </c>
      <c r="F94" s="2">
        <v>0</v>
      </c>
      <c r="G94" s="2">
        <v>0</v>
      </c>
      <c r="H94" s="2">
        <v>0</v>
      </c>
      <c r="I94" s="2">
        <v>0</v>
      </c>
      <c r="J94" s="2">
        <v>0</v>
      </c>
      <c r="K94" s="2">
        <v>0</v>
      </c>
      <c r="L94" s="2">
        <v>0</v>
      </c>
      <c r="M94" s="2">
        <v>0</v>
      </c>
      <c r="N94" s="2">
        <v>0</v>
      </c>
      <c r="O94" s="2">
        <v>0</v>
      </c>
      <c r="P94" s="2">
        <v>0</v>
      </c>
      <c r="Q94" s="2">
        <v>0</v>
      </c>
      <c r="R94" s="2">
        <v>0</v>
      </c>
      <c r="S94" s="2">
        <v>0</v>
      </c>
      <c r="T94" s="2">
        <v>450</v>
      </c>
      <c r="U94" s="2">
        <v>450</v>
      </c>
      <c r="V94" s="2">
        <v>450</v>
      </c>
      <c r="W94" s="2">
        <v>1</v>
      </c>
      <c r="X94" s="2">
        <v>0.52647898816809469</v>
      </c>
      <c r="Y94" s="2">
        <v>0.92715437073775575</v>
      </c>
      <c r="Z94" s="2">
        <v>0</v>
      </c>
      <c r="AA94" s="2">
        <v>0.4881272949816402</v>
      </c>
    </row>
    <row r="95" spans="1:27" x14ac:dyDescent="0.3">
      <c r="A95" s="6">
        <v>45200</v>
      </c>
      <c r="B95" t="str">
        <f t="shared" si="2"/>
        <v>VOUMARD ID GRINDING I14003</v>
      </c>
      <c r="C95" s="2" t="s">
        <v>27</v>
      </c>
      <c r="D95" s="2">
        <v>240</v>
      </c>
      <c r="E95" s="2">
        <v>640</v>
      </c>
      <c r="F95" s="2">
        <v>3145</v>
      </c>
      <c r="G95" s="2">
        <v>450</v>
      </c>
      <c r="H95" s="2">
        <v>685</v>
      </c>
      <c r="I95" s="2">
        <v>80</v>
      </c>
      <c r="J95" s="2">
        <v>0</v>
      </c>
      <c r="K95" s="2">
        <v>1295</v>
      </c>
      <c r="L95" s="2">
        <v>180</v>
      </c>
      <c r="M95" s="2">
        <v>125</v>
      </c>
      <c r="N95" s="2">
        <v>495</v>
      </c>
      <c r="O95" s="2">
        <v>0</v>
      </c>
      <c r="P95" s="2">
        <v>0</v>
      </c>
      <c r="Q95" s="2">
        <v>390</v>
      </c>
      <c r="R95" s="2">
        <v>342</v>
      </c>
      <c r="S95" s="2">
        <v>14225</v>
      </c>
      <c r="T95" s="2">
        <v>22050</v>
      </c>
      <c r="U95" s="2">
        <v>21580</v>
      </c>
      <c r="V95" s="2">
        <v>13983</v>
      </c>
      <c r="W95" s="2">
        <v>0.99916874480465501</v>
      </c>
      <c r="X95" s="2">
        <v>0.64796107506950884</v>
      </c>
      <c r="Y95" s="2">
        <v>1.0173067296002289</v>
      </c>
      <c r="Z95" s="2">
        <v>0</v>
      </c>
      <c r="AA95" s="2">
        <v>0.65862721940899993</v>
      </c>
    </row>
    <row r="96" spans="1:27" x14ac:dyDescent="0.3">
      <c r="A96" s="6">
        <v>45200</v>
      </c>
      <c r="B96" t="str">
        <f t="shared" si="2"/>
        <v>BURRI GEAR GRINDING BZ331 I15007</v>
      </c>
      <c r="C96" s="2" t="s">
        <v>28</v>
      </c>
      <c r="D96" s="2">
        <v>85</v>
      </c>
      <c r="E96" s="2">
        <v>110</v>
      </c>
      <c r="F96" s="2">
        <v>2670</v>
      </c>
      <c r="G96" s="2">
        <v>965</v>
      </c>
      <c r="H96" s="2">
        <v>755</v>
      </c>
      <c r="I96" s="2">
        <v>0</v>
      </c>
      <c r="J96" s="2">
        <v>0</v>
      </c>
      <c r="K96" s="2">
        <v>1815</v>
      </c>
      <c r="L96" s="2">
        <v>225</v>
      </c>
      <c r="M96" s="2">
        <v>95</v>
      </c>
      <c r="N96" s="2">
        <v>856</v>
      </c>
      <c r="O96" s="2">
        <v>14</v>
      </c>
      <c r="P96" s="2">
        <v>0</v>
      </c>
      <c r="Q96" s="2">
        <v>135</v>
      </c>
      <c r="R96" s="2">
        <v>1024</v>
      </c>
      <c r="S96" s="2">
        <v>13604.5</v>
      </c>
      <c r="T96" s="2">
        <v>22050</v>
      </c>
      <c r="U96" s="2">
        <v>21901</v>
      </c>
      <c r="V96" s="2">
        <v>13301</v>
      </c>
      <c r="W96" s="2">
        <v>0.99918433931484507</v>
      </c>
      <c r="X96" s="2">
        <v>0.60732386649011461</v>
      </c>
      <c r="Y96" s="2">
        <v>1.0228178332456206</v>
      </c>
      <c r="Z96" s="2">
        <v>0</v>
      </c>
      <c r="AA96" s="2">
        <v>0.62067500772607687</v>
      </c>
    </row>
    <row r="97" spans="1:27" x14ac:dyDescent="0.3">
      <c r="A97" s="6">
        <v>45200</v>
      </c>
      <c r="B97" t="str">
        <f t="shared" si="2"/>
        <v>MORARA CNC ID GRINDING I14002</v>
      </c>
      <c r="C97" s="2" t="s">
        <v>26</v>
      </c>
      <c r="D97" s="2">
        <v>880</v>
      </c>
      <c r="E97" s="2">
        <v>240</v>
      </c>
      <c r="F97" s="2">
        <v>1012</v>
      </c>
      <c r="G97" s="2">
        <v>600</v>
      </c>
      <c r="H97" s="2">
        <v>790</v>
      </c>
      <c r="I97" s="2">
        <v>120</v>
      </c>
      <c r="J97" s="2">
        <v>0</v>
      </c>
      <c r="K97" s="2">
        <v>1080</v>
      </c>
      <c r="L97" s="2">
        <v>195</v>
      </c>
      <c r="M97" s="2">
        <v>180</v>
      </c>
      <c r="N97" s="2">
        <v>245</v>
      </c>
      <c r="O97" s="2">
        <v>40</v>
      </c>
      <c r="P97" s="2">
        <v>1475</v>
      </c>
      <c r="Q97" s="2">
        <v>230</v>
      </c>
      <c r="R97" s="2">
        <v>30</v>
      </c>
      <c r="S97" s="2">
        <v>13941.5</v>
      </c>
      <c r="T97" s="2">
        <v>20700</v>
      </c>
      <c r="U97" s="2">
        <v>20310</v>
      </c>
      <c r="V97" s="2">
        <v>14033</v>
      </c>
      <c r="W97" s="2">
        <v>1.0187597707139135</v>
      </c>
      <c r="X97" s="2">
        <v>0.69094042343673068</v>
      </c>
      <c r="Y97" s="2">
        <v>0.99347965509869596</v>
      </c>
      <c r="Z97" s="2">
        <v>0</v>
      </c>
      <c r="AA97" s="2">
        <v>0.69931262153658436</v>
      </c>
    </row>
    <row r="98" spans="1:27" x14ac:dyDescent="0.3">
      <c r="A98" s="6">
        <v>45200</v>
      </c>
      <c r="B98" t="str">
        <f t="shared" si="2"/>
        <v>REISHAUER GEAR GRINDING RZ301AS I15003</v>
      </c>
      <c r="C98" s="2" t="s">
        <v>30</v>
      </c>
      <c r="D98" s="2">
        <v>1965</v>
      </c>
      <c r="E98" s="2">
        <v>0</v>
      </c>
      <c r="F98" s="2">
        <v>20</v>
      </c>
      <c r="G98" s="2">
        <v>1055</v>
      </c>
      <c r="H98" s="2">
        <v>445</v>
      </c>
      <c r="I98" s="2">
        <v>0</v>
      </c>
      <c r="J98" s="2">
        <v>0</v>
      </c>
      <c r="K98" s="2">
        <v>3310</v>
      </c>
      <c r="L98" s="2">
        <v>160</v>
      </c>
      <c r="M98" s="2">
        <v>1470</v>
      </c>
      <c r="N98" s="2">
        <v>895</v>
      </c>
      <c r="O98" s="2">
        <v>70</v>
      </c>
      <c r="P98" s="2">
        <v>0</v>
      </c>
      <c r="Q98" s="2">
        <v>530</v>
      </c>
      <c r="R98" s="2">
        <v>586</v>
      </c>
      <c r="S98" s="2">
        <v>7654.0000000000009</v>
      </c>
      <c r="T98" s="2">
        <v>18450</v>
      </c>
      <c r="U98" s="2">
        <v>17850</v>
      </c>
      <c r="V98" s="2">
        <v>7944</v>
      </c>
      <c r="W98" s="2">
        <v>0.99775280898876406</v>
      </c>
      <c r="X98" s="2">
        <v>0.44504201680672267</v>
      </c>
      <c r="Y98" s="2">
        <v>0.96349446122860027</v>
      </c>
      <c r="Z98" s="2">
        <v>0</v>
      </c>
      <c r="AA98" s="2">
        <v>0.42783193277310927</v>
      </c>
    </row>
    <row r="99" spans="1:27" x14ac:dyDescent="0.3">
      <c r="A99" s="6">
        <v>45200</v>
      </c>
      <c r="B99" t="str">
        <f t="shared" si="2"/>
        <v>REISHAUER GEAR GRINDING RZ362A I15004</v>
      </c>
      <c r="C99" s="2" t="s">
        <v>31</v>
      </c>
      <c r="D99" s="2">
        <v>675</v>
      </c>
      <c r="E99" s="2">
        <v>0</v>
      </c>
      <c r="F99" s="2">
        <v>0</v>
      </c>
      <c r="G99" s="2">
        <v>905</v>
      </c>
      <c r="H99" s="2">
        <v>325</v>
      </c>
      <c r="I99" s="2">
        <v>30</v>
      </c>
      <c r="J99" s="2">
        <v>0</v>
      </c>
      <c r="K99" s="2">
        <v>5655</v>
      </c>
      <c r="L99" s="2">
        <v>10</v>
      </c>
      <c r="M99" s="2">
        <v>240</v>
      </c>
      <c r="N99" s="2">
        <v>585</v>
      </c>
      <c r="O99" s="2">
        <v>70</v>
      </c>
      <c r="P99" s="2">
        <v>0</v>
      </c>
      <c r="Q99" s="2">
        <v>515</v>
      </c>
      <c r="R99" s="2">
        <v>0</v>
      </c>
      <c r="S99" s="2">
        <v>7635</v>
      </c>
      <c r="T99" s="2">
        <v>16650</v>
      </c>
      <c r="U99" s="2">
        <v>10995</v>
      </c>
      <c r="V99" s="2">
        <v>7640</v>
      </c>
      <c r="W99" s="2">
        <v>0.9941060903732809</v>
      </c>
      <c r="X99" s="2">
        <v>0.69486130059117779</v>
      </c>
      <c r="Y99" s="2">
        <v>0.99934554973821987</v>
      </c>
      <c r="Z99" s="2">
        <v>0</v>
      </c>
      <c r="AA99" s="2">
        <v>0.6903137789904501</v>
      </c>
    </row>
    <row r="100" spans="1:27" x14ac:dyDescent="0.3">
      <c r="A100" s="6">
        <v>45200</v>
      </c>
      <c r="B100" t="str">
        <f t="shared" si="2"/>
        <v>MAZAK HMC HCN6000 I21005</v>
      </c>
      <c r="C100" s="2" t="s">
        <v>36</v>
      </c>
      <c r="D100" s="2">
        <v>830</v>
      </c>
      <c r="E100" s="2">
        <v>1546</v>
      </c>
      <c r="F100" s="2">
        <v>1425</v>
      </c>
      <c r="G100" s="2">
        <v>601</v>
      </c>
      <c r="H100" s="2">
        <v>1145</v>
      </c>
      <c r="I100" s="2">
        <v>935</v>
      </c>
      <c r="J100" s="2">
        <v>0</v>
      </c>
      <c r="K100" s="2">
        <v>345</v>
      </c>
      <c r="L100" s="2">
        <v>145</v>
      </c>
      <c r="M100" s="2">
        <v>160</v>
      </c>
      <c r="N100" s="2">
        <v>1127</v>
      </c>
      <c r="O100" s="2">
        <v>362</v>
      </c>
      <c r="P100" s="2">
        <v>0</v>
      </c>
      <c r="Q100" s="2">
        <v>1458</v>
      </c>
      <c r="R100" s="2">
        <v>430</v>
      </c>
      <c r="S100" s="2">
        <v>22072.69000000001</v>
      </c>
      <c r="T100" s="2">
        <v>32850</v>
      </c>
      <c r="U100" s="2">
        <v>30995</v>
      </c>
      <c r="V100" s="2">
        <v>23241</v>
      </c>
      <c r="W100" s="2">
        <v>1</v>
      </c>
      <c r="X100" s="2">
        <v>0.74983061784158733</v>
      </c>
      <c r="Y100" s="2">
        <v>0.94973064842304589</v>
      </c>
      <c r="Z100" s="2">
        <v>0</v>
      </c>
      <c r="AA100" s="2">
        <v>0.71213711889014386</v>
      </c>
    </row>
    <row r="101" spans="1:27" x14ac:dyDescent="0.3">
      <c r="A101" s="6">
        <v>45200</v>
      </c>
      <c r="B101" t="str">
        <f t="shared" si="2"/>
        <v>MAZAK HMC FH 4000- 21001</v>
      </c>
      <c r="C101" s="2" t="s">
        <v>37</v>
      </c>
      <c r="D101" s="2">
        <v>0</v>
      </c>
      <c r="E101" s="2">
        <v>1203</v>
      </c>
      <c r="F101" s="2">
        <v>640</v>
      </c>
      <c r="G101" s="2">
        <v>951</v>
      </c>
      <c r="H101" s="2">
        <v>390</v>
      </c>
      <c r="I101" s="2">
        <v>625</v>
      </c>
      <c r="J101" s="2">
        <v>20</v>
      </c>
      <c r="K101" s="2">
        <v>999</v>
      </c>
      <c r="L101" s="2">
        <v>100</v>
      </c>
      <c r="M101" s="2">
        <v>2082</v>
      </c>
      <c r="N101" s="2">
        <v>377</v>
      </c>
      <c r="O101" s="2">
        <v>210</v>
      </c>
      <c r="P101" s="2">
        <v>0</v>
      </c>
      <c r="Q101" s="2">
        <v>209</v>
      </c>
      <c r="R101" s="2">
        <v>140</v>
      </c>
      <c r="S101" s="2">
        <v>21506.260000000002</v>
      </c>
      <c r="T101" s="2">
        <v>31500</v>
      </c>
      <c r="U101" s="2">
        <v>30436</v>
      </c>
      <c r="V101" s="2">
        <v>23113</v>
      </c>
      <c r="W101" s="2">
        <v>1</v>
      </c>
      <c r="X101" s="2">
        <v>0.75939676698646341</v>
      </c>
      <c r="Y101" s="2">
        <v>0.94638342058581759</v>
      </c>
      <c r="Z101" s="2">
        <v>0</v>
      </c>
      <c r="AA101" s="2">
        <v>0.71868050992246035</v>
      </c>
    </row>
    <row r="102" spans="1:27" x14ac:dyDescent="0.3">
      <c r="A102" s="6">
        <v>45200</v>
      </c>
      <c r="B102" t="str">
        <f t="shared" si="2"/>
        <v>DOOSAN VERTICAL TURNING LATHE VTL850 I3101</v>
      </c>
      <c r="C102" s="2" t="s">
        <v>38</v>
      </c>
      <c r="D102" s="2">
        <v>2420</v>
      </c>
      <c r="E102" s="2">
        <v>677</v>
      </c>
      <c r="F102" s="2">
        <v>665</v>
      </c>
      <c r="G102" s="2">
        <v>265</v>
      </c>
      <c r="H102" s="2">
        <v>723</v>
      </c>
      <c r="I102" s="2">
        <v>90</v>
      </c>
      <c r="J102" s="2">
        <v>5</v>
      </c>
      <c r="K102" s="2">
        <v>930</v>
      </c>
      <c r="L102" s="2">
        <v>189</v>
      </c>
      <c r="M102" s="2">
        <v>725</v>
      </c>
      <c r="N102" s="2">
        <v>100</v>
      </c>
      <c r="O102" s="2">
        <v>135</v>
      </c>
      <c r="P102" s="2">
        <v>0</v>
      </c>
      <c r="Q102" s="2">
        <v>4240</v>
      </c>
      <c r="R102" s="2">
        <v>60</v>
      </c>
      <c r="S102" s="2">
        <v>19541</v>
      </c>
      <c r="T102" s="2">
        <v>24300</v>
      </c>
      <c r="U102" s="2">
        <v>23880</v>
      </c>
      <c r="V102" s="2">
        <v>19376</v>
      </c>
      <c r="W102" s="2">
        <v>1</v>
      </c>
      <c r="X102" s="2">
        <v>0.81139028475711894</v>
      </c>
      <c r="Y102" s="2">
        <v>1.0085156895127994</v>
      </c>
      <c r="Z102" s="2">
        <v>0</v>
      </c>
      <c r="AA102" s="2">
        <v>0.8182998324958124</v>
      </c>
    </row>
    <row r="103" spans="1:27" x14ac:dyDescent="0.3">
      <c r="A103" s="6">
        <v>45200</v>
      </c>
      <c r="B103" t="str">
        <f t="shared" si="2"/>
        <v>HWACHEON VERTICAL TURNING LATHE VT550R I3105</v>
      </c>
      <c r="C103" s="2" t="s">
        <v>39</v>
      </c>
      <c r="D103" s="2">
        <v>2580</v>
      </c>
      <c r="E103" s="2">
        <v>732</v>
      </c>
      <c r="F103" s="2">
        <v>1420</v>
      </c>
      <c r="G103" s="2">
        <v>889</v>
      </c>
      <c r="H103" s="2">
        <v>793</v>
      </c>
      <c r="I103" s="2">
        <v>174</v>
      </c>
      <c r="J103" s="2">
        <v>125</v>
      </c>
      <c r="K103" s="2">
        <v>379</v>
      </c>
      <c r="L103" s="2">
        <v>125</v>
      </c>
      <c r="M103" s="2">
        <v>250</v>
      </c>
      <c r="N103" s="2">
        <v>70</v>
      </c>
      <c r="O103" s="2">
        <v>165</v>
      </c>
      <c r="P103" s="2">
        <v>155</v>
      </c>
      <c r="Q103" s="2">
        <v>5460</v>
      </c>
      <c r="R103" s="2">
        <v>75</v>
      </c>
      <c r="S103" s="2">
        <v>18328</v>
      </c>
      <c r="T103" s="2">
        <v>24300</v>
      </c>
      <c r="U103" s="2">
        <v>23776</v>
      </c>
      <c r="V103" s="2">
        <v>18558</v>
      </c>
      <c r="W103" s="2">
        <v>1</v>
      </c>
      <c r="X103" s="2">
        <v>0.78053499327052489</v>
      </c>
      <c r="Y103" s="2">
        <v>0.98760642310593816</v>
      </c>
      <c r="Z103" s="2">
        <v>0</v>
      </c>
      <c r="AA103" s="2">
        <v>0.77086137281292055</v>
      </c>
    </row>
    <row r="104" spans="1:27" x14ac:dyDescent="0.3">
      <c r="A104" s="6">
        <v>45200</v>
      </c>
      <c r="B104" t="str">
        <f t="shared" si="2"/>
        <v>HWACHEON VERTICAL TURNING LATHE VT650R I3107</v>
      </c>
      <c r="C104" s="2" t="s">
        <v>40</v>
      </c>
      <c r="D104" s="2">
        <v>5192</v>
      </c>
      <c r="E104" s="2">
        <v>1400</v>
      </c>
      <c r="F104" s="2">
        <v>1370</v>
      </c>
      <c r="G104" s="2">
        <v>1115</v>
      </c>
      <c r="H104" s="2">
        <v>1030</v>
      </c>
      <c r="I104" s="2">
        <v>325</v>
      </c>
      <c r="J104" s="2">
        <v>0</v>
      </c>
      <c r="K104" s="2">
        <v>129</v>
      </c>
      <c r="L104" s="2">
        <v>50</v>
      </c>
      <c r="M104" s="2">
        <v>415</v>
      </c>
      <c r="N104" s="2">
        <v>580</v>
      </c>
      <c r="O104" s="2">
        <v>313</v>
      </c>
      <c r="P104" s="2">
        <v>600</v>
      </c>
      <c r="Q104" s="2">
        <v>5700</v>
      </c>
      <c r="R104" s="2">
        <v>290</v>
      </c>
      <c r="S104" s="2">
        <v>12813</v>
      </c>
      <c r="T104" s="2">
        <v>21150</v>
      </c>
      <c r="U104" s="2">
        <v>20212</v>
      </c>
      <c r="V104" s="2">
        <v>13251</v>
      </c>
      <c r="W104" s="2">
        <v>1</v>
      </c>
      <c r="X104" s="2">
        <v>0.65560063328715612</v>
      </c>
      <c r="Y104" s="2">
        <v>0.96694589087616034</v>
      </c>
      <c r="Z104" s="2">
        <v>0</v>
      </c>
      <c r="AA104" s="2">
        <v>0.63393033841282409</v>
      </c>
    </row>
    <row r="105" spans="1:27" x14ac:dyDescent="0.3">
      <c r="A105" s="6">
        <v>45200</v>
      </c>
      <c r="B105" t="str">
        <f t="shared" si="2"/>
        <v>MAZAK HMC FH6800 6PC I21004</v>
      </c>
      <c r="C105" s="2" t="s">
        <v>41</v>
      </c>
      <c r="D105" s="2">
        <v>1094</v>
      </c>
      <c r="E105" s="2">
        <v>1113</v>
      </c>
      <c r="F105" s="2">
        <v>957</v>
      </c>
      <c r="G105" s="2">
        <v>579</v>
      </c>
      <c r="H105" s="2">
        <v>837</v>
      </c>
      <c r="I105" s="2">
        <v>380</v>
      </c>
      <c r="J105" s="2">
        <v>0</v>
      </c>
      <c r="K105" s="2">
        <v>1571</v>
      </c>
      <c r="L105" s="2">
        <v>147</v>
      </c>
      <c r="M105" s="2">
        <v>40</v>
      </c>
      <c r="N105" s="2">
        <v>470</v>
      </c>
      <c r="O105" s="2">
        <v>151</v>
      </c>
      <c r="P105" s="2">
        <v>0</v>
      </c>
      <c r="Q105" s="2">
        <v>1147</v>
      </c>
      <c r="R105" s="2">
        <v>128</v>
      </c>
      <c r="S105" s="2">
        <v>23974.459999999995</v>
      </c>
      <c r="T105" s="2">
        <v>31950</v>
      </c>
      <c r="U105" s="2">
        <v>31172</v>
      </c>
      <c r="V105" s="2">
        <v>24236</v>
      </c>
      <c r="W105" s="2">
        <v>1</v>
      </c>
      <c r="X105" s="2">
        <v>0.77749262158347232</v>
      </c>
      <c r="Y105" s="2">
        <v>0.98920861528304982</v>
      </c>
      <c r="Z105" s="2">
        <v>0</v>
      </c>
      <c r="AA105" s="2">
        <v>0.76910239958937487</v>
      </c>
    </row>
    <row r="106" spans="1:27" x14ac:dyDescent="0.3">
      <c r="A106" s="6">
        <v>45200</v>
      </c>
      <c r="B106" t="str">
        <f t="shared" si="2"/>
        <v>MAZAK HMC FH6800 2PC-1 I21003</v>
      </c>
      <c r="C106" s="2" t="s">
        <v>42</v>
      </c>
      <c r="D106" s="2">
        <v>1345</v>
      </c>
      <c r="E106" s="2">
        <v>1620</v>
      </c>
      <c r="F106" s="2">
        <v>1710</v>
      </c>
      <c r="G106" s="2">
        <v>770</v>
      </c>
      <c r="H106" s="2">
        <v>872</v>
      </c>
      <c r="I106" s="2">
        <v>736</v>
      </c>
      <c r="J106" s="2">
        <v>25</v>
      </c>
      <c r="K106" s="2">
        <v>1435</v>
      </c>
      <c r="L106" s="2">
        <v>290</v>
      </c>
      <c r="M106" s="2">
        <v>424</v>
      </c>
      <c r="N106" s="2">
        <v>944</v>
      </c>
      <c r="O106" s="2">
        <v>10</v>
      </c>
      <c r="P106" s="2">
        <v>305</v>
      </c>
      <c r="Q106" s="2">
        <v>1488</v>
      </c>
      <c r="R106" s="2">
        <v>87</v>
      </c>
      <c r="S106" s="2">
        <v>22544.31</v>
      </c>
      <c r="T106" s="2">
        <v>33750</v>
      </c>
      <c r="U106" s="2">
        <v>32391</v>
      </c>
      <c r="V106" s="2">
        <v>23039</v>
      </c>
      <c r="W106" s="2">
        <v>1</v>
      </c>
      <c r="X106" s="2">
        <v>0.71127782408693774</v>
      </c>
      <c r="Y106" s="2">
        <v>0.97852814792308696</v>
      </c>
      <c r="Z106" s="2">
        <v>0</v>
      </c>
      <c r="AA106" s="2">
        <v>0.69763536102382506</v>
      </c>
    </row>
    <row r="107" spans="1:27" x14ac:dyDescent="0.3">
      <c r="A107" s="6">
        <v>45200</v>
      </c>
      <c r="B107" t="str">
        <f t="shared" si="2"/>
        <v>MAZAK HMC FH6800 2PC-2 I21006</v>
      </c>
      <c r="C107" s="2" t="s">
        <v>43</v>
      </c>
      <c r="D107" s="2">
        <v>355</v>
      </c>
      <c r="E107" s="2">
        <v>1299</v>
      </c>
      <c r="F107" s="2">
        <v>1015</v>
      </c>
      <c r="G107" s="2">
        <v>532</v>
      </c>
      <c r="H107" s="2">
        <v>1449</v>
      </c>
      <c r="I107" s="2">
        <v>478</v>
      </c>
      <c r="J107" s="2">
        <v>0</v>
      </c>
      <c r="K107" s="2">
        <v>2096</v>
      </c>
      <c r="L107" s="2">
        <v>320</v>
      </c>
      <c r="M107" s="2">
        <v>684</v>
      </c>
      <c r="N107" s="2">
        <v>920</v>
      </c>
      <c r="O107" s="2">
        <v>10</v>
      </c>
      <c r="P107" s="2">
        <v>175</v>
      </c>
      <c r="Q107" s="2">
        <v>1728</v>
      </c>
      <c r="R107" s="2">
        <v>198</v>
      </c>
      <c r="S107" s="2">
        <v>19937</v>
      </c>
      <c r="T107" s="2">
        <v>29250</v>
      </c>
      <c r="U107" s="2">
        <v>28384</v>
      </c>
      <c r="V107" s="2">
        <v>20691</v>
      </c>
      <c r="W107" s="2">
        <v>1</v>
      </c>
      <c r="X107" s="2">
        <v>0.72896702367531008</v>
      </c>
      <c r="Y107" s="2">
        <v>0.96355903532937026</v>
      </c>
      <c r="Z107" s="2">
        <v>0</v>
      </c>
      <c r="AA107" s="2">
        <v>0.70240276211950403</v>
      </c>
    </row>
    <row r="108" spans="1:27" x14ac:dyDescent="0.3">
      <c r="A108" s="6">
        <v>45200</v>
      </c>
      <c r="B108" t="str">
        <f t="shared" si="2"/>
        <v>MAZAK TURNING CENTER QTN350M I3006</v>
      </c>
      <c r="C108" s="2" t="s">
        <v>44</v>
      </c>
      <c r="D108" s="2">
        <v>570</v>
      </c>
      <c r="E108" s="2">
        <v>1238</v>
      </c>
      <c r="F108" s="2">
        <v>1182</v>
      </c>
      <c r="G108" s="2">
        <v>563</v>
      </c>
      <c r="H108" s="2">
        <v>971</v>
      </c>
      <c r="I108" s="2">
        <v>240</v>
      </c>
      <c r="J108" s="2">
        <v>0</v>
      </c>
      <c r="K108" s="2">
        <v>765</v>
      </c>
      <c r="L108" s="2">
        <v>120</v>
      </c>
      <c r="M108" s="2">
        <v>85</v>
      </c>
      <c r="N108" s="2">
        <v>45</v>
      </c>
      <c r="O108" s="2">
        <v>150</v>
      </c>
      <c r="P108" s="2">
        <v>30</v>
      </c>
      <c r="Q108" s="2">
        <v>950</v>
      </c>
      <c r="R108" s="2">
        <v>10</v>
      </c>
      <c r="S108" s="2">
        <v>26377.5</v>
      </c>
      <c r="T108" s="2">
        <v>32400</v>
      </c>
      <c r="U108" s="2">
        <v>31960</v>
      </c>
      <c r="V108" s="2">
        <v>26381</v>
      </c>
      <c r="W108" s="2">
        <v>1</v>
      </c>
      <c r="X108" s="2">
        <v>0.82543804755944927</v>
      </c>
      <c r="Y108" s="2">
        <v>0.99986732875933437</v>
      </c>
      <c r="Z108" s="2">
        <v>0</v>
      </c>
      <c r="AA108" s="2">
        <v>0.82532853566958697</v>
      </c>
    </row>
    <row r="109" spans="1:27" x14ac:dyDescent="0.3">
      <c r="A109" s="6">
        <v>45200</v>
      </c>
      <c r="B109" t="str">
        <f t="shared" si="2"/>
        <v>MAZAK VMC VTC200B I22001</v>
      </c>
      <c r="C109" s="2" t="s">
        <v>45</v>
      </c>
      <c r="D109" s="2">
        <v>3165</v>
      </c>
      <c r="E109" s="2">
        <v>1320</v>
      </c>
      <c r="F109" s="2">
        <v>1518</v>
      </c>
      <c r="G109" s="2">
        <v>846</v>
      </c>
      <c r="H109" s="2">
        <v>247</v>
      </c>
      <c r="I109" s="2">
        <v>536</v>
      </c>
      <c r="J109" s="2">
        <v>29</v>
      </c>
      <c r="K109" s="2">
        <v>410</v>
      </c>
      <c r="L109" s="2">
        <v>100</v>
      </c>
      <c r="M109" s="2">
        <v>292</v>
      </c>
      <c r="N109" s="2">
        <v>1210</v>
      </c>
      <c r="O109" s="2">
        <v>289</v>
      </c>
      <c r="P109" s="2">
        <v>405</v>
      </c>
      <c r="Q109" s="2">
        <v>1407</v>
      </c>
      <c r="R109" s="2">
        <v>416</v>
      </c>
      <c r="S109" s="2">
        <v>18872.900000000001</v>
      </c>
      <c r="T109" s="2">
        <v>29700</v>
      </c>
      <c r="U109" s="2">
        <v>28339</v>
      </c>
      <c r="V109" s="2">
        <v>19760</v>
      </c>
      <c r="W109" s="2">
        <v>1</v>
      </c>
      <c r="X109" s="2">
        <v>0.69727231024383363</v>
      </c>
      <c r="Y109" s="2">
        <v>0.95510627530364378</v>
      </c>
      <c r="Z109" s="2">
        <v>0</v>
      </c>
      <c r="AA109" s="2">
        <v>0.66596915910935472</v>
      </c>
    </row>
    <row r="110" spans="1:27" x14ac:dyDescent="0.3">
      <c r="A110" s="6">
        <v>45200</v>
      </c>
      <c r="B110" t="str">
        <f t="shared" si="2"/>
        <v>AMS VMC MCV400 XL I22002</v>
      </c>
      <c r="C110" s="2" t="s">
        <v>46</v>
      </c>
      <c r="D110" s="2">
        <v>3503</v>
      </c>
      <c r="E110" s="2">
        <v>583</v>
      </c>
      <c r="F110" s="2">
        <v>1205</v>
      </c>
      <c r="G110" s="2">
        <v>481</v>
      </c>
      <c r="H110" s="2">
        <v>364</v>
      </c>
      <c r="I110" s="2">
        <v>300</v>
      </c>
      <c r="J110" s="2">
        <v>0</v>
      </c>
      <c r="K110" s="2">
        <v>370</v>
      </c>
      <c r="L110" s="2">
        <v>148</v>
      </c>
      <c r="M110" s="2">
        <v>1085</v>
      </c>
      <c r="N110" s="2">
        <v>917</v>
      </c>
      <c r="O110" s="2">
        <v>208</v>
      </c>
      <c r="P110" s="2">
        <v>0</v>
      </c>
      <c r="Q110" s="2">
        <v>8305</v>
      </c>
      <c r="R110" s="2">
        <v>359</v>
      </c>
      <c r="S110" s="2">
        <v>9904</v>
      </c>
      <c r="T110" s="2">
        <v>17550</v>
      </c>
      <c r="U110" s="2">
        <v>16837</v>
      </c>
      <c r="V110" s="2">
        <v>10766</v>
      </c>
      <c r="W110" s="2">
        <v>1</v>
      </c>
      <c r="X110" s="2">
        <v>0.63942507572607943</v>
      </c>
      <c r="Y110" s="2">
        <v>0.9199331227939811</v>
      </c>
      <c r="Z110" s="2">
        <v>0</v>
      </c>
      <c r="AA110" s="2">
        <v>0.58822830670547011</v>
      </c>
    </row>
    <row r="111" spans="1:27" x14ac:dyDescent="0.3">
      <c r="A111" s="6">
        <v>45200</v>
      </c>
      <c r="B111" t="str">
        <f t="shared" si="2"/>
        <v>TAL VERTICAL TURNING LATHE VTL800 I3106</v>
      </c>
      <c r="C111" s="2" t="s">
        <v>47</v>
      </c>
      <c r="D111" s="2">
        <v>1465</v>
      </c>
      <c r="E111" s="2">
        <v>257</v>
      </c>
      <c r="F111" s="2">
        <v>570</v>
      </c>
      <c r="G111" s="2">
        <v>1058</v>
      </c>
      <c r="H111" s="2">
        <v>511</v>
      </c>
      <c r="I111" s="2">
        <v>0</v>
      </c>
      <c r="J111" s="2">
        <v>0</v>
      </c>
      <c r="K111" s="2">
        <v>85</v>
      </c>
      <c r="L111" s="2">
        <v>86</v>
      </c>
      <c r="M111" s="2">
        <v>12931</v>
      </c>
      <c r="N111" s="2">
        <v>0</v>
      </c>
      <c r="O111" s="2">
        <v>225</v>
      </c>
      <c r="P111" s="2">
        <v>0</v>
      </c>
      <c r="Q111" s="2">
        <v>961</v>
      </c>
      <c r="R111" s="2">
        <v>575</v>
      </c>
      <c r="S111" s="2">
        <v>8931.18</v>
      </c>
      <c r="T111" s="2">
        <v>19800</v>
      </c>
      <c r="U111" s="2">
        <v>19544</v>
      </c>
      <c r="V111" s="2">
        <v>8903</v>
      </c>
      <c r="W111" s="2">
        <v>1</v>
      </c>
      <c r="X111" s="2">
        <v>0.45553622595169874</v>
      </c>
      <c r="Y111" s="2">
        <v>1.0031652252049872</v>
      </c>
      <c r="Z111" s="2">
        <v>0</v>
      </c>
      <c r="AA111" s="2">
        <v>0.45697810069586581</v>
      </c>
    </row>
    <row r="112" spans="1:27" x14ac:dyDescent="0.3">
      <c r="A112" s="6">
        <v>45200</v>
      </c>
      <c r="B112" t="str">
        <f t="shared" si="2"/>
        <v>MAZAK TURNING CENTER QTN250M I3005</v>
      </c>
      <c r="C112" s="2" t="s">
        <v>48</v>
      </c>
      <c r="D112" s="2">
        <v>974</v>
      </c>
      <c r="E112" s="2">
        <v>716.5</v>
      </c>
      <c r="F112" s="2">
        <v>1230</v>
      </c>
      <c r="G112" s="2">
        <v>769</v>
      </c>
      <c r="H112" s="2">
        <v>695</v>
      </c>
      <c r="I112" s="2">
        <v>120</v>
      </c>
      <c r="J112" s="2">
        <v>0</v>
      </c>
      <c r="K112" s="2">
        <v>195</v>
      </c>
      <c r="L112" s="2">
        <v>80</v>
      </c>
      <c r="M112" s="2">
        <v>305</v>
      </c>
      <c r="N112" s="2">
        <v>0</v>
      </c>
      <c r="O112" s="2">
        <v>293</v>
      </c>
      <c r="P112" s="2">
        <v>30</v>
      </c>
      <c r="Q112" s="2">
        <v>60</v>
      </c>
      <c r="R112" s="2">
        <v>70</v>
      </c>
      <c r="S112" s="2">
        <v>26183.9</v>
      </c>
      <c r="T112" s="2">
        <v>31950</v>
      </c>
      <c r="U112" s="2">
        <v>31477</v>
      </c>
      <c r="V112" s="2">
        <v>26412.5</v>
      </c>
      <c r="W112" s="2">
        <v>1</v>
      </c>
      <c r="X112" s="2">
        <v>0.83910474314578898</v>
      </c>
      <c r="Y112" s="2">
        <v>0.9913450070989116</v>
      </c>
      <c r="Z112" s="2">
        <v>0</v>
      </c>
      <c r="AA112" s="2">
        <v>0.83184229755059258</v>
      </c>
    </row>
    <row r="113" spans="1:27" x14ac:dyDescent="0.3">
      <c r="A113" s="6">
        <v>45200</v>
      </c>
      <c r="B113" t="str">
        <f t="shared" si="2"/>
        <v>MAZAK TURNING CENTER SQT200 I3004</v>
      </c>
      <c r="C113" s="2" t="s">
        <v>49</v>
      </c>
      <c r="D113" s="2">
        <v>1160</v>
      </c>
      <c r="E113" s="2">
        <v>715</v>
      </c>
      <c r="F113" s="2">
        <v>1510</v>
      </c>
      <c r="G113" s="2">
        <v>993</v>
      </c>
      <c r="H113" s="2">
        <v>990</v>
      </c>
      <c r="I113" s="2">
        <v>275</v>
      </c>
      <c r="J113" s="2">
        <v>0</v>
      </c>
      <c r="K113" s="2">
        <v>20</v>
      </c>
      <c r="L113" s="2">
        <v>80</v>
      </c>
      <c r="M113" s="2">
        <v>730</v>
      </c>
      <c r="N113" s="2">
        <v>45</v>
      </c>
      <c r="O113" s="2">
        <v>0</v>
      </c>
      <c r="P113" s="2">
        <v>0</v>
      </c>
      <c r="Q113" s="2">
        <v>6455</v>
      </c>
      <c r="R113" s="2">
        <v>290</v>
      </c>
      <c r="S113" s="2">
        <v>14999.850000000002</v>
      </c>
      <c r="T113" s="2">
        <v>21600</v>
      </c>
      <c r="U113" s="2">
        <v>21170</v>
      </c>
      <c r="V113" s="2">
        <v>15087</v>
      </c>
      <c r="W113" s="2">
        <v>1</v>
      </c>
      <c r="X113" s="2">
        <v>0.71265942371280111</v>
      </c>
      <c r="Y113" s="2">
        <v>0.99422350367866386</v>
      </c>
      <c r="Z113" s="2">
        <v>0</v>
      </c>
      <c r="AA113" s="2">
        <v>0.70854274917335858</v>
      </c>
    </row>
    <row r="114" spans="1:27" x14ac:dyDescent="0.3">
      <c r="A114" s="6">
        <v>45200</v>
      </c>
      <c r="B114" t="str">
        <f t="shared" si="2"/>
        <v>MAZAK TURNING CENTER SQT250-2 I3003</v>
      </c>
      <c r="C114" s="2" t="s">
        <v>50</v>
      </c>
      <c r="D114" s="2">
        <v>250</v>
      </c>
      <c r="E114" s="2">
        <v>764</v>
      </c>
      <c r="F114" s="2">
        <v>1825</v>
      </c>
      <c r="G114" s="2">
        <v>1110</v>
      </c>
      <c r="H114" s="2">
        <v>925</v>
      </c>
      <c r="I114" s="2">
        <v>0</v>
      </c>
      <c r="J114" s="2">
        <v>0</v>
      </c>
      <c r="K114" s="2">
        <v>180</v>
      </c>
      <c r="L114" s="2">
        <v>150</v>
      </c>
      <c r="M114" s="2">
        <v>1565</v>
      </c>
      <c r="N114" s="2">
        <v>80</v>
      </c>
      <c r="O114" s="2">
        <v>160</v>
      </c>
      <c r="P114" s="2">
        <v>0</v>
      </c>
      <c r="Q114" s="2">
        <v>995</v>
      </c>
      <c r="R114" s="2">
        <v>0</v>
      </c>
      <c r="S114" s="2">
        <v>23318</v>
      </c>
      <c r="T114" s="2">
        <v>30150</v>
      </c>
      <c r="U114" s="2">
        <v>29895</v>
      </c>
      <c r="V114" s="2">
        <v>23496</v>
      </c>
      <c r="W114" s="2">
        <v>1</v>
      </c>
      <c r="X114" s="2">
        <v>0.7859508278976417</v>
      </c>
      <c r="Y114" s="2">
        <v>0.99242424242424243</v>
      </c>
      <c r="Z114" s="2">
        <v>0.77999665495902326</v>
      </c>
      <c r="AA114" s="2">
        <v>0.77999665495902326</v>
      </c>
    </row>
    <row r="115" spans="1:27" x14ac:dyDescent="0.3">
      <c r="A115" s="6">
        <v>45200</v>
      </c>
      <c r="B115" t="str">
        <f t="shared" si="2"/>
        <v>MAG FEELER VMC VMP45A I22003</v>
      </c>
      <c r="C115" s="2" t="s">
        <v>51</v>
      </c>
      <c r="D115" s="2">
        <v>1623</v>
      </c>
      <c r="E115" s="2">
        <v>1075</v>
      </c>
      <c r="F115" s="2">
        <v>1661</v>
      </c>
      <c r="G115" s="2">
        <v>1279</v>
      </c>
      <c r="H115" s="2">
        <v>1066</v>
      </c>
      <c r="I115" s="2">
        <v>1028</v>
      </c>
      <c r="J115" s="2">
        <v>60</v>
      </c>
      <c r="K115" s="2">
        <v>1161</v>
      </c>
      <c r="L115" s="2">
        <v>185</v>
      </c>
      <c r="M115" s="2">
        <v>22</v>
      </c>
      <c r="N115" s="2">
        <v>196</v>
      </c>
      <c r="O115" s="2">
        <v>311</v>
      </c>
      <c r="P115" s="2">
        <v>0</v>
      </c>
      <c r="Q115" s="2">
        <v>1226</v>
      </c>
      <c r="R115" s="2">
        <v>546</v>
      </c>
      <c r="S115" s="2">
        <v>20592.666666666668</v>
      </c>
      <c r="T115" s="2">
        <v>31050</v>
      </c>
      <c r="U115" s="2">
        <v>29325</v>
      </c>
      <c r="V115" s="2">
        <v>20961</v>
      </c>
      <c r="W115" s="2">
        <v>1</v>
      </c>
      <c r="X115" s="2">
        <v>0.71478260869565213</v>
      </c>
      <c r="Y115" s="2">
        <v>0.9824276831576102</v>
      </c>
      <c r="Z115" s="2">
        <v>0</v>
      </c>
      <c r="AA115" s="2">
        <v>0.70222222222222219</v>
      </c>
    </row>
    <row r="116" spans="1:27" x14ac:dyDescent="0.3">
      <c r="A116" s="6">
        <v>45200</v>
      </c>
      <c r="B116" t="str">
        <f t="shared" si="2"/>
        <v>PREMIER HOBBING PE250-1 I7006</v>
      </c>
      <c r="C116" s="2" t="s">
        <v>67</v>
      </c>
      <c r="D116" s="2">
        <v>560</v>
      </c>
      <c r="E116" s="2">
        <v>55</v>
      </c>
      <c r="F116" s="2">
        <v>3236</v>
      </c>
      <c r="G116" s="2">
        <v>610</v>
      </c>
      <c r="H116" s="2">
        <v>1015</v>
      </c>
      <c r="I116" s="2">
        <v>0</v>
      </c>
      <c r="J116" s="2">
        <v>0</v>
      </c>
      <c r="K116" s="2">
        <v>6108</v>
      </c>
      <c r="L116" s="2">
        <v>250</v>
      </c>
      <c r="M116" s="2">
        <v>45</v>
      </c>
      <c r="N116" s="2">
        <v>6</v>
      </c>
      <c r="O116" s="2">
        <v>81</v>
      </c>
      <c r="P116" s="2">
        <v>230</v>
      </c>
      <c r="Q116" s="2">
        <v>420</v>
      </c>
      <c r="R116" s="2">
        <v>1966.9</v>
      </c>
      <c r="S116" s="2">
        <v>20650.100000000006</v>
      </c>
      <c r="T116" s="2">
        <v>30150</v>
      </c>
      <c r="U116" s="2">
        <v>29649</v>
      </c>
      <c r="V116" s="2">
        <v>20247.099999999999</v>
      </c>
      <c r="W116" s="2">
        <v>0.99950835791543757</v>
      </c>
      <c r="X116" s="2">
        <v>0.68289318358123374</v>
      </c>
      <c r="Y116" s="2">
        <v>1.0199040850294614</v>
      </c>
      <c r="Z116" s="2">
        <v>0</v>
      </c>
      <c r="AA116" s="2">
        <v>0.69614312596679773</v>
      </c>
    </row>
    <row r="117" spans="1:27" x14ac:dyDescent="0.3">
      <c r="A117" s="6">
        <v>45200</v>
      </c>
      <c r="B117" t="str">
        <f t="shared" si="2"/>
        <v>STUDER EXT GRINDING S36-2 I13006</v>
      </c>
      <c r="C117" s="2" t="s">
        <v>68</v>
      </c>
      <c r="D117" s="2">
        <v>305</v>
      </c>
      <c r="E117" s="2">
        <v>190</v>
      </c>
      <c r="F117" s="2">
        <v>2765</v>
      </c>
      <c r="G117" s="2">
        <v>320</v>
      </c>
      <c r="H117" s="2">
        <v>1280</v>
      </c>
      <c r="I117" s="2">
        <v>180</v>
      </c>
      <c r="J117" s="2">
        <v>0</v>
      </c>
      <c r="K117" s="2">
        <v>9365</v>
      </c>
      <c r="L117" s="2">
        <v>145</v>
      </c>
      <c r="M117" s="2">
        <v>630</v>
      </c>
      <c r="N117" s="2">
        <v>10</v>
      </c>
      <c r="O117" s="2">
        <v>45</v>
      </c>
      <c r="P117" s="2">
        <v>0</v>
      </c>
      <c r="Q117" s="2">
        <v>880</v>
      </c>
      <c r="R117" s="2">
        <v>490</v>
      </c>
      <c r="S117" s="2">
        <v>17950</v>
      </c>
      <c r="T117" s="2">
        <v>29700</v>
      </c>
      <c r="U117" s="2">
        <v>28955</v>
      </c>
      <c r="V117" s="2">
        <v>18045</v>
      </c>
      <c r="W117" s="2">
        <v>0.97028928850664586</v>
      </c>
      <c r="X117" s="2">
        <v>0.62320842686927991</v>
      </c>
      <c r="Y117" s="2">
        <v>0.99473538376281523</v>
      </c>
      <c r="Z117" s="2">
        <v>0</v>
      </c>
      <c r="AA117" s="2">
        <v>0.60150898734913805</v>
      </c>
    </row>
    <row r="118" spans="1:27" x14ac:dyDescent="0.3">
      <c r="A118" s="6">
        <v>45200</v>
      </c>
      <c r="B118" t="str">
        <f t="shared" si="2"/>
        <v>GLEASON GEAR GRINDING P600/800G-1 I15006</v>
      </c>
      <c r="C118" s="2" t="s">
        <v>69</v>
      </c>
      <c r="D118" s="2">
        <v>470</v>
      </c>
      <c r="E118" s="2">
        <v>385</v>
      </c>
      <c r="F118" s="2">
        <v>1865</v>
      </c>
      <c r="G118" s="2">
        <v>1225</v>
      </c>
      <c r="H118" s="2">
        <v>1714</v>
      </c>
      <c r="I118" s="2">
        <v>130</v>
      </c>
      <c r="J118" s="2">
        <v>0</v>
      </c>
      <c r="K118" s="2">
        <v>1473</v>
      </c>
      <c r="L118" s="2">
        <v>410</v>
      </c>
      <c r="M118" s="2">
        <v>325</v>
      </c>
      <c r="N118" s="2">
        <v>614</v>
      </c>
      <c r="O118" s="2">
        <v>20</v>
      </c>
      <c r="P118" s="2">
        <v>125</v>
      </c>
      <c r="Q118" s="2">
        <v>455</v>
      </c>
      <c r="R118" s="2">
        <v>775</v>
      </c>
      <c r="S118" s="2">
        <v>26581</v>
      </c>
      <c r="T118" s="2">
        <v>36000</v>
      </c>
      <c r="U118" s="2">
        <v>35645</v>
      </c>
      <c r="V118" s="2">
        <v>26374</v>
      </c>
      <c r="W118" s="2">
        <v>1</v>
      </c>
      <c r="X118" s="2">
        <v>0.73990742039556745</v>
      </c>
      <c r="Y118" s="2">
        <v>1.0078486388109502</v>
      </c>
      <c r="Z118" s="2">
        <v>0</v>
      </c>
      <c r="AA118" s="2">
        <v>0.74571468649179418</v>
      </c>
    </row>
    <row r="119" spans="1:27" x14ac:dyDescent="0.3">
      <c r="A119" s="6">
        <v>45200</v>
      </c>
      <c r="B119" t="str">
        <f t="shared" si="2"/>
        <v>GLEASON GEAR GRINDING P600/800G-2 I15008</v>
      </c>
      <c r="C119" s="2" t="s">
        <v>70</v>
      </c>
      <c r="D119" s="2">
        <v>478</v>
      </c>
      <c r="E119" s="2">
        <v>435</v>
      </c>
      <c r="F119" s="2">
        <v>1378</v>
      </c>
      <c r="G119" s="2">
        <v>697</v>
      </c>
      <c r="H119" s="2">
        <v>1445</v>
      </c>
      <c r="I119" s="2">
        <v>73</v>
      </c>
      <c r="J119" s="2">
        <v>124</v>
      </c>
      <c r="K119" s="2">
        <v>2940</v>
      </c>
      <c r="L119" s="2">
        <v>387</v>
      </c>
      <c r="M119" s="2">
        <v>1626</v>
      </c>
      <c r="N119" s="2">
        <v>0</v>
      </c>
      <c r="O119" s="2">
        <v>45</v>
      </c>
      <c r="P119" s="2">
        <v>0</v>
      </c>
      <c r="Q119" s="2">
        <v>360</v>
      </c>
      <c r="R119" s="2">
        <v>1428</v>
      </c>
      <c r="S119" s="2">
        <v>27311</v>
      </c>
      <c r="T119" s="2">
        <v>37350</v>
      </c>
      <c r="U119" s="2">
        <v>36934</v>
      </c>
      <c r="V119" s="2">
        <v>27061</v>
      </c>
      <c r="W119" s="2">
        <v>1</v>
      </c>
      <c r="X119" s="2">
        <v>0.73268533058970053</v>
      </c>
      <c r="Y119" s="2">
        <v>1.0092383873471047</v>
      </c>
      <c r="Z119" s="2">
        <v>0</v>
      </c>
      <c r="AA119" s="2">
        <v>0.73945416147722964</v>
      </c>
    </row>
    <row r="120" spans="1:27" x14ac:dyDescent="0.3">
      <c r="A120" s="6">
        <v>45200</v>
      </c>
      <c r="B120" t="str">
        <f t="shared" si="2"/>
        <v>MAZAK TURNING QTN350B I3008</v>
      </c>
      <c r="C120" s="2" t="s">
        <v>71</v>
      </c>
      <c r="D120" s="2">
        <v>1710</v>
      </c>
      <c r="E120" s="2">
        <v>497</v>
      </c>
      <c r="F120" s="2">
        <v>426</v>
      </c>
      <c r="G120" s="2">
        <v>20</v>
      </c>
      <c r="H120" s="2">
        <v>438</v>
      </c>
      <c r="I120" s="2">
        <v>145</v>
      </c>
      <c r="J120" s="2">
        <v>0</v>
      </c>
      <c r="K120" s="2">
        <v>345</v>
      </c>
      <c r="L120" s="2">
        <v>115</v>
      </c>
      <c r="M120" s="2">
        <v>0</v>
      </c>
      <c r="N120" s="2">
        <v>23</v>
      </c>
      <c r="O120" s="2">
        <v>45</v>
      </c>
      <c r="P120" s="2">
        <v>0</v>
      </c>
      <c r="Q120" s="2">
        <v>515</v>
      </c>
      <c r="R120" s="2">
        <v>543</v>
      </c>
      <c r="S120" s="2">
        <v>16071.5</v>
      </c>
      <c r="T120" s="2">
        <v>20700</v>
      </c>
      <c r="U120" s="2">
        <v>20340</v>
      </c>
      <c r="V120" s="2">
        <v>16228</v>
      </c>
      <c r="W120" s="2">
        <v>1</v>
      </c>
      <c r="X120" s="2">
        <v>0.79783677482792525</v>
      </c>
      <c r="Y120" s="2">
        <v>0.99035617451318714</v>
      </c>
      <c r="Z120" s="2">
        <v>0</v>
      </c>
      <c r="AA120" s="2">
        <v>0.79014257620452311</v>
      </c>
    </row>
    <row r="121" spans="1:27" x14ac:dyDescent="0.3">
      <c r="A121" s="6">
        <v>45200</v>
      </c>
      <c r="B121" t="str">
        <f t="shared" si="2"/>
        <v>GLEASON HOBBING PE800-1 I7007</v>
      </c>
      <c r="C121" s="2" t="s">
        <v>72</v>
      </c>
      <c r="D121" s="2">
        <v>765</v>
      </c>
      <c r="E121" s="2">
        <v>1427</v>
      </c>
      <c r="F121" s="2">
        <v>1838</v>
      </c>
      <c r="G121" s="2">
        <v>496</v>
      </c>
      <c r="H121" s="2">
        <v>727</v>
      </c>
      <c r="I121" s="2">
        <v>724.5</v>
      </c>
      <c r="J121" s="2">
        <v>0</v>
      </c>
      <c r="K121" s="2">
        <v>2665</v>
      </c>
      <c r="L121" s="2">
        <v>391</v>
      </c>
      <c r="M121" s="2">
        <v>65</v>
      </c>
      <c r="N121" s="2">
        <v>1678.5</v>
      </c>
      <c r="O121" s="2">
        <v>40</v>
      </c>
      <c r="P121" s="2">
        <v>750</v>
      </c>
      <c r="Q121" s="2">
        <v>333</v>
      </c>
      <c r="R121" s="2">
        <v>82</v>
      </c>
      <c r="S121" s="2">
        <v>25325.5</v>
      </c>
      <c r="T121" s="2">
        <v>35550</v>
      </c>
      <c r="U121" s="2">
        <v>34492.5</v>
      </c>
      <c r="V121" s="2">
        <v>25086</v>
      </c>
      <c r="W121" s="2">
        <v>0.99899749373433588</v>
      </c>
      <c r="X121" s="2">
        <v>0.72728854098717111</v>
      </c>
      <c r="Y121" s="2">
        <v>1.0095471577772464</v>
      </c>
      <c r="Z121" s="2">
        <v>0</v>
      </c>
      <c r="AA121" s="2">
        <v>0.73349600717747121</v>
      </c>
    </row>
    <row r="122" spans="1:27" x14ac:dyDescent="0.3">
      <c r="A122" s="6">
        <v>45200</v>
      </c>
      <c r="B122" t="str">
        <f t="shared" si="2"/>
        <v>GLEASON HOBBING PE800-2 I7014</v>
      </c>
      <c r="C122" s="2" t="s">
        <v>73</v>
      </c>
      <c r="D122" s="2">
        <v>420</v>
      </c>
      <c r="E122" s="2">
        <v>1372.5</v>
      </c>
      <c r="F122" s="2">
        <v>880</v>
      </c>
      <c r="G122" s="2">
        <v>175</v>
      </c>
      <c r="H122" s="2">
        <v>304.5</v>
      </c>
      <c r="I122" s="2">
        <v>1050.5</v>
      </c>
      <c r="J122" s="2">
        <v>60</v>
      </c>
      <c r="K122" s="2">
        <v>573.5</v>
      </c>
      <c r="L122" s="2">
        <v>443</v>
      </c>
      <c r="M122" s="2">
        <v>114</v>
      </c>
      <c r="N122" s="2">
        <v>1804.5</v>
      </c>
      <c r="O122" s="2">
        <v>0</v>
      </c>
      <c r="P122" s="2">
        <v>587</v>
      </c>
      <c r="Q122" s="2">
        <v>98</v>
      </c>
      <c r="R122" s="2">
        <v>10</v>
      </c>
      <c r="S122" s="2">
        <v>31170</v>
      </c>
      <c r="T122" s="2">
        <v>38700</v>
      </c>
      <c r="U122" s="2">
        <v>37501.5</v>
      </c>
      <c r="V122" s="2">
        <v>31176.5</v>
      </c>
      <c r="W122" s="2">
        <v>1</v>
      </c>
      <c r="X122" s="2">
        <v>0.83134007973014412</v>
      </c>
      <c r="Y122" s="2">
        <v>0.99979150963065133</v>
      </c>
      <c r="Z122" s="2">
        <v>0</v>
      </c>
      <c r="AA122" s="2">
        <v>0.83116675332986678</v>
      </c>
    </row>
    <row r="123" spans="1:27" x14ac:dyDescent="0.3">
      <c r="A123" s="6">
        <v>45200</v>
      </c>
      <c r="B123" t="str">
        <f t="shared" si="2"/>
        <v>GLEASON HOBBING P600H-1 I7010</v>
      </c>
      <c r="C123" s="2" t="s">
        <v>74</v>
      </c>
      <c r="D123" s="2">
        <v>509</v>
      </c>
      <c r="E123" s="2">
        <v>861</v>
      </c>
      <c r="F123" s="2">
        <v>3090</v>
      </c>
      <c r="G123" s="2">
        <v>860</v>
      </c>
      <c r="H123" s="2">
        <v>1375</v>
      </c>
      <c r="I123" s="2">
        <v>450</v>
      </c>
      <c r="J123" s="2">
        <v>0</v>
      </c>
      <c r="K123" s="2">
        <v>2954</v>
      </c>
      <c r="L123" s="2">
        <v>305</v>
      </c>
      <c r="M123" s="2">
        <v>675</v>
      </c>
      <c r="N123" s="2">
        <v>1153</v>
      </c>
      <c r="O123" s="2">
        <v>65</v>
      </c>
      <c r="P123" s="2">
        <v>0</v>
      </c>
      <c r="Q123" s="2">
        <v>505</v>
      </c>
      <c r="R123" s="2">
        <v>965</v>
      </c>
      <c r="S123" s="2">
        <v>19713.2</v>
      </c>
      <c r="T123" s="2">
        <v>29700</v>
      </c>
      <c r="U123" s="2">
        <v>28910</v>
      </c>
      <c r="V123" s="2">
        <v>19363</v>
      </c>
      <c r="W123" s="2">
        <v>1</v>
      </c>
      <c r="X123" s="2">
        <v>0.66976824628156351</v>
      </c>
      <c r="Y123" s="2">
        <v>1.0180860403863039</v>
      </c>
      <c r="Z123" s="2">
        <v>0</v>
      </c>
      <c r="AA123" s="2">
        <v>0.68188170183327579</v>
      </c>
    </row>
    <row r="124" spans="1:27" x14ac:dyDescent="0.3">
      <c r="A124" s="6">
        <v>45200</v>
      </c>
      <c r="B124" t="str">
        <f t="shared" si="2"/>
        <v>MAZAK HMC FH5800 I21002</v>
      </c>
      <c r="C124" s="2" t="s">
        <v>75</v>
      </c>
      <c r="D124" s="2">
        <v>984</v>
      </c>
      <c r="E124" s="2">
        <v>758</v>
      </c>
      <c r="F124" s="2">
        <v>515</v>
      </c>
      <c r="G124" s="2">
        <v>0</v>
      </c>
      <c r="H124" s="2">
        <v>691</v>
      </c>
      <c r="I124" s="2">
        <v>340</v>
      </c>
      <c r="J124" s="2">
        <v>0</v>
      </c>
      <c r="K124" s="2">
        <v>140</v>
      </c>
      <c r="L124" s="2">
        <v>75</v>
      </c>
      <c r="M124" s="2">
        <v>93</v>
      </c>
      <c r="N124" s="2">
        <v>217</v>
      </c>
      <c r="O124" s="2">
        <v>40</v>
      </c>
      <c r="P124" s="2">
        <v>0</v>
      </c>
      <c r="Q124" s="2">
        <v>1920</v>
      </c>
      <c r="R124" s="2">
        <v>1624</v>
      </c>
      <c r="S124" s="2">
        <v>21578</v>
      </c>
      <c r="T124" s="2">
        <v>27450</v>
      </c>
      <c r="U124" s="2">
        <v>26800</v>
      </c>
      <c r="V124" s="2">
        <v>21733</v>
      </c>
      <c r="W124" s="2">
        <v>1</v>
      </c>
      <c r="X124" s="2">
        <v>0.81093283582089548</v>
      </c>
      <c r="Y124" s="2">
        <v>0.99286798877283389</v>
      </c>
      <c r="Z124" s="2">
        <v>0</v>
      </c>
      <c r="AA124" s="2">
        <v>0.80514925373134316</v>
      </c>
    </row>
    <row r="125" spans="1:27" x14ac:dyDescent="0.3">
      <c r="A125" s="6">
        <v>45200</v>
      </c>
      <c r="B125" t="str">
        <f t="shared" si="2"/>
        <v>PMT EXT GRINDING AWH600 I13007</v>
      </c>
      <c r="C125" s="2" t="s">
        <v>76</v>
      </c>
      <c r="D125" s="2">
        <v>715</v>
      </c>
      <c r="E125" s="2">
        <v>281</v>
      </c>
      <c r="F125" s="2">
        <v>3400</v>
      </c>
      <c r="G125" s="2">
        <v>0</v>
      </c>
      <c r="H125" s="2">
        <v>1149</v>
      </c>
      <c r="I125" s="2">
        <v>120</v>
      </c>
      <c r="J125" s="2">
        <v>0</v>
      </c>
      <c r="K125" s="2">
        <v>895</v>
      </c>
      <c r="L125" s="2">
        <v>205</v>
      </c>
      <c r="M125" s="2">
        <v>500</v>
      </c>
      <c r="N125" s="2">
        <v>15</v>
      </c>
      <c r="O125" s="2">
        <v>45</v>
      </c>
      <c r="P125" s="2">
        <v>25</v>
      </c>
      <c r="Q125" s="2">
        <v>395</v>
      </c>
      <c r="R125" s="2">
        <v>779</v>
      </c>
      <c r="S125" s="2">
        <v>29627</v>
      </c>
      <c r="T125" s="2">
        <v>37800</v>
      </c>
      <c r="U125" s="2">
        <v>37240</v>
      </c>
      <c r="V125" s="2">
        <v>29556</v>
      </c>
      <c r="W125" s="2">
        <v>1</v>
      </c>
      <c r="X125" s="2">
        <v>0.79366272824919437</v>
      </c>
      <c r="Y125" s="2">
        <v>1.002402219515496</v>
      </c>
      <c r="Z125" s="2">
        <v>0</v>
      </c>
      <c r="AA125" s="2">
        <v>0.79556928034371643</v>
      </c>
    </row>
    <row r="126" spans="1:27" x14ac:dyDescent="0.3">
      <c r="A126" s="6">
        <v>45200</v>
      </c>
      <c r="B126" t="str">
        <f t="shared" si="2"/>
        <v>MAZAK TURNING QTN350A I3007</v>
      </c>
      <c r="C126" s="2" t="s">
        <v>77</v>
      </c>
      <c r="D126" s="2">
        <v>2276</v>
      </c>
      <c r="E126" s="2">
        <v>578</v>
      </c>
      <c r="F126" s="2">
        <v>340</v>
      </c>
      <c r="G126" s="2">
        <v>115</v>
      </c>
      <c r="H126" s="2">
        <v>458</v>
      </c>
      <c r="I126" s="2">
        <v>70</v>
      </c>
      <c r="J126" s="2">
        <v>0</v>
      </c>
      <c r="K126" s="2">
        <v>1192</v>
      </c>
      <c r="L126" s="2">
        <v>50</v>
      </c>
      <c r="M126" s="2">
        <v>314</v>
      </c>
      <c r="N126" s="2">
        <v>113</v>
      </c>
      <c r="O126" s="2">
        <v>24</v>
      </c>
      <c r="P126" s="2">
        <v>0</v>
      </c>
      <c r="Q126" s="2">
        <v>530</v>
      </c>
      <c r="R126" s="2">
        <v>411</v>
      </c>
      <c r="S126" s="2">
        <v>16645</v>
      </c>
      <c r="T126" s="2">
        <v>22050</v>
      </c>
      <c r="U126" s="2">
        <v>21426</v>
      </c>
      <c r="V126" s="2">
        <v>16849</v>
      </c>
      <c r="W126" s="2">
        <v>1</v>
      </c>
      <c r="X126" s="2">
        <v>0.78638103239055357</v>
      </c>
      <c r="Y126" s="2">
        <v>0.98789245652560986</v>
      </c>
      <c r="Z126" s="2">
        <v>0</v>
      </c>
      <c r="AA126" s="2">
        <v>0.77685988985344911</v>
      </c>
    </row>
    <row r="127" spans="1:27" x14ac:dyDescent="0.3">
      <c r="A127" s="6">
        <v>45200</v>
      </c>
      <c r="B127" t="str">
        <f t="shared" si="2"/>
        <v>MAZAK INTEGRES E300-1 I3102</v>
      </c>
      <c r="C127" s="2" t="s">
        <v>56</v>
      </c>
      <c r="D127" s="2">
        <v>778</v>
      </c>
      <c r="E127" s="2">
        <v>884</v>
      </c>
      <c r="F127" s="2">
        <v>2151</v>
      </c>
      <c r="G127" s="2">
        <v>609</v>
      </c>
      <c r="H127" s="2">
        <v>883</v>
      </c>
      <c r="I127" s="2">
        <v>260</v>
      </c>
      <c r="J127" s="2">
        <v>0</v>
      </c>
      <c r="K127" s="2">
        <v>1117</v>
      </c>
      <c r="L127" s="2">
        <v>215</v>
      </c>
      <c r="M127" s="2">
        <v>176</v>
      </c>
      <c r="N127" s="2">
        <v>206</v>
      </c>
      <c r="O127" s="2">
        <v>229</v>
      </c>
      <c r="P127" s="2">
        <v>0</v>
      </c>
      <c r="Q127" s="2">
        <v>339</v>
      </c>
      <c r="R127" s="2">
        <v>692</v>
      </c>
      <c r="S127" s="2">
        <v>24650.5</v>
      </c>
      <c r="T127" s="2">
        <v>32850</v>
      </c>
      <c r="U127" s="2">
        <v>32022</v>
      </c>
      <c r="V127" s="2">
        <v>24707</v>
      </c>
      <c r="W127" s="2">
        <v>1</v>
      </c>
      <c r="X127" s="2">
        <v>0.7715633002310911</v>
      </c>
      <c r="Y127" s="2">
        <v>0.99771319868863073</v>
      </c>
      <c r="Z127" s="2">
        <v>0</v>
      </c>
      <c r="AA127" s="2">
        <v>0.76979888826431819</v>
      </c>
    </row>
    <row r="128" spans="1:27" x14ac:dyDescent="0.3">
      <c r="A128" s="6">
        <v>45200</v>
      </c>
      <c r="B128" t="str">
        <f t="shared" si="2"/>
        <v>MAZAK INTEGRES E300-2 I3103</v>
      </c>
      <c r="C128" s="2" t="s">
        <v>57</v>
      </c>
      <c r="D128" s="2">
        <v>400</v>
      </c>
      <c r="E128" s="2">
        <v>612</v>
      </c>
      <c r="F128" s="2">
        <v>1583</v>
      </c>
      <c r="G128" s="2">
        <v>521</v>
      </c>
      <c r="H128" s="2">
        <v>711</v>
      </c>
      <c r="I128" s="2">
        <v>30</v>
      </c>
      <c r="J128" s="2">
        <v>15</v>
      </c>
      <c r="K128" s="2">
        <v>11056</v>
      </c>
      <c r="L128" s="2">
        <v>185</v>
      </c>
      <c r="M128" s="2">
        <v>155</v>
      </c>
      <c r="N128" s="2">
        <v>170</v>
      </c>
      <c r="O128" s="2">
        <v>193</v>
      </c>
      <c r="P128" s="2">
        <v>0</v>
      </c>
      <c r="Q128" s="2">
        <v>30</v>
      </c>
      <c r="R128" s="2">
        <v>920</v>
      </c>
      <c r="S128" s="2">
        <v>15734.6</v>
      </c>
      <c r="T128" s="2">
        <v>23850</v>
      </c>
      <c r="U128" s="2">
        <v>23582</v>
      </c>
      <c r="V128" s="2">
        <v>15819</v>
      </c>
      <c r="W128" s="2">
        <v>1</v>
      </c>
      <c r="X128" s="2">
        <v>0.67080824357560853</v>
      </c>
      <c r="Y128" s="2">
        <v>0.99466464378279285</v>
      </c>
      <c r="Z128" s="2">
        <v>0</v>
      </c>
      <c r="AA128" s="2">
        <v>0.66722924264269357</v>
      </c>
    </row>
    <row r="129" spans="1:27" x14ac:dyDescent="0.3">
      <c r="A129" s="6">
        <v>45200</v>
      </c>
      <c r="B129" t="str">
        <f t="shared" si="2"/>
        <v>MAZAK INTEGRES E300-3 I3104</v>
      </c>
      <c r="C129" s="2" t="s">
        <v>58</v>
      </c>
      <c r="D129" s="2">
        <v>225</v>
      </c>
      <c r="E129" s="2">
        <v>917</v>
      </c>
      <c r="F129" s="2">
        <v>2278</v>
      </c>
      <c r="G129" s="2">
        <v>1306</v>
      </c>
      <c r="H129" s="2">
        <v>1556</v>
      </c>
      <c r="I129" s="2">
        <v>30</v>
      </c>
      <c r="J129" s="2">
        <v>0</v>
      </c>
      <c r="K129" s="2">
        <v>4804</v>
      </c>
      <c r="L129" s="2">
        <v>175</v>
      </c>
      <c r="M129" s="2">
        <v>20</v>
      </c>
      <c r="N129" s="2">
        <v>495</v>
      </c>
      <c r="O129" s="2">
        <v>590</v>
      </c>
      <c r="P129" s="2">
        <v>0</v>
      </c>
      <c r="Q129" s="2">
        <v>0</v>
      </c>
      <c r="R129" s="2">
        <v>432</v>
      </c>
      <c r="S129" s="2">
        <v>19064</v>
      </c>
      <c r="T129" s="2">
        <v>30600</v>
      </c>
      <c r="U129" s="2">
        <v>30075</v>
      </c>
      <c r="V129" s="2">
        <v>19442</v>
      </c>
      <c r="W129" s="2">
        <v>1</v>
      </c>
      <c r="X129" s="2">
        <v>0.64645054031587701</v>
      </c>
      <c r="Y129" s="2">
        <v>0.98055755580701576</v>
      </c>
      <c r="Z129" s="2">
        <v>0</v>
      </c>
      <c r="AA129" s="2">
        <v>0.63388196176226108</v>
      </c>
    </row>
    <row r="130" spans="1:27" x14ac:dyDescent="0.3">
      <c r="A130" s="6">
        <v>45200</v>
      </c>
      <c r="B130" t="str">
        <f t="shared" si="2"/>
        <v>MAZAK INTEGREX E500-1 I3201</v>
      </c>
      <c r="C130" s="2" t="s">
        <v>59</v>
      </c>
      <c r="D130" s="2">
        <v>370</v>
      </c>
      <c r="E130" s="2">
        <v>747</v>
      </c>
      <c r="F130" s="2">
        <v>1226</v>
      </c>
      <c r="G130" s="2">
        <v>705</v>
      </c>
      <c r="H130" s="2">
        <v>605</v>
      </c>
      <c r="I130" s="2">
        <v>85</v>
      </c>
      <c r="J130" s="2">
        <v>0</v>
      </c>
      <c r="K130" s="2">
        <v>2683</v>
      </c>
      <c r="L130" s="2">
        <v>110</v>
      </c>
      <c r="M130" s="2">
        <v>20</v>
      </c>
      <c r="N130" s="2">
        <v>155</v>
      </c>
      <c r="O130" s="2">
        <v>60</v>
      </c>
      <c r="P130" s="2">
        <v>55</v>
      </c>
      <c r="Q130" s="2">
        <v>498</v>
      </c>
      <c r="R130" s="2">
        <v>478</v>
      </c>
      <c r="S130" s="2">
        <v>24601.263000000003</v>
      </c>
      <c r="T130" s="2">
        <v>31950</v>
      </c>
      <c r="U130" s="2">
        <v>31307</v>
      </c>
      <c r="V130" s="2">
        <v>24603</v>
      </c>
      <c r="W130" s="2">
        <v>1</v>
      </c>
      <c r="X130" s="2">
        <v>0.78586258664196507</v>
      </c>
      <c r="Y130" s="2">
        <v>0.99992939885379839</v>
      </c>
      <c r="Z130" s="2">
        <v>0</v>
      </c>
      <c r="AA130" s="2">
        <v>0.78580710384259123</v>
      </c>
    </row>
    <row r="131" spans="1:27" x14ac:dyDescent="0.3">
      <c r="A131" s="6">
        <v>45200</v>
      </c>
      <c r="B131" t="str">
        <f t="shared" si="2"/>
        <v>MAZAK INTEGREX E500-2 I3202</v>
      </c>
      <c r="C131" s="2" t="s">
        <v>60</v>
      </c>
      <c r="D131" s="2">
        <v>255</v>
      </c>
      <c r="E131" s="2">
        <v>851</v>
      </c>
      <c r="F131" s="2">
        <v>1327</v>
      </c>
      <c r="G131" s="2">
        <v>345</v>
      </c>
      <c r="H131" s="2">
        <v>563</v>
      </c>
      <c r="I131" s="2">
        <v>120</v>
      </c>
      <c r="J131" s="2">
        <v>0</v>
      </c>
      <c r="K131" s="2">
        <v>626</v>
      </c>
      <c r="L131" s="2">
        <v>245</v>
      </c>
      <c r="M131" s="2">
        <v>65</v>
      </c>
      <c r="N131" s="2">
        <v>615</v>
      </c>
      <c r="O131" s="2">
        <v>100</v>
      </c>
      <c r="P131" s="2">
        <v>308</v>
      </c>
      <c r="Q131" s="2">
        <v>344</v>
      </c>
      <c r="R131" s="2">
        <v>667</v>
      </c>
      <c r="S131" s="2">
        <v>25892.260000000002</v>
      </c>
      <c r="T131" s="2">
        <v>32400</v>
      </c>
      <c r="U131" s="2">
        <v>31836</v>
      </c>
      <c r="V131" s="2">
        <v>25969</v>
      </c>
      <c r="W131" s="2">
        <v>1</v>
      </c>
      <c r="X131" s="2">
        <v>0.8152406081165976</v>
      </c>
      <c r="Y131" s="2">
        <v>0.99762117592663957</v>
      </c>
      <c r="Z131" s="2">
        <v>0</v>
      </c>
      <c r="AA131" s="2">
        <v>0.8133012941324288</v>
      </c>
    </row>
    <row r="132" spans="1:27" x14ac:dyDescent="0.3">
      <c r="A132" s="6">
        <v>45200</v>
      </c>
      <c r="B132" t="str">
        <f t="shared" si="2"/>
        <v>MAZAK INTEGRES E800-1 I23001</v>
      </c>
      <c r="C132" s="2" t="s">
        <v>61</v>
      </c>
      <c r="D132" s="2">
        <v>1180</v>
      </c>
      <c r="E132" s="2">
        <v>1206</v>
      </c>
      <c r="F132" s="2">
        <v>846</v>
      </c>
      <c r="G132" s="2">
        <v>796</v>
      </c>
      <c r="H132" s="2">
        <v>474</v>
      </c>
      <c r="I132" s="2">
        <v>25</v>
      </c>
      <c r="J132" s="2">
        <v>75</v>
      </c>
      <c r="K132" s="2">
        <v>2205</v>
      </c>
      <c r="L132" s="2">
        <v>250</v>
      </c>
      <c r="M132" s="2">
        <v>330</v>
      </c>
      <c r="N132" s="2">
        <v>110</v>
      </c>
      <c r="O132" s="2">
        <v>70</v>
      </c>
      <c r="P132" s="2">
        <v>30</v>
      </c>
      <c r="Q132" s="2">
        <v>405</v>
      </c>
      <c r="R132" s="2">
        <v>442</v>
      </c>
      <c r="S132" s="2">
        <v>24535</v>
      </c>
      <c r="T132" s="2">
        <v>33300</v>
      </c>
      <c r="U132" s="2">
        <v>32725</v>
      </c>
      <c r="V132" s="2">
        <v>24856</v>
      </c>
      <c r="W132" s="2">
        <v>1</v>
      </c>
      <c r="X132" s="2">
        <v>0.75954163483575243</v>
      </c>
      <c r="Y132" s="2">
        <v>0.98708561313163823</v>
      </c>
      <c r="Z132" s="2">
        <v>0</v>
      </c>
      <c r="AA132" s="2">
        <v>0.74973262032085553</v>
      </c>
    </row>
    <row r="133" spans="1:27" x14ac:dyDescent="0.3">
      <c r="A133" s="6">
        <v>45200</v>
      </c>
      <c r="B133" t="str">
        <f t="shared" si="2"/>
        <v>MAZAK INTEGRES E800-2 I23002</v>
      </c>
      <c r="C133" s="2" t="s">
        <v>62</v>
      </c>
      <c r="D133" s="2">
        <v>565</v>
      </c>
      <c r="E133" s="2">
        <v>965</v>
      </c>
      <c r="F133" s="2">
        <v>690</v>
      </c>
      <c r="G133" s="2">
        <v>405</v>
      </c>
      <c r="H133" s="2">
        <v>1035</v>
      </c>
      <c r="I133" s="2">
        <v>165</v>
      </c>
      <c r="J133" s="2">
        <v>60</v>
      </c>
      <c r="K133" s="2">
        <v>2645</v>
      </c>
      <c r="L133" s="2">
        <v>255</v>
      </c>
      <c r="M133" s="2">
        <v>7430</v>
      </c>
      <c r="N133" s="2">
        <v>15</v>
      </c>
      <c r="O133" s="2">
        <v>60</v>
      </c>
      <c r="P133" s="2">
        <v>0</v>
      </c>
      <c r="Q133" s="2">
        <v>0</v>
      </c>
      <c r="R133" s="2">
        <v>440</v>
      </c>
      <c r="S133" s="2">
        <v>18554.5</v>
      </c>
      <c r="T133" s="2">
        <v>28800</v>
      </c>
      <c r="U133" s="2">
        <v>28515</v>
      </c>
      <c r="V133" s="2">
        <v>18570</v>
      </c>
      <c r="W133" s="2">
        <v>1</v>
      </c>
      <c r="X133" s="2">
        <v>1</v>
      </c>
      <c r="Y133" s="2">
        <v>0.9991653204092622</v>
      </c>
      <c r="Z133" s="2">
        <v>0</v>
      </c>
      <c r="AA133" s="2">
        <v>0.65069261792039268</v>
      </c>
    </row>
    <row r="134" spans="1:27" x14ac:dyDescent="0.3">
      <c r="A134" s="6">
        <v>45200</v>
      </c>
      <c r="B134" t="str">
        <f t="shared" si="2"/>
        <v>ARTHUR KLINK BROACHING 120T I5004</v>
      </c>
      <c r="C134" s="2" t="s">
        <v>63</v>
      </c>
      <c r="D134" s="2">
        <v>750</v>
      </c>
      <c r="E134" s="2">
        <v>330</v>
      </c>
      <c r="F134" s="2">
        <v>3007</v>
      </c>
      <c r="G134" s="2">
        <v>1998</v>
      </c>
      <c r="H134" s="2">
        <v>368</v>
      </c>
      <c r="I134" s="2">
        <v>128</v>
      </c>
      <c r="J134" s="2">
        <v>0</v>
      </c>
      <c r="K134" s="2">
        <v>5359.8000000000011</v>
      </c>
      <c r="L134" s="2">
        <v>72</v>
      </c>
      <c r="M134" s="2">
        <v>190</v>
      </c>
      <c r="N134" s="2">
        <v>0</v>
      </c>
      <c r="O134" s="2">
        <v>95</v>
      </c>
      <c r="P134" s="2">
        <v>0</v>
      </c>
      <c r="Q134" s="2">
        <v>448</v>
      </c>
      <c r="R134" s="2">
        <v>111</v>
      </c>
      <c r="S134" s="2">
        <v>23757.900000000005</v>
      </c>
      <c r="T134" s="2">
        <v>36450</v>
      </c>
      <c r="U134" s="2">
        <v>35919</v>
      </c>
      <c r="V134" s="2">
        <v>24070.200000000004</v>
      </c>
      <c r="W134" s="2">
        <v>1</v>
      </c>
      <c r="X134" s="2">
        <v>0.67012444667167803</v>
      </c>
      <c r="Y134" s="2">
        <v>0.98702545055712043</v>
      </c>
      <c r="Z134" s="2">
        <v>0</v>
      </c>
      <c r="AA134" s="2">
        <v>0.66142988390545399</v>
      </c>
    </row>
    <row r="135" spans="1:27" x14ac:dyDescent="0.3">
      <c r="A135" s="6">
        <v>45200</v>
      </c>
      <c r="B135" t="str">
        <f t="shared" si="2"/>
        <v>BROACHING MACHINE  25 T-5003</v>
      </c>
      <c r="C135" s="2" t="s">
        <v>64</v>
      </c>
      <c r="D135" s="2">
        <v>1110</v>
      </c>
      <c r="E135" s="2">
        <v>307</v>
      </c>
      <c r="F135" s="2">
        <v>3224</v>
      </c>
      <c r="G135" s="2">
        <v>753</v>
      </c>
      <c r="H135" s="2">
        <v>100</v>
      </c>
      <c r="I135" s="2">
        <v>180</v>
      </c>
      <c r="J135" s="2">
        <v>0</v>
      </c>
      <c r="K135" s="2">
        <v>528</v>
      </c>
      <c r="L135" s="2">
        <v>157</v>
      </c>
      <c r="M135" s="2">
        <v>332</v>
      </c>
      <c r="N135" s="2">
        <v>336</v>
      </c>
      <c r="O135" s="2">
        <v>135</v>
      </c>
      <c r="P135" s="2">
        <v>0</v>
      </c>
      <c r="Q135" s="2">
        <v>7</v>
      </c>
      <c r="R135" s="2">
        <v>243</v>
      </c>
      <c r="S135" s="2">
        <v>26268.210000000003</v>
      </c>
      <c r="T135" s="2">
        <v>33300</v>
      </c>
      <c r="U135" s="2">
        <v>32978</v>
      </c>
      <c r="V135" s="2">
        <v>26172</v>
      </c>
      <c r="W135" s="2">
        <v>1</v>
      </c>
      <c r="X135" s="2">
        <v>0.79361998908363152</v>
      </c>
      <c r="Y135" s="2">
        <v>1.0036760660247595</v>
      </c>
      <c r="Z135" s="2">
        <v>0</v>
      </c>
      <c r="AA135" s="2">
        <v>0.79653738856207179</v>
      </c>
    </row>
    <row r="136" spans="1:27" x14ac:dyDescent="0.3">
      <c r="A136" s="6">
        <v>45200</v>
      </c>
      <c r="B136" t="str">
        <f t="shared" si="2"/>
        <v>CRANEBEL BROACHING 50T I5005</v>
      </c>
      <c r="C136" s="2" t="s">
        <v>65</v>
      </c>
      <c r="D136" s="2">
        <v>710</v>
      </c>
      <c r="E136" s="2">
        <v>0</v>
      </c>
      <c r="F136" s="2">
        <v>1518</v>
      </c>
      <c r="G136" s="2">
        <v>1286</v>
      </c>
      <c r="H136" s="2">
        <v>125</v>
      </c>
      <c r="I136" s="2">
        <v>486.5</v>
      </c>
      <c r="J136" s="2">
        <v>3846</v>
      </c>
      <c r="K136" s="2">
        <v>3621.02</v>
      </c>
      <c r="L136" s="2">
        <v>110</v>
      </c>
      <c r="M136" s="2">
        <v>15</v>
      </c>
      <c r="N136" s="2">
        <v>15</v>
      </c>
      <c r="O136" s="2">
        <v>95</v>
      </c>
      <c r="P136" s="2">
        <v>0</v>
      </c>
      <c r="Q136" s="2">
        <v>0</v>
      </c>
      <c r="R136" s="2">
        <v>79.5</v>
      </c>
      <c r="S136" s="2">
        <v>20914</v>
      </c>
      <c r="T136" s="2">
        <v>30150</v>
      </c>
      <c r="U136" s="2">
        <v>28872.5</v>
      </c>
      <c r="V136" s="2">
        <v>21392.98</v>
      </c>
      <c r="W136" s="2">
        <v>1.0118867516749515</v>
      </c>
      <c r="X136" s="2">
        <v>0.74094657546107889</v>
      </c>
      <c r="Y136" s="2">
        <v>0.97761041238761504</v>
      </c>
      <c r="Z136" s="2">
        <v>0</v>
      </c>
      <c r="AA136" s="2">
        <v>0.73296734001315911</v>
      </c>
    </row>
    <row r="137" spans="1:27" x14ac:dyDescent="0.3">
      <c r="A137" s="6">
        <v>45200</v>
      </c>
      <c r="B137" t="str">
        <f t="shared" si="2"/>
        <v>TASA BROACHING 75T I5006</v>
      </c>
      <c r="C137" s="2" t="s">
        <v>66</v>
      </c>
      <c r="D137" s="2">
        <v>1307</v>
      </c>
      <c r="E137" s="2">
        <v>275</v>
      </c>
      <c r="F137" s="2">
        <v>1941</v>
      </c>
      <c r="G137" s="2">
        <v>1101.5</v>
      </c>
      <c r="H137" s="2">
        <v>412.8</v>
      </c>
      <c r="I137" s="2">
        <v>81</v>
      </c>
      <c r="J137" s="2">
        <v>0</v>
      </c>
      <c r="K137" s="2">
        <v>996.5</v>
      </c>
      <c r="L137" s="2">
        <v>110</v>
      </c>
      <c r="M137" s="2">
        <v>140</v>
      </c>
      <c r="N137" s="2">
        <v>135</v>
      </c>
      <c r="O137" s="2">
        <v>80</v>
      </c>
      <c r="P137" s="2">
        <v>20</v>
      </c>
      <c r="Q137" s="2">
        <v>40</v>
      </c>
      <c r="R137" s="2">
        <v>318</v>
      </c>
      <c r="S137" s="2">
        <v>27622</v>
      </c>
      <c r="T137" s="2">
        <v>34650</v>
      </c>
      <c r="U137" s="2">
        <v>34449</v>
      </c>
      <c r="V137" s="2">
        <v>27692.2</v>
      </c>
      <c r="W137" s="2">
        <v>1</v>
      </c>
      <c r="X137" s="2">
        <v>0.80386077970332959</v>
      </c>
      <c r="Y137" s="2">
        <v>0.99746499014162826</v>
      </c>
      <c r="Z137" s="2">
        <v>0</v>
      </c>
      <c r="AA137" s="2">
        <v>0.80182298470202329</v>
      </c>
    </row>
    <row r="138" spans="1:27" x14ac:dyDescent="0.3">
      <c r="A138" s="6">
        <v>45231</v>
      </c>
      <c r="B138" t="str">
        <f t="shared" si="2"/>
        <v>PREMIER HOBBING PE250-1 I7006</v>
      </c>
      <c r="C138" s="2" t="s">
        <v>67</v>
      </c>
      <c r="D138" s="2">
        <v>618</v>
      </c>
      <c r="E138" s="2">
        <v>10</v>
      </c>
      <c r="F138" s="2">
        <v>3870</v>
      </c>
      <c r="G138" s="2">
        <v>795.59999999999991</v>
      </c>
      <c r="H138" s="2">
        <v>856.6</v>
      </c>
      <c r="I138" s="2">
        <v>0</v>
      </c>
      <c r="J138" s="2">
        <v>0</v>
      </c>
      <c r="K138" s="2">
        <v>1524</v>
      </c>
      <c r="L138" s="2">
        <v>190</v>
      </c>
      <c r="M138" s="2">
        <v>537</v>
      </c>
      <c r="N138" s="2">
        <v>1505.5</v>
      </c>
      <c r="O138" s="2">
        <v>0</v>
      </c>
      <c r="P138" s="2">
        <v>220</v>
      </c>
      <c r="Q138" s="2">
        <v>0</v>
      </c>
      <c r="R138" s="2">
        <v>122</v>
      </c>
      <c r="S138" s="2">
        <v>24741</v>
      </c>
      <c r="T138" s="2">
        <v>35100</v>
      </c>
      <c r="U138" s="2">
        <v>35100</v>
      </c>
      <c r="V138" s="2">
        <v>24851.300000000003</v>
      </c>
      <c r="W138" s="2">
        <v>1</v>
      </c>
      <c r="X138" s="2">
        <v>0.70801424501424515</v>
      </c>
      <c r="Y138" s="2">
        <v>0.99556160039917418</v>
      </c>
      <c r="Z138" s="2">
        <v>0</v>
      </c>
      <c r="AA138" s="2">
        <v>0.70487179487179497</v>
      </c>
    </row>
    <row r="139" spans="1:27" x14ac:dyDescent="0.3">
      <c r="A139" s="6">
        <v>45231</v>
      </c>
      <c r="B139" t="str">
        <f t="shared" si="2"/>
        <v>STUDER EXT GRINDING S36-2 I13006</v>
      </c>
      <c r="C139" s="2" t="s">
        <v>68</v>
      </c>
      <c r="D139" s="2">
        <v>1010</v>
      </c>
      <c r="E139" s="2">
        <v>300</v>
      </c>
      <c r="F139" s="2">
        <v>3140</v>
      </c>
      <c r="G139" s="2">
        <v>385</v>
      </c>
      <c r="H139" s="2">
        <v>1630</v>
      </c>
      <c r="I139" s="2">
        <v>0</v>
      </c>
      <c r="J139" s="2">
        <v>10</v>
      </c>
      <c r="K139" s="2">
        <v>3985</v>
      </c>
      <c r="L139" s="2">
        <v>175</v>
      </c>
      <c r="M139" s="2">
        <v>490</v>
      </c>
      <c r="N139" s="2">
        <v>20</v>
      </c>
      <c r="O139" s="2">
        <v>55</v>
      </c>
      <c r="P139" s="2">
        <v>20</v>
      </c>
      <c r="Q139" s="2">
        <v>105</v>
      </c>
      <c r="R139" s="2">
        <v>60</v>
      </c>
      <c r="S139" s="2">
        <v>28602</v>
      </c>
      <c r="T139" s="2">
        <v>40050</v>
      </c>
      <c r="U139" s="2">
        <v>39880</v>
      </c>
      <c r="V139" s="2">
        <v>28665</v>
      </c>
      <c r="W139" s="2">
        <v>0.99947285187137591</v>
      </c>
      <c r="X139" s="2">
        <v>0.71878134403209626</v>
      </c>
      <c r="Y139" s="2">
        <v>0.99780219780219781</v>
      </c>
      <c r="Z139" s="2">
        <v>0</v>
      </c>
      <c r="AA139" s="2">
        <v>0.71682353333061921</v>
      </c>
    </row>
    <row r="140" spans="1:27" x14ac:dyDescent="0.3">
      <c r="A140" s="6">
        <v>45231</v>
      </c>
      <c r="B140" t="str">
        <f t="shared" si="2"/>
        <v>GLEASON GEAR GRINDING P600/800G-1 I15006</v>
      </c>
      <c r="C140" s="2" t="s">
        <v>69</v>
      </c>
      <c r="D140" s="2">
        <v>967</v>
      </c>
      <c r="E140" s="2">
        <v>465</v>
      </c>
      <c r="F140" s="2">
        <v>1900</v>
      </c>
      <c r="G140" s="2">
        <v>772</v>
      </c>
      <c r="H140" s="2">
        <v>1745</v>
      </c>
      <c r="I140" s="2">
        <v>0</v>
      </c>
      <c r="J140" s="2">
        <v>0</v>
      </c>
      <c r="K140" s="2">
        <v>1509</v>
      </c>
      <c r="L140" s="2">
        <v>278</v>
      </c>
      <c r="M140" s="2">
        <v>240</v>
      </c>
      <c r="N140" s="2">
        <v>344</v>
      </c>
      <c r="O140" s="2">
        <v>77</v>
      </c>
      <c r="P140" s="2">
        <v>0</v>
      </c>
      <c r="Q140" s="2">
        <v>0</v>
      </c>
      <c r="R140" s="2">
        <v>15</v>
      </c>
      <c r="S140" s="2">
        <v>30778</v>
      </c>
      <c r="T140" s="2">
        <v>38250</v>
      </c>
      <c r="U140" s="2">
        <v>38173</v>
      </c>
      <c r="V140" s="2">
        <v>30388</v>
      </c>
      <c r="W140" s="2">
        <v>1</v>
      </c>
      <c r="X140" s="2">
        <v>0.79606004243837269</v>
      </c>
      <c r="Y140" s="2">
        <v>1.0128340134263525</v>
      </c>
      <c r="Z140" s="2">
        <v>0</v>
      </c>
      <c r="AA140" s="2">
        <v>0.80627668771120953</v>
      </c>
    </row>
    <row r="141" spans="1:27" x14ac:dyDescent="0.3">
      <c r="A141" s="6">
        <v>45231</v>
      </c>
      <c r="B141" t="str">
        <f t="shared" si="2"/>
        <v>GLEASON GEAR GRINDING P600/800G-2 I15008</v>
      </c>
      <c r="C141" s="2" t="s">
        <v>70</v>
      </c>
      <c r="D141" s="2">
        <v>1062</v>
      </c>
      <c r="E141" s="2">
        <v>740</v>
      </c>
      <c r="F141" s="2">
        <v>1614</v>
      </c>
      <c r="G141" s="2">
        <v>846</v>
      </c>
      <c r="H141" s="2">
        <v>1012</v>
      </c>
      <c r="I141" s="2">
        <v>0</v>
      </c>
      <c r="J141" s="2">
        <v>71</v>
      </c>
      <c r="K141" s="2">
        <v>3892</v>
      </c>
      <c r="L141" s="2">
        <v>322</v>
      </c>
      <c r="M141" s="2">
        <v>906</v>
      </c>
      <c r="N141" s="2">
        <v>0</v>
      </c>
      <c r="O141" s="2">
        <v>40</v>
      </c>
      <c r="P141" s="2">
        <v>115</v>
      </c>
      <c r="Q141" s="2">
        <v>25</v>
      </c>
      <c r="R141" s="2">
        <v>740</v>
      </c>
      <c r="S141" s="2">
        <v>28221.5</v>
      </c>
      <c r="T141" s="2">
        <v>39150</v>
      </c>
      <c r="U141" s="2">
        <v>39014</v>
      </c>
      <c r="V141" s="2">
        <v>27765</v>
      </c>
      <c r="W141" s="2">
        <v>0.99908130454754251</v>
      </c>
      <c r="X141" s="2">
        <v>0.71166760650023064</v>
      </c>
      <c r="Y141" s="2">
        <v>1.0164415631190347</v>
      </c>
      <c r="Z141" s="2">
        <v>0</v>
      </c>
      <c r="AA141" s="2">
        <v>0.72270397898929783</v>
      </c>
    </row>
    <row r="142" spans="1:27" x14ac:dyDescent="0.3">
      <c r="A142" s="6">
        <v>45231</v>
      </c>
      <c r="B142" t="str">
        <f t="shared" ref="B142:B206" si="3">_xlfn.XLOOKUP(C142,$C$274:$C$347,$B$274:$B$347)</f>
        <v>MAZAK TURNING QTN350B I3008</v>
      </c>
      <c r="C142" s="2" t="s">
        <v>71</v>
      </c>
      <c r="D142" s="2">
        <v>2133</v>
      </c>
      <c r="E142" s="2">
        <v>565</v>
      </c>
      <c r="F142" s="2">
        <v>347</v>
      </c>
      <c r="G142" s="2">
        <v>42</v>
      </c>
      <c r="H142" s="2">
        <v>366</v>
      </c>
      <c r="I142" s="2">
        <v>111</v>
      </c>
      <c r="J142" s="2">
        <v>0</v>
      </c>
      <c r="K142" s="2">
        <v>186</v>
      </c>
      <c r="L142" s="2">
        <v>65</v>
      </c>
      <c r="M142" s="2">
        <v>213</v>
      </c>
      <c r="N142" s="2">
        <v>63</v>
      </c>
      <c r="O142" s="2">
        <v>40</v>
      </c>
      <c r="P142" s="2">
        <v>0</v>
      </c>
      <c r="Q142" s="2">
        <v>1350</v>
      </c>
      <c r="R142" s="2">
        <v>69</v>
      </c>
      <c r="S142" s="2">
        <v>16073.5</v>
      </c>
      <c r="T142" s="2">
        <v>21150</v>
      </c>
      <c r="U142" s="2" t="e">
        <v>#REF!</v>
      </c>
      <c r="V142" s="2">
        <v>16050</v>
      </c>
      <c r="W142" s="2">
        <v>1</v>
      </c>
      <c r="X142" s="2" t="e">
        <v>#REF!</v>
      </c>
      <c r="Y142" s="2">
        <v>1.0014641744548287</v>
      </c>
      <c r="Z142" s="2">
        <v>0</v>
      </c>
      <c r="AA142" s="2" t="e">
        <v>#REF!</v>
      </c>
    </row>
    <row r="143" spans="1:27" x14ac:dyDescent="0.3">
      <c r="A143" s="6">
        <v>45231</v>
      </c>
      <c r="B143" t="str">
        <f t="shared" si="3"/>
        <v>GLEASON HOBBING PE800-1 I7007</v>
      </c>
      <c r="C143" s="2" t="s">
        <v>72</v>
      </c>
      <c r="D143" s="2">
        <v>715</v>
      </c>
      <c r="E143" s="2">
        <v>1434</v>
      </c>
      <c r="F143" s="2">
        <v>1863</v>
      </c>
      <c r="G143" s="2">
        <v>243</v>
      </c>
      <c r="H143" s="2">
        <v>183</v>
      </c>
      <c r="I143" s="2">
        <v>660</v>
      </c>
      <c r="J143" s="2">
        <v>0</v>
      </c>
      <c r="K143" s="2">
        <v>6580</v>
      </c>
      <c r="L143" s="2">
        <v>285</v>
      </c>
      <c r="M143" s="2">
        <v>434</v>
      </c>
      <c r="N143" s="2">
        <v>1613</v>
      </c>
      <c r="O143" s="2">
        <v>146</v>
      </c>
      <c r="P143" s="2">
        <v>309</v>
      </c>
      <c r="Q143" s="2">
        <v>0</v>
      </c>
      <c r="R143" s="2">
        <v>20</v>
      </c>
      <c r="S143" s="2">
        <v>25408</v>
      </c>
      <c r="T143" s="2">
        <v>37350</v>
      </c>
      <c r="U143" s="2">
        <v>36544</v>
      </c>
      <c r="V143" s="2">
        <v>25565</v>
      </c>
      <c r="W143" s="2">
        <v>0.99904351984696316</v>
      </c>
      <c r="X143" s="2">
        <v>0.69956764448336251</v>
      </c>
      <c r="Y143" s="2">
        <v>0.99385879131625265</v>
      </c>
      <c r="Z143" s="2">
        <v>0</v>
      </c>
      <c r="AA143" s="2">
        <v>0.69460644024386053</v>
      </c>
    </row>
    <row r="144" spans="1:27" x14ac:dyDescent="0.3">
      <c r="A144" s="6">
        <v>45231</v>
      </c>
      <c r="B144" t="str">
        <f t="shared" si="3"/>
        <v>GLEASON HOBBING PE800-2 I7014</v>
      </c>
      <c r="C144" s="2" t="s">
        <v>73</v>
      </c>
      <c r="D144" s="2">
        <v>0</v>
      </c>
      <c r="E144" s="2">
        <v>15</v>
      </c>
      <c r="F144" s="2">
        <v>0</v>
      </c>
      <c r="G144" s="2">
        <v>0</v>
      </c>
      <c r="H144" s="2">
        <v>0</v>
      </c>
      <c r="I144" s="2">
        <v>10</v>
      </c>
      <c r="J144" s="2">
        <v>0</v>
      </c>
      <c r="K144" s="2">
        <v>0</v>
      </c>
      <c r="L144" s="2">
        <v>0</v>
      </c>
      <c r="M144" s="2">
        <v>0</v>
      </c>
      <c r="N144" s="2">
        <v>0</v>
      </c>
      <c r="O144" s="2">
        <v>0</v>
      </c>
      <c r="P144" s="2">
        <v>0</v>
      </c>
      <c r="Q144" s="2">
        <v>0</v>
      </c>
      <c r="R144" s="2">
        <v>0</v>
      </c>
      <c r="S144" s="2">
        <v>402.5</v>
      </c>
      <c r="T144" s="2">
        <v>450</v>
      </c>
      <c r="U144" s="2">
        <v>440</v>
      </c>
      <c r="V144" s="2">
        <v>425</v>
      </c>
      <c r="W144" s="2">
        <v>1</v>
      </c>
      <c r="X144" s="2">
        <v>0.96590909090909094</v>
      </c>
      <c r="Y144" s="2">
        <v>0.94705882352941173</v>
      </c>
      <c r="Z144" s="2">
        <v>0</v>
      </c>
      <c r="AA144" s="2">
        <v>0.91477272727272729</v>
      </c>
    </row>
    <row r="145" spans="1:27" x14ac:dyDescent="0.3">
      <c r="A145" s="6">
        <v>45231</v>
      </c>
      <c r="B145" t="str">
        <f t="shared" si="3"/>
        <v>GLEASON HOBBING P600H-1 I7010</v>
      </c>
      <c r="C145" s="2" t="s">
        <v>74</v>
      </c>
      <c r="D145" s="2">
        <v>967</v>
      </c>
      <c r="E145" s="2">
        <v>1005</v>
      </c>
      <c r="F145" s="2">
        <v>3450</v>
      </c>
      <c r="G145" s="2">
        <v>595</v>
      </c>
      <c r="H145" s="2">
        <v>690</v>
      </c>
      <c r="I145" s="2">
        <v>165</v>
      </c>
      <c r="J145" s="2">
        <v>0</v>
      </c>
      <c r="K145" s="2">
        <v>4845</v>
      </c>
      <c r="L145" s="2">
        <v>370</v>
      </c>
      <c r="M145" s="2">
        <v>235</v>
      </c>
      <c r="N145" s="2">
        <v>736</v>
      </c>
      <c r="O145" s="2">
        <v>325</v>
      </c>
      <c r="P145" s="2">
        <v>25</v>
      </c>
      <c r="Q145" s="2">
        <v>275</v>
      </c>
      <c r="R145" s="2">
        <v>95</v>
      </c>
      <c r="S145" s="2">
        <v>22422</v>
      </c>
      <c r="T145" s="2">
        <v>35550</v>
      </c>
      <c r="U145" s="2">
        <v>34785</v>
      </c>
      <c r="V145" s="2">
        <v>22672</v>
      </c>
      <c r="W145" s="2">
        <v>0.99923136049192929</v>
      </c>
      <c r="X145" s="2">
        <v>0.65177519045565613</v>
      </c>
      <c r="Y145" s="2">
        <v>0.98897318278052226</v>
      </c>
      <c r="Z145" s="2">
        <v>0</v>
      </c>
      <c r="AA145" s="2">
        <v>0.64409272861722122</v>
      </c>
    </row>
    <row r="146" spans="1:27" x14ac:dyDescent="0.3">
      <c r="A146" s="6">
        <v>45231</v>
      </c>
      <c r="B146" t="str">
        <f t="shared" si="3"/>
        <v>MAZAK HMC FH5800 I21002</v>
      </c>
      <c r="C146" s="2" t="s">
        <v>75</v>
      </c>
      <c r="D146" s="2">
        <v>2485</v>
      </c>
      <c r="E146" s="2">
        <v>719</v>
      </c>
      <c r="F146" s="2">
        <v>510</v>
      </c>
      <c r="G146" s="2">
        <v>15</v>
      </c>
      <c r="H146" s="2">
        <v>649</v>
      </c>
      <c r="I146" s="2">
        <v>53</v>
      </c>
      <c r="J146" s="2">
        <v>0</v>
      </c>
      <c r="K146" s="2">
        <v>445</v>
      </c>
      <c r="L146" s="2">
        <v>118</v>
      </c>
      <c r="M146" s="2">
        <v>48</v>
      </c>
      <c r="N146" s="2">
        <v>455</v>
      </c>
      <c r="O146" s="2">
        <v>0</v>
      </c>
      <c r="P146" s="2">
        <v>0</v>
      </c>
      <c r="Q146" s="2">
        <v>1312</v>
      </c>
      <c r="R146" s="2">
        <v>58</v>
      </c>
      <c r="S146" s="2">
        <v>23485</v>
      </c>
      <c r="T146" s="2">
        <v>28800</v>
      </c>
      <c r="U146" s="2">
        <v>28335</v>
      </c>
      <c r="V146" s="2">
        <v>23733</v>
      </c>
      <c r="W146" s="2">
        <v>1</v>
      </c>
      <c r="X146" s="2">
        <v>0.83758602435150875</v>
      </c>
      <c r="Y146" s="2">
        <v>0.98955041503391905</v>
      </c>
      <c r="Z146" s="2">
        <v>0</v>
      </c>
      <c r="AA146" s="2">
        <v>0.82883359802364576</v>
      </c>
    </row>
    <row r="147" spans="1:27" x14ac:dyDescent="0.3">
      <c r="A147" s="6">
        <v>45231</v>
      </c>
      <c r="B147" t="str">
        <f t="shared" si="3"/>
        <v>PMT EXT GRINDING AWH600 I13007</v>
      </c>
      <c r="C147" s="2" t="s">
        <v>76</v>
      </c>
      <c r="D147" s="2">
        <v>0</v>
      </c>
      <c r="E147" s="2">
        <v>0</v>
      </c>
      <c r="F147" s="2">
        <v>0</v>
      </c>
      <c r="G147" s="2">
        <v>0</v>
      </c>
      <c r="H147" s="2">
        <v>0</v>
      </c>
      <c r="I147" s="2">
        <v>0</v>
      </c>
      <c r="J147" s="2">
        <v>0</v>
      </c>
      <c r="K147" s="2">
        <v>0</v>
      </c>
      <c r="L147" s="2">
        <v>0</v>
      </c>
      <c r="M147" s="2">
        <v>0</v>
      </c>
      <c r="N147" s="2">
        <v>0</v>
      </c>
      <c r="O147" s="2">
        <v>0</v>
      </c>
      <c r="P147" s="2">
        <v>0</v>
      </c>
      <c r="Q147" s="2">
        <v>0</v>
      </c>
      <c r="R147" s="2">
        <v>0</v>
      </c>
      <c r="S147" s="2">
        <v>0</v>
      </c>
      <c r="T147" s="2">
        <v>0</v>
      </c>
      <c r="U147" s="2">
        <v>0</v>
      </c>
      <c r="V147" s="2">
        <v>0</v>
      </c>
      <c r="W147" s="2" t="e">
        <v>#DIV/0!</v>
      </c>
      <c r="X147" s="2" t="e">
        <v>#DIV/0!</v>
      </c>
      <c r="Y147" s="2" t="e">
        <v>#DIV/0!</v>
      </c>
      <c r="Z147" s="2">
        <v>0</v>
      </c>
      <c r="AA147" s="2" t="e">
        <v>#DIV/0!</v>
      </c>
    </row>
    <row r="148" spans="1:27" x14ac:dyDescent="0.3">
      <c r="A148" s="6">
        <v>45231</v>
      </c>
      <c r="B148" t="str">
        <f t="shared" si="3"/>
        <v>MAZAK TURNING QTN350A I3007</v>
      </c>
      <c r="C148" s="2" t="s">
        <v>77</v>
      </c>
      <c r="D148" s="2">
        <v>1444</v>
      </c>
      <c r="E148" s="2">
        <v>721</v>
      </c>
      <c r="F148" s="2">
        <v>376</v>
      </c>
      <c r="G148" s="2">
        <v>155</v>
      </c>
      <c r="H148" s="2">
        <v>562</v>
      </c>
      <c r="I148" s="2">
        <v>0</v>
      </c>
      <c r="J148" s="2">
        <v>0</v>
      </c>
      <c r="K148" s="2">
        <v>937</v>
      </c>
      <c r="L148" s="2">
        <v>105</v>
      </c>
      <c r="M148" s="2">
        <v>150</v>
      </c>
      <c r="N148" s="2">
        <v>96</v>
      </c>
      <c r="O148" s="2">
        <v>200</v>
      </c>
      <c r="P148" s="2">
        <v>5</v>
      </c>
      <c r="Q148" s="2">
        <v>548</v>
      </c>
      <c r="R148" s="2">
        <v>120</v>
      </c>
      <c r="S148" s="2">
        <v>17158</v>
      </c>
      <c r="T148" s="2">
        <v>22950</v>
      </c>
      <c r="U148" s="2">
        <v>22202</v>
      </c>
      <c r="V148" s="2">
        <v>17531</v>
      </c>
      <c r="W148" s="2">
        <v>1</v>
      </c>
      <c r="X148" s="2">
        <v>0.78961354832897934</v>
      </c>
      <c r="Y148" s="2">
        <v>0.97872340425531912</v>
      </c>
      <c r="Z148" s="2">
        <v>0</v>
      </c>
      <c r="AA148" s="2">
        <v>0.77281326006666062</v>
      </c>
    </row>
    <row r="149" spans="1:27" x14ac:dyDescent="0.3">
      <c r="A149" s="6">
        <v>45231</v>
      </c>
      <c r="B149" t="str">
        <f t="shared" si="3"/>
        <v>MAZAK INTEGRES E300-1 I3102</v>
      </c>
      <c r="C149" s="2" t="s">
        <v>56</v>
      </c>
      <c r="D149" s="2">
        <v>316</v>
      </c>
      <c r="E149" s="2">
        <v>1105</v>
      </c>
      <c r="F149" s="2">
        <v>1573</v>
      </c>
      <c r="G149" s="2">
        <v>640</v>
      </c>
      <c r="H149" s="2">
        <v>990</v>
      </c>
      <c r="I149" s="2">
        <v>183</v>
      </c>
      <c r="J149" s="2">
        <v>0</v>
      </c>
      <c r="K149" s="2">
        <v>1321</v>
      </c>
      <c r="L149" s="2">
        <v>240</v>
      </c>
      <c r="M149" s="2">
        <v>392</v>
      </c>
      <c r="N149" s="2">
        <v>455</v>
      </c>
      <c r="O149" s="2">
        <v>165</v>
      </c>
      <c r="P149" s="2">
        <v>20</v>
      </c>
      <c r="Q149" s="2">
        <v>64</v>
      </c>
      <c r="R149" s="2">
        <v>921</v>
      </c>
      <c r="S149" s="2">
        <v>29399.5</v>
      </c>
      <c r="T149" s="2">
        <v>37350</v>
      </c>
      <c r="U149" s="2">
        <v>36938</v>
      </c>
      <c r="V149" s="2">
        <v>29415</v>
      </c>
      <c r="W149" s="2">
        <v>1</v>
      </c>
      <c r="X149" s="2">
        <v>0.79633439818073526</v>
      </c>
      <c r="Y149" s="2">
        <v>0.99947305796362396</v>
      </c>
      <c r="Z149" s="2">
        <v>0</v>
      </c>
      <c r="AA149" s="2">
        <v>0.79591477611132166</v>
      </c>
    </row>
    <row r="150" spans="1:27" x14ac:dyDescent="0.3">
      <c r="A150" s="6">
        <v>45231</v>
      </c>
      <c r="B150" t="str">
        <f t="shared" si="3"/>
        <v>MAZAK INTEGRES E300-2 I3103</v>
      </c>
      <c r="C150" s="2" t="s">
        <v>57</v>
      </c>
      <c r="D150" s="2">
        <v>0</v>
      </c>
      <c r="E150" s="2">
        <v>0</v>
      </c>
      <c r="F150" s="2">
        <v>0</v>
      </c>
      <c r="G150" s="2">
        <v>0</v>
      </c>
      <c r="H150" s="2">
        <v>0</v>
      </c>
      <c r="I150" s="2">
        <v>0</v>
      </c>
      <c r="J150" s="2">
        <v>0</v>
      </c>
      <c r="K150" s="2">
        <v>31050</v>
      </c>
      <c r="L150" s="2">
        <v>0</v>
      </c>
      <c r="M150" s="2">
        <v>0</v>
      </c>
      <c r="N150" s="2">
        <v>0</v>
      </c>
      <c r="O150" s="2">
        <v>0</v>
      </c>
      <c r="P150" s="2">
        <v>0</v>
      </c>
      <c r="Q150" s="2">
        <v>0</v>
      </c>
      <c r="R150" s="2">
        <v>0</v>
      </c>
      <c r="S150" s="2">
        <v>0</v>
      </c>
      <c r="T150" s="2">
        <v>0</v>
      </c>
      <c r="U150" s="2">
        <v>0</v>
      </c>
      <c r="V150" s="2">
        <v>0</v>
      </c>
      <c r="W150" s="2" t="e">
        <v>#DIV/0!</v>
      </c>
      <c r="X150" s="2" t="e">
        <v>#DIV/0!</v>
      </c>
      <c r="Y150" s="2" t="e">
        <v>#DIV/0!</v>
      </c>
      <c r="Z150" s="2">
        <v>0</v>
      </c>
      <c r="AA150" s="2" t="e">
        <v>#DIV/0!</v>
      </c>
    </row>
    <row r="151" spans="1:27" x14ac:dyDescent="0.3">
      <c r="A151" s="6">
        <v>45231</v>
      </c>
      <c r="B151" t="str">
        <f t="shared" si="3"/>
        <v>MAZAK INTEGRES E300-3 I3104</v>
      </c>
      <c r="C151" s="2" t="s">
        <v>58</v>
      </c>
      <c r="D151" s="2">
        <v>213</v>
      </c>
      <c r="E151" s="2">
        <v>1257</v>
      </c>
      <c r="F151" s="2">
        <v>2143</v>
      </c>
      <c r="G151" s="2">
        <v>764</v>
      </c>
      <c r="H151" s="2">
        <v>1342</v>
      </c>
      <c r="I151" s="2">
        <v>15</v>
      </c>
      <c r="J151" s="2">
        <v>0</v>
      </c>
      <c r="K151" s="2">
        <v>3746</v>
      </c>
      <c r="L151" s="2">
        <v>210</v>
      </c>
      <c r="M151" s="2">
        <v>155</v>
      </c>
      <c r="N151" s="2">
        <v>669</v>
      </c>
      <c r="O151" s="2">
        <v>475</v>
      </c>
      <c r="P151" s="2">
        <v>0</v>
      </c>
      <c r="Q151" s="2">
        <v>30</v>
      </c>
      <c r="R151" s="2">
        <v>299</v>
      </c>
      <c r="S151" s="2">
        <v>24560.25</v>
      </c>
      <c r="T151" s="2">
        <v>35550</v>
      </c>
      <c r="U151" s="2">
        <v>34990</v>
      </c>
      <c r="V151" s="2">
        <v>24712</v>
      </c>
      <c r="W151" s="2">
        <v>1</v>
      </c>
      <c r="X151" s="2">
        <v>0.70625893112317806</v>
      </c>
      <c r="Y151" s="2">
        <v>0.99385925865976044</v>
      </c>
      <c r="Z151" s="2">
        <v>0</v>
      </c>
      <c r="AA151" s="2">
        <v>0.70192197770791653</v>
      </c>
    </row>
    <row r="152" spans="1:27" x14ac:dyDescent="0.3">
      <c r="A152" s="6">
        <v>45231</v>
      </c>
      <c r="B152" t="str">
        <f t="shared" si="3"/>
        <v>MAZAK INTEGREX E500-1 I3201</v>
      </c>
      <c r="C152" s="2" t="s">
        <v>59</v>
      </c>
      <c r="D152" s="2">
        <v>297</v>
      </c>
      <c r="E152" s="2">
        <v>937</v>
      </c>
      <c r="F152" s="2">
        <v>1522</v>
      </c>
      <c r="G152" s="2">
        <v>254</v>
      </c>
      <c r="H152" s="2">
        <v>778</v>
      </c>
      <c r="I152" s="2">
        <v>30</v>
      </c>
      <c r="J152" s="2">
        <v>0</v>
      </c>
      <c r="K152" s="2">
        <v>2457</v>
      </c>
      <c r="L152" s="2">
        <v>195</v>
      </c>
      <c r="M152" s="2">
        <v>10</v>
      </c>
      <c r="N152" s="2">
        <v>165</v>
      </c>
      <c r="O152" s="2">
        <v>130</v>
      </c>
      <c r="P152" s="2">
        <v>0</v>
      </c>
      <c r="Q152" s="2">
        <v>575</v>
      </c>
      <c r="R152" s="2">
        <v>627</v>
      </c>
      <c r="S152" s="2">
        <v>26284.352999999999</v>
      </c>
      <c r="T152" s="2">
        <v>34650</v>
      </c>
      <c r="U152" s="2">
        <v>33915</v>
      </c>
      <c r="V152" s="2">
        <v>26673</v>
      </c>
      <c r="W152" s="2">
        <v>1</v>
      </c>
      <c r="X152" s="2">
        <v>0.78646616541353387</v>
      </c>
      <c r="Y152" s="2">
        <v>0.98542919806545937</v>
      </c>
      <c r="Z152" s="2">
        <v>0</v>
      </c>
      <c r="AA152" s="2">
        <v>0.77500672268907556</v>
      </c>
    </row>
    <row r="153" spans="1:27" x14ac:dyDescent="0.3">
      <c r="A153" s="6">
        <v>45231</v>
      </c>
      <c r="B153" t="str">
        <f t="shared" si="3"/>
        <v>MAZAK INTEGREX E500-2 I3202</v>
      </c>
      <c r="C153" s="2" t="s">
        <v>60</v>
      </c>
      <c r="D153" s="2">
        <v>970</v>
      </c>
      <c r="E153" s="2">
        <v>721</v>
      </c>
      <c r="F153" s="2">
        <v>1083</v>
      </c>
      <c r="G153" s="2">
        <v>351</v>
      </c>
      <c r="H153" s="2">
        <v>574</v>
      </c>
      <c r="I153" s="2">
        <v>0</v>
      </c>
      <c r="J153" s="2">
        <v>0</v>
      </c>
      <c r="K153" s="2">
        <v>7566</v>
      </c>
      <c r="L153" s="2">
        <v>182</v>
      </c>
      <c r="M153" s="2">
        <v>18</v>
      </c>
      <c r="N153" s="2">
        <v>207</v>
      </c>
      <c r="O153" s="2">
        <v>80</v>
      </c>
      <c r="P153" s="2">
        <v>141</v>
      </c>
      <c r="Q153" s="2">
        <v>66</v>
      </c>
      <c r="R153" s="2">
        <v>601</v>
      </c>
      <c r="S153" s="2">
        <v>22394.150999999998</v>
      </c>
      <c r="T153" s="2">
        <v>28800</v>
      </c>
      <c r="U153" s="2">
        <v>28654</v>
      </c>
      <c r="V153" s="2">
        <v>16240</v>
      </c>
      <c r="W153" s="2">
        <v>0.99999999999999989</v>
      </c>
      <c r="X153" s="2">
        <v>0.78557967474000134</v>
      </c>
      <c r="Y153" s="2">
        <v>0.99485344291426026</v>
      </c>
      <c r="Z153" s="2">
        <v>0</v>
      </c>
      <c r="AA153" s="2">
        <v>0.78153664409855494</v>
      </c>
    </row>
    <row r="154" spans="1:27" x14ac:dyDescent="0.3">
      <c r="A154" s="6">
        <v>45231</v>
      </c>
      <c r="B154" t="str">
        <f t="shared" si="3"/>
        <v>MAZAK INTEGRES E800-1 I23001</v>
      </c>
      <c r="C154" s="2" t="s">
        <v>61</v>
      </c>
      <c r="D154" s="2">
        <v>2260</v>
      </c>
      <c r="E154" s="2">
        <v>1241</v>
      </c>
      <c r="F154" s="2">
        <v>586</v>
      </c>
      <c r="G154" s="2">
        <v>728</v>
      </c>
      <c r="H154" s="2">
        <v>516</v>
      </c>
      <c r="I154" s="2">
        <v>30</v>
      </c>
      <c r="J154" s="2">
        <v>10</v>
      </c>
      <c r="K154" s="2">
        <v>2577</v>
      </c>
      <c r="L154" s="2">
        <v>180</v>
      </c>
      <c r="M154" s="2">
        <v>90</v>
      </c>
      <c r="N154" s="2">
        <v>65</v>
      </c>
      <c r="O154" s="2">
        <v>115</v>
      </c>
      <c r="P154" s="2">
        <v>0</v>
      </c>
      <c r="Q154" s="2">
        <v>60</v>
      </c>
      <c r="R154" s="2">
        <v>543</v>
      </c>
      <c r="S154" s="2">
        <v>25273</v>
      </c>
      <c r="T154" s="2">
        <v>33750</v>
      </c>
      <c r="U154" s="2">
        <v>33535</v>
      </c>
      <c r="V154" s="2">
        <v>25634</v>
      </c>
      <c r="W154" s="2">
        <v>1</v>
      </c>
      <c r="X154" s="2">
        <v>0.76439540778291337</v>
      </c>
      <c r="Y154" s="2">
        <v>0.98591714129671526</v>
      </c>
      <c r="Z154" s="2">
        <v>0</v>
      </c>
      <c r="AA154" s="2">
        <v>0.7536305352616669</v>
      </c>
    </row>
    <row r="155" spans="1:27" x14ac:dyDescent="0.3">
      <c r="A155" s="6">
        <v>45231</v>
      </c>
      <c r="B155" t="str">
        <f t="shared" si="3"/>
        <v>MAZAK INTEGRES E800-2 I23002</v>
      </c>
      <c r="C155" s="2" t="s">
        <v>62</v>
      </c>
      <c r="D155" s="2">
        <v>1435</v>
      </c>
      <c r="E155" s="2">
        <v>860</v>
      </c>
      <c r="F155" s="2">
        <v>980</v>
      </c>
      <c r="G155" s="2">
        <v>460</v>
      </c>
      <c r="H155" s="2">
        <v>2040</v>
      </c>
      <c r="I155" s="2">
        <v>150</v>
      </c>
      <c r="J155" s="2">
        <v>0</v>
      </c>
      <c r="K155" s="2">
        <v>2080</v>
      </c>
      <c r="L155" s="2">
        <v>220</v>
      </c>
      <c r="M155" s="2">
        <v>9630</v>
      </c>
      <c r="N155" s="2">
        <v>50</v>
      </c>
      <c r="O155" s="2">
        <v>40</v>
      </c>
      <c r="P155" s="2">
        <v>0</v>
      </c>
      <c r="Q155" s="2">
        <v>0</v>
      </c>
      <c r="R155" s="2">
        <v>395</v>
      </c>
      <c r="S155" s="2">
        <v>16208</v>
      </c>
      <c r="T155" s="2">
        <v>27900</v>
      </c>
      <c r="U155" s="2">
        <v>27710</v>
      </c>
      <c r="V155" s="2">
        <v>16300</v>
      </c>
      <c r="W155" s="2">
        <v>1</v>
      </c>
      <c r="X155" s="2">
        <v>1</v>
      </c>
      <c r="Y155" s="2">
        <v>0.99435582822085888</v>
      </c>
      <c r="Z155" s="2">
        <v>0</v>
      </c>
      <c r="AA155" s="2">
        <v>0.58491519307109352</v>
      </c>
    </row>
    <row r="156" spans="1:27" x14ac:dyDescent="0.3">
      <c r="A156" s="6">
        <v>45231</v>
      </c>
      <c r="B156" t="str">
        <f t="shared" si="3"/>
        <v>ARTHUR KLINK BROACHING 120T I5004</v>
      </c>
      <c r="C156" s="2" t="s">
        <v>63</v>
      </c>
      <c r="D156" s="2">
        <v>282</v>
      </c>
      <c r="E156" s="2">
        <v>335</v>
      </c>
      <c r="F156" s="2">
        <v>2454</v>
      </c>
      <c r="G156" s="2">
        <v>1374.8</v>
      </c>
      <c r="H156" s="2">
        <v>172.8</v>
      </c>
      <c r="I156" s="2">
        <v>20</v>
      </c>
      <c r="J156" s="2">
        <v>366</v>
      </c>
      <c r="K156" s="2">
        <v>2738.8</v>
      </c>
      <c r="L156" s="2">
        <v>174</v>
      </c>
      <c r="M156" s="2">
        <v>210.2</v>
      </c>
      <c r="N156" s="2">
        <v>30</v>
      </c>
      <c r="O156" s="2">
        <v>112</v>
      </c>
      <c r="P156" s="2">
        <v>76</v>
      </c>
      <c r="Q156" s="2">
        <v>120</v>
      </c>
      <c r="R156" s="2">
        <v>247</v>
      </c>
      <c r="S156" s="2">
        <v>29826.2</v>
      </c>
      <c r="T156" s="2">
        <v>38700</v>
      </c>
      <c r="U156" s="2">
        <v>38082</v>
      </c>
      <c r="V156" s="2">
        <v>29881.4</v>
      </c>
      <c r="W156" s="2">
        <v>0.97660818713450293</v>
      </c>
      <c r="X156" s="2">
        <v>0.78465941914815407</v>
      </c>
      <c r="Y156" s="2">
        <v>0.99815269699545539</v>
      </c>
      <c r="Z156" s="2">
        <v>0</v>
      </c>
      <c r="AA156" s="2">
        <v>0.76488921566911172</v>
      </c>
    </row>
    <row r="157" spans="1:27" x14ac:dyDescent="0.3">
      <c r="A157" s="6">
        <v>45231</v>
      </c>
      <c r="B157" t="str">
        <f t="shared" si="3"/>
        <v>BROACHING MACHINE  25 T-5003</v>
      </c>
      <c r="C157" s="2" t="s">
        <v>64</v>
      </c>
      <c r="D157" s="2">
        <v>717</v>
      </c>
      <c r="E157" s="2">
        <v>870</v>
      </c>
      <c r="F157" s="2">
        <v>2783</v>
      </c>
      <c r="G157" s="2">
        <v>91</v>
      </c>
      <c r="H157" s="2">
        <v>0</v>
      </c>
      <c r="I157" s="2">
        <v>60</v>
      </c>
      <c r="J157" s="2">
        <v>0</v>
      </c>
      <c r="K157" s="2">
        <v>1052.9000000000001</v>
      </c>
      <c r="L157" s="2">
        <v>142</v>
      </c>
      <c r="M157" s="2">
        <v>141</v>
      </c>
      <c r="N157" s="2">
        <v>42</v>
      </c>
      <c r="O157" s="2">
        <v>144</v>
      </c>
      <c r="P157" s="2">
        <v>0</v>
      </c>
      <c r="Q157" s="2">
        <v>20</v>
      </c>
      <c r="R157" s="2">
        <v>136</v>
      </c>
      <c r="S157" s="2">
        <v>27850.500000000004</v>
      </c>
      <c r="T157" s="2">
        <v>34650</v>
      </c>
      <c r="U157" s="2">
        <v>34426</v>
      </c>
      <c r="V157" s="2">
        <v>28451.1</v>
      </c>
      <c r="W157" s="2">
        <v>1</v>
      </c>
      <c r="X157" s="2">
        <v>0.82644222390054023</v>
      </c>
      <c r="Y157" s="2">
        <v>0.97889009563777873</v>
      </c>
      <c r="Z157" s="2">
        <v>0</v>
      </c>
      <c r="AA157" s="2">
        <v>0.80899610759309837</v>
      </c>
    </row>
    <row r="158" spans="1:27" x14ac:dyDescent="0.3">
      <c r="A158" s="6">
        <v>45231</v>
      </c>
      <c r="B158" t="str">
        <f t="shared" si="3"/>
        <v>CRANEBEL BROACHING 50T I5005</v>
      </c>
      <c r="C158" s="2" t="s">
        <v>65</v>
      </c>
      <c r="D158" s="2">
        <v>791</v>
      </c>
      <c r="E158" s="2">
        <v>200</v>
      </c>
      <c r="F158" s="2">
        <v>1959</v>
      </c>
      <c r="G158" s="2">
        <v>1577</v>
      </c>
      <c r="H158" s="2">
        <v>204</v>
      </c>
      <c r="I158" s="2">
        <v>483</v>
      </c>
      <c r="J158" s="2">
        <v>61</v>
      </c>
      <c r="K158" s="2">
        <v>1884</v>
      </c>
      <c r="L158" s="2">
        <v>260</v>
      </c>
      <c r="M158" s="2">
        <v>99</v>
      </c>
      <c r="N158" s="2">
        <v>35</v>
      </c>
      <c r="O158" s="2">
        <v>365.5</v>
      </c>
      <c r="P158" s="2">
        <v>0</v>
      </c>
      <c r="Q158" s="2">
        <v>60</v>
      </c>
      <c r="R158" s="2">
        <v>381</v>
      </c>
      <c r="S158" s="2">
        <v>30251</v>
      </c>
      <c r="T158" s="2">
        <v>38250</v>
      </c>
      <c r="U158" s="2">
        <v>37280.5</v>
      </c>
      <c r="V158" s="2">
        <v>29890.5</v>
      </c>
      <c r="W158" s="2">
        <v>1.0128946933377418</v>
      </c>
      <c r="X158" s="2">
        <v>0.80177304488941936</v>
      </c>
      <c r="Y158" s="2">
        <v>1.0120606881785184</v>
      </c>
      <c r="Z158" s="2">
        <v>0</v>
      </c>
      <c r="AA158" s="2">
        <v>0.82190628795643916</v>
      </c>
    </row>
    <row r="159" spans="1:27" x14ac:dyDescent="0.3">
      <c r="A159" s="6">
        <v>45231</v>
      </c>
      <c r="B159" t="str">
        <f t="shared" si="3"/>
        <v>TASA BROACHING 75T I5006</v>
      </c>
      <c r="C159" s="2" t="s">
        <v>66</v>
      </c>
      <c r="D159" s="2">
        <v>953</v>
      </c>
      <c r="E159" s="2">
        <v>162.5</v>
      </c>
      <c r="F159" s="2">
        <v>1958.5</v>
      </c>
      <c r="G159" s="2">
        <v>943</v>
      </c>
      <c r="H159" s="2">
        <v>124.5</v>
      </c>
      <c r="I159" s="2">
        <v>120</v>
      </c>
      <c r="J159" s="2">
        <v>20</v>
      </c>
      <c r="K159" s="2">
        <v>1885</v>
      </c>
      <c r="L159" s="2">
        <v>195</v>
      </c>
      <c r="M159" s="2">
        <v>65</v>
      </c>
      <c r="N159" s="2">
        <v>181</v>
      </c>
      <c r="O159" s="2">
        <v>150</v>
      </c>
      <c r="P159" s="2">
        <v>0</v>
      </c>
      <c r="Q159" s="2">
        <v>75</v>
      </c>
      <c r="R159" s="2">
        <v>127.5</v>
      </c>
      <c r="S159" s="2">
        <v>31933.000000000004</v>
      </c>
      <c r="T159" s="2">
        <v>38250</v>
      </c>
      <c r="U159" s="2">
        <v>37885</v>
      </c>
      <c r="V159" s="2">
        <v>31290</v>
      </c>
      <c r="W159" s="2">
        <v>1</v>
      </c>
      <c r="X159" s="2">
        <v>0.82592054902995904</v>
      </c>
      <c r="Y159" s="2">
        <v>1.0205496963886227</v>
      </c>
      <c r="Z159" s="2">
        <v>0</v>
      </c>
      <c r="AA159" s="2">
        <v>0.84289296555364923</v>
      </c>
    </row>
    <row r="160" spans="1:27" x14ac:dyDescent="0.3">
      <c r="A160" s="6">
        <v>45231</v>
      </c>
      <c r="B160" t="str">
        <f t="shared" si="3"/>
        <v>BROACHING MACHINE 10T - 5001</v>
      </c>
      <c r="C160" s="2" t="s">
        <v>0</v>
      </c>
      <c r="D160" s="2">
        <v>3780</v>
      </c>
      <c r="E160" s="2">
        <v>10</v>
      </c>
      <c r="F160" s="2">
        <v>1035</v>
      </c>
      <c r="G160" s="2">
        <v>465</v>
      </c>
      <c r="H160" s="2">
        <v>20</v>
      </c>
      <c r="I160" s="2">
        <v>0</v>
      </c>
      <c r="J160" s="2">
        <v>0</v>
      </c>
      <c r="K160" s="2">
        <v>270</v>
      </c>
      <c r="L160" s="2">
        <v>0</v>
      </c>
      <c r="M160" s="2">
        <v>140</v>
      </c>
      <c r="N160" s="2">
        <v>0</v>
      </c>
      <c r="O160" s="2">
        <v>180</v>
      </c>
      <c r="P160" s="2">
        <v>0</v>
      </c>
      <c r="Q160" s="2">
        <v>0</v>
      </c>
      <c r="R160" s="2">
        <v>0</v>
      </c>
      <c r="S160" s="2">
        <v>9432</v>
      </c>
      <c r="T160" s="2">
        <v>14400</v>
      </c>
      <c r="U160" s="2">
        <v>14220</v>
      </c>
      <c r="V160" s="2">
        <v>11650</v>
      </c>
      <c r="W160" s="2">
        <v>1</v>
      </c>
      <c r="X160" s="2">
        <v>0.801111111111111</v>
      </c>
      <c r="Y160" s="2">
        <v>0.88626907073508998</v>
      </c>
      <c r="Z160" s="2">
        <v>0</v>
      </c>
      <c r="AA160" s="2">
        <v>0.71</v>
      </c>
    </row>
    <row r="161" spans="1:27" x14ac:dyDescent="0.3">
      <c r="A161" s="6">
        <v>45231</v>
      </c>
      <c r="B161" t="str">
        <f t="shared" si="3"/>
        <v>SICMAT SHAVING RASO400 I9005</v>
      </c>
      <c r="C161" s="2" t="s">
        <v>1</v>
      </c>
      <c r="D161" s="2">
        <v>355</v>
      </c>
      <c r="E161" s="2">
        <v>295</v>
      </c>
      <c r="F161" s="2">
        <v>1375</v>
      </c>
      <c r="G161" s="2">
        <v>1360</v>
      </c>
      <c r="H161" s="2">
        <v>2110</v>
      </c>
      <c r="I161" s="2">
        <v>0</v>
      </c>
      <c r="J161" s="2">
        <v>0</v>
      </c>
      <c r="K161" s="2">
        <v>185</v>
      </c>
      <c r="L161" s="2">
        <v>100</v>
      </c>
      <c r="M161" s="2">
        <v>30</v>
      </c>
      <c r="N161" s="2">
        <v>20</v>
      </c>
      <c r="O161" s="2">
        <v>40</v>
      </c>
      <c r="P161" s="2">
        <v>450</v>
      </c>
      <c r="Q161" s="2">
        <v>55</v>
      </c>
      <c r="R161" s="2">
        <v>180</v>
      </c>
      <c r="S161" s="2">
        <v>19286.700000000004</v>
      </c>
      <c r="T161" s="2">
        <v>27000</v>
      </c>
      <c r="U161" s="2">
        <v>26905</v>
      </c>
      <c r="V161" s="2">
        <v>21345</v>
      </c>
      <c r="W161" s="2">
        <v>1</v>
      </c>
      <c r="X161" s="2">
        <v>0.85740740740740695</v>
      </c>
      <c r="Y161" s="2">
        <v>0.92071994240460797</v>
      </c>
      <c r="Z161" s="2">
        <v>0</v>
      </c>
      <c r="AA161" s="2">
        <v>0.78943209876543197</v>
      </c>
    </row>
    <row r="162" spans="1:27" x14ac:dyDescent="0.3">
      <c r="A162" s="6">
        <v>45231</v>
      </c>
      <c r="B162" t="str">
        <f t="shared" si="3"/>
        <v>GLEASON HOBBING GP400 I7013</v>
      </c>
      <c r="C162" s="2" t="s">
        <v>2</v>
      </c>
      <c r="D162" s="2">
        <v>725</v>
      </c>
      <c r="E162" s="2">
        <v>600</v>
      </c>
      <c r="F162" s="2">
        <v>2490</v>
      </c>
      <c r="G162" s="2">
        <v>535</v>
      </c>
      <c r="H162" s="2">
        <v>50</v>
      </c>
      <c r="I162" s="2">
        <v>0</v>
      </c>
      <c r="J162" s="2">
        <v>0</v>
      </c>
      <c r="K162" s="2">
        <v>325</v>
      </c>
      <c r="L162" s="2">
        <v>215</v>
      </c>
      <c r="M162" s="2">
        <v>0</v>
      </c>
      <c r="N162" s="2">
        <v>30</v>
      </c>
      <c r="O162" s="2">
        <v>40</v>
      </c>
      <c r="P162" s="2">
        <v>55</v>
      </c>
      <c r="Q162" s="2">
        <v>0</v>
      </c>
      <c r="R162" s="2">
        <v>0</v>
      </c>
      <c r="S162" s="2">
        <v>24570.3</v>
      </c>
      <c r="T162" s="2">
        <v>30600</v>
      </c>
      <c r="U162" s="2">
        <v>30560</v>
      </c>
      <c r="V162" s="2">
        <v>25535</v>
      </c>
      <c r="W162" s="2">
        <v>1</v>
      </c>
      <c r="X162" s="2">
        <v>0.8355693717277487</v>
      </c>
      <c r="Y162" s="2">
        <v>0.96222048169179553</v>
      </c>
      <c r="Z162" s="2">
        <v>0</v>
      </c>
      <c r="AA162" s="2">
        <v>0.80400196335078533</v>
      </c>
    </row>
    <row r="163" spans="1:27" x14ac:dyDescent="0.3">
      <c r="A163" s="6">
        <v>45231</v>
      </c>
      <c r="B163" t="str">
        <f t="shared" si="3"/>
        <v>CLC SHAPING CLC 400-1 I18000</v>
      </c>
      <c r="C163" s="2" t="s">
        <v>3</v>
      </c>
      <c r="D163" s="2">
        <v>4025</v>
      </c>
      <c r="E163" s="2">
        <v>365</v>
      </c>
      <c r="F163" s="2">
        <v>2610</v>
      </c>
      <c r="G163" s="2">
        <v>540</v>
      </c>
      <c r="H163" s="2">
        <v>300</v>
      </c>
      <c r="I163" s="2">
        <v>0</v>
      </c>
      <c r="J163" s="2">
        <v>0</v>
      </c>
      <c r="K163" s="2">
        <v>735</v>
      </c>
      <c r="L163" s="2">
        <v>100</v>
      </c>
      <c r="M163" s="2">
        <v>20</v>
      </c>
      <c r="N163" s="2">
        <v>115</v>
      </c>
      <c r="O163" s="2">
        <v>0</v>
      </c>
      <c r="P163" s="2">
        <v>110</v>
      </c>
      <c r="Q163" s="2">
        <v>0</v>
      </c>
      <c r="R163" s="2">
        <v>60</v>
      </c>
      <c r="S163" s="2">
        <v>16954.5</v>
      </c>
      <c r="T163" s="2">
        <v>24300</v>
      </c>
      <c r="U163" s="2">
        <v>24300</v>
      </c>
      <c r="V163" s="2">
        <v>18020</v>
      </c>
      <c r="W163" s="2">
        <v>1</v>
      </c>
      <c r="X163" s="2">
        <v>0.70707070707070696</v>
      </c>
      <c r="Y163" s="2">
        <v>0.95142857142857096</v>
      </c>
      <c r="Z163" s="2">
        <v>0</v>
      </c>
      <c r="AA163" s="2">
        <v>0.67272727272727295</v>
      </c>
    </row>
    <row r="164" spans="1:27" x14ac:dyDescent="0.3">
      <c r="A164" s="6">
        <v>45231</v>
      </c>
      <c r="B164" t="str">
        <f t="shared" si="3"/>
        <v>SICMAT-2 SHAVING NRSU310 I9002</v>
      </c>
      <c r="C164" s="2" t="s">
        <v>4</v>
      </c>
      <c r="D164" s="2">
        <v>0</v>
      </c>
      <c r="E164" s="2">
        <v>0</v>
      </c>
      <c r="F164" s="2">
        <v>0</v>
      </c>
      <c r="G164" s="2">
        <v>80</v>
      </c>
      <c r="H164" s="2">
        <v>80</v>
      </c>
      <c r="I164" s="2">
        <v>0</v>
      </c>
      <c r="J164" s="2">
        <v>0</v>
      </c>
      <c r="K164" s="2">
        <v>0</v>
      </c>
      <c r="L164" s="2">
        <v>0</v>
      </c>
      <c r="M164" s="2">
        <v>0</v>
      </c>
      <c r="N164" s="2">
        <v>0</v>
      </c>
      <c r="O164" s="2">
        <v>0</v>
      </c>
      <c r="P164" s="2">
        <v>0</v>
      </c>
      <c r="Q164" s="2">
        <v>0</v>
      </c>
      <c r="R164" s="2">
        <v>0</v>
      </c>
      <c r="S164" s="2">
        <v>681</v>
      </c>
      <c r="T164" s="2">
        <v>900</v>
      </c>
      <c r="U164" s="2">
        <v>900</v>
      </c>
      <c r="V164" s="2">
        <v>740</v>
      </c>
      <c r="W164" s="2">
        <v>1</v>
      </c>
      <c r="X164" s="2">
        <v>0.63611111111111096</v>
      </c>
      <c r="Y164" s="2">
        <v>0.89857350800582203</v>
      </c>
      <c r="Z164" s="2">
        <v>0</v>
      </c>
      <c r="AA164" s="2">
        <v>0.57159259259259221</v>
      </c>
    </row>
    <row r="165" spans="1:27" x14ac:dyDescent="0.3">
      <c r="A165" s="6">
        <v>45231</v>
      </c>
      <c r="B165" t="str">
        <f t="shared" si="3"/>
        <v>GLEASON SHAVING ZS300 I9004</v>
      </c>
      <c r="C165" s="2" t="s">
        <v>5</v>
      </c>
      <c r="D165" s="2">
        <v>1260</v>
      </c>
      <c r="E165" s="2">
        <v>95</v>
      </c>
      <c r="F165" s="2">
        <v>2500</v>
      </c>
      <c r="G165" s="2">
        <v>880</v>
      </c>
      <c r="H165" s="2">
        <v>325</v>
      </c>
      <c r="I165" s="2">
        <v>0</v>
      </c>
      <c r="J165" s="2">
        <v>0</v>
      </c>
      <c r="K165" s="2">
        <v>1070</v>
      </c>
      <c r="L165" s="2">
        <v>175</v>
      </c>
      <c r="M165" s="2">
        <v>0</v>
      </c>
      <c r="N165" s="2">
        <v>40</v>
      </c>
      <c r="O165" s="2">
        <v>50</v>
      </c>
      <c r="P165" s="2">
        <v>0</v>
      </c>
      <c r="Q165" s="2">
        <v>0</v>
      </c>
      <c r="R165" s="2">
        <v>10</v>
      </c>
      <c r="S165" s="2">
        <v>22441.96</v>
      </c>
      <c r="T165" s="2">
        <v>28800</v>
      </c>
      <c r="U165" s="2">
        <v>28740</v>
      </c>
      <c r="V165" s="2">
        <v>23295</v>
      </c>
      <c r="W165" s="2">
        <v>0.99940011997600475</v>
      </c>
      <c r="X165" s="2">
        <v>0.80940170940170897</v>
      </c>
      <c r="Y165" s="2">
        <v>0.95267159450897598</v>
      </c>
      <c r="Z165" s="2">
        <v>0</v>
      </c>
      <c r="AA165" s="2">
        <v>0.77109401709401704</v>
      </c>
    </row>
    <row r="166" spans="1:27" x14ac:dyDescent="0.3">
      <c r="A166" s="6">
        <v>45231</v>
      </c>
      <c r="B166" t="str">
        <f t="shared" si="3"/>
        <v>PREMIER HOBBING PE250-2 I7009</v>
      </c>
      <c r="C166" s="2" t="s">
        <v>6</v>
      </c>
      <c r="D166" s="2">
        <v>770</v>
      </c>
      <c r="E166" s="2">
        <v>370</v>
      </c>
      <c r="F166" s="2">
        <v>2945</v>
      </c>
      <c r="G166" s="2">
        <v>865</v>
      </c>
      <c r="H166" s="2">
        <v>230</v>
      </c>
      <c r="I166" s="2">
        <v>0</v>
      </c>
      <c r="J166" s="2">
        <v>0</v>
      </c>
      <c r="K166" s="2">
        <v>195</v>
      </c>
      <c r="L166" s="2">
        <v>175</v>
      </c>
      <c r="M166" s="2">
        <v>0</v>
      </c>
      <c r="N166" s="2">
        <v>0</v>
      </c>
      <c r="O166" s="2">
        <v>40</v>
      </c>
      <c r="P166" s="2">
        <v>0</v>
      </c>
      <c r="Q166" s="2">
        <v>0</v>
      </c>
      <c r="R166" s="2">
        <v>0</v>
      </c>
      <c r="S166" s="2">
        <v>21012.5</v>
      </c>
      <c r="T166" s="2">
        <v>27450</v>
      </c>
      <c r="U166" s="2">
        <v>27410</v>
      </c>
      <c r="V166" s="2">
        <v>22310</v>
      </c>
      <c r="W166" s="2">
        <v>1</v>
      </c>
      <c r="X166" s="2">
        <v>0.80185185185185204</v>
      </c>
      <c r="Y166" s="2">
        <v>0.91254041570438804</v>
      </c>
      <c r="Z166" s="2">
        <v>0</v>
      </c>
      <c r="AA166" s="2">
        <v>0.73172222222222205</v>
      </c>
    </row>
    <row r="167" spans="1:27" x14ac:dyDescent="0.3">
      <c r="A167" s="6">
        <v>45231</v>
      </c>
      <c r="B167" t="str">
        <f t="shared" si="3"/>
        <v>GLEASON HOBBING GP300-2 I7012</v>
      </c>
      <c r="C167" s="2" t="s">
        <v>7</v>
      </c>
      <c r="D167" s="2">
        <v>530</v>
      </c>
      <c r="E167" s="2">
        <v>625</v>
      </c>
      <c r="F167" s="2">
        <v>2120</v>
      </c>
      <c r="G167" s="2">
        <v>610</v>
      </c>
      <c r="H167" s="2">
        <v>635</v>
      </c>
      <c r="I167" s="2">
        <v>0</v>
      </c>
      <c r="J167" s="2">
        <v>265</v>
      </c>
      <c r="K167" s="2">
        <v>920</v>
      </c>
      <c r="L167" s="2">
        <v>200</v>
      </c>
      <c r="M167" s="2">
        <v>50</v>
      </c>
      <c r="N167" s="2">
        <v>110</v>
      </c>
      <c r="O167" s="2">
        <v>0</v>
      </c>
      <c r="P167" s="2">
        <v>60</v>
      </c>
      <c r="Q167" s="2">
        <v>0</v>
      </c>
      <c r="R167" s="2">
        <v>0</v>
      </c>
      <c r="S167" s="2">
        <v>21546.399999999998</v>
      </c>
      <c r="T167" s="2">
        <v>28800</v>
      </c>
      <c r="U167" s="2">
        <v>28535</v>
      </c>
      <c r="V167" s="2">
        <v>22675</v>
      </c>
      <c r="W167" s="2">
        <v>1</v>
      </c>
      <c r="X167" s="2">
        <v>0.79097093382807704</v>
      </c>
      <c r="Y167" s="2">
        <v>0.947271305707584</v>
      </c>
      <c r="Z167" s="2">
        <v>0</v>
      </c>
      <c r="AA167" s="2">
        <v>0.74926406926406897</v>
      </c>
    </row>
    <row r="168" spans="1:27" x14ac:dyDescent="0.3">
      <c r="A168" s="6">
        <v>45231</v>
      </c>
      <c r="B168" t="str">
        <f t="shared" si="3"/>
        <v>CLC SHAPING CLC 400-2 I18001</v>
      </c>
      <c r="C168" s="2" t="s">
        <v>8</v>
      </c>
      <c r="D168" s="2">
        <v>2790</v>
      </c>
      <c r="E168" s="2">
        <v>370</v>
      </c>
      <c r="F168" s="2">
        <v>1830</v>
      </c>
      <c r="G168" s="2">
        <v>1320</v>
      </c>
      <c r="H168" s="2">
        <v>1070</v>
      </c>
      <c r="I168" s="2">
        <v>0</v>
      </c>
      <c r="J168" s="2">
        <v>0</v>
      </c>
      <c r="K168" s="2">
        <v>275</v>
      </c>
      <c r="L168" s="2">
        <v>75</v>
      </c>
      <c r="M168" s="2">
        <v>20</v>
      </c>
      <c r="N168" s="2">
        <v>0</v>
      </c>
      <c r="O168" s="2">
        <v>30</v>
      </c>
      <c r="P168" s="2">
        <v>0</v>
      </c>
      <c r="Q168" s="2">
        <v>0</v>
      </c>
      <c r="R168" s="2">
        <v>325</v>
      </c>
      <c r="S168" s="2">
        <v>14663.5</v>
      </c>
      <c r="T168" s="2">
        <v>23400</v>
      </c>
      <c r="U168" s="2">
        <v>23370</v>
      </c>
      <c r="V168" s="2">
        <v>16645</v>
      </c>
      <c r="W168" s="2">
        <v>1.003420265070543</v>
      </c>
      <c r="X168" s="2">
        <v>0.70707070707070696</v>
      </c>
      <c r="Y168" s="2">
        <v>0.95142857142857096</v>
      </c>
      <c r="Z168" s="2">
        <v>0</v>
      </c>
      <c r="AA168" s="2">
        <v>0.67272727272727295</v>
      </c>
    </row>
    <row r="169" spans="1:27" x14ac:dyDescent="0.3">
      <c r="A169" s="6">
        <v>45231</v>
      </c>
      <c r="B169" t="str">
        <f t="shared" si="3"/>
        <v>PAIDEMM SHAPPING DS500 I18002</v>
      </c>
      <c r="C169" s="2" t="s">
        <v>9</v>
      </c>
      <c r="D169" s="2">
        <v>910</v>
      </c>
      <c r="E169" s="2">
        <v>30</v>
      </c>
      <c r="F169" s="2">
        <v>2315</v>
      </c>
      <c r="G169" s="2">
        <v>835</v>
      </c>
      <c r="H169" s="2">
        <v>420</v>
      </c>
      <c r="I169" s="2">
        <v>30</v>
      </c>
      <c r="J169" s="2">
        <v>0</v>
      </c>
      <c r="K169" s="2">
        <v>605</v>
      </c>
      <c r="L169" s="2">
        <v>190</v>
      </c>
      <c r="M169" s="2">
        <v>255</v>
      </c>
      <c r="N169" s="2">
        <v>565</v>
      </c>
      <c r="O169" s="2">
        <v>55</v>
      </c>
      <c r="P169" s="2">
        <v>765</v>
      </c>
      <c r="Q169" s="2">
        <v>35</v>
      </c>
      <c r="R169" s="2">
        <v>175</v>
      </c>
      <c r="S169" s="2">
        <v>18368</v>
      </c>
      <c r="T169" s="2">
        <v>26100</v>
      </c>
      <c r="U169" s="2">
        <v>25980</v>
      </c>
      <c r="V169" s="2">
        <v>19365</v>
      </c>
      <c r="W169" s="2">
        <v>1</v>
      </c>
      <c r="X169" s="2">
        <v>0.74538106235565815</v>
      </c>
      <c r="Y169" s="2">
        <v>0.94851536276788018</v>
      </c>
      <c r="Z169" s="2">
        <v>0</v>
      </c>
      <c r="AA169" s="2">
        <v>0.70700538876058505</v>
      </c>
    </row>
    <row r="170" spans="1:27" x14ac:dyDescent="0.3">
      <c r="A170" s="6">
        <v>45231</v>
      </c>
      <c r="B170" t="str">
        <f t="shared" si="3"/>
        <v>SLOTTING MACHINE - SAGAR-6004</v>
      </c>
      <c r="C170" s="2" t="s">
        <v>10</v>
      </c>
      <c r="D170" s="2">
        <v>3725</v>
      </c>
      <c r="E170" s="2">
        <v>1175</v>
      </c>
      <c r="F170" s="2">
        <v>1165</v>
      </c>
      <c r="G170" s="2">
        <v>885</v>
      </c>
      <c r="H170" s="2">
        <v>1047</v>
      </c>
      <c r="I170" s="2">
        <v>0</v>
      </c>
      <c r="J170" s="2">
        <v>0</v>
      </c>
      <c r="K170" s="2">
        <v>250</v>
      </c>
      <c r="L170" s="2">
        <v>90</v>
      </c>
      <c r="M170" s="2">
        <v>80</v>
      </c>
      <c r="N170" s="2">
        <v>145</v>
      </c>
      <c r="O170" s="2">
        <v>140</v>
      </c>
      <c r="P170" s="2">
        <v>120</v>
      </c>
      <c r="Q170" s="2">
        <v>450</v>
      </c>
      <c r="R170" s="2">
        <v>330</v>
      </c>
      <c r="S170" s="2">
        <v>16882</v>
      </c>
      <c r="T170" s="2">
        <v>22500</v>
      </c>
      <c r="U170" s="2">
        <v>22360</v>
      </c>
      <c r="V170" s="2">
        <v>17203</v>
      </c>
      <c r="W170" s="2">
        <v>1</v>
      </c>
      <c r="X170" s="2">
        <v>0.76936493738819323</v>
      </c>
      <c r="Y170" s="2">
        <v>0.98134046387258034</v>
      </c>
      <c r="Z170" s="2">
        <v>0</v>
      </c>
      <c r="AA170" s="2">
        <v>0.75500894454382828</v>
      </c>
    </row>
    <row r="171" spans="1:27" x14ac:dyDescent="0.3">
      <c r="A171" s="6">
        <v>45231</v>
      </c>
      <c r="B171" t="str">
        <f t="shared" si="3"/>
        <v>GLEASON HOBBING 130H I7008</v>
      </c>
      <c r="C171" s="2" t="s">
        <v>11</v>
      </c>
      <c r="D171" s="2">
        <v>345</v>
      </c>
      <c r="E171" s="2">
        <v>185</v>
      </c>
      <c r="F171" s="2">
        <v>3360</v>
      </c>
      <c r="G171" s="2">
        <v>1280</v>
      </c>
      <c r="H171" s="2">
        <v>185</v>
      </c>
      <c r="I171" s="2">
        <v>0</v>
      </c>
      <c r="J171" s="2">
        <v>60</v>
      </c>
      <c r="K171" s="2">
        <v>720</v>
      </c>
      <c r="L171" s="2">
        <v>235</v>
      </c>
      <c r="M171" s="2">
        <v>20</v>
      </c>
      <c r="N171" s="2">
        <v>190</v>
      </c>
      <c r="O171" s="2">
        <v>0</v>
      </c>
      <c r="P171" s="2">
        <v>30</v>
      </c>
      <c r="Q171" s="2">
        <v>0</v>
      </c>
      <c r="R171" s="2">
        <v>0</v>
      </c>
      <c r="S171" s="2">
        <v>20736.800000000003</v>
      </c>
      <c r="T171" s="2">
        <v>29700</v>
      </c>
      <c r="U171" s="2">
        <v>29640</v>
      </c>
      <c r="V171" s="2">
        <v>23090</v>
      </c>
      <c r="W171" s="2">
        <v>1</v>
      </c>
      <c r="X171" s="2">
        <v>0.77901484480431848</v>
      </c>
      <c r="Y171" s="2">
        <v>0.89808575140753588</v>
      </c>
      <c r="Z171" s="2">
        <v>0</v>
      </c>
      <c r="AA171" s="2">
        <v>0.69962213225371128</v>
      </c>
    </row>
    <row r="172" spans="1:27" x14ac:dyDescent="0.3">
      <c r="A172" s="6">
        <v>45231</v>
      </c>
      <c r="B172" t="str">
        <f t="shared" si="3"/>
        <v>GLEASON HOBBING GP300-1 I7011</v>
      </c>
      <c r="C172" s="2" t="s">
        <v>12</v>
      </c>
      <c r="D172" s="2">
        <v>1545</v>
      </c>
      <c r="E172" s="2">
        <v>430</v>
      </c>
      <c r="F172" s="2">
        <v>3675</v>
      </c>
      <c r="G172" s="2">
        <v>1385</v>
      </c>
      <c r="H172" s="2">
        <v>0</v>
      </c>
      <c r="I172" s="2">
        <v>85</v>
      </c>
      <c r="J172" s="2">
        <v>0</v>
      </c>
      <c r="K172" s="2">
        <v>755</v>
      </c>
      <c r="L172" s="2">
        <v>255</v>
      </c>
      <c r="M172" s="2">
        <v>10</v>
      </c>
      <c r="N172" s="2">
        <v>130</v>
      </c>
      <c r="O172" s="2">
        <v>40</v>
      </c>
      <c r="P172" s="2">
        <v>0</v>
      </c>
      <c r="Q172" s="2">
        <v>90</v>
      </c>
      <c r="R172" s="2">
        <v>70</v>
      </c>
      <c r="S172" s="2">
        <v>18878.499999999996</v>
      </c>
      <c r="T172" s="2">
        <v>28800</v>
      </c>
      <c r="U172" s="2">
        <v>28585</v>
      </c>
      <c r="V172" s="2">
        <v>20565</v>
      </c>
      <c r="W172" s="2">
        <v>0</v>
      </c>
      <c r="X172" s="2">
        <v>0.71943326919713135</v>
      </c>
      <c r="Y172" s="2">
        <v>0.91799173352783836</v>
      </c>
      <c r="Z172" s="2">
        <v>0</v>
      </c>
      <c r="AA172" s="2">
        <v>0.69962213225371128</v>
      </c>
    </row>
    <row r="173" spans="1:27" x14ac:dyDescent="0.3">
      <c r="A173" s="6">
        <v>45231</v>
      </c>
      <c r="B173" t="str">
        <f t="shared" si="3"/>
        <v>GLEASON SHAVING 130SV I9003</v>
      </c>
      <c r="C173" s="2" t="s">
        <v>13</v>
      </c>
      <c r="D173" s="2">
        <v>1330</v>
      </c>
      <c r="E173" s="2">
        <v>10</v>
      </c>
      <c r="F173" s="2">
        <v>3395</v>
      </c>
      <c r="G173" s="2">
        <v>1810</v>
      </c>
      <c r="H173" s="2">
        <v>650</v>
      </c>
      <c r="I173" s="2">
        <v>0</v>
      </c>
      <c r="J173" s="2">
        <v>30</v>
      </c>
      <c r="K173" s="2">
        <v>1300</v>
      </c>
      <c r="L173" s="2">
        <v>90</v>
      </c>
      <c r="M173" s="2">
        <v>240</v>
      </c>
      <c r="N173" s="2">
        <v>135</v>
      </c>
      <c r="O173" s="2">
        <v>40</v>
      </c>
      <c r="P173" s="2">
        <v>0</v>
      </c>
      <c r="Q173" s="2">
        <v>150</v>
      </c>
      <c r="R173" s="2">
        <v>10</v>
      </c>
      <c r="S173" s="2">
        <v>18428.48</v>
      </c>
      <c r="T173" s="2">
        <v>29700</v>
      </c>
      <c r="U173" s="2">
        <v>29480</v>
      </c>
      <c r="V173" s="2">
        <v>20510</v>
      </c>
      <c r="W173" s="2">
        <v>1</v>
      </c>
      <c r="X173" s="2">
        <v>0.69572591587516963</v>
      </c>
      <c r="Y173" s="2">
        <v>0.89851194539249146</v>
      </c>
      <c r="Z173" s="2">
        <v>0</v>
      </c>
      <c r="AA173" s="2">
        <v>0.62511804613297151</v>
      </c>
    </row>
    <row r="174" spans="1:27" x14ac:dyDescent="0.3">
      <c r="A174" s="6">
        <v>45231</v>
      </c>
      <c r="B174" t="str">
        <f t="shared" si="3"/>
        <v>SICMAT-1 SHAVING NRSU310 I9001</v>
      </c>
      <c r="C174" s="2" t="s">
        <v>14</v>
      </c>
      <c r="D174" s="2">
        <v>0</v>
      </c>
      <c r="E174" s="2">
        <v>0</v>
      </c>
      <c r="F174" s="2">
        <v>0</v>
      </c>
      <c r="G174" s="2">
        <v>0</v>
      </c>
      <c r="H174" s="2">
        <v>0</v>
      </c>
      <c r="I174" s="2">
        <v>0</v>
      </c>
      <c r="J174" s="2">
        <v>0</v>
      </c>
      <c r="K174" s="2">
        <v>0</v>
      </c>
      <c r="L174" s="2">
        <v>0</v>
      </c>
      <c r="M174" s="2">
        <v>0</v>
      </c>
      <c r="N174" s="2">
        <v>0</v>
      </c>
      <c r="O174" s="2">
        <v>0</v>
      </c>
      <c r="P174" s="2">
        <v>0</v>
      </c>
      <c r="Q174" s="2">
        <v>0</v>
      </c>
      <c r="R174" s="2">
        <v>0</v>
      </c>
      <c r="S174" s="2">
        <v>13155</v>
      </c>
      <c r="T174" s="2">
        <v>22500</v>
      </c>
      <c r="U174" s="2">
        <v>22375</v>
      </c>
      <c r="V174" s="2">
        <v>14870</v>
      </c>
      <c r="W174" s="2">
        <v>1</v>
      </c>
      <c r="X174" s="2">
        <v>0.66458100558659217</v>
      </c>
      <c r="Y174" s="2">
        <v>0.88466711499663753</v>
      </c>
      <c r="Z174" s="2">
        <v>0</v>
      </c>
      <c r="AA174" s="2">
        <v>0.58793296089385472</v>
      </c>
    </row>
    <row r="175" spans="1:27" x14ac:dyDescent="0.3">
      <c r="A175" s="6">
        <v>45231</v>
      </c>
      <c r="B175" t="str">
        <f t="shared" si="3"/>
        <v>GLEASON SHAPPING P500S I18003</v>
      </c>
      <c r="C175" s="2" t="s">
        <v>15</v>
      </c>
      <c r="D175" s="2">
        <v>510</v>
      </c>
      <c r="E175" s="2">
        <v>1030</v>
      </c>
      <c r="F175" s="2">
        <v>485</v>
      </c>
      <c r="G175" s="2">
        <v>570</v>
      </c>
      <c r="H175" s="2">
        <v>530</v>
      </c>
      <c r="I175" s="2">
        <v>0</v>
      </c>
      <c r="J175" s="2">
        <v>0</v>
      </c>
      <c r="K175" s="2">
        <v>275</v>
      </c>
      <c r="L175" s="2">
        <v>235</v>
      </c>
      <c r="M175" s="2">
        <v>75</v>
      </c>
      <c r="N175" s="2">
        <v>0</v>
      </c>
      <c r="O175" s="2">
        <v>40</v>
      </c>
      <c r="P175" s="2">
        <v>1410</v>
      </c>
      <c r="Q175" s="2">
        <v>410</v>
      </c>
      <c r="R175" s="2">
        <v>90</v>
      </c>
      <c r="S175" s="2">
        <v>21725.5</v>
      </c>
      <c r="T175" s="2">
        <v>27450</v>
      </c>
      <c r="U175" s="2">
        <v>26990</v>
      </c>
      <c r="V175" s="2">
        <v>21790</v>
      </c>
      <c r="W175" s="2">
        <v>1</v>
      </c>
      <c r="X175" s="2">
        <v>0.807336050389033</v>
      </c>
      <c r="Y175" s="2">
        <v>0.99703992657182194</v>
      </c>
      <c r="Z175" s="2">
        <v>0</v>
      </c>
      <c r="AA175" s="2">
        <v>0.80494627639866623</v>
      </c>
    </row>
    <row r="176" spans="1:27" x14ac:dyDescent="0.3">
      <c r="A176" s="6">
        <v>45231</v>
      </c>
      <c r="B176" t="str">
        <f t="shared" si="3"/>
        <v>GLEASON SHAPPING GP200S I18004</v>
      </c>
      <c r="C176" s="2" t="s">
        <v>16</v>
      </c>
      <c r="D176" s="2">
        <v>904</v>
      </c>
      <c r="E176" s="2">
        <v>370</v>
      </c>
      <c r="F176" s="2">
        <v>2905</v>
      </c>
      <c r="G176" s="2">
        <v>1270</v>
      </c>
      <c r="H176" s="2">
        <v>510</v>
      </c>
      <c r="I176" s="2">
        <v>0</v>
      </c>
      <c r="J176" s="2">
        <v>0</v>
      </c>
      <c r="K176" s="2">
        <v>905</v>
      </c>
      <c r="L176" s="2">
        <v>155</v>
      </c>
      <c r="M176" s="2">
        <v>65</v>
      </c>
      <c r="N176" s="2">
        <v>0</v>
      </c>
      <c r="O176" s="2">
        <v>20</v>
      </c>
      <c r="P176" s="2">
        <v>250</v>
      </c>
      <c r="Q176" s="2">
        <v>0</v>
      </c>
      <c r="R176" s="2">
        <v>30</v>
      </c>
      <c r="S176" s="2">
        <v>20988.5</v>
      </c>
      <c r="T176" s="2">
        <v>28800</v>
      </c>
      <c r="U176" s="2">
        <v>28750</v>
      </c>
      <c r="V176" s="2">
        <v>21236</v>
      </c>
      <c r="W176" s="2">
        <v>0.99819494584837543</v>
      </c>
      <c r="X176" s="2">
        <v>0.73864347826086951</v>
      </c>
      <c r="Y176" s="2">
        <v>0.98834526276134871</v>
      </c>
      <c r="Z176" s="2">
        <v>0</v>
      </c>
      <c r="AA176" s="2">
        <v>0.72871703029351742</v>
      </c>
    </row>
    <row r="177" spans="1:27" x14ac:dyDescent="0.3">
      <c r="A177" s="6">
        <v>45231</v>
      </c>
      <c r="B177" t="str">
        <f t="shared" si="3"/>
        <v>BROACHING MACHINE  6T- 5002</v>
      </c>
      <c r="C177" s="2" t="s">
        <v>17</v>
      </c>
      <c r="D177" s="2">
        <v>120</v>
      </c>
      <c r="E177" s="2">
        <v>0</v>
      </c>
      <c r="F177" s="2">
        <v>20</v>
      </c>
      <c r="G177" s="2">
        <v>0</v>
      </c>
      <c r="H177" s="2">
        <v>0</v>
      </c>
      <c r="I177" s="2">
        <v>0</v>
      </c>
      <c r="J177" s="2">
        <v>0</v>
      </c>
      <c r="K177" s="2">
        <v>0</v>
      </c>
      <c r="L177" s="2">
        <v>0</v>
      </c>
      <c r="M177" s="2">
        <v>0</v>
      </c>
      <c r="N177" s="2">
        <v>0</v>
      </c>
      <c r="O177" s="2">
        <v>0</v>
      </c>
      <c r="P177" s="2">
        <v>0</v>
      </c>
      <c r="Q177" s="2">
        <v>0</v>
      </c>
      <c r="R177" s="2">
        <v>0</v>
      </c>
      <c r="S177" s="2">
        <v>726</v>
      </c>
      <c r="T177" s="2">
        <v>900</v>
      </c>
      <c r="U177" s="2">
        <v>900</v>
      </c>
      <c r="V177" s="2">
        <v>760</v>
      </c>
      <c r="W177" s="2">
        <v>1</v>
      </c>
      <c r="X177" s="2" t="e">
        <v>#DIV/0!</v>
      </c>
      <c r="Y177" s="2" t="e">
        <v>#DIV/0!</v>
      </c>
      <c r="Z177" s="2">
        <v>0</v>
      </c>
      <c r="AA177" s="2">
        <v>0.72871703029351742</v>
      </c>
    </row>
    <row r="178" spans="1:27" x14ac:dyDescent="0.3">
      <c r="A178" s="6">
        <v>45231</v>
      </c>
      <c r="B178" t="str">
        <f t="shared" si="3"/>
        <v>MAG HOBBING 140H I7015</v>
      </c>
      <c r="C178" s="2" t="s">
        <v>18</v>
      </c>
      <c r="D178" s="2">
        <v>3960</v>
      </c>
      <c r="E178" s="2">
        <v>500</v>
      </c>
      <c r="F178" s="2">
        <v>890</v>
      </c>
      <c r="G178" s="2">
        <v>1045</v>
      </c>
      <c r="H178" s="2">
        <v>1295</v>
      </c>
      <c r="I178" s="2">
        <v>25</v>
      </c>
      <c r="J178" s="2">
        <v>0</v>
      </c>
      <c r="K178" s="2">
        <v>1685</v>
      </c>
      <c r="L178" s="2">
        <v>185</v>
      </c>
      <c r="M178" s="2">
        <v>200</v>
      </c>
      <c r="N178" s="2">
        <v>0</v>
      </c>
      <c r="O178" s="2">
        <v>30</v>
      </c>
      <c r="P178" s="2">
        <v>0</v>
      </c>
      <c r="Q178" s="2">
        <v>215</v>
      </c>
      <c r="R178" s="2">
        <v>0</v>
      </c>
      <c r="S178" s="2">
        <v>15217.300000000003</v>
      </c>
      <c r="T178" s="2">
        <v>23400</v>
      </c>
      <c r="U178" s="2">
        <v>23105</v>
      </c>
      <c r="V178" s="2">
        <v>16925</v>
      </c>
      <c r="W178" s="2">
        <v>0.99827049463853335</v>
      </c>
      <c r="X178" s="2">
        <v>0.73252542739666737</v>
      </c>
      <c r="Y178" s="2">
        <v>0.89910192023633695</v>
      </c>
      <c r="Z178" s="2">
        <v>0</v>
      </c>
      <c r="AA178" s="2">
        <v>0.6574759401888316</v>
      </c>
    </row>
    <row r="179" spans="1:27" x14ac:dyDescent="0.3">
      <c r="A179" s="6">
        <v>45231</v>
      </c>
      <c r="B179" t="str">
        <f t="shared" si="3"/>
        <v>GLEASON HOBBING 210H I7016</v>
      </c>
      <c r="C179" s="2" t="s">
        <v>19</v>
      </c>
      <c r="D179" s="2">
        <v>1505</v>
      </c>
      <c r="E179" s="2">
        <v>705</v>
      </c>
      <c r="F179" s="2">
        <v>1845</v>
      </c>
      <c r="G179" s="2">
        <v>635</v>
      </c>
      <c r="H179" s="2">
        <v>460</v>
      </c>
      <c r="I179" s="2">
        <v>10</v>
      </c>
      <c r="J179" s="2">
        <v>0</v>
      </c>
      <c r="K179" s="2">
        <v>175</v>
      </c>
      <c r="L179" s="2">
        <v>125</v>
      </c>
      <c r="M179" s="2">
        <v>110</v>
      </c>
      <c r="N179" s="2">
        <v>100</v>
      </c>
      <c r="O179" s="2">
        <v>0</v>
      </c>
      <c r="P179" s="2">
        <v>495</v>
      </c>
      <c r="Q179" s="2">
        <v>0</v>
      </c>
      <c r="R179" s="2">
        <v>0</v>
      </c>
      <c r="S179" s="2">
        <v>21556.564999999999</v>
      </c>
      <c r="T179" s="2">
        <v>28350</v>
      </c>
      <c r="U179" s="2">
        <v>28340</v>
      </c>
      <c r="V179" s="2">
        <v>22635</v>
      </c>
      <c r="W179" s="2">
        <v>1</v>
      </c>
      <c r="X179" s="2">
        <v>0.79869442484121378</v>
      </c>
      <c r="Y179" s="2">
        <v>0.9523554230174508</v>
      </c>
      <c r="Z179" s="2">
        <v>0</v>
      </c>
      <c r="AA179" s="2">
        <v>0.76064096683133375</v>
      </c>
    </row>
    <row r="180" spans="1:27" x14ac:dyDescent="0.3">
      <c r="A180" s="6">
        <v>45231</v>
      </c>
      <c r="B180" t="str">
        <f t="shared" si="3"/>
        <v>STUDER EXT GRINDING S36-1 I13005</v>
      </c>
      <c r="C180" s="2" t="s">
        <v>22</v>
      </c>
      <c r="D180" s="2">
        <v>1730</v>
      </c>
      <c r="E180" s="2">
        <v>330</v>
      </c>
      <c r="F180" s="2">
        <v>5695</v>
      </c>
      <c r="G180" s="2">
        <v>1187</v>
      </c>
      <c r="H180" s="2">
        <v>1875</v>
      </c>
      <c r="I180" s="2">
        <v>0</v>
      </c>
      <c r="J180" s="2">
        <v>0</v>
      </c>
      <c r="K180" s="2">
        <v>2880</v>
      </c>
      <c r="L180" s="2">
        <v>210</v>
      </c>
      <c r="M180" s="2">
        <v>10</v>
      </c>
      <c r="N180" s="2">
        <v>20</v>
      </c>
      <c r="O180" s="2">
        <v>40</v>
      </c>
      <c r="P180" s="2">
        <v>0</v>
      </c>
      <c r="Q180" s="2">
        <v>0</v>
      </c>
      <c r="R180" s="2">
        <v>50</v>
      </c>
      <c r="S180" s="2">
        <v>24068.5</v>
      </c>
      <c r="T180" s="2">
        <v>36450</v>
      </c>
      <c r="U180" s="2">
        <v>36410</v>
      </c>
      <c r="V180" s="2">
        <v>23663</v>
      </c>
      <c r="W180" s="2">
        <v>1.0219974715549938</v>
      </c>
      <c r="X180" s="2">
        <v>0.64990387256248283</v>
      </c>
      <c r="Y180" s="2">
        <v>1.0171364577610615</v>
      </c>
      <c r="Z180" s="2">
        <v>0</v>
      </c>
      <c r="AA180" s="2">
        <v>0.67558215171989477</v>
      </c>
    </row>
    <row r="181" spans="1:27" x14ac:dyDescent="0.3">
      <c r="A181" s="6">
        <v>45231</v>
      </c>
      <c r="B181" t="str">
        <f t="shared" si="3"/>
        <v>STUDER EXT GRINDING S40 I13004</v>
      </c>
      <c r="C181" s="2" t="s">
        <v>23</v>
      </c>
      <c r="D181" s="2">
        <v>655</v>
      </c>
      <c r="E181" s="2">
        <v>160</v>
      </c>
      <c r="F181" s="2">
        <v>4275</v>
      </c>
      <c r="G181" s="2">
        <v>935</v>
      </c>
      <c r="H181" s="2">
        <v>2815</v>
      </c>
      <c r="I181" s="2">
        <v>300</v>
      </c>
      <c r="J181" s="2">
        <v>0</v>
      </c>
      <c r="K181" s="2">
        <v>0</v>
      </c>
      <c r="L181" s="2">
        <v>125</v>
      </c>
      <c r="M181" s="2">
        <v>50</v>
      </c>
      <c r="N181" s="2">
        <v>0</v>
      </c>
      <c r="O181" s="2">
        <v>0</v>
      </c>
      <c r="P181" s="2">
        <v>0</v>
      </c>
      <c r="Q181" s="2">
        <v>90</v>
      </c>
      <c r="R181" s="2">
        <v>10</v>
      </c>
      <c r="S181" s="2">
        <v>16223</v>
      </c>
      <c r="T181" s="2">
        <v>24300</v>
      </c>
      <c r="U181" s="2">
        <v>23795</v>
      </c>
      <c r="V181" s="2">
        <v>14875</v>
      </c>
      <c r="W181" s="2">
        <v>0.99906103286384973</v>
      </c>
      <c r="X181" s="2">
        <v>0.6251313301113679</v>
      </c>
      <c r="Y181" s="2">
        <v>1.0906218487394959</v>
      </c>
      <c r="Z181" s="2">
        <v>0</v>
      </c>
      <c r="AA181" s="2">
        <v>0.68114171616517061</v>
      </c>
    </row>
    <row r="182" spans="1:27" x14ac:dyDescent="0.3">
      <c r="A182" s="6">
        <v>45231</v>
      </c>
      <c r="B182" t="str">
        <f t="shared" si="3"/>
        <v>MAZAK TURNING CENTER SQT250-1 I3002</v>
      </c>
      <c r="C182" s="2" t="s">
        <v>24</v>
      </c>
      <c r="D182" s="2">
        <v>2270</v>
      </c>
      <c r="E182" s="2">
        <v>550</v>
      </c>
      <c r="F182" s="2">
        <v>6460</v>
      </c>
      <c r="G182" s="2">
        <v>1075</v>
      </c>
      <c r="H182" s="2">
        <v>1420</v>
      </c>
      <c r="I182" s="2">
        <v>0</v>
      </c>
      <c r="J182" s="2">
        <v>0</v>
      </c>
      <c r="K182" s="2">
        <v>925</v>
      </c>
      <c r="L182" s="2">
        <v>80</v>
      </c>
      <c r="M182" s="2">
        <v>220</v>
      </c>
      <c r="N182" s="2">
        <v>395</v>
      </c>
      <c r="O182" s="2">
        <v>100</v>
      </c>
      <c r="P182" s="2">
        <v>300</v>
      </c>
      <c r="Q182" s="2">
        <v>0</v>
      </c>
      <c r="R182" s="2">
        <v>10</v>
      </c>
      <c r="S182" s="2">
        <v>20066.75</v>
      </c>
      <c r="T182" s="2">
        <v>31500</v>
      </c>
      <c r="U182" s="2">
        <v>31400</v>
      </c>
      <c r="V182" s="2">
        <v>19350</v>
      </c>
      <c r="W182" s="2">
        <v>1.010557831705011</v>
      </c>
      <c r="X182" s="2">
        <v>0.61624203821656054</v>
      </c>
      <c r="Y182" s="2">
        <v>1.0370413436692507</v>
      </c>
      <c r="Z182" s="2">
        <v>0</v>
      </c>
      <c r="AA182" s="2">
        <v>0.64581564870594055</v>
      </c>
    </row>
    <row r="183" spans="1:27" x14ac:dyDescent="0.3">
      <c r="A183" s="6">
        <v>45231</v>
      </c>
      <c r="B183" t="str">
        <f t="shared" si="3"/>
        <v>PMT INTERNAL GRINDING-1 FIG100XL I14004</v>
      </c>
      <c r="C183" s="2" t="s">
        <v>25</v>
      </c>
      <c r="D183" s="2">
        <v>855</v>
      </c>
      <c r="E183" s="2">
        <v>925</v>
      </c>
      <c r="F183" s="2">
        <v>1230</v>
      </c>
      <c r="G183" s="2">
        <v>1505</v>
      </c>
      <c r="H183" s="2">
        <v>3497</v>
      </c>
      <c r="I183" s="2">
        <v>0</v>
      </c>
      <c r="J183" s="2">
        <v>0</v>
      </c>
      <c r="K183" s="2">
        <v>1095</v>
      </c>
      <c r="L183" s="2">
        <v>220</v>
      </c>
      <c r="M183" s="2">
        <v>90</v>
      </c>
      <c r="N183" s="2">
        <v>480</v>
      </c>
      <c r="O183" s="2">
        <v>425</v>
      </c>
      <c r="P183" s="2">
        <v>70</v>
      </c>
      <c r="Q183" s="2">
        <v>630</v>
      </c>
      <c r="R183" s="2">
        <v>95</v>
      </c>
      <c r="S183" s="2">
        <v>22497.75</v>
      </c>
      <c r="T183" s="2">
        <v>30600</v>
      </c>
      <c r="U183" s="2">
        <v>29935</v>
      </c>
      <c r="V183" s="2">
        <v>21783</v>
      </c>
      <c r="W183" s="2">
        <v>1</v>
      </c>
      <c r="X183" s="2">
        <v>0.72767663270419247</v>
      </c>
      <c r="Y183" s="2">
        <v>1.0328122848092549</v>
      </c>
      <c r="Z183" s="2">
        <v>0</v>
      </c>
      <c r="AA183" s="2">
        <v>0.751553365625522</v>
      </c>
    </row>
    <row r="184" spans="1:27" x14ac:dyDescent="0.3">
      <c r="A184" s="6">
        <v>45231</v>
      </c>
      <c r="B184" t="str">
        <f t="shared" si="3"/>
        <v>MORARA CNC ID GRINDING I14002</v>
      </c>
      <c r="C184" s="2" t="s">
        <v>26</v>
      </c>
      <c r="D184" s="2">
        <v>3310</v>
      </c>
      <c r="E184" s="2">
        <v>280</v>
      </c>
      <c r="F184" s="2">
        <v>2070</v>
      </c>
      <c r="G184" s="2">
        <v>90</v>
      </c>
      <c r="H184" s="2">
        <v>945</v>
      </c>
      <c r="I184" s="2">
        <v>0</v>
      </c>
      <c r="J184" s="2">
        <v>0</v>
      </c>
      <c r="K184" s="2">
        <v>1570</v>
      </c>
      <c r="L184" s="2">
        <v>20</v>
      </c>
      <c r="M184" s="2">
        <v>80</v>
      </c>
      <c r="N184" s="2">
        <v>60</v>
      </c>
      <c r="O184" s="2">
        <v>40</v>
      </c>
      <c r="P184" s="2">
        <v>0</v>
      </c>
      <c r="Q184" s="2">
        <v>90</v>
      </c>
      <c r="R184" s="2">
        <v>0</v>
      </c>
      <c r="S184" s="2">
        <v>10760</v>
      </c>
      <c r="T184" s="2">
        <v>15300</v>
      </c>
      <c r="U184" s="2">
        <v>15170</v>
      </c>
      <c r="V184" s="2">
        <v>6745</v>
      </c>
      <c r="W184" s="2">
        <v>0.99907749077490771</v>
      </c>
      <c r="X184" s="2">
        <v>0.53526697429136449</v>
      </c>
      <c r="Y184" s="2">
        <v>1.3251231527093597</v>
      </c>
      <c r="Z184" s="2">
        <v>0</v>
      </c>
      <c r="AA184" s="2">
        <v>0.70864032964653956</v>
      </c>
    </row>
    <row r="185" spans="1:27" x14ac:dyDescent="0.3">
      <c r="A185" s="6">
        <v>45231</v>
      </c>
      <c r="B185" t="str">
        <f t="shared" si="3"/>
        <v>VOUMARD ID GRINDING I14003</v>
      </c>
      <c r="C185" s="2" t="s">
        <v>27</v>
      </c>
      <c r="D185" s="2">
        <v>680</v>
      </c>
      <c r="E185" s="2">
        <v>1460</v>
      </c>
      <c r="F185" s="2">
        <v>4835</v>
      </c>
      <c r="G185" s="2">
        <v>640</v>
      </c>
      <c r="H185" s="2">
        <v>1120</v>
      </c>
      <c r="I185" s="2">
        <v>0</v>
      </c>
      <c r="J185" s="2">
        <v>0</v>
      </c>
      <c r="K185" s="2">
        <v>1235</v>
      </c>
      <c r="L185" s="2">
        <v>235</v>
      </c>
      <c r="M185" s="2">
        <v>60</v>
      </c>
      <c r="N185" s="2">
        <v>285</v>
      </c>
      <c r="O185" s="2">
        <v>0</v>
      </c>
      <c r="P185" s="2">
        <v>0</v>
      </c>
      <c r="Q185" s="2">
        <v>360</v>
      </c>
      <c r="R185" s="2">
        <v>0</v>
      </c>
      <c r="S185" s="2">
        <v>26815.5</v>
      </c>
      <c r="T185" s="2">
        <v>36000</v>
      </c>
      <c r="U185" s="2">
        <v>35640</v>
      </c>
      <c r="V185" s="2">
        <v>26180</v>
      </c>
      <c r="W185" s="2">
        <v>0.99934768427919107</v>
      </c>
      <c r="X185" s="2">
        <v>0.73456790123456794</v>
      </c>
      <c r="Y185" s="2">
        <v>1.0242742551566082</v>
      </c>
      <c r="Z185" s="2">
        <v>0</v>
      </c>
      <c r="AA185" s="2">
        <v>0.75190818820955818</v>
      </c>
    </row>
    <row r="186" spans="1:27" x14ac:dyDescent="0.3">
      <c r="A186" s="6">
        <v>45231</v>
      </c>
      <c r="B186" t="str">
        <f t="shared" si="3"/>
        <v>BURRI GEAR GRINDING BZ331 I15007</v>
      </c>
      <c r="C186" s="2" t="s">
        <v>28</v>
      </c>
      <c r="D186" s="2">
        <v>215</v>
      </c>
      <c r="E186" s="2">
        <v>20</v>
      </c>
      <c r="F186" s="2">
        <v>4585</v>
      </c>
      <c r="G186" s="2">
        <v>1990</v>
      </c>
      <c r="H186" s="2">
        <v>2485</v>
      </c>
      <c r="I186" s="2">
        <v>0</v>
      </c>
      <c r="J186" s="2">
        <v>0</v>
      </c>
      <c r="K186" s="2">
        <v>2650</v>
      </c>
      <c r="L186" s="2">
        <v>240</v>
      </c>
      <c r="M186" s="2">
        <v>95</v>
      </c>
      <c r="N186" s="2">
        <v>1210</v>
      </c>
      <c r="O186" s="2">
        <v>20</v>
      </c>
      <c r="P186" s="2">
        <v>0</v>
      </c>
      <c r="Q186" s="2">
        <v>0</v>
      </c>
      <c r="R186" s="2">
        <v>40</v>
      </c>
      <c r="S186" s="2">
        <v>26818.5</v>
      </c>
      <c r="T186" s="2">
        <v>35550</v>
      </c>
      <c r="U186" s="2">
        <v>35530</v>
      </c>
      <c r="V186" s="2">
        <v>24560</v>
      </c>
      <c r="W186" s="2">
        <v>1.0114404576183047</v>
      </c>
      <c r="X186" s="2">
        <v>0.69124683366169437</v>
      </c>
      <c r="Y186" s="2">
        <v>1.0919584690553745</v>
      </c>
      <c r="Z186" s="2">
        <v>0</v>
      </c>
      <c r="AA186" s="2">
        <v>0.76344823846429788</v>
      </c>
    </row>
    <row r="187" spans="1:27" x14ac:dyDescent="0.3">
      <c r="A187" s="6">
        <v>45231</v>
      </c>
      <c r="B187" t="str">
        <f t="shared" si="3"/>
        <v>PMT INTERNAL GRINDING-2 FIG50XL I14005</v>
      </c>
      <c r="C187" t="s">
        <v>29</v>
      </c>
      <c r="D187" s="2">
        <v>610</v>
      </c>
      <c r="E187" s="2">
        <v>650</v>
      </c>
      <c r="F187" s="2">
        <v>1525</v>
      </c>
      <c r="G187" s="2">
        <v>1550</v>
      </c>
      <c r="H187" s="2">
        <v>2157</v>
      </c>
      <c r="I187" s="2">
        <v>75</v>
      </c>
      <c r="J187" s="2">
        <v>0</v>
      </c>
      <c r="K187" s="2">
        <v>920</v>
      </c>
      <c r="L187" s="2">
        <v>235</v>
      </c>
      <c r="M187" s="2">
        <v>425</v>
      </c>
      <c r="N187" s="2">
        <v>525</v>
      </c>
      <c r="O187" s="2">
        <v>310</v>
      </c>
      <c r="P187" s="2">
        <v>210</v>
      </c>
      <c r="Q187" s="2">
        <v>310</v>
      </c>
      <c r="R187" s="2">
        <v>30</v>
      </c>
      <c r="S187" s="2">
        <v>27501.25</v>
      </c>
      <c r="T187" s="2">
        <v>36450</v>
      </c>
      <c r="U187" s="2">
        <v>35935</v>
      </c>
      <c r="V187" s="2">
        <v>27513</v>
      </c>
      <c r="W187" s="2">
        <v>0.99896013864818023</v>
      </c>
      <c r="X187" s="2">
        <v>0.76563239181856124</v>
      </c>
      <c r="Y187" s="2">
        <v>0.99957292916076035</v>
      </c>
      <c r="Z187" s="2">
        <v>0</v>
      </c>
      <c r="AA187" s="2">
        <v>0.76450960102958854</v>
      </c>
    </row>
    <row r="188" spans="1:27" x14ac:dyDescent="0.3">
      <c r="A188" s="6">
        <v>45231</v>
      </c>
      <c r="B188" t="str">
        <f t="shared" si="3"/>
        <v>REISHAUER GEAR GRINDING RZ301AS I15003</v>
      </c>
      <c r="C188" s="2" t="s">
        <v>30</v>
      </c>
      <c r="D188" s="2">
        <v>1495</v>
      </c>
      <c r="E188" s="2">
        <v>80</v>
      </c>
      <c r="F188" s="2">
        <v>1145</v>
      </c>
      <c r="G188" s="2">
        <v>2440</v>
      </c>
      <c r="H188" s="2">
        <v>2095</v>
      </c>
      <c r="I188" s="2">
        <v>30</v>
      </c>
      <c r="J188" s="2">
        <v>0</v>
      </c>
      <c r="K188" s="2">
        <v>7665</v>
      </c>
      <c r="L188" s="2">
        <v>210</v>
      </c>
      <c r="M188" s="2">
        <v>0</v>
      </c>
      <c r="N188" s="2">
        <v>1755</v>
      </c>
      <c r="O188" s="2">
        <v>190</v>
      </c>
      <c r="P188" s="2">
        <v>0</v>
      </c>
      <c r="Q188" s="2">
        <v>120</v>
      </c>
      <c r="R188" s="2">
        <v>500</v>
      </c>
      <c r="S188" s="2">
        <v>18472</v>
      </c>
      <c r="T188" s="2">
        <v>30150</v>
      </c>
      <c r="U188" s="2">
        <v>29950</v>
      </c>
      <c r="V188" s="2">
        <v>16725</v>
      </c>
      <c r="W188" s="2">
        <v>0.99940011997600475</v>
      </c>
      <c r="X188" s="2">
        <v>0.55843071786310516</v>
      </c>
      <c r="Y188" s="2">
        <v>1.1044544095665172</v>
      </c>
      <c r="Z188" s="2">
        <v>0</v>
      </c>
      <c r="AA188" s="2">
        <v>0.61639128601658622</v>
      </c>
    </row>
    <row r="189" spans="1:27" x14ac:dyDescent="0.3">
      <c r="A189" s="6">
        <v>45231</v>
      </c>
      <c r="B189" t="str">
        <f t="shared" si="3"/>
        <v>REISHAUER GEAR GRINDING RZ362A I15004</v>
      </c>
      <c r="C189" s="2" t="s">
        <v>31</v>
      </c>
      <c r="D189" s="2">
        <v>2430</v>
      </c>
      <c r="E189" s="2">
        <v>190</v>
      </c>
      <c r="F189" s="2">
        <v>1940</v>
      </c>
      <c r="G189" s="2">
        <v>2135</v>
      </c>
      <c r="H189" s="2">
        <v>1670</v>
      </c>
      <c r="I189" s="2">
        <v>0</v>
      </c>
      <c r="J189" s="2">
        <v>0</v>
      </c>
      <c r="K189" s="2">
        <v>6810</v>
      </c>
      <c r="L189" s="2">
        <v>190</v>
      </c>
      <c r="M189" s="2">
        <v>10</v>
      </c>
      <c r="N189" s="2">
        <v>945</v>
      </c>
      <c r="O189" s="2">
        <v>60</v>
      </c>
      <c r="P189" s="2">
        <v>110</v>
      </c>
      <c r="Q189" s="2">
        <v>360</v>
      </c>
      <c r="R189" s="2">
        <v>75</v>
      </c>
      <c r="S189" s="2">
        <v>14730</v>
      </c>
      <c r="T189" s="2">
        <v>29250</v>
      </c>
      <c r="U189" s="2">
        <v>23075</v>
      </c>
      <c r="V189" s="2">
        <v>14405</v>
      </c>
      <c r="W189" s="2">
        <v>0.99754601226993866</v>
      </c>
      <c r="X189" s="2">
        <v>0.6242686890574215</v>
      </c>
      <c r="Y189" s="2">
        <v>1.0225616105518918</v>
      </c>
      <c r="Z189" s="2">
        <v>0</v>
      </c>
      <c r="AA189" s="2">
        <v>0.63678668518900094</v>
      </c>
    </row>
    <row r="190" spans="1:27" x14ac:dyDescent="0.3">
      <c r="A190" s="6">
        <v>45231</v>
      </c>
      <c r="B190" t="str">
        <f t="shared" si="3"/>
        <v>MAZAK HMC HCN6000 I21005</v>
      </c>
      <c r="C190" s="2" t="s">
        <v>36</v>
      </c>
      <c r="D190" s="2">
        <v>2415</v>
      </c>
      <c r="E190" s="2">
        <v>1569</v>
      </c>
      <c r="F190" s="2">
        <v>2121</v>
      </c>
      <c r="G190" s="2">
        <v>1099</v>
      </c>
      <c r="H190" s="2">
        <v>1243</v>
      </c>
      <c r="I190" s="2">
        <v>1802</v>
      </c>
      <c r="J190" s="2">
        <v>40</v>
      </c>
      <c r="K190" s="2">
        <v>2322</v>
      </c>
      <c r="L190" s="2">
        <v>70</v>
      </c>
      <c r="M190" s="2">
        <v>378</v>
      </c>
      <c r="N190" s="2">
        <v>515</v>
      </c>
      <c r="O190" s="2">
        <v>150</v>
      </c>
      <c r="P190" s="2">
        <v>0</v>
      </c>
      <c r="Q190" s="2">
        <v>597</v>
      </c>
      <c r="R190" s="2">
        <v>553</v>
      </c>
      <c r="S190" s="2">
        <v>18338.559999999998</v>
      </c>
      <c r="T190" s="2">
        <v>31950</v>
      </c>
      <c r="U190" s="2">
        <v>30261</v>
      </c>
      <c r="V190" s="2">
        <v>19326</v>
      </c>
      <c r="W190" s="2">
        <v>1</v>
      </c>
      <c r="X190" s="2">
        <v>0.63864379894914247</v>
      </c>
      <c r="Y190" s="2">
        <v>0.94890613681051417</v>
      </c>
      <c r="Z190" s="2">
        <v>0</v>
      </c>
      <c r="AA190" s="2">
        <v>0.60601302005882152</v>
      </c>
    </row>
    <row r="191" spans="1:27" x14ac:dyDescent="0.3">
      <c r="A191" s="6">
        <v>45231</v>
      </c>
      <c r="B191" t="str">
        <f t="shared" si="3"/>
        <v>MAZAK HMC FH 4000- 21001</v>
      </c>
      <c r="C191" s="2" t="s">
        <v>37</v>
      </c>
      <c r="D191" s="2">
        <v>0</v>
      </c>
      <c r="E191" s="2">
        <v>1343</v>
      </c>
      <c r="F191" s="2">
        <v>944</v>
      </c>
      <c r="G191" s="2">
        <v>974</v>
      </c>
      <c r="H191" s="2">
        <v>873</v>
      </c>
      <c r="I191" s="2">
        <v>662</v>
      </c>
      <c r="J191" s="2">
        <v>94</v>
      </c>
      <c r="K191" s="2">
        <v>488</v>
      </c>
      <c r="L191" s="2">
        <v>154</v>
      </c>
      <c r="M191" s="2">
        <v>312</v>
      </c>
      <c r="N191" s="2">
        <v>669</v>
      </c>
      <c r="O191" s="2">
        <v>130</v>
      </c>
      <c r="P191" s="2">
        <v>520</v>
      </c>
      <c r="Q191" s="2">
        <v>300</v>
      </c>
      <c r="R191" s="2">
        <v>183</v>
      </c>
      <c r="S191" s="2">
        <v>22605</v>
      </c>
      <c r="T191" s="2">
        <v>33750</v>
      </c>
      <c r="U191" s="2">
        <v>32564</v>
      </c>
      <c r="V191" s="2">
        <v>24696</v>
      </c>
      <c r="W191" s="2">
        <v>1</v>
      </c>
      <c r="X191" s="2">
        <v>0.75838349097162516</v>
      </c>
      <c r="Y191" s="2">
        <v>0.92954324586977644</v>
      </c>
      <c r="Z191" s="2">
        <v>0</v>
      </c>
      <c r="AA191" s="2">
        <v>0.7049502518118167</v>
      </c>
    </row>
    <row r="192" spans="1:27" x14ac:dyDescent="0.3">
      <c r="A192" s="6">
        <v>45231</v>
      </c>
      <c r="B192" t="str">
        <f t="shared" si="3"/>
        <v>DOOSAN VERTICAL TURNING LATHE VTL850 I3101</v>
      </c>
      <c r="C192" s="2" t="s">
        <v>38</v>
      </c>
      <c r="D192" s="2">
        <v>7400</v>
      </c>
      <c r="E192" s="2">
        <v>591</v>
      </c>
      <c r="F192" s="2">
        <v>715</v>
      </c>
      <c r="G192" s="2">
        <v>420</v>
      </c>
      <c r="H192" s="2">
        <v>578</v>
      </c>
      <c r="I192" s="2">
        <v>20</v>
      </c>
      <c r="J192" s="2">
        <v>60</v>
      </c>
      <c r="K192" s="2">
        <v>966</v>
      </c>
      <c r="L192" s="2">
        <v>85</v>
      </c>
      <c r="M192" s="2">
        <v>745</v>
      </c>
      <c r="N192" s="2">
        <v>20</v>
      </c>
      <c r="O192" s="2">
        <v>200</v>
      </c>
      <c r="P192" s="2">
        <v>0</v>
      </c>
      <c r="Q192" s="2">
        <v>5290</v>
      </c>
      <c r="R192" s="2">
        <v>60</v>
      </c>
      <c r="S192" s="2">
        <v>14821</v>
      </c>
      <c r="T192" s="2">
        <v>20250</v>
      </c>
      <c r="U192" s="2">
        <v>19630</v>
      </c>
      <c r="V192" s="2">
        <v>14800</v>
      </c>
      <c r="W192" s="2">
        <v>1</v>
      </c>
      <c r="X192" s="2">
        <v>0.7539480387162506</v>
      </c>
      <c r="Y192" s="2">
        <v>1.0014189189189189</v>
      </c>
      <c r="Z192" s="2">
        <v>0</v>
      </c>
      <c r="AA192" s="2">
        <v>0.15241043149191721</v>
      </c>
    </row>
    <row r="193" spans="1:27" x14ac:dyDescent="0.3">
      <c r="A193" s="6">
        <v>45231</v>
      </c>
      <c r="B193" t="str">
        <f t="shared" si="3"/>
        <v>HWACHEON VERTICAL TURNING LATHE VT550R I3105</v>
      </c>
      <c r="C193" s="2" t="s">
        <v>39</v>
      </c>
      <c r="D193" s="2">
        <v>4463</v>
      </c>
      <c r="E193" s="2">
        <v>649</v>
      </c>
      <c r="F193" s="2">
        <v>1195</v>
      </c>
      <c r="G193" s="2">
        <v>725</v>
      </c>
      <c r="H193" s="2">
        <v>799</v>
      </c>
      <c r="I193" s="2">
        <v>180</v>
      </c>
      <c r="J193" s="2">
        <v>115</v>
      </c>
      <c r="K193" s="2">
        <v>331</v>
      </c>
      <c r="L193" s="2">
        <v>110</v>
      </c>
      <c r="M193" s="2">
        <v>1251</v>
      </c>
      <c r="N193" s="2">
        <v>80</v>
      </c>
      <c r="O193" s="2">
        <v>65</v>
      </c>
      <c r="P193" s="2">
        <v>30</v>
      </c>
      <c r="Q193" s="2">
        <v>5045</v>
      </c>
      <c r="R193" s="2">
        <v>80</v>
      </c>
      <c r="S193" s="2">
        <v>15941.5</v>
      </c>
      <c r="T193" s="2">
        <v>23850</v>
      </c>
      <c r="U193" s="2">
        <v>23395</v>
      </c>
      <c r="V193" s="2">
        <v>16382</v>
      </c>
      <c r="W193" s="2">
        <v>1</v>
      </c>
      <c r="X193" s="2">
        <v>0.70023509296858299</v>
      </c>
      <c r="Y193" s="2">
        <v>0.97311073129044068</v>
      </c>
      <c r="Z193" s="2">
        <v>0</v>
      </c>
      <c r="AA193" s="2">
        <v>0.68140628339388754</v>
      </c>
    </row>
    <row r="194" spans="1:27" x14ac:dyDescent="0.3">
      <c r="A194" s="6">
        <v>45231</v>
      </c>
      <c r="B194" t="str">
        <f t="shared" si="3"/>
        <v>HWACHEON VERTICAL TURNING LATHE VT650R I3107</v>
      </c>
      <c r="C194" s="2" t="s">
        <v>40</v>
      </c>
      <c r="D194" s="2">
        <v>5171</v>
      </c>
      <c r="E194" s="2">
        <v>1195</v>
      </c>
      <c r="F194" s="2">
        <v>2662</v>
      </c>
      <c r="G194" s="2">
        <v>1585</v>
      </c>
      <c r="H194" s="2">
        <v>1602</v>
      </c>
      <c r="I194" s="2">
        <v>455</v>
      </c>
      <c r="J194" s="2">
        <v>10</v>
      </c>
      <c r="K194" s="2">
        <v>475</v>
      </c>
      <c r="L194" s="2">
        <v>170</v>
      </c>
      <c r="M194" s="2">
        <v>1982</v>
      </c>
      <c r="N194" s="2">
        <v>670</v>
      </c>
      <c r="O194" s="2">
        <v>343</v>
      </c>
      <c r="P194" s="2">
        <v>100</v>
      </c>
      <c r="Q194" s="2">
        <v>917</v>
      </c>
      <c r="R194" s="2">
        <v>210</v>
      </c>
      <c r="S194" s="2">
        <v>15246</v>
      </c>
      <c r="T194" s="2">
        <v>29700</v>
      </c>
      <c r="U194" s="2">
        <v>28425</v>
      </c>
      <c r="V194" s="2">
        <v>16653</v>
      </c>
      <c r="W194" s="2">
        <v>1</v>
      </c>
      <c r="X194" s="2">
        <v>0.5858575197889182</v>
      </c>
      <c r="Y194" s="2">
        <v>0.91551071878940726</v>
      </c>
      <c r="Z194" s="2">
        <v>0</v>
      </c>
      <c r="AA194" s="2">
        <v>0.53635883905013193</v>
      </c>
    </row>
    <row r="195" spans="1:27" x14ac:dyDescent="0.3">
      <c r="A195" s="6">
        <v>45231</v>
      </c>
      <c r="B195" t="str">
        <f t="shared" si="3"/>
        <v>MAZAK HMC FH6800 6PC I21004</v>
      </c>
      <c r="C195" s="2" t="s">
        <v>41</v>
      </c>
      <c r="D195" s="2">
        <v>691</v>
      </c>
      <c r="E195" s="2">
        <v>1110</v>
      </c>
      <c r="F195" s="2">
        <v>1210</v>
      </c>
      <c r="G195" s="2">
        <v>490</v>
      </c>
      <c r="H195" s="2">
        <v>1016</v>
      </c>
      <c r="I195" s="2">
        <v>185</v>
      </c>
      <c r="J195" s="2">
        <v>0</v>
      </c>
      <c r="K195" s="2">
        <v>1563</v>
      </c>
      <c r="L195" s="2">
        <v>200</v>
      </c>
      <c r="M195" s="2">
        <v>108</v>
      </c>
      <c r="N195" s="2">
        <v>411</v>
      </c>
      <c r="O195" s="2">
        <v>93</v>
      </c>
      <c r="P195" s="2">
        <v>30</v>
      </c>
      <c r="Q195" s="2">
        <v>927</v>
      </c>
      <c r="R195" s="2">
        <v>120</v>
      </c>
      <c r="S195" s="2">
        <v>26001.399999999998</v>
      </c>
      <c r="T195" s="2">
        <v>35100</v>
      </c>
      <c r="U195" s="2">
        <v>33895</v>
      </c>
      <c r="V195" s="2">
        <v>26946</v>
      </c>
      <c r="W195" s="2">
        <v>1</v>
      </c>
      <c r="X195" s="2">
        <v>0.79498451098982148</v>
      </c>
      <c r="Y195" s="2">
        <v>0.96494470422326128</v>
      </c>
      <c r="Z195" s="2">
        <v>0</v>
      </c>
      <c r="AA195" s="2">
        <v>0.76711609381914725</v>
      </c>
    </row>
    <row r="196" spans="1:27" x14ac:dyDescent="0.3">
      <c r="A196" s="6">
        <v>45231</v>
      </c>
      <c r="B196" t="str">
        <f t="shared" si="3"/>
        <v>MAZAK HMC FH6800 2PC-1 I21003</v>
      </c>
      <c r="C196" s="2" t="s">
        <v>42</v>
      </c>
      <c r="D196" s="2">
        <v>1875</v>
      </c>
      <c r="E196" s="2">
        <v>1195</v>
      </c>
      <c r="F196" s="2">
        <v>1041</v>
      </c>
      <c r="G196" s="2">
        <v>570</v>
      </c>
      <c r="H196" s="2">
        <v>962</v>
      </c>
      <c r="I196" s="2">
        <v>556</v>
      </c>
      <c r="J196" s="2">
        <v>35</v>
      </c>
      <c r="K196" s="2">
        <v>1903</v>
      </c>
      <c r="L196" s="2">
        <v>140</v>
      </c>
      <c r="M196" s="2">
        <v>152</v>
      </c>
      <c r="N196" s="2">
        <v>203</v>
      </c>
      <c r="O196" s="2">
        <v>50</v>
      </c>
      <c r="P196" s="2">
        <v>752</v>
      </c>
      <c r="Q196" s="2">
        <v>200</v>
      </c>
      <c r="R196" s="2">
        <v>85</v>
      </c>
      <c r="S196" s="2">
        <v>23684.02</v>
      </c>
      <c r="T196" s="2">
        <v>31950</v>
      </c>
      <c r="U196" s="2">
        <v>31109</v>
      </c>
      <c r="V196" s="2">
        <v>24031</v>
      </c>
      <c r="W196" s="2">
        <v>1</v>
      </c>
      <c r="X196" s="2">
        <v>0.77247741811051462</v>
      </c>
      <c r="Y196" s="2">
        <v>0.9855611501810162</v>
      </c>
      <c r="Z196" s="2">
        <v>0</v>
      </c>
      <c r="AA196" s="2">
        <v>0.15303286516461148</v>
      </c>
    </row>
    <row r="197" spans="1:27" x14ac:dyDescent="0.3">
      <c r="A197" s="6">
        <v>45231</v>
      </c>
      <c r="B197" t="str">
        <f t="shared" si="3"/>
        <v>MAZAK HMC FH6800 2PC-2 I21006</v>
      </c>
      <c r="C197" s="2" t="s">
        <v>43</v>
      </c>
      <c r="D197" s="2">
        <v>1525</v>
      </c>
      <c r="E197" s="2">
        <v>1344</v>
      </c>
      <c r="F197" s="2">
        <v>1303</v>
      </c>
      <c r="G197" s="2">
        <v>434</v>
      </c>
      <c r="H197" s="2">
        <v>1497</v>
      </c>
      <c r="I197" s="2">
        <v>547</v>
      </c>
      <c r="J197" s="2">
        <v>19</v>
      </c>
      <c r="K197" s="2">
        <v>2562</v>
      </c>
      <c r="L197" s="2">
        <v>145</v>
      </c>
      <c r="M197" s="2">
        <v>613</v>
      </c>
      <c r="N197" s="2">
        <v>363</v>
      </c>
      <c r="O197" s="2">
        <v>80</v>
      </c>
      <c r="P197" s="2">
        <v>203</v>
      </c>
      <c r="Q197" s="2">
        <v>315</v>
      </c>
      <c r="R197" s="2">
        <v>429</v>
      </c>
      <c r="S197" s="2">
        <v>21287.29</v>
      </c>
      <c r="T197" s="2">
        <v>33300</v>
      </c>
      <c r="U197" s="2">
        <v>32339</v>
      </c>
      <c r="V197" s="2">
        <v>22846</v>
      </c>
      <c r="W197" s="2">
        <v>1</v>
      </c>
      <c r="X197" s="2">
        <v>0.70645350814805652</v>
      </c>
      <c r="Y197" s="2">
        <v>0.93177317692375039</v>
      </c>
      <c r="Z197" s="2">
        <v>0</v>
      </c>
      <c r="AA197" s="2">
        <v>0.21011090489973386</v>
      </c>
    </row>
    <row r="198" spans="1:27" x14ac:dyDescent="0.3">
      <c r="A198" s="6">
        <v>45231</v>
      </c>
      <c r="B198" t="str">
        <f t="shared" si="3"/>
        <v>MAZAK TURNING CENTER QTN350M I3006</v>
      </c>
      <c r="C198" s="2" t="s">
        <v>44</v>
      </c>
      <c r="D198" s="2">
        <v>0</v>
      </c>
      <c r="E198" s="2">
        <v>0</v>
      </c>
      <c r="F198" s="2">
        <v>0</v>
      </c>
      <c r="G198" s="2">
        <v>0</v>
      </c>
      <c r="H198" s="2">
        <v>0</v>
      </c>
      <c r="I198" s="2">
        <v>0</v>
      </c>
      <c r="J198" s="2">
        <v>0</v>
      </c>
      <c r="K198" s="2">
        <v>0</v>
      </c>
      <c r="L198" s="2">
        <v>0</v>
      </c>
      <c r="M198" s="2">
        <v>0</v>
      </c>
      <c r="N198" s="2">
        <v>0</v>
      </c>
      <c r="O198" s="2">
        <v>0</v>
      </c>
      <c r="P198" s="2">
        <v>0</v>
      </c>
      <c r="Q198" s="2">
        <v>0</v>
      </c>
      <c r="R198" s="2">
        <v>0</v>
      </c>
      <c r="S198" s="2">
        <v>26182</v>
      </c>
      <c r="T198" s="2">
        <v>32850</v>
      </c>
      <c r="U198" s="2">
        <v>32650</v>
      </c>
      <c r="V198" s="2">
        <v>26238</v>
      </c>
      <c r="W198" s="2" t="s">
        <v>103</v>
      </c>
      <c r="X198" s="2">
        <v>0.80361408882082697</v>
      </c>
      <c r="Y198" s="2">
        <v>0.99786569098254441</v>
      </c>
      <c r="Z198" s="2">
        <v>0</v>
      </c>
      <c r="AA198" s="2" t="e">
        <v>#DIV/0!</v>
      </c>
    </row>
    <row r="199" spans="1:27" x14ac:dyDescent="0.3">
      <c r="A199" s="6">
        <v>45231</v>
      </c>
      <c r="B199" t="str">
        <f t="shared" si="3"/>
        <v>MAZAK VMC VTC200B I22001</v>
      </c>
      <c r="C199" s="2" t="s">
        <v>45</v>
      </c>
      <c r="D199" s="2">
        <v>3142</v>
      </c>
      <c r="E199" s="2">
        <v>1264</v>
      </c>
      <c r="F199" s="2">
        <v>1301</v>
      </c>
      <c r="G199" s="2">
        <v>862</v>
      </c>
      <c r="H199" s="2">
        <v>281</v>
      </c>
      <c r="I199" s="2">
        <v>426</v>
      </c>
      <c r="J199" s="2">
        <v>70</v>
      </c>
      <c r="K199" s="2">
        <v>663</v>
      </c>
      <c r="L199" s="2">
        <v>102</v>
      </c>
      <c r="M199" s="2">
        <v>158</v>
      </c>
      <c r="N199" s="2">
        <v>2190</v>
      </c>
      <c r="O199" s="2">
        <v>246</v>
      </c>
      <c r="P199" s="2">
        <v>228</v>
      </c>
      <c r="Q199" s="2">
        <v>738</v>
      </c>
      <c r="R199" s="2">
        <v>605.79999999999995</v>
      </c>
      <c r="S199" s="2">
        <v>20505.12</v>
      </c>
      <c r="T199" s="2">
        <v>31950</v>
      </c>
      <c r="U199" s="2">
        <v>30470</v>
      </c>
      <c r="V199" s="2">
        <v>21885.199999999997</v>
      </c>
      <c r="W199" s="2">
        <v>1</v>
      </c>
      <c r="X199" s="2">
        <v>0.7182540203478831</v>
      </c>
      <c r="Y199" s="2">
        <v>0.93694003253340163</v>
      </c>
      <c r="Z199" s="2">
        <v>0</v>
      </c>
      <c r="AA199" s="2">
        <v>0.5759715835342637</v>
      </c>
    </row>
    <row r="200" spans="1:27" x14ac:dyDescent="0.3">
      <c r="A200" s="6">
        <v>45231</v>
      </c>
      <c r="B200" t="str">
        <f t="shared" si="3"/>
        <v>AMS VMC MCV400 XL I22002</v>
      </c>
      <c r="C200" s="2" t="s">
        <v>46</v>
      </c>
      <c r="D200" s="2">
        <v>7078</v>
      </c>
      <c r="E200" s="2">
        <v>603</v>
      </c>
      <c r="F200" s="2">
        <v>1220</v>
      </c>
      <c r="G200" s="2">
        <v>655</v>
      </c>
      <c r="H200" s="2">
        <v>430</v>
      </c>
      <c r="I200" s="2">
        <v>268</v>
      </c>
      <c r="J200" s="2">
        <v>20</v>
      </c>
      <c r="K200" s="2">
        <v>73</v>
      </c>
      <c r="L200" s="2">
        <v>73</v>
      </c>
      <c r="M200" s="2">
        <v>1223</v>
      </c>
      <c r="N200" s="2">
        <v>849</v>
      </c>
      <c r="O200" s="2">
        <v>1090</v>
      </c>
      <c r="P200" s="2">
        <v>0</v>
      </c>
      <c r="Q200" s="2">
        <v>3782</v>
      </c>
      <c r="R200" s="2">
        <v>252</v>
      </c>
      <c r="S200" s="2">
        <v>12234</v>
      </c>
      <c r="T200" s="2">
        <v>21600</v>
      </c>
      <c r="U200" s="2">
        <v>19590</v>
      </c>
      <c r="V200" s="2">
        <v>12534</v>
      </c>
      <c r="W200" s="2">
        <v>1</v>
      </c>
      <c r="X200" s="2">
        <v>0.63981623277182231</v>
      </c>
      <c r="Y200" s="2">
        <v>0.97606510292005744</v>
      </c>
      <c r="Z200" s="2">
        <v>0</v>
      </c>
      <c r="AA200" s="2">
        <v>0.62450229709035221</v>
      </c>
    </row>
    <row r="201" spans="1:27" x14ac:dyDescent="0.3">
      <c r="A201" s="6">
        <v>45231</v>
      </c>
      <c r="B201" t="str">
        <f t="shared" si="3"/>
        <v>TAL VERTICAL TURNING LATHE VTL800 I3106</v>
      </c>
      <c r="C201" s="2" t="s">
        <v>47</v>
      </c>
      <c r="D201" s="2">
        <v>258</v>
      </c>
      <c r="E201" s="2">
        <v>128</v>
      </c>
      <c r="F201" s="2">
        <v>370</v>
      </c>
      <c r="G201" s="2">
        <v>726</v>
      </c>
      <c r="H201" s="2">
        <v>374</v>
      </c>
      <c r="I201" s="2">
        <v>0</v>
      </c>
      <c r="J201" s="2">
        <v>405</v>
      </c>
      <c r="K201" s="2">
        <v>432</v>
      </c>
      <c r="L201" s="2">
        <v>60</v>
      </c>
      <c r="M201" s="2">
        <v>8761</v>
      </c>
      <c r="N201" s="2">
        <v>0</v>
      </c>
      <c r="O201" s="2">
        <v>108</v>
      </c>
      <c r="P201" s="2">
        <v>0</v>
      </c>
      <c r="Q201" s="2">
        <v>900</v>
      </c>
      <c r="R201" s="2">
        <v>0</v>
      </c>
      <c r="S201" s="2">
        <v>5314.79</v>
      </c>
      <c r="T201" s="2">
        <v>13050</v>
      </c>
      <c r="U201" s="2">
        <v>12087</v>
      </c>
      <c r="V201" s="2">
        <v>6288</v>
      </c>
      <c r="W201" s="2">
        <v>1</v>
      </c>
      <c r="X201" s="2">
        <v>0.52022834450235789</v>
      </c>
      <c r="Y201" s="2">
        <v>0.90544211195928759</v>
      </c>
      <c r="Z201" s="2">
        <v>0</v>
      </c>
      <c r="AA201" s="2">
        <v>0.47103665094729874</v>
      </c>
    </row>
    <row r="202" spans="1:27" x14ac:dyDescent="0.3">
      <c r="A202" s="6">
        <v>45231</v>
      </c>
      <c r="B202" t="str">
        <f t="shared" si="3"/>
        <v>MAZAK TURNING CENTER QTN250M I3005</v>
      </c>
      <c r="C202" s="2" t="s">
        <v>48</v>
      </c>
      <c r="D202" s="2">
        <v>0</v>
      </c>
      <c r="E202" s="2">
        <v>0</v>
      </c>
      <c r="F202" s="2">
        <v>0</v>
      </c>
      <c r="G202" s="2">
        <v>0</v>
      </c>
      <c r="H202" s="2">
        <v>0</v>
      </c>
      <c r="I202" s="2">
        <v>0</v>
      </c>
      <c r="J202" s="2">
        <v>0</v>
      </c>
      <c r="K202" s="2">
        <v>0</v>
      </c>
      <c r="L202" s="2">
        <v>0</v>
      </c>
      <c r="M202" s="2">
        <v>0</v>
      </c>
      <c r="N202" s="2">
        <v>0</v>
      </c>
      <c r="O202" s="2">
        <v>0</v>
      </c>
      <c r="P202" s="2">
        <v>0</v>
      </c>
      <c r="Q202" s="2">
        <v>0</v>
      </c>
      <c r="R202" s="2">
        <v>0</v>
      </c>
      <c r="S202" s="2">
        <v>23119</v>
      </c>
      <c r="T202" s="2">
        <v>27900</v>
      </c>
      <c r="U202" s="2">
        <v>27120</v>
      </c>
      <c r="V202" s="2">
        <v>22530</v>
      </c>
      <c r="W202" s="2" t="s">
        <v>103</v>
      </c>
      <c r="X202" s="2">
        <v>0.83075221238938057</v>
      </c>
      <c r="Y202" s="2">
        <v>1.0261429205503774</v>
      </c>
      <c r="Z202" s="2">
        <v>0</v>
      </c>
      <c r="AA202" s="2" t="e">
        <v>#DIV/0!</v>
      </c>
    </row>
    <row r="203" spans="1:27" x14ac:dyDescent="0.3">
      <c r="A203" s="6">
        <v>45231</v>
      </c>
      <c r="B203" t="str">
        <f t="shared" si="3"/>
        <v>MAZAK TURNING CENTER SQT200 I3004</v>
      </c>
      <c r="C203" s="2" t="s">
        <v>49</v>
      </c>
      <c r="D203" s="2">
        <v>0</v>
      </c>
      <c r="E203" s="2">
        <v>0</v>
      </c>
      <c r="F203" s="2">
        <v>0</v>
      </c>
      <c r="G203" s="2">
        <v>0</v>
      </c>
      <c r="H203" s="2">
        <v>0</v>
      </c>
      <c r="I203" s="2">
        <v>0</v>
      </c>
      <c r="J203" s="2">
        <v>0</v>
      </c>
      <c r="K203" s="2">
        <v>0</v>
      </c>
      <c r="L203" s="2">
        <v>0</v>
      </c>
      <c r="M203" s="2">
        <v>0</v>
      </c>
      <c r="N203" s="2">
        <v>0</v>
      </c>
      <c r="O203" s="2">
        <v>0</v>
      </c>
      <c r="P203" s="2">
        <v>0</v>
      </c>
      <c r="Q203" s="2">
        <v>0</v>
      </c>
      <c r="R203" s="2">
        <v>0</v>
      </c>
      <c r="S203" s="2">
        <v>17167.89</v>
      </c>
      <c r="T203" s="2">
        <v>28350</v>
      </c>
      <c r="U203" s="2">
        <v>27895</v>
      </c>
      <c r="V203" s="2">
        <v>17645</v>
      </c>
      <c r="W203" s="2" t="s">
        <v>103</v>
      </c>
      <c r="X203" s="2">
        <v>0.63255063631475172</v>
      </c>
      <c r="Y203" s="2">
        <v>0.97296061207140827</v>
      </c>
      <c r="Z203" s="2">
        <v>0</v>
      </c>
      <c r="AA203" s="2" t="e">
        <v>#DIV/0!</v>
      </c>
    </row>
    <row r="204" spans="1:27" x14ac:dyDescent="0.3">
      <c r="A204" s="6">
        <v>45231</v>
      </c>
      <c r="B204" t="str">
        <f t="shared" si="3"/>
        <v>MAZAK TURNING CENTER SQT250-2 I3003</v>
      </c>
      <c r="C204" s="2" t="s">
        <v>50</v>
      </c>
      <c r="D204" s="2">
        <v>0</v>
      </c>
      <c r="E204" s="2">
        <v>0</v>
      </c>
      <c r="F204" s="2">
        <v>0</v>
      </c>
      <c r="G204" s="2">
        <v>0</v>
      </c>
      <c r="H204" s="2">
        <v>0</v>
      </c>
      <c r="I204" s="2">
        <v>0</v>
      </c>
      <c r="J204" s="2">
        <v>0</v>
      </c>
      <c r="K204" s="2">
        <v>0</v>
      </c>
      <c r="L204" s="2">
        <v>0</v>
      </c>
      <c r="M204" s="2">
        <v>0</v>
      </c>
      <c r="N204" s="2">
        <v>0</v>
      </c>
      <c r="O204" s="2">
        <v>0</v>
      </c>
      <c r="P204" s="2">
        <v>0</v>
      </c>
      <c r="Q204" s="2">
        <v>0</v>
      </c>
      <c r="R204" s="2">
        <v>0</v>
      </c>
      <c r="S204" s="2">
        <v>23448.920000000006</v>
      </c>
      <c r="T204" s="2">
        <v>32400</v>
      </c>
      <c r="U204" s="2">
        <v>32060</v>
      </c>
      <c r="V204" s="2">
        <v>23500</v>
      </c>
      <c r="W204" s="2" t="s">
        <v>103</v>
      </c>
      <c r="X204" s="2">
        <v>0.73300062383031817</v>
      </c>
      <c r="Y204" s="2">
        <v>0.99782638297872361</v>
      </c>
      <c r="Z204" s="2" t="e">
        <v>#DIV/0!</v>
      </c>
      <c r="AA204" s="2" t="e">
        <v>#DIV/0!</v>
      </c>
    </row>
    <row r="205" spans="1:27" x14ac:dyDescent="0.3">
      <c r="A205" s="6">
        <v>45231</v>
      </c>
      <c r="B205" t="str">
        <f t="shared" si="3"/>
        <v>MAG FEELER VMC VMP45A I22003</v>
      </c>
      <c r="C205" s="2" t="s">
        <v>51</v>
      </c>
      <c r="D205" s="2">
        <v>1823</v>
      </c>
      <c r="E205" s="2">
        <v>1284</v>
      </c>
      <c r="F205" s="2">
        <v>1571</v>
      </c>
      <c r="G205" s="2">
        <v>1082</v>
      </c>
      <c r="H205" s="2">
        <v>1572</v>
      </c>
      <c r="I205" s="2">
        <v>981</v>
      </c>
      <c r="J205" s="2">
        <v>31</v>
      </c>
      <c r="K205" s="2">
        <v>508</v>
      </c>
      <c r="L205" s="2">
        <v>97</v>
      </c>
      <c r="M205" s="2">
        <v>60</v>
      </c>
      <c r="N205" s="2">
        <v>465</v>
      </c>
      <c r="O205" s="2">
        <v>115</v>
      </c>
      <c r="P205" s="2">
        <v>0</v>
      </c>
      <c r="Q205" s="2">
        <v>100</v>
      </c>
      <c r="R205" s="2">
        <v>473.5</v>
      </c>
      <c r="S205" s="2">
        <v>22539.9</v>
      </c>
      <c r="T205" s="2">
        <v>32850</v>
      </c>
      <c r="U205" s="2">
        <v>31623</v>
      </c>
      <c r="V205" s="2">
        <v>23137.5</v>
      </c>
      <c r="W205" s="2">
        <v>1</v>
      </c>
      <c r="X205" s="2">
        <v>0.73166682477943268</v>
      </c>
      <c r="Y205" s="2">
        <v>0.97417179902755269</v>
      </c>
      <c r="Z205" s="2">
        <v>0</v>
      </c>
      <c r="AA205" s="2">
        <v>0.71276918698415714</v>
      </c>
    </row>
    <row r="206" spans="1:27" x14ac:dyDescent="0.3">
      <c r="A206" s="6">
        <v>45261</v>
      </c>
      <c r="B206" t="str">
        <f t="shared" si="3"/>
        <v>BROACHING MACHINE 10T - 5001</v>
      </c>
      <c r="C206" s="2" t="s">
        <v>0</v>
      </c>
      <c r="D206" s="2">
        <v>7485</v>
      </c>
      <c r="E206" s="2">
        <v>35</v>
      </c>
      <c r="F206" s="2">
        <v>1145</v>
      </c>
      <c r="G206" s="2">
        <v>600</v>
      </c>
      <c r="H206" s="2">
        <v>0</v>
      </c>
      <c r="I206" s="2">
        <v>0</v>
      </c>
      <c r="J206" s="2">
        <v>0</v>
      </c>
      <c r="K206" s="2">
        <v>20</v>
      </c>
      <c r="L206" s="2">
        <v>0</v>
      </c>
      <c r="M206" s="2">
        <v>300</v>
      </c>
      <c r="N206" s="2">
        <v>30</v>
      </c>
      <c r="O206" s="2">
        <v>0</v>
      </c>
      <c r="P206" s="2">
        <v>0</v>
      </c>
      <c r="Q206" s="2">
        <v>300</v>
      </c>
      <c r="R206" s="2">
        <v>0</v>
      </c>
      <c r="S206" s="2">
        <v>11666.5</v>
      </c>
      <c r="T206" s="2">
        <v>15750</v>
      </c>
      <c r="U206" s="2">
        <v>15450</v>
      </c>
      <c r="V206" s="2">
        <v>12135</v>
      </c>
      <c r="W206" s="2">
        <v>0.9997494362315209</v>
      </c>
      <c r="X206" s="2">
        <v>0.801111111111111</v>
      </c>
      <c r="Y206" s="2">
        <v>0.88626907073508998</v>
      </c>
      <c r="Z206" s="2">
        <v>0</v>
      </c>
      <c r="AA206" s="2">
        <v>0.71</v>
      </c>
    </row>
    <row r="207" spans="1:27" x14ac:dyDescent="0.3">
      <c r="A207" s="6">
        <v>45261</v>
      </c>
      <c r="B207" t="str">
        <f t="shared" ref="B207:B238" si="4">_xlfn.XLOOKUP(C207,$C$274:$C$347,$B$274:$B$347)</f>
        <v>SICMAT SHAVING RASO400 I9005</v>
      </c>
      <c r="C207" s="2" t="s">
        <v>1</v>
      </c>
      <c r="D207" s="2">
        <v>1960</v>
      </c>
      <c r="E207" s="2">
        <v>260</v>
      </c>
      <c r="F207" s="2">
        <v>1685</v>
      </c>
      <c r="G207" s="2">
        <v>1845</v>
      </c>
      <c r="H207" s="2">
        <v>2719</v>
      </c>
      <c r="I207" s="2">
        <v>85</v>
      </c>
      <c r="J207" s="2">
        <v>0</v>
      </c>
      <c r="K207" s="2">
        <v>215</v>
      </c>
      <c r="L207" s="2">
        <v>105</v>
      </c>
      <c r="M207" s="2">
        <v>230</v>
      </c>
      <c r="N207" s="2">
        <v>0</v>
      </c>
      <c r="O207" s="2">
        <v>0</v>
      </c>
      <c r="P207" s="2">
        <v>0</v>
      </c>
      <c r="Q207" s="2">
        <v>0</v>
      </c>
      <c r="R207" s="2">
        <v>180</v>
      </c>
      <c r="S207" s="2">
        <v>20973.899999999998</v>
      </c>
      <c r="T207" s="2">
        <v>30600</v>
      </c>
      <c r="U207" s="2">
        <v>30515</v>
      </c>
      <c r="V207" s="2">
        <v>23116</v>
      </c>
      <c r="W207" s="2">
        <v>1</v>
      </c>
      <c r="X207" s="2">
        <v>0.75752908405702113</v>
      </c>
      <c r="Y207" s="2">
        <v>0.90733258349195356</v>
      </c>
      <c r="Z207" s="2">
        <v>0</v>
      </c>
      <c r="AA207" s="2">
        <v>0.68733082090775022</v>
      </c>
    </row>
    <row r="208" spans="1:27" x14ac:dyDescent="0.3">
      <c r="A208" s="6">
        <v>45261</v>
      </c>
      <c r="B208" t="str">
        <f t="shared" si="4"/>
        <v>GLEASON HOBBING GP400 I7013</v>
      </c>
      <c r="C208" s="2" t="s">
        <v>2</v>
      </c>
      <c r="D208" s="2">
        <v>3355</v>
      </c>
      <c r="E208" s="2">
        <v>895</v>
      </c>
      <c r="F208" s="2">
        <v>2960</v>
      </c>
      <c r="G208" s="2">
        <v>715</v>
      </c>
      <c r="H208" s="2">
        <v>15</v>
      </c>
      <c r="I208" s="2">
        <v>0</v>
      </c>
      <c r="J208" s="2">
        <v>0</v>
      </c>
      <c r="K208" s="2">
        <v>1294</v>
      </c>
      <c r="L208" s="2">
        <v>115</v>
      </c>
      <c r="M208" s="2">
        <v>125</v>
      </c>
      <c r="N208" s="2">
        <v>130</v>
      </c>
      <c r="O208" s="2">
        <v>0</v>
      </c>
      <c r="P208" s="2">
        <v>375</v>
      </c>
      <c r="Q208" s="2">
        <v>0</v>
      </c>
      <c r="R208" s="2">
        <v>0</v>
      </c>
      <c r="S208" s="2">
        <v>22967.600000000002</v>
      </c>
      <c r="T208" s="2">
        <v>31500</v>
      </c>
      <c r="U208" s="2">
        <v>31500</v>
      </c>
      <c r="V208" s="2">
        <v>24671</v>
      </c>
      <c r="W208" s="2">
        <v>1</v>
      </c>
      <c r="X208" s="2">
        <v>0.78320634920634924</v>
      </c>
      <c r="Y208" s="2">
        <v>0.93095537270479523</v>
      </c>
      <c r="Z208" s="2">
        <v>0</v>
      </c>
      <c r="AA208" s="2">
        <v>0.72913015873015885</v>
      </c>
    </row>
    <row r="209" spans="1:27" x14ac:dyDescent="0.3">
      <c r="A209" s="6">
        <v>45261</v>
      </c>
      <c r="B209" t="str">
        <f t="shared" si="4"/>
        <v>CLC SHAPING CLC 400-1 I18000</v>
      </c>
      <c r="C209" s="2" t="s">
        <v>3</v>
      </c>
      <c r="D209" s="2">
        <v>5070</v>
      </c>
      <c r="E209" s="2">
        <v>135</v>
      </c>
      <c r="F209" s="2">
        <v>2460</v>
      </c>
      <c r="G209" s="2">
        <v>490</v>
      </c>
      <c r="H209" s="2">
        <v>25</v>
      </c>
      <c r="I209" s="2">
        <v>0</v>
      </c>
      <c r="J209" s="2">
        <v>0</v>
      </c>
      <c r="K209" s="2">
        <v>240</v>
      </c>
      <c r="L209" s="2">
        <v>85</v>
      </c>
      <c r="M209" s="2">
        <v>0</v>
      </c>
      <c r="N209" s="2">
        <v>135</v>
      </c>
      <c r="O209" s="2">
        <v>30</v>
      </c>
      <c r="P209" s="2">
        <v>0</v>
      </c>
      <c r="Q209" s="2">
        <v>900</v>
      </c>
      <c r="R209" s="2">
        <v>0</v>
      </c>
      <c r="S209" s="2">
        <v>18896.5</v>
      </c>
      <c r="T209" s="2">
        <v>25200</v>
      </c>
      <c r="U209" s="2">
        <v>25170</v>
      </c>
      <c r="V209" s="2">
        <v>19680</v>
      </c>
      <c r="W209" s="2">
        <v>1</v>
      </c>
      <c r="X209" s="2">
        <v>0.7818831942789034</v>
      </c>
      <c r="Y209" s="2">
        <v>0.96018800813008132</v>
      </c>
      <c r="Z209" s="2">
        <v>0</v>
      </c>
      <c r="AA209" s="2">
        <v>0.75075486690504567</v>
      </c>
    </row>
    <row r="210" spans="1:27" x14ac:dyDescent="0.3">
      <c r="A210" s="6">
        <v>45261</v>
      </c>
      <c r="B210" t="str">
        <f t="shared" si="4"/>
        <v>SICMAT-2 SHAVING NRSU310 I9002</v>
      </c>
      <c r="C210" s="2" t="s">
        <v>4</v>
      </c>
      <c r="D210" s="2">
        <v>255</v>
      </c>
      <c r="E210" s="2">
        <v>0</v>
      </c>
      <c r="F210" s="2">
        <v>95</v>
      </c>
      <c r="G210" s="2">
        <v>275</v>
      </c>
      <c r="H210" s="2">
        <v>120</v>
      </c>
      <c r="I210" s="2">
        <v>0</v>
      </c>
      <c r="J210" s="2">
        <v>0</v>
      </c>
      <c r="K210" s="2">
        <v>115</v>
      </c>
      <c r="L210" s="2">
        <v>20</v>
      </c>
      <c r="M210" s="2">
        <v>50</v>
      </c>
      <c r="N210" s="2">
        <v>0</v>
      </c>
      <c r="O210" s="2">
        <v>0</v>
      </c>
      <c r="P210" s="2">
        <v>0</v>
      </c>
      <c r="Q210" s="2">
        <v>0</v>
      </c>
      <c r="R210" s="2">
        <v>0</v>
      </c>
      <c r="S210" s="2">
        <v>5856</v>
      </c>
      <c r="T210" s="2">
        <v>8100</v>
      </c>
      <c r="U210" s="2">
        <v>8100</v>
      </c>
      <c r="V210" s="2">
        <v>7330</v>
      </c>
      <c r="W210" s="2">
        <v>1</v>
      </c>
      <c r="X210" s="2">
        <v>0.90493827160493823</v>
      </c>
      <c r="Y210" s="2">
        <v>0.79890859481582532</v>
      </c>
      <c r="Z210" s="2">
        <v>0</v>
      </c>
      <c r="AA210" s="2">
        <v>0.72296296296296292</v>
      </c>
    </row>
    <row r="211" spans="1:27" x14ac:dyDescent="0.3">
      <c r="A211" s="6">
        <v>45261</v>
      </c>
      <c r="B211" t="str">
        <f t="shared" si="4"/>
        <v>GLEASON SHAVING ZS300 I9004</v>
      </c>
      <c r="C211" s="2" t="s">
        <v>5</v>
      </c>
      <c r="D211" s="2">
        <v>955</v>
      </c>
      <c r="E211" s="2">
        <v>250</v>
      </c>
      <c r="F211" s="2">
        <v>2845</v>
      </c>
      <c r="G211" s="2">
        <v>930</v>
      </c>
      <c r="H211" s="2">
        <v>375</v>
      </c>
      <c r="I211" s="2">
        <v>60</v>
      </c>
      <c r="J211" s="2">
        <v>0</v>
      </c>
      <c r="K211" s="2">
        <v>980</v>
      </c>
      <c r="L211" s="2">
        <v>155</v>
      </c>
      <c r="M211" s="2">
        <v>165</v>
      </c>
      <c r="N211" s="2">
        <v>0</v>
      </c>
      <c r="O211" s="2">
        <v>10</v>
      </c>
      <c r="P211" s="2">
        <v>0</v>
      </c>
      <c r="Q211" s="2">
        <v>0</v>
      </c>
      <c r="R211" s="2">
        <v>37.5</v>
      </c>
      <c r="S211" s="2">
        <v>26911.53</v>
      </c>
      <c r="T211" s="2">
        <v>35100</v>
      </c>
      <c r="U211" s="2">
        <v>35030</v>
      </c>
      <c r="V211" s="2">
        <v>28337.5</v>
      </c>
      <c r="W211" s="2">
        <v>1</v>
      </c>
      <c r="X211" s="2">
        <v>0.80894947188124466</v>
      </c>
      <c r="Y211" s="2">
        <v>0.94967904719894125</v>
      </c>
      <c r="Z211" s="2">
        <v>0</v>
      </c>
      <c r="AA211" s="2">
        <v>0.76824236368826715</v>
      </c>
    </row>
    <row r="212" spans="1:27" x14ac:dyDescent="0.3">
      <c r="A212" s="6">
        <v>45261</v>
      </c>
      <c r="B212" t="str">
        <f t="shared" si="4"/>
        <v>PREMIER HOBBING PE250-2 I7009</v>
      </c>
      <c r="C212" s="2" t="s">
        <v>6</v>
      </c>
      <c r="D212" s="2">
        <v>2500</v>
      </c>
      <c r="E212" s="2">
        <v>410</v>
      </c>
      <c r="F212" s="2">
        <v>3235</v>
      </c>
      <c r="G212" s="2">
        <v>915</v>
      </c>
      <c r="H212" s="2">
        <v>320</v>
      </c>
      <c r="I212" s="2">
        <v>10</v>
      </c>
      <c r="J212" s="2">
        <v>0</v>
      </c>
      <c r="K212" s="2">
        <v>210</v>
      </c>
      <c r="L212" s="2">
        <v>150</v>
      </c>
      <c r="M212" s="2">
        <v>0</v>
      </c>
      <c r="N212" s="2">
        <v>305</v>
      </c>
      <c r="O212" s="2">
        <v>20</v>
      </c>
      <c r="P212" s="2">
        <v>345</v>
      </c>
      <c r="Q212" s="2">
        <v>210</v>
      </c>
      <c r="R212" s="2">
        <v>0</v>
      </c>
      <c r="S212" s="2">
        <v>22144.1</v>
      </c>
      <c r="T212" s="2">
        <v>31050</v>
      </c>
      <c r="U212" s="2">
        <v>30810</v>
      </c>
      <c r="V212" s="2">
        <v>24220</v>
      </c>
      <c r="W212" s="2">
        <v>1</v>
      </c>
      <c r="X212" s="2">
        <v>0.78610840636157087</v>
      </c>
      <c r="Y212" s="2">
        <v>0.91428984310487194</v>
      </c>
      <c r="Z212" s="2">
        <v>0</v>
      </c>
      <c r="AA212" s="2">
        <v>0.71873093151574152</v>
      </c>
    </row>
    <row r="213" spans="1:27" x14ac:dyDescent="0.3">
      <c r="A213" s="6">
        <v>45261</v>
      </c>
      <c r="B213" t="str">
        <f t="shared" si="4"/>
        <v>GLEASON HOBBING GP300-2 I7012</v>
      </c>
      <c r="C213" s="2" t="s">
        <v>7</v>
      </c>
      <c r="D213" s="2">
        <v>2422</v>
      </c>
      <c r="E213" s="2">
        <v>545</v>
      </c>
      <c r="F213" s="2">
        <v>2255</v>
      </c>
      <c r="G213" s="2">
        <v>720</v>
      </c>
      <c r="H213" s="2">
        <v>425</v>
      </c>
      <c r="I213" s="2">
        <v>10</v>
      </c>
      <c r="J213" s="2">
        <v>0</v>
      </c>
      <c r="K213" s="2">
        <v>1205</v>
      </c>
      <c r="L213" s="2">
        <v>90</v>
      </c>
      <c r="M213" s="2">
        <v>0</v>
      </c>
      <c r="N213" s="2">
        <v>170</v>
      </c>
      <c r="O213" s="2">
        <v>0</v>
      </c>
      <c r="P213" s="2">
        <v>0</v>
      </c>
      <c r="Q213" s="2">
        <v>0</v>
      </c>
      <c r="R213" s="2">
        <v>0</v>
      </c>
      <c r="S213" s="2">
        <v>26096.800000000003</v>
      </c>
      <c r="T213" s="2">
        <v>33300</v>
      </c>
      <c r="U213" s="2">
        <v>33290</v>
      </c>
      <c r="V213" s="2">
        <v>27258</v>
      </c>
      <c r="W213" s="2">
        <v>1</v>
      </c>
      <c r="X213" s="2">
        <v>0.79097093382807704</v>
      </c>
      <c r="Y213" s="2">
        <v>0.947271305707584</v>
      </c>
      <c r="Z213" s="2">
        <v>0</v>
      </c>
      <c r="AA213" s="2">
        <v>0.74926406926406897</v>
      </c>
    </row>
    <row r="214" spans="1:27" x14ac:dyDescent="0.3">
      <c r="A214" s="6">
        <v>45261</v>
      </c>
      <c r="B214" t="str">
        <f t="shared" si="4"/>
        <v>CLC SHAPING CLC 400-2 I18001</v>
      </c>
      <c r="C214" s="2" t="s">
        <v>8</v>
      </c>
      <c r="D214" s="2">
        <v>7665</v>
      </c>
      <c r="E214" s="2">
        <v>245</v>
      </c>
      <c r="F214" s="2">
        <v>3115</v>
      </c>
      <c r="G214" s="2">
        <v>1105</v>
      </c>
      <c r="H214" s="2">
        <v>360</v>
      </c>
      <c r="I214" s="2">
        <v>0</v>
      </c>
      <c r="J214" s="2">
        <v>0</v>
      </c>
      <c r="K214" s="2">
        <v>310</v>
      </c>
      <c r="L214" s="2">
        <v>150</v>
      </c>
      <c r="M214" s="2">
        <v>0</v>
      </c>
      <c r="N214" s="2">
        <v>0</v>
      </c>
      <c r="O214" s="2">
        <v>20</v>
      </c>
      <c r="P214" s="2">
        <v>0</v>
      </c>
      <c r="Q214" s="2">
        <v>0</v>
      </c>
      <c r="R214" s="2">
        <v>180</v>
      </c>
      <c r="S214" s="2">
        <v>20428.5</v>
      </c>
      <c r="T214" s="2">
        <v>29700</v>
      </c>
      <c r="U214" s="2">
        <v>29680</v>
      </c>
      <c r="V214" s="2">
        <v>21950</v>
      </c>
      <c r="W214" s="2">
        <v>0.99969456322541239</v>
      </c>
      <c r="X214" s="2">
        <v>0.73955525606469008</v>
      </c>
      <c r="Y214" s="2">
        <v>0.9306833712984055</v>
      </c>
      <c r="Z214" s="2">
        <v>0</v>
      </c>
      <c r="AA214" s="2">
        <v>0.68808154935479571</v>
      </c>
    </row>
    <row r="215" spans="1:27" x14ac:dyDescent="0.3">
      <c r="A215" s="6">
        <v>45261</v>
      </c>
      <c r="B215" t="str">
        <f t="shared" si="4"/>
        <v>PAIDEMM SHAPPING DS500 I18002</v>
      </c>
      <c r="C215" s="2" t="s">
        <v>9</v>
      </c>
      <c r="D215" s="2">
        <v>4130</v>
      </c>
      <c r="E215" s="2">
        <v>110</v>
      </c>
      <c r="F215" s="2">
        <v>2790</v>
      </c>
      <c r="G215" s="2">
        <v>535</v>
      </c>
      <c r="H215" s="2">
        <v>155</v>
      </c>
      <c r="I215" s="2">
        <v>185</v>
      </c>
      <c r="J215" s="2">
        <v>0</v>
      </c>
      <c r="K215" s="2">
        <v>1225</v>
      </c>
      <c r="L215" s="2">
        <v>145</v>
      </c>
      <c r="M215" s="2">
        <v>230</v>
      </c>
      <c r="N215" s="2">
        <v>830</v>
      </c>
      <c r="O215" s="2">
        <v>25</v>
      </c>
      <c r="P215" s="2">
        <v>265</v>
      </c>
      <c r="Q215" s="2">
        <v>30</v>
      </c>
      <c r="R215" s="2">
        <v>265</v>
      </c>
      <c r="S215" s="2">
        <v>25066</v>
      </c>
      <c r="T215" s="2">
        <v>34650</v>
      </c>
      <c r="U215" s="2">
        <v>34410</v>
      </c>
      <c r="V215" s="2">
        <v>26880</v>
      </c>
      <c r="W215" s="2">
        <v>1</v>
      </c>
      <c r="X215" s="2">
        <v>0.78116826503923276</v>
      </c>
      <c r="Y215" s="2">
        <v>0.932514880952381</v>
      </c>
      <c r="Z215" s="2">
        <v>0</v>
      </c>
      <c r="AA215" s="2">
        <v>0.72845103167683811</v>
      </c>
    </row>
    <row r="216" spans="1:27" x14ac:dyDescent="0.3">
      <c r="A216" s="6">
        <v>45261</v>
      </c>
      <c r="B216" t="str">
        <f t="shared" si="4"/>
        <v>SLOTTING MACHINE - SAGAR-6004</v>
      </c>
      <c r="C216" s="2" t="s">
        <v>10</v>
      </c>
      <c r="D216" s="2">
        <v>3595</v>
      </c>
      <c r="E216" s="2">
        <v>1820</v>
      </c>
      <c r="F216" s="2">
        <v>2065</v>
      </c>
      <c r="G216" s="2">
        <v>946</v>
      </c>
      <c r="H216" s="2">
        <v>770</v>
      </c>
      <c r="I216" s="2">
        <v>0</v>
      </c>
      <c r="J216" s="2">
        <v>0</v>
      </c>
      <c r="K216" s="2">
        <v>160</v>
      </c>
      <c r="L216" s="2">
        <v>50</v>
      </c>
      <c r="M216" s="2">
        <v>170</v>
      </c>
      <c r="N216" s="2">
        <v>0</v>
      </c>
      <c r="O216" s="2">
        <v>10</v>
      </c>
      <c r="P216" s="2">
        <v>0</v>
      </c>
      <c r="Q216" s="2">
        <v>60</v>
      </c>
      <c r="R216" s="2">
        <v>900</v>
      </c>
      <c r="S216" s="2">
        <v>26369</v>
      </c>
      <c r="T216" s="2">
        <v>34200</v>
      </c>
      <c r="U216" s="2">
        <v>34130</v>
      </c>
      <c r="V216" s="2">
        <v>27249</v>
      </c>
      <c r="W216" s="2">
        <v>1</v>
      </c>
      <c r="X216" s="2">
        <v>0.79838851450336945</v>
      </c>
      <c r="Y216" s="2">
        <v>0.96770523688942711</v>
      </c>
      <c r="Z216" s="2">
        <v>0</v>
      </c>
      <c r="AA216" s="2">
        <v>0.77260474655728095</v>
      </c>
    </row>
    <row r="217" spans="1:27" x14ac:dyDescent="0.3">
      <c r="A217" s="6">
        <v>45261</v>
      </c>
      <c r="B217" t="str">
        <f t="shared" si="4"/>
        <v>GLEASON HOBBING 130H I7008</v>
      </c>
      <c r="C217" s="2" t="s">
        <v>11</v>
      </c>
      <c r="D217" s="2">
        <v>0</v>
      </c>
      <c r="E217" s="2">
        <v>80</v>
      </c>
      <c r="F217" s="2">
        <v>5945</v>
      </c>
      <c r="G217" s="2">
        <v>1984</v>
      </c>
      <c r="H217" s="2">
        <v>350</v>
      </c>
      <c r="I217" s="2">
        <v>0</v>
      </c>
      <c r="J217" s="2">
        <v>0</v>
      </c>
      <c r="K217" s="2">
        <v>680</v>
      </c>
      <c r="L217" s="2">
        <v>225</v>
      </c>
      <c r="M217" s="2">
        <v>15</v>
      </c>
      <c r="N217" s="2">
        <v>55</v>
      </c>
      <c r="O217" s="2">
        <v>25</v>
      </c>
      <c r="P217" s="2">
        <v>210</v>
      </c>
      <c r="Q217" s="2">
        <v>245</v>
      </c>
      <c r="R217" s="2">
        <v>0</v>
      </c>
      <c r="S217" s="2">
        <v>26143.499999999982</v>
      </c>
      <c r="T217" s="2">
        <v>39150</v>
      </c>
      <c r="U217" s="2">
        <v>38880</v>
      </c>
      <c r="V217" s="2">
        <v>28811</v>
      </c>
      <c r="W217" s="2">
        <v>0.99988525530694206</v>
      </c>
      <c r="X217" s="2">
        <v>0.74102366255144037</v>
      </c>
      <c r="Y217" s="2">
        <v>0.90741383499357819</v>
      </c>
      <c r="Z217" s="2">
        <v>0</v>
      </c>
      <c r="AA217" s="2">
        <v>0.6723379673898412</v>
      </c>
    </row>
    <row r="218" spans="1:27" x14ac:dyDescent="0.3">
      <c r="A218" s="6">
        <v>45261</v>
      </c>
      <c r="B218" t="str">
        <f t="shared" si="4"/>
        <v>GLEASON HOBBING GP300-1 I7011</v>
      </c>
      <c r="C218" s="2" t="s">
        <v>12</v>
      </c>
      <c r="D218" s="2">
        <v>1850</v>
      </c>
      <c r="E218" s="2">
        <v>530</v>
      </c>
      <c r="F218" s="2">
        <v>4221</v>
      </c>
      <c r="G218" s="2">
        <v>1760</v>
      </c>
      <c r="H218" s="2">
        <v>0</v>
      </c>
      <c r="I218" s="2">
        <v>30</v>
      </c>
      <c r="J218" s="2">
        <v>0</v>
      </c>
      <c r="K218" s="2">
        <v>1615</v>
      </c>
      <c r="L218" s="2">
        <v>80</v>
      </c>
      <c r="M218" s="2">
        <v>30</v>
      </c>
      <c r="N218" s="2">
        <v>445</v>
      </c>
      <c r="O218" s="2">
        <v>95</v>
      </c>
      <c r="P218" s="2">
        <v>235</v>
      </c>
      <c r="Q218" s="2">
        <v>10</v>
      </c>
      <c r="R218" s="2">
        <v>30</v>
      </c>
      <c r="S218" s="2">
        <v>25174.699999999993</v>
      </c>
      <c r="T218" s="2">
        <v>37800</v>
      </c>
      <c r="U218" s="2">
        <v>37665</v>
      </c>
      <c r="V218" s="2">
        <v>27469</v>
      </c>
      <c r="W218" s="2">
        <v>1.0066061106523534</v>
      </c>
      <c r="X218" s="2">
        <v>0.72929775653789986</v>
      </c>
      <c r="Y218" s="2">
        <v>0.91647675561542075</v>
      </c>
      <c r="Z218" s="2">
        <v>0</v>
      </c>
      <c r="AA218" s="2">
        <v>0.67279986337023212</v>
      </c>
    </row>
    <row r="219" spans="1:27" x14ac:dyDescent="0.3">
      <c r="A219" s="6">
        <v>45261</v>
      </c>
      <c r="B219" t="str">
        <f t="shared" si="4"/>
        <v>GLEASON SHAVING 130SV I9003</v>
      </c>
      <c r="C219" s="2" t="s">
        <v>13</v>
      </c>
      <c r="D219" s="2">
        <v>1570</v>
      </c>
      <c r="E219" s="2">
        <v>250</v>
      </c>
      <c r="F219" s="2">
        <v>4775</v>
      </c>
      <c r="G219" s="2">
        <v>2310</v>
      </c>
      <c r="H219" s="2">
        <v>540</v>
      </c>
      <c r="I219" s="2">
        <v>0</v>
      </c>
      <c r="J219" s="2">
        <v>0</v>
      </c>
      <c r="K219" s="2">
        <v>2000</v>
      </c>
      <c r="L219" s="2">
        <v>135</v>
      </c>
      <c r="M219" s="2">
        <v>25</v>
      </c>
      <c r="N219" s="2">
        <v>50</v>
      </c>
      <c r="O219" s="2">
        <v>20</v>
      </c>
      <c r="P219" s="2">
        <v>465</v>
      </c>
      <c r="Q219" s="2">
        <v>0</v>
      </c>
      <c r="R219" s="2">
        <v>10</v>
      </c>
      <c r="S219" s="2">
        <v>24646.649999999994</v>
      </c>
      <c r="T219" s="2">
        <v>38700</v>
      </c>
      <c r="U219" s="2">
        <v>38680</v>
      </c>
      <c r="V219" s="2">
        <v>27350</v>
      </c>
      <c r="W219" s="2">
        <v>1</v>
      </c>
      <c r="X219" s="2">
        <v>0.7070837642192348</v>
      </c>
      <c r="Y219" s="2">
        <v>0.90115722120658115</v>
      </c>
      <c r="Z219" s="2">
        <v>0</v>
      </c>
      <c r="AA219" s="2">
        <v>0.63719364012409507</v>
      </c>
    </row>
    <row r="220" spans="1:27" x14ac:dyDescent="0.3">
      <c r="A220" s="6">
        <v>45261</v>
      </c>
      <c r="B220" t="str">
        <f t="shared" si="4"/>
        <v>SICMAT-1 SHAVING NRSU310 I9001</v>
      </c>
      <c r="C220" s="2" t="s">
        <v>14</v>
      </c>
      <c r="D220" s="2">
        <v>0</v>
      </c>
      <c r="E220" s="2">
        <v>0</v>
      </c>
      <c r="F220" s="2">
        <v>0</v>
      </c>
      <c r="G220" s="2">
        <v>0</v>
      </c>
      <c r="H220" s="2">
        <v>0</v>
      </c>
      <c r="I220" s="2">
        <v>0</v>
      </c>
      <c r="J220" s="2">
        <v>0</v>
      </c>
      <c r="K220" s="2">
        <v>0</v>
      </c>
      <c r="L220" s="2">
        <v>0</v>
      </c>
      <c r="M220" s="2">
        <v>0</v>
      </c>
      <c r="N220" s="2">
        <v>0</v>
      </c>
      <c r="O220" s="2">
        <v>0</v>
      </c>
      <c r="P220" s="2">
        <v>0</v>
      </c>
      <c r="Q220" s="2">
        <v>0</v>
      </c>
      <c r="R220" s="2">
        <v>0</v>
      </c>
      <c r="S220" s="2">
        <v>19023.499999999996</v>
      </c>
      <c r="T220" s="2">
        <v>33750</v>
      </c>
      <c r="U220" s="2">
        <v>33500</v>
      </c>
      <c r="V220" s="2">
        <v>21335</v>
      </c>
      <c r="W220" s="2">
        <v>1</v>
      </c>
      <c r="X220" s="2">
        <v>0.63686567164179109</v>
      </c>
      <c r="Y220" s="2">
        <v>0.89165690180454638</v>
      </c>
      <c r="Z220" s="2">
        <v>0</v>
      </c>
      <c r="AA220" s="2">
        <v>0.56786567164179103</v>
      </c>
    </row>
    <row r="221" spans="1:27" x14ac:dyDescent="0.3">
      <c r="A221" s="6">
        <v>45261</v>
      </c>
      <c r="B221" t="str">
        <f t="shared" si="4"/>
        <v>GLEASON SHAPPING P500S I18003</v>
      </c>
      <c r="C221" s="2" t="s">
        <v>15</v>
      </c>
      <c r="D221" s="2">
        <v>3215</v>
      </c>
      <c r="E221" s="2">
        <v>1260</v>
      </c>
      <c r="F221" s="2">
        <v>820</v>
      </c>
      <c r="G221" s="2">
        <v>425</v>
      </c>
      <c r="H221" s="2">
        <v>30</v>
      </c>
      <c r="I221" s="2">
        <v>0</v>
      </c>
      <c r="J221" s="2">
        <v>0</v>
      </c>
      <c r="K221" s="2">
        <v>330</v>
      </c>
      <c r="L221" s="2">
        <v>160</v>
      </c>
      <c r="M221" s="2">
        <v>60</v>
      </c>
      <c r="N221" s="2">
        <v>255</v>
      </c>
      <c r="O221" s="2">
        <v>10</v>
      </c>
      <c r="P221" s="2">
        <v>655</v>
      </c>
      <c r="Q221" s="2">
        <v>155</v>
      </c>
      <c r="R221" s="2">
        <v>75</v>
      </c>
      <c r="S221" s="2">
        <v>27387.600000000002</v>
      </c>
      <c r="T221" s="2">
        <v>32400</v>
      </c>
      <c r="U221" s="2">
        <v>32235</v>
      </c>
      <c r="V221" s="2">
        <v>27200</v>
      </c>
      <c r="W221" s="2">
        <v>1</v>
      </c>
      <c r="X221" s="2">
        <v>0.84380331937335196</v>
      </c>
      <c r="Y221" s="2">
        <v>1.0068970588235295</v>
      </c>
      <c r="Z221" s="2">
        <v>0</v>
      </c>
      <c r="AA221" s="2">
        <v>0.84962308050255941</v>
      </c>
    </row>
    <row r="222" spans="1:27" x14ac:dyDescent="0.3">
      <c r="A222" s="6">
        <v>45261</v>
      </c>
      <c r="B222" t="str">
        <f t="shared" si="4"/>
        <v>GLEASON SHAPPING GP200S I18004</v>
      </c>
      <c r="C222" s="2" t="s">
        <v>16</v>
      </c>
      <c r="D222" s="2">
        <v>3525</v>
      </c>
      <c r="E222" s="2">
        <v>380</v>
      </c>
      <c r="F222" s="2">
        <v>2790</v>
      </c>
      <c r="G222" s="2">
        <v>1410</v>
      </c>
      <c r="H222" s="2">
        <v>795</v>
      </c>
      <c r="I222" s="2">
        <v>40</v>
      </c>
      <c r="J222" s="2">
        <v>0</v>
      </c>
      <c r="K222" s="2">
        <v>545</v>
      </c>
      <c r="L222" s="2">
        <v>115</v>
      </c>
      <c r="M222" s="2">
        <v>0</v>
      </c>
      <c r="N222" s="2">
        <v>60</v>
      </c>
      <c r="O222" s="2">
        <v>240</v>
      </c>
      <c r="P222" s="2">
        <v>60</v>
      </c>
      <c r="Q222" s="2">
        <v>35</v>
      </c>
      <c r="R222" s="2">
        <v>55</v>
      </c>
      <c r="S222" s="2">
        <v>23273.599999999999</v>
      </c>
      <c r="T222" s="2">
        <v>31500</v>
      </c>
      <c r="U222" s="2">
        <v>31185</v>
      </c>
      <c r="V222" s="2">
        <v>23750</v>
      </c>
      <c r="W222" s="2">
        <v>1</v>
      </c>
      <c r="X222" s="2">
        <v>0.76158409491742829</v>
      </c>
      <c r="Y222" s="2">
        <v>0.97994105263157893</v>
      </c>
      <c r="Z222" s="2">
        <v>0</v>
      </c>
      <c r="AA222" s="2">
        <v>0.74630751964085296</v>
      </c>
    </row>
    <row r="223" spans="1:27" x14ac:dyDescent="0.3">
      <c r="A223" s="6">
        <v>45261</v>
      </c>
      <c r="B223" t="str">
        <f t="shared" si="4"/>
        <v>BROACHING MACHINE  6T- 5002</v>
      </c>
      <c r="C223" s="2" t="s">
        <v>17</v>
      </c>
      <c r="D223" s="2">
        <v>120</v>
      </c>
      <c r="E223" s="2">
        <v>0</v>
      </c>
      <c r="F223" s="2">
        <v>20</v>
      </c>
      <c r="G223" s="2">
        <v>0</v>
      </c>
      <c r="H223" s="2">
        <v>0</v>
      </c>
      <c r="I223" s="2">
        <v>0</v>
      </c>
      <c r="J223" s="2">
        <v>0</v>
      </c>
      <c r="K223" s="2">
        <v>0</v>
      </c>
      <c r="L223" s="2">
        <v>0</v>
      </c>
      <c r="M223" s="2">
        <v>0</v>
      </c>
      <c r="N223" s="2">
        <v>0</v>
      </c>
      <c r="O223" s="2">
        <v>0</v>
      </c>
      <c r="P223" s="2">
        <v>0</v>
      </c>
      <c r="Q223" s="2">
        <v>0</v>
      </c>
      <c r="R223" s="2">
        <v>0</v>
      </c>
      <c r="S223" s="2">
        <v>726</v>
      </c>
      <c r="T223" s="2">
        <v>900</v>
      </c>
      <c r="U223" s="2">
        <v>900</v>
      </c>
      <c r="V223" s="2">
        <v>760</v>
      </c>
      <c r="W223" s="2">
        <v>1</v>
      </c>
      <c r="X223" s="2" t="e">
        <v>#DIV/0!</v>
      </c>
      <c r="Y223" s="2" t="e">
        <v>#DIV/0!</v>
      </c>
      <c r="Z223" s="2">
        <v>0</v>
      </c>
      <c r="AA223" s="2" t="e">
        <v>#DIV/0!</v>
      </c>
    </row>
    <row r="224" spans="1:27" x14ac:dyDescent="0.3">
      <c r="A224" s="6">
        <v>45261</v>
      </c>
      <c r="B224" t="str">
        <f t="shared" si="4"/>
        <v>MAG HOBBING 140H I7015</v>
      </c>
      <c r="C224" s="2" t="s">
        <v>18</v>
      </c>
      <c r="D224" s="2">
        <v>4945</v>
      </c>
      <c r="E224" s="2">
        <v>430</v>
      </c>
      <c r="F224" s="2">
        <v>1855</v>
      </c>
      <c r="G224" s="2">
        <v>1225</v>
      </c>
      <c r="H224" s="2">
        <v>2464</v>
      </c>
      <c r="I224" s="2">
        <v>0</v>
      </c>
      <c r="J224" s="2">
        <v>0</v>
      </c>
      <c r="K224" s="2">
        <v>3412</v>
      </c>
      <c r="L224" s="2">
        <v>145</v>
      </c>
      <c r="M224" s="2">
        <v>0</v>
      </c>
      <c r="N224" s="2">
        <v>0</v>
      </c>
      <c r="O224" s="2">
        <v>10</v>
      </c>
      <c r="P224" s="2">
        <v>70</v>
      </c>
      <c r="Q224" s="2">
        <v>0</v>
      </c>
      <c r="R224" s="2">
        <v>0</v>
      </c>
      <c r="S224" s="2">
        <v>21004.499999999996</v>
      </c>
      <c r="T224" s="2">
        <v>33300</v>
      </c>
      <c r="U224" s="2">
        <v>33290</v>
      </c>
      <c r="V224" s="2">
        <v>22974</v>
      </c>
      <c r="W224" s="2">
        <v>0.99718237704918034</v>
      </c>
      <c r="X224" s="2">
        <v>0.69011715229798742</v>
      </c>
      <c r="Y224" s="2">
        <v>0.91427265604596486</v>
      </c>
      <c r="Z224" s="2">
        <v>0</v>
      </c>
      <c r="AA224" s="2">
        <v>0.62917744784408258</v>
      </c>
    </row>
    <row r="225" spans="1:27" x14ac:dyDescent="0.3">
      <c r="A225" s="6">
        <v>45261</v>
      </c>
      <c r="B225" t="str">
        <f t="shared" si="4"/>
        <v>GLEASON HOBBING 210H I7016</v>
      </c>
      <c r="C225" s="2" t="s">
        <v>19</v>
      </c>
      <c r="D225" s="2">
        <v>3150</v>
      </c>
      <c r="E225" s="2">
        <v>620</v>
      </c>
      <c r="F225" s="2">
        <v>2010</v>
      </c>
      <c r="G225" s="2">
        <v>710</v>
      </c>
      <c r="H225" s="2">
        <v>685</v>
      </c>
      <c r="I225" s="2">
        <v>10</v>
      </c>
      <c r="J225" s="2">
        <v>0</v>
      </c>
      <c r="K225" s="2">
        <v>80</v>
      </c>
      <c r="L225" s="2">
        <v>40</v>
      </c>
      <c r="M225" s="2">
        <v>70</v>
      </c>
      <c r="N225" s="2">
        <v>0</v>
      </c>
      <c r="O225" s="2">
        <v>0</v>
      </c>
      <c r="P225" s="2">
        <v>450</v>
      </c>
      <c r="Q225" s="2">
        <v>0</v>
      </c>
      <c r="R225" s="2">
        <v>0</v>
      </c>
      <c r="S225" s="2">
        <v>19456.718999999997</v>
      </c>
      <c r="T225" s="2">
        <v>25200</v>
      </c>
      <c r="U225" s="2">
        <v>25190</v>
      </c>
      <c r="V225" s="2">
        <v>20525</v>
      </c>
      <c r="W225" s="2">
        <v>1</v>
      </c>
      <c r="X225" s="2">
        <v>0.81480746327907905</v>
      </c>
      <c r="Y225" s="2">
        <v>0.94795220462850172</v>
      </c>
      <c r="Z225" s="2">
        <v>0</v>
      </c>
      <c r="AA225" s="2">
        <v>0.77239853116315993</v>
      </c>
    </row>
    <row r="226" spans="1:27" x14ac:dyDescent="0.3">
      <c r="A226" s="6">
        <v>45261</v>
      </c>
      <c r="B226" t="str">
        <f t="shared" si="4"/>
        <v>PREMIER HOBBING PE250-1 I7006</v>
      </c>
      <c r="C226" s="2" t="s">
        <v>67</v>
      </c>
      <c r="D226" s="2">
        <v>2170</v>
      </c>
      <c r="E226" s="2">
        <v>10</v>
      </c>
      <c r="F226" s="2">
        <v>3902</v>
      </c>
      <c r="G226" s="2">
        <v>809</v>
      </c>
      <c r="H226" s="2">
        <v>1007.5</v>
      </c>
      <c r="I226" s="2">
        <v>0</v>
      </c>
      <c r="J226" s="2">
        <v>0</v>
      </c>
      <c r="K226" s="2">
        <v>527</v>
      </c>
      <c r="L226" s="2">
        <v>140</v>
      </c>
      <c r="M226" s="2">
        <v>150</v>
      </c>
      <c r="N226" s="2">
        <v>20</v>
      </c>
      <c r="O226" s="2">
        <v>180</v>
      </c>
      <c r="P226" s="2">
        <v>0</v>
      </c>
      <c r="Q226" s="2">
        <v>186.5</v>
      </c>
      <c r="R226" s="2">
        <v>60</v>
      </c>
      <c r="S226" s="2">
        <v>29134.699999999993</v>
      </c>
      <c r="T226" s="2">
        <v>37800</v>
      </c>
      <c r="U226" s="2">
        <v>37433.5</v>
      </c>
      <c r="V226" s="2">
        <v>29088</v>
      </c>
      <c r="W226" s="2">
        <v>1</v>
      </c>
      <c r="X226" s="2">
        <v>0.77705798282287253</v>
      </c>
      <c r="Y226" s="2">
        <v>1.0016054730473045</v>
      </c>
      <c r="Z226" s="2">
        <v>0</v>
      </c>
      <c r="AA226" s="2">
        <v>0.77830552847048751</v>
      </c>
    </row>
    <row r="227" spans="1:27" x14ac:dyDescent="0.3">
      <c r="A227" s="6">
        <v>45261</v>
      </c>
      <c r="B227" t="str">
        <f t="shared" si="4"/>
        <v>STUDER EXT GRINDING S36-2 I13006</v>
      </c>
      <c r="C227" s="2" t="s">
        <v>68</v>
      </c>
      <c r="D227" s="2">
        <v>1760</v>
      </c>
      <c r="E227" s="2">
        <v>175</v>
      </c>
      <c r="F227" s="2">
        <v>4330</v>
      </c>
      <c r="G227" s="2">
        <v>500</v>
      </c>
      <c r="H227" s="2">
        <v>1555</v>
      </c>
      <c r="I227" s="2">
        <v>0</v>
      </c>
      <c r="J227" s="2">
        <v>0</v>
      </c>
      <c r="K227" s="2">
        <v>2795</v>
      </c>
      <c r="L227" s="2">
        <v>140</v>
      </c>
      <c r="M227" s="2">
        <v>465</v>
      </c>
      <c r="N227" s="2">
        <v>0</v>
      </c>
      <c r="O227" s="2">
        <v>0</v>
      </c>
      <c r="P227" s="2">
        <v>0</v>
      </c>
      <c r="Q227" s="2">
        <v>435</v>
      </c>
      <c r="R227" s="2">
        <v>85</v>
      </c>
      <c r="S227" s="2">
        <v>29062</v>
      </c>
      <c r="T227" s="2">
        <v>40500</v>
      </c>
      <c r="U227" s="2">
        <v>40065</v>
      </c>
      <c r="V227" s="2">
        <v>29160</v>
      </c>
      <c r="W227" s="2">
        <v>1</v>
      </c>
      <c r="X227" s="2">
        <v>0.72781729689254959</v>
      </c>
      <c r="Y227" s="2">
        <v>0.99663923182441705</v>
      </c>
      <c r="Z227" s="2">
        <v>0</v>
      </c>
      <c r="AA227" s="2">
        <v>0.72537127168351434</v>
      </c>
    </row>
    <row r="228" spans="1:27" x14ac:dyDescent="0.3">
      <c r="A228" s="6">
        <v>45261</v>
      </c>
      <c r="B228" t="str">
        <f t="shared" si="4"/>
        <v>GLEASON GEAR GRINDING P600/800G-1 I15006</v>
      </c>
      <c r="C228" s="2" t="s">
        <v>69</v>
      </c>
      <c r="D228" s="2">
        <v>1870</v>
      </c>
      <c r="E228" s="2">
        <v>714</v>
      </c>
      <c r="F228" s="2">
        <v>1595</v>
      </c>
      <c r="G228" s="2">
        <v>1140</v>
      </c>
      <c r="H228" s="2">
        <v>1897</v>
      </c>
      <c r="I228" s="2">
        <v>10</v>
      </c>
      <c r="J228" s="2">
        <v>0</v>
      </c>
      <c r="K228" s="2">
        <v>1638</v>
      </c>
      <c r="L228" s="2">
        <v>230</v>
      </c>
      <c r="M228" s="2">
        <v>40</v>
      </c>
      <c r="N228" s="2">
        <v>350</v>
      </c>
      <c r="O228" s="2">
        <v>30</v>
      </c>
      <c r="P228" s="2">
        <v>300</v>
      </c>
      <c r="Q228" s="2">
        <v>30</v>
      </c>
      <c r="R228" s="2">
        <v>197</v>
      </c>
      <c r="S228" s="2">
        <v>33418</v>
      </c>
      <c r="T228" s="2">
        <v>40500</v>
      </c>
      <c r="U228" s="2">
        <v>40430</v>
      </c>
      <c r="V228" s="2">
        <v>31809</v>
      </c>
      <c r="W228" s="2">
        <v>0.9980732177263969</v>
      </c>
      <c r="X228" s="2">
        <v>0.78676725204056397</v>
      </c>
      <c r="Y228" s="2">
        <v>1.0505831682857052</v>
      </c>
      <c r="Z228" s="2">
        <v>0</v>
      </c>
      <c r="AA228" s="2">
        <v>0.82497182265596669</v>
      </c>
    </row>
    <row r="229" spans="1:27" x14ac:dyDescent="0.3">
      <c r="A229" s="6">
        <v>45261</v>
      </c>
      <c r="B229" t="str">
        <f t="shared" si="4"/>
        <v>GLEASON GEAR GRINDING P600/800G-2 I15008</v>
      </c>
      <c r="C229" s="2" t="s">
        <v>70</v>
      </c>
      <c r="D229" s="2">
        <v>2122</v>
      </c>
      <c r="E229" s="2">
        <v>890</v>
      </c>
      <c r="F229" s="2">
        <v>1631</v>
      </c>
      <c r="G229" s="2">
        <v>940</v>
      </c>
      <c r="H229" s="2">
        <v>1317</v>
      </c>
      <c r="I229" s="2">
        <v>60</v>
      </c>
      <c r="J229" s="2">
        <v>67</v>
      </c>
      <c r="K229" s="2">
        <v>3464</v>
      </c>
      <c r="L229" s="2">
        <v>145</v>
      </c>
      <c r="M229" s="2">
        <v>358</v>
      </c>
      <c r="N229" s="2">
        <v>20</v>
      </c>
      <c r="O229" s="2">
        <v>30</v>
      </c>
      <c r="P229" s="2">
        <v>5</v>
      </c>
      <c r="Q229" s="2">
        <v>125</v>
      </c>
      <c r="R229" s="2">
        <v>344</v>
      </c>
      <c r="S229" s="2">
        <v>32005.5</v>
      </c>
      <c r="T229" s="2">
        <v>40500</v>
      </c>
      <c r="U229" s="2">
        <v>40218</v>
      </c>
      <c r="V229" s="2">
        <v>30332</v>
      </c>
      <c r="W229" s="2">
        <v>1</v>
      </c>
      <c r="X229" s="2">
        <v>0.75418966631856388</v>
      </c>
      <c r="Y229" s="2">
        <v>1.055172754846367</v>
      </c>
      <c r="Z229" s="2">
        <v>0</v>
      </c>
      <c r="AA229" s="2">
        <v>0.79580038788602125</v>
      </c>
    </row>
    <row r="230" spans="1:27" x14ac:dyDescent="0.3">
      <c r="A230" s="6">
        <v>45261</v>
      </c>
      <c r="B230" t="str">
        <f t="shared" si="4"/>
        <v>MAZAK TURNING QTN350B I3008</v>
      </c>
      <c r="C230" s="2" t="s">
        <v>71</v>
      </c>
      <c r="D230" s="2">
        <v>4192</v>
      </c>
      <c r="E230" s="2">
        <v>623</v>
      </c>
      <c r="F230" s="2">
        <v>618</v>
      </c>
      <c r="G230" s="2">
        <v>166</v>
      </c>
      <c r="H230" s="2">
        <v>609</v>
      </c>
      <c r="I230" s="2">
        <v>60</v>
      </c>
      <c r="J230" s="2">
        <v>0</v>
      </c>
      <c r="K230" s="2">
        <v>58</v>
      </c>
      <c r="L230" s="2">
        <v>55</v>
      </c>
      <c r="M230" s="2">
        <v>0</v>
      </c>
      <c r="N230" s="2">
        <v>98</v>
      </c>
      <c r="O230" s="2">
        <v>0</v>
      </c>
      <c r="P230" s="2">
        <v>0</v>
      </c>
      <c r="Q230" s="2">
        <v>215</v>
      </c>
      <c r="R230" s="2">
        <v>249</v>
      </c>
      <c r="S230" s="2">
        <v>18785</v>
      </c>
      <c r="T230" s="2">
        <v>23850</v>
      </c>
      <c r="U230" s="2">
        <v>23567</v>
      </c>
      <c r="V230" s="2">
        <v>19157</v>
      </c>
      <c r="W230" s="2">
        <v>1</v>
      </c>
      <c r="X230" s="2">
        <v>0.8128739338906098</v>
      </c>
      <c r="Y230" s="2">
        <v>0.98058151067494914</v>
      </c>
      <c r="Z230" s="2">
        <v>0</v>
      </c>
      <c r="AA230" s="2">
        <v>0.79708915008274295</v>
      </c>
    </row>
    <row r="231" spans="1:27" x14ac:dyDescent="0.3">
      <c r="A231" s="6">
        <v>45261</v>
      </c>
      <c r="B231" t="str">
        <f t="shared" si="4"/>
        <v>GLEASON HOBBING PE800-1 I7007</v>
      </c>
      <c r="C231" s="2" t="s">
        <v>72</v>
      </c>
      <c r="D231" s="2">
        <v>1835</v>
      </c>
      <c r="E231" s="2">
        <v>1523</v>
      </c>
      <c r="F231" s="2">
        <v>1582</v>
      </c>
      <c r="G231" s="2">
        <v>40</v>
      </c>
      <c r="H231" s="2">
        <v>200</v>
      </c>
      <c r="I231" s="2">
        <v>738</v>
      </c>
      <c r="J231" s="2">
        <v>33</v>
      </c>
      <c r="K231" s="2">
        <v>966</v>
      </c>
      <c r="L231" s="2">
        <v>222</v>
      </c>
      <c r="M231" s="2">
        <v>147</v>
      </c>
      <c r="N231" s="2">
        <v>1599</v>
      </c>
      <c r="O231" s="2">
        <v>35</v>
      </c>
      <c r="P231" s="2">
        <v>520</v>
      </c>
      <c r="Q231" s="2">
        <v>151</v>
      </c>
      <c r="R231" s="2">
        <v>0</v>
      </c>
      <c r="S231" s="2">
        <v>29510</v>
      </c>
      <c r="T231" s="2">
        <v>38250</v>
      </c>
      <c r="U231" s="2">
        <v>37293</v>
      </c>
      <c r="V231" s="2">
        <v>29559</v>
      </c>
      <c r="W231" s="2">
        <v>1</v>
      </c>
      <c r="X231" s="2">
        <v>0.79261523610329021</v>
      </c>
      <c r="Y231" s="2">
        <v>0.99834229845393962</v>
      </c>
      <c r="Z231" s="2">
        <v>0</v>
      </c>
      <c r="AA231" s="2">
        <v>0.79130131660097081</v>
      </c>
    </row>
    <row r="232" spans="1:27" x14ac:dyDescent="0.3">
      <c r="A232" s="6">
        <v>45261</v>
      </c>
      <c r="B232" t="str">
        <f t="shared" si="4"/>
        <v>GLEASON HOBBING PE800-2 I7014</v>
      </c>
      <c r="C232" s="2" t="s">
        <v>73</v>
      </c>
      <c r="D232" s="2">
        <v>0</v>
      </c>
      <c r="E232" s="2">
        <v>15</v>
      </c>
      <c r="F232" s="2">
        <v>0</v>
      </c>
      <c r="G232" s="2">
        <v>0</v>
      </c>
      <c r="H232" s="2">
        <v>0</v>
      </c>
      <c r="I232" s="2">
        <v>10</v>
      </c>
      <c r="J232" s="2">
        <v>0</v>
      </c>
      <c r="K232" s="2">
        <v>0</v>
      </c>
      <c r="L232" s="2">
        <v>0</v>
      </c>
      <c r="M232" s="2">
        <v>0</v>
      </c>
      <c r="N232" s="2">
        <v>0</v>
      </c>
      <c r="O232" s="2">
        <v>0</v>
      </c>
      <c r="P232" s="2">
        <v>0</v>
      </c>
      <c r="Q232" s="2">
        <v>0</v>
      </c>
      <c r="R232" s="2">
        <v>0</v>
      </c>
      <c r="S232" s="2">
        <v>402.5</v>
      </c>
      <c r="T232" s="2">
        <v>450</v>
      </c>
      <c r="U232" s="2">
        <v>440</v>
      </c>
      <c r="V232" s="2">
        <v>425</v>
      </c>
      <c r="W232" s="2">
        <v>1</v>
      </c>
      <c r="X232" s="2">
        <v>0.96590909090909094</v>
      </c>
      <c r="Y232" s="2">
        <v>0.94705882352941173</v>
      </c>
      <c r="Z232" s="2">
        <v>0</v>
      </c>
      <c r="AA232" s="2">
        <v>0.91477272727272729</v>
      </c>
    </row>
    <row r="233" spans="1:27" x14ac:dyDescent="0.3">
      <c r="A233" s="6">
        <v>45261</v>
      </c>
      <c r="B233" t="str">
        <f t="shared" si="4"/>
        <v>GLEASON HOBBING P600H-1 I7010</v>
      </c>
      <c r="C233" s="2" t="s">
        <v>74</v>
      </c>
      <c r="D233" s="2">
        <v>1855</v>
      </c>
      <c r="E233" s="2">
        <v>1146</v>
      </c>
      <c r="F233" s="2">
        <v>3000</v>
      </c>
      <c r="G233" s="2">
        <v>555</v>
      </c>
      <c r="H233" s="2">
        <v>1125</v>
      </c>
      <c r="I233" s="2">
        <v>300</v>
      </c>
      <c r="J233" s="2">
        <v>0</v>
      </c>
      <c r="K233" s="2">
        <v>1380</v>
      </c>
      <c r="L233" s="2">
        <v>230</v>
      </c>
      <c r="M233" s="2">
        <v>200</v>
      </c>
      <c r="N233" s="2">
        <v>850</v>
      </c>
      <c r="O233" s="2">
        <v>45</v>
      </c>
      <c r="P233" s="2">
        <v>90</v>
      </c>
      <c r="Q233" s="2">
        <v>120</v>
      </c>
      <c r="R233" s="2">
        <v>120</v>
      </c>
      <c r="S233" s="2">
        <v>26191</v>
      </c>
      <c r="T233" s="2">
        <v>37350</v>
      </c>
      <c r="U233" s="2">
        <v>36885</v>
      </c>
      <c r="V233" s="2">
        <v>26784</v>
      </c>
      <c r="W233" s="2">
        <v>1</v>
      </c>
      <c r="X233" s="2">
        <v>0.72614884099227328</v>
      </c>
      <c r="Y233" s="2">
        <v>0.97785991636798086</v>
      </c>
      <c r="Z233" s="2">
        <v>0</v>
      </c>
      <c r="AA233" s="2">
        <v>0.71007184492341058</v>
      </c>
    </row>
    <row r="234" spans="1:27" x14ac:dyDescent="0.3">
      <c r="A234" s="6">
        <v>45261</v>
      </c>
      <c r="B234" t="str">
        <f t="shared" si="4"/>
        <v>MAZAK HMC FH5800 I21002</v>
      </c>
      <c r="C234" s="2" t="s">
        <v>75</v>
      </c>
      <c r="D234" s="2">
        <v>2055</v>
      </c>
      <c r="E234" s="2">
        <v>838</v>
      </c>
      <c r="F234" s="2">
        <v>589</v>
      </c>
      <c r="G234" s="2">
        <v>0</v>
      </c>
      <c r="H234" s="2">
        <v>822</v>
      </c>
      <c r="I234" s="2">
        <v>40</v>
      </c>
      <c r="J234" s="2">
        <v>10</v>
      </c>
      <c r="K234" s="2">
        <v>1640</v>
      </c>
      <c r="L234" s="2">
        <v>85</v>
      </c>
      <c r="M234" s="2">
        <v>34</v>
      </c>
      <c r="N234" s="2">
        <v>53</v>
      </c>
      <c r="O234" s="2">
        <v>70</v>
      </c>
      <c r="P234" s="2">
        <v>151</v>
      </c>
      <c r="Q234" s="2">
        <v>45</v>
      </c>
      <c r="R234" s="2">
        <v>329</v>
      </c>
      <c r="S234" s="2">
        <v>24178</v>
      </c>
      <c r="T234" s="2">
        <v>31050</v>
      </c>
      <c r="U234" s="2">
        <v>30885</v>
      </c>
      <c r="V234" s="2">
        <v>24304</v>
      </c>
      <c r="W234" s="2">
        <v>1</v>
      </c>
      <c r="X234" s="2">
        <v>0.78691921644811402</v>
      </c>
      <c r="Y234" s="2">
        <v>0.99481566820276501</v>
      </c>
      <c r="Z234" s="2">
        <v>0</v>
      </c>
      <c r="AA234" s="2">
        <v>0.78283956613242678</v>
      </c>
    </row>
    <row r="235" spans="1:27" x14ac:dyDescent="0.3">
      <c r="A235" s="6">
        <v>45261</v>
      </c>
      <c r="B235" t="str">
        <f t="shared" si="4"/>
        <v>PMT EXT GRINDING AWH600 I13007</v>
      </c>
      <c r="C235" s="2" t="s">
        <v>76</v>
      </c>
      <c r="D235" s="2">
        <v>1091</v>
      </c>
      <c r="E235" s="2">
        <v>229</v>
      </c>
      <c r="F235" s="2">
        <v>3820</v>
      </c>
      <c r="G235" s="2">
        <v>0</v>
      </c>
      <c r="H235" s="2">
        <v>1269</v>
      </c>
      <c r="I235" s="2">
        <v>0</v>
      </c>
      <c r="J235" s="2">
        <v>0</v>
      </c>
      <c r="K235" s="2">
        <v>866</v>
      </c>
      <c r="L235" s="2">
        <v>150</v>
      </c>
      <c r="M235" s="2">
        <v>2549</v>
      </c>
      <c r="N235" s="2">
        <v>0</v>
      </c>
      <c r="O235" s="2">
        <v>20</v>
      </c>
      <c r="P235" s="2">
        <v>120</v>
      </c>
      <c r="Q235" s="2">
        <v>50</v>
      </c>
      <c r="R235" s="2">
        <v>0</v>
      </c>
      <c r="S235" s="2">
        <v>31072</v>
      </c>
      <c r="T235" s="2">
        <v>39600</v>
      </c>
      <c r="U235" s="2">
        <v>39530</v>
      </c>
      <c r="V235" s="2">
        <v>31236</v>
      </c>
      <c r="W235" s="2">
        <v>0.99907493061979646</v>
      </c>
      <c r="X235" s="2">
        <v>0.79018466987098401</v>
      </c>
      <c r="Y235" s="2">
        <v>0.9947496478422333</v>
      </c>
      <c r="Z235" s="2">
        <v>0</v>
      </c>
      <c r="AA235" s="2">
        <v>0.7853087843212323</v>
      </c>
    </row>
    <row r="236" spans="1:27" x14ac:dyDescent="0.3">
      <c r="A236" s="6">
        <v>45261</v>
      </c>
      <c r="B236" t="str">
        <f t="shared" si="4"/>
        <v>MAZAK TURNING QTN350A I3007</v>
      </c>
      <c r="C236" s="2" t="s">
        <v>77</v>
      </c>
      <c r="D236" s="2">
        <v>1940</v>
      </c>
      <c r="E236" s="2">
        <v>623</v>
      </c>
      <c r="F236" s="2">
        <v>521</v>
      </c>
      <c r="G236" s="2">
        <v>100</v>
      </c>
      <c r="H236" s="2">
        <v>435</v>
      </c>
      <c r="I236" s="2">
        <v>75</v>
      </c>
      <c r="J236" s="2">
        <v>0</v>
      </c>
      <c r="K236" s="2">
        <v>270</v>
      </c>
      <c r="L236" s="2">
        <v>145</v>
      </c>
      <c r="M236" s="2">
        <v>79</v>
      </c>
      <c r="N236" s="2">
        <v>76</v>
      </c>
      <c r="O236" s="2">
        <v>138</v>
      </c>
      <c r="P236" s="2">
        <v>0</v>
      </c>
      <c r="Q236" s="2">
        <v>419</v>
      </c>
      <c r="R236" s="2">
        <v>103</v>
      </c>
      <c r="S236" s="2">
        <v>16427</v>
      </c>
      <c r="T236" s="2">
        <v>21600</v>
      </c>
      <c r="U236" s="2">
        <v>20968</v>
      </c>
      <c r="V236" s="2">
        <v>16676</v>
      </c>
      <c r="W236" s="2">
        <v>0.99887640449438198</v>
      </c>
      <c r="X236" s="2">
        <v>0.79530713468141934</v>
      </c>
      <c r="Y236" s="2">
        <v>0.98506836171743828</v>
      </c>
      <c r="Z236" s="2">
        <v>0</v>
      </c>
      <c r="AA236" s="2">
        <v>0.78255163566526198</v>
      </c>
    </row>
    <row r="237" spans="1:27" x14ac:dyDescent="0.3">
      <c r="A237" s="6">
        <v>45261</v>
      </c>
      <c r="B237" t="str">
        <f t="shared" si="4"/>
        <v>MAZAK HMC HCN6000 I21005</v>
      </c>
      <c r="C237" s="2" t="s">
        <v>36</v>
      </c>
      <c r="D237" s="2">
        <v>2190</v>
      </c>
      <c r="E237" s="2">
        <v>1316</v>
      </c>
      <c r="F237" s="2">
        <v>1687</v>
      </c>
      <c r="G237" s="2">
        <v>543</v>
      </c>
      <c r="H237" s="2">
        <v>1135</v>
      </c>
      <c r="I237" s="2">
        <v>635</v>
      </c>
      <c r="J237" s="2">
        <v>40</v>
      </c>
      <c r="K237" s="2">
        <v>997</v>
      </c>
      <c r="L237" s="2">
        <v>80</v>
      </c>
      <c r="M237" s="2">
        <v>348</v>
      </c>
      <c r="N237" s="2">
        <v>413</v>
      </c>
      <c r="O237" s="2">
        <v>100</v>
      </c>
      <c r="P237" s="2">
        <v>20</v>
      </c>
      <c r="Q237" s="2">
        <v>474</v>
      </c>
      <c r="R237" s="2">
        <v>641</v>
      </c>
      <c r="S237" s="2">
        <v>19274.82</v>
      </c>
      <c r="T237" s="2">
        <v>29250</v>
      </c>
      <c r="U237" s="2">
        <v>28001</v>
      </c>
      <c r="V237" s="2">
        <v>20431</v>
      </c>
      <c r="W237" s="2">
        <v>1</v>
      </c>
      <c r="X237" s="2">
        <v>0.72965251241027107</v>
      </c>
      <c r="Y237" s="2">
        <v>0.94341050364641965</v>
      </c>
      <c r="Z237" s="2">
        <v>0</v>
      </c>
      <c r="AA237" s="2">
        <v>0.68836184421984925</v>
      </c>
    </row>
    <row r="238" spans="1:27" x14ac:dyDescent="0.3">
      <c r="A238" s="6">
        <v>45261</v>
      </c>
      <c r="B238" t="str">
        <f t="shared" si="4"/>
        <v>MAZAK HMC FH 4000- 21001</v>
      </c>
      <c r="C238" s="2" t="s">
        <v>37</v>
      </c>
      <c r="D238" s="2">
        <v>0</v>
      </c>
      <c r="E238" s="2">
        <v>1306</v>
      </c>
      <c r="F238" s="2">
        <v>433</v>
      </c>
      <c r="G238" s="2">
        <v>833</v>
      </c>
      <c r="H238" s="2">
        <v>522</v>
      </c>
      <c r="I238" s="2">
        <v>617</v>
      </c>
      <c r="J238" s="2">
        <v>33</v>
      </c>
      <c r="K238" s="2">
        <v>270</v>
      </c>
      <c r="L238" s="2">
        <v>70</v>
      </c>
      <c r="M238" s="2">
        <v>61</v>
      </c>
      <c r="N238" s="2">
        <v>299</v>
      </c>
      <c r="O238" s="2">
        <v>490</v>
      </c>
      <c r="P238" s="2">
        <v>0</v>
      </c>
      <c r="Q238" s="2">
        <v>240</v>
      </c>
      <c r="R238" s="2">
        <v>356</v>
      </c>
      <c r="S238" s="2">
        <v>20620.640000000003</v>
      </c>
      <c r="T238" s="2">
        <v>29250</v>
      </c>
      <c r="U238" s="2">
        <v>27870</v>
      </c>
      <c r="V238" s="2">
        <v>22253</v>
      </c>
      <c r="W238" s="2">
        <v>1</v>
      </c>
      <c r="X238" s="2">
        <v>0.79845712235378541</v>
      </c>
      <c r="Y238" s="2">
        <v>0.9366665168741295</v>
      </c>
      <c r="Z238" s="2">
        <v>0</v>
      </c>
      <c r="AA238" s="2">
        <v>0.74788805166846084</v>
      </c>
    </row>
    <row r="239" spans="1:27" x14ac:dyDescent="0.3">
      <c r="A239" s="6">
        <v>45261</v>
      </c>
      <c r="B239" t="str">
        <f t="shared" ref="B239:B270" si="5">_xlfn.XLOOKUP(C239,$C$274:$C$347,$B$274:$B$347)</f>
        <v>DOOSAN VERTICAL TURNING LATHE VTL850 I3101</v>
      </c>
      <c r="C239" s="2" t="s">
        <v>38</v>
      </c>
      <c r="D239" s="2">
        <v>5240</v>
      </c>
      <c r="E239" s="2">
        <v>865</v>
      </c>
      <c r="F239" s="2">
        <v>810</v>
      </c>
      <c r="G239" s="2">
        <v>485</v>
      </c>
      <c r="H239" s="2">
        <v>840</v>
      </c>
      <c r="I239" s="2">
        <v>20</v>
      </c>
      <c r="J239" s="2">
        <v>10</v>
      </c>
      <c r="K239" s="2">
        <v>380</v>
      </c>
      <c r="L239" s="2">
        <v>70</v>
      </c>
      <c r="M239" s="2">
        <v>930</v>
      </c>
      <c r="N239" s="2">
        <v>105</v>
      </c>
      <c r="O239" s="2">
        <v>180</v>
      </c>
      <c r="P239" s="2">
        <v>0</v>
      </c>
      <c r="Q239" s="2">
        <v>1980</v>
      </c>
      <c r="R239" s="2">
        <v>15</v>
      </c>
      <c r="S239" s="2">
        <v>18803</v>
      </c>
      <c r="T239" s="2">
        <v>24300</v>
      </c>
      <c r="U239" s="2">
        <v>23930</v>
      </c>
      <c r="V239" s="2">
        <v>18655</v>
      </c>
      <c r="W239" s="2">
        <v>1</v>
      </c>
      <c r="X239" s="2">
        <v>0.77956539908065192</v>
      </c>
      <c r="Y239" s="2">
        <v>1.0079335298847494</v>
      </c>
      <c r="Z239" s="2">
        <v>0</v>
      </c>
      <c r="AA239" s="2">
        <v>4.4955851748362245E-2</v>
      </c>
    </row>
    <row r="240" spans="1:27" x14ac:dyDescent="0.3">
      <c r="A240" s="6">
        <v>45261</v>
      </c>
      <c r="B240" t="str">
        <f t="shared" si="5"/>
        <v>HWACHEON VERTICAL TURNING LATHE VT550R I3105</v>
      </c>
      <c r="C240" s="2" t="s">
        <v>39</v>
      </c>
      <c r="D240" s="2">
        <v>2669</v>
      </c>
      <c r="E240" s="2">
        <v>783</v>
      </c>
      <c r="F240" s="2">
        <v>795</v>
      </c>
      <c r="G240" s="2">
        <v>767</v>
      </c>
      <c r="H240" s="2">
        <v>952</v>
      </c>
      <c r="I240" s="2">
        <v>277</v>
      </c>
      <c r="J240" s="2">
        <v>75</v>
      </c>
      <c r="K240" s="2">
        <v>190</v>
      </c>
      <c r="L240" s="2">
        <v>59</v>
      </c>
      <c r="M240" s="2">
        <v>340</v>
      </c>
      <c r="N240" s="2">
        <v>145</v>
      </c>
      <c r="O240" s="2">
        <v>80</v>
      </c>
      <c r="P240" s="2">
        <v>60</v>
      </c>
      <c r="Q240" s="2">
        <v>1496</v>
      </c>
      <c r="R240" s="2">
        <v>192</v>
      </c>
      <c r="S240" s="2">
        <v>20575</v>
      </c>
      <c r="T240" s="2">
        <v>26550</v>
      </c>
      <c r="U240" s="2">
        <v>25972</v>
      </c>
      <c r="V240" s="2">
        <v>20820</v>
      </c>
      <c r="W240" s="2">
        <v>1</v>
      </c>
      <c r="X240" s="2">
        <v>0.80163252733713231</v>
      </c>
      <c r="Y240" s="2">
        <v>0.98823246878001925</v>
      </c>
      <c r="Z240" s="2">
        <v>0</v>
      </c>
      <c r="AA240" s="2">
        <v>0.79219929154474056</v>
      </c>
    </row>
    <row r="241" spans="1:27" x14ac:dyDescent="0.3">
      <c r="A241" s="6">
        <v>45261</v>
      </c>
      <c r="B241" t="str">
        <f t="shared" si="5"/>
        <v>HWACHEON VERTICAL TURNING LATHE VT650R I3107</v>
      </c>
      <c r="C241" s="2" t="s">
        <v>40</v>
      </c>
      <c r="D241" s="2">
        <v>2905</v>
      </c>
      <c r="E241" s="2">
        <v>1005</v>
      </c>
      <c r="F241" s="2">
        <v>2852</v>
      </c>
      <c r="G241" s="2">
        <v>1615</v>
      </c>
      <c r="H241" s="2">
        <v>1400</v>
      </c>
      <c r="I241" s="2">
        <v>425</v>
      </c>
      <c r="J241" s="2">
        <v>0</v>
      </c>
      <c r="K241" s="2">
        <v>470</v>
      </c>
      <c r="L241" s="2">
        <v>100</v>
      </c>
      <c r="M241" s="2">
        <v>540</v>
      </c>
      <c r="N241" s="2">
        <v>599</v>
      </c>
      <c r="O241" s="2">
        <v>77</v>
      </c>
      <c r="P241" s="2">
        <v>140</v>
      </c>
      <c r="Q241" s="2">
        <v>45</v>
      </c>
      <c r="R241" s="2">
        <v>303</v>
      </c>
      <c r="S241" s="2">
        <v>16116</v>
      </c>
      <c r="T241" s="2">
        <v>27000</v>
      </c>
      <c r="U241" s="2">
        <v>26453</v>
      </c>
      <c r="V241" s="2">
        <v>16774</v>
      </c>
      <c r="W241" s="2">
        <v>1</v>
      </c>
      <c r="X241" s="2">
        <v>0.6341057725021737</v>
      </c>
      <c r="Y241" s="2">
        <v>0.96077262429951116</v>
      </c>
      <c r="Z241" s="2">
        <v>0</v>
      </c>
      <c r="AA241" s="2">
        <v>0.60923146713038223</v>
      </c>
    </row>
    <row r="242" spans="1:27" x14ac:dyDescent="0.3">
      <c r="A242" s="6">
        <v>45261</v>
      </c>
      <c r="B242" t="str">
        <f t="shared" si="5"/>
        <v>MAZAK HMC FH6800 6PC I21004</v>
      </c>
      <c r="C242" s="2" t="s">
        <v>41</v>
      </c>
      <c r="D242" s="2">
        <v>2385</v>
      </c>
      <c r="E242" s="2">
        <v>1048</v>
      </c>
      <c r="F242" s="2">
        <v>938</v>
      </c>
      <c r="G242" s="2">
        <v>365</v>
      </c>
      <c r="H242" s="2">
        <v>784</v>
      </c>
      <c r="I242" s="2">
        <v>140</v>
      </c>
      <c r="J242" s="2">
        <v>0</v>
      </c>
      <c r="K242" s="2">
        <v>1200</v>
      </c>
      <c r="L242" s="2">
        <v>90</v>
      </c>
      <c r="M242" s="2">
        <v>0</v>
      </c>
      <c r="N242" s="2">
        <v>626</v>
      </c>
      <c r="O242" s="2">
        <v>60</v>
      </c>
      <c r="P242" s="2">
        <v>283</v>
      </c>
      <c r="Q242" s="2">
        <v>189</v>
      </c>
      <c r="R242" s="2">
        <v>54</v>
      </c>
      <c r="S242" s="2">
        <v>22321.890000000003</v>
      </c>
      <c r="T242" s="2">
        <v>30150</v>
      </c>
      <c r="U242" s="2">
        <v>29761</v>
      </c>
      <c r="V242" s="2">
        <v>23338</v>
      </c>
      <c r="W242" s="2">
        <v>1</v>
      </c>
      <c r="X242" s="2">
        <v>0.78418063909142843</v>
      </c>
      <c r="Y242" s="2">
        <v>0.95646113634415986</v>
      </c>
      <c r="Z242" s="2">
        <v>0</v>
      </c>
      <c r="AA242" s="2">
        <v>0.75003830516447711</v>
      </c>
    </row>
    <row r="243" spans="1:27" x14ac:dyDescent="0.3">
      <c r="A243" s="6">
        <v>45261</v>
      </c>
      <c r="B243" t="str">
        <f t="shared" si="5"/>
        <v>MAZAK HMC FH6800 2PC-1 I21003</v>
      </c>
      <c r="C243" s="2" t="s">
        <v>42</v>
      </c>
      <c r="D243" s="2">
        <v>2773</v>
      </c>
      <c r="E243" s="2">
        <v>1211</v>
      </c>
      <c r="F243" s="2">
        <v>1262</v>
      </c>
      <c r="G243" s="2">
        <v>479</v>
      </c>
      <c r="H243" s="2">
        <v>622</v>
      </c>
      <c r="I243" s="2">
        <v>578</v>
      </c>
      <c r="J243" s="2">
        <v>0</v>
      </c>
      <c r="K243" s="2">
        <v>1871</v>
      </c>
      <c r="L243" s="2">
        <v>65</v>
      </c>
      <c r="M243" s="2">
        <v>225</v>
      </c>
      <c r="N243" s="2">
        <v>635</v>
      </c>
      <c r="O243" s="2">
        <v>120</v>
      </c>
      <c r="P243" s="2">
        <v>315</v>
      </c>
      <c r="Q243" s="2">
        <v>916</v>
      </c>
      <c r="R243" s="2">
        <v>361</v>
      </c>
      <c r="S243" s="2">
        <v>16711</v>
      </c>
      <c r="T243" s="2">
        <v>26100</v>
      </c>
      <c r="U243" s="2">
        <v>24946</v>
      </c>
      <c r="V243" s="2">
        <v>17367</v>
      </c>
      <c r="W243" s="2">
        <v>1</v>
      </c>
      <c r="X243" s="2">
        <v>0.69618375691493628</v>
      </c>
      <c r="Y243" s="2">
        <v>0.96222721252951005</v>
      </c>
      <c r="Z243" s="2">
        <v>0</v>
      </c>
      <c r="AA243" s="2">
        <v>0.13391760651914877</v>
      </c>
    </row>
    <row r="244" spans="1:27" x14ac:dyDescent="0.3">
      <c r="A244" s="6">
        <v>45261</v>
      </c>
      <c r="B244" t="str">
        <f t="shared" si="5"/>
        <v>MAZAK HMC FH6800 2PC-2 I21006</v>
      </c>
      <c r="C244" s="2" t="s">
        <v>43</v>
      </c>
      <c r="D244" s="2">
        <v>3313</v>
      </c>
      <c r="E244" s="2">
        <v>1162</v>
      </c>
      <c r="F244" s="2">
        <v>2310</v>
      </c>
      <c r="G244" s="2">
        <v>483</v>
      </c>
      <c r="H244" s="2">
        <v>1459</v>
      </c>
      <c r="I244" s="2">
        <v>374</v>
      </c>
      <c r="J244" s="2">
        <v>10</v>
      </c>
      <c r="K244" s="2">
        <v>845</v>
      </c>
      <c r="L244" s="2">
        <v>95</v>
      </c>
      <c r="M244" s="2">
        <v>1050</v>
      </c>
      <c r="N244" s="2">
        <v>569</v>
      </c>
      <c r="O244" s="2">
        <v>147</v>
      </c>
      <c r="P244" s="2">
        <v>0</v>
      </c>
      <c r="Q244" s="2">
        <v>220</v>
      </c>
      <c r="R244" s="2">
        <v>302</v>
      </c>
      <c r="S244" s="2">
        <v>16642</v>
      </c>
      <c r="T244" s="2">
        <v>27000</v>
      </c>
      <c r="U244" s="2">
        <v>26249</v>
      </c>
      <c r="V244" s="2">
        <v>17361</v>
      </c>
      <c r="W244" s="2">
        <v>1</v>
      </c>
      <c r="X244" s="2">
        <v>0.66139662463331939</v>
      </c>
      <c r="Y244" s="2">
        <v>0.95858533494614362</v>
      </c>
      <c r="Z244" s="2">
        <v>0</v>
      </c>
      <c r="AA244" s="2">
        <v>0.6340051049563793</v>
      </c>
    </row>
    <row r="245" spans="1:27" x14ac:dyDescent="0.3">
      <c r="A245" s="6">
        <v>45261</v>
      </c>
      <c r="B245" t="str">
        <f t="shared" si="5"/>
        <v>MAZAK TURNING CENTER QTN350M I3006</v>
      </c>
      <c r="C245" s="2" t="s">
        <v>44</v>
      </c>
      <c r="D245" s="2">
        <v>0</v>
      </c>
      <c r="E245" s="2">
        <v>0</v>
      </c>
      <c r="F245" s="2">
        <v>0</v>
      </c>
      <c r="G245" s="2">
        <v>0</v>
      </c>
      <c r="H245" s="2">
        <v>0</v>
      </c>
      <c r="I245" s="2">
        <v>0</v>
      </c>
      <c r="J245" s="2">
        <v>0</v>
      </c>
      <c r="K245" s="2">
        <v>0</v>
      </c>
      <c r="L245" s="2">
        <v>0</v>
      </c>
      <c r="M245" s="2">
        <v>0</v>
      </c>
      <c r="N245" s="2">
        <v>0</v>
      </c>
      <c r="O245" s="2">
        <v>0</v>
      </c>
      <c r="P245" s="2">
        <v>0</v>
      </c>
      <c r="Q245" s="2">
        <v>0</v>
      </c>
      <c r="R245" s="2">
        <v>0</v>
      </c>
      <c r="S245" s="2">
        <v>20897</v>
      </c>
      <c r="T245" s="2">
        <v>27900</v>
      </c>
      <c r="U245" s="2">
        <v>27267</v>
      </c>
      <c r="V245" s="2">
        <v>20754</v>
      </c>
      <c r="W245" s="2" t="s">
        <v>103</v>
      </c>
      <c r="X245" s="2">
        <v>0.76113983936626695</v>
      </c>
      <c r="Y245" s="2">
        <v>1.0068902380264046</v>
      </c>
      <c r="Z245" s="2">
        <v>0</v>
      </c>
      <c r="AA245" s="2" t="e">
        <v>#DIV/0!</v>
      </c>
    </row>
    <row r="246" spans="1:27" x14ac:dyDescent="0.3">
      <c r="A246" s="6">
        <v>45261</v>
      </c>
      <c r="B246" t="str">
        <f t="shared" si="5"/>
        <v>MAZAK VMC VTC200B I22001</v>
      </c>
      <c r="C246" s="2" t="s">
        <v>45</v>
      </c>
      <c r="D246" s="2">
        <v>2168</v>
      </c>
      <c r="E246" s="2">
        <v>1174</v>
      </c>
      <c r="F246" s="2">
        <v>1586</v>
      </c>
      <c r="G246" s="2">
        <v>550</v>
      </c>
      <c r="H246" s="2">
        <v>293</v>
      </c>
      <c r="I246" s="2">
        <v>483</v>
      </c>
      <c r="J246" s="2">
        <v>85</v>
      </c>
      <c r="K246" s="2">
        <v>426</v>
      </c>
      <c r="L246" s="2">
        <v>15</v>
      </c>
      <c r="M246" s="2">
        <v>1513</v>
      </c>
      <c r="N246" s="2">
        <v>158</v>
      </c>
      <c r="O246" s="2">
        <v>332</v>
      </c>
      <c r="P246" s="2">
        <v>18</v>
      </c>
      <c r="Q246" s="2">
        <v>352</v>
      </c>
      <c r="R246" s="2">
        <v>286.39999999999998</v>
      </c>
      <c r="S246" s="2">
        <v>20622.919999999998</v>
      </c>
      <c r="T246" s="2">
        <v>29250</v>
      </c>
      <c r="U246" s="2">
        <v>27988</v>
      </c>
      <c r="V246" s="2">
        <v>21565.599999999999</v>
      </c>
      <c r="W246" s="2">
        <v>1</v>
      </c>
      <c r="X246" s="2">
        <v>0.77053022724024578</v>
      </c>
      <c r="Y246" s="2">
        <v>0.95628779166821232</v>
      </c>
      <c r="Z246" s="2">
        <v>0</v>
      </c>
      <c r="AA246" s="2">
        <v>0.62023334726297963</v>
      </c>
    </row>
    <row r="247" spans="1:27" x14ac:dyDescent="0.3">
      <c r="A247" s="6">
        <v>45261</v>
      </c>
      <c r="B247" t="str">
        <f t="shared" si="5"/>
        <v>AMS VMC MCV400 XL I22002</v>
      </c>
      <c r="C247" s="2" t="s">
        <v>46</v>
      </c>
      <c r="D247" s="2">
        <v>4631</v>
      </c>
      <c r="E247" s="2">
        <v>602</v>
      </c>
      <c r="F247" s="2">
        <v>1125</v>
      </c>
      <c r="G247" s="2">
        <v>436</v>
      </c>
      <c r="H247" s="2">
        <v>365</v>
      </c>
      <c r="I247" s="2">
        <v>620</v>
      </c>
      <c r="J247" s="2">
        <v>0</v>
      </c>
      <c r="K247" s="2">
        <v>100</v>
      </c>
      <c r="L247" s="2">
        <v>20</v>
      </c>
      <c r="M247" s="2">
        <v>5064</v>
      </c>
      <c r="N247" s="2">
        <v>50</v>
      </c>
      <c r="O247" s="2">
        <v>200</v>
      </c>
      <c r="P247" s="2">
        <v>0</v>
      </c>
      <c r="Q247" s="2">
        <v>570</v>
      </c>
      <c r="R247" s="2">
        <v>78</v>
      </c>
      <c r="S247" s="2">
        <v>8226</v>
      </c>
      <c r="T247" s="2">
        <v>16650</v>
      </c>
      <c r="U247" s="2">
        <v>15720</v>
      </c>
      <c r="V247" s="2">
        <v>8489</v>
      </c>
      <c r="W247" s="2">
        <v>1</v>
      </c>
      <c r="X247" s="2">
        <v>0.54001272264631039</v>
      </c>
      <c r="Y247" s="2">
        <v>0.96901873012133344</v>
      </c>
      <c r="Z247" s="2">
        <v>0</v>
      </c>
      <c r="AA247" s="2">
        <v>0.52328244274809155</v>
      </c>
    </row>
    <row r="248" spans="1:27" x14ac:dyDescent="0.3">
      <c r="A248" s="6">
        <v>45261</v>
      </c>
      <c r="B248" t="str">
        <f t="shared" si="5"/>
        <v>TAL VERTICAL TURNING LATHE VTL800 I3106</v>
      </c>
      <c r="C248" s="2" t="s">
        <v>47</v>
      </c>
      <c r="D248" s="2">
        <v>798</v>
      </c>
      <c r="E248" s="2">
        <v>160</v>
      </c>
      <c r="F248" s="2">
        <v>520</v>
      </c>
      <c r="G248" s="2">
        <v>1639</v>
      </c>
      <c r="H248" s="2">
        <v>594</v>
      </c>
      <c r="I248" s="2">
        <v>10</v>
      </c>
      <c r="J248" s="2">
        <v>0</v>
      </c>
      <c r="K248" s="2">
        <v>26</v>
      </c>
      <c r="L248" s="2">
        <v>30</v>
      </c>
      <c r="M248" s="2">
        <v>12730</v>
      </c>
      <c r="N248" s="2">
        <v>0</v>
      </c>
      <c r="O248" s="2">
        <v>10</v>
      </c>
      <c r="P248" s="2">
        <v>0</v>
      </c>
      <c r="Q248" s="2">
        <v>510</v>
      </c>
      <c r="R248" s="2">
        <v>0</v>
      </c>
      <c r="S248" s="2">
        <v>7631.89</v>
      </c>
      <c r="T248" s="2">
        <v>15750</v>
      </c>
      <c r="U248" s="2">
        <v>15220</v>
      </c>
      <c r="V248" s="2">
        <v>7723</v>
      </c>
      <c r="W248" s="2">
        <v>1</v>
      </c>
      <c r="X248" s="2">
        <v>0.5074244415243101</v>
      </c>
      <c r="Y248" s="2">
        <v>0.9998562734688593</v>
      </c>
      <c r="Z248" s="2">
        <v>0</v>
      </c>
      <c r="AA248" s="2">
        <v>0.50735151116951382</v>
      </c>
    </row>
    <row r="249" spans="1:27" x14ac:dyDescent="0.3">
      <c r="A249" s="6">
        <v>45261</v>
      </c>
      <c r="B249" t="str">
        <f t="shared" si="5"/>
        <v>MAZAK TURNING CENTER QTN250M I3005</v>
      </c>
      <c r="C249" s="2" t="s">
        <v>48</v>
      </c>
      <c r="D249" s="2">
        <v>0</v>
      </c>
      <c r="E249" s="2">
        <v>0</v>
      </c>
      <c r="F249" s="2">
        <v>0</v>
      </c>
      <c r="G249" s="2">
        <v>0</v>
      </c>
      <c r="H249" s="2">
        <v>0</v>
      </c>
      <c r="I249" s="2">
        <v>0</v>
      </c>
      <c r="J249" s="2">
        <v>0</v>
      </c>
      <c r="K249" s="2">
        <v>0</v>
      </c>
      <c r="L249" s="2">
        <v>0</v>
      </c>
      <c r="M249" s="2">
        <v>0</v>
      </c>
      <c r="N249" s="2">
        <v>0</v>
      </c>
      <c r="O249" s="2">
        <v>0</v>
      </c>
      <c r="P249" s="2">
        <v>0</v>
      </c>
      <c r="Q249" s="2">
        <v>0</v>
      </c>
      <c r="R249" s="2">
        <v>0</v>
      </c>
      <c r="S249" s="2">
        <v>24839.5</v>
      </c>
      <c r="T249" s="2">
        <v>32850</v>
      </c>
      <c r="U249" s="2">
        <v>32710</v>
      </c>
      <c r="V249" s="2">
        <v>24795</v>
      </c>
      <c r="W249" s="2" t="s">
        <v>103</v>
      </c>
      <c r="X249" s="2">
        <v>0.75802506878630393</v>
      </c>
      <c r="Y249" s="2">
        <v>1.0017947166767494</v>
      </c>
      <c r="Z249" s="2">
        <v>0</v>
      </c>
      <c r="AA249" s="2" t="e">
        <v>#DIV/0!</v>
      </c>
    </row>
    <row r="250" spans="1:27" x14ac:dyDescent="0.3">
      <c r="A250" s="6">
        <v>45261</v>
      </c>
      <c r="B250" t="str">
        <f t="shared" si="5"/>
        <v>MAZAK TURNING CENTER SQT200 I3004</v>
      </c>
      <c r="C250" s="2" t="s">
        <v>49</v>
      </c>
      <c r="D250" s="2">
        <v>0</v>
      </c>
      <c r="E250" s="2">
        <v>0</v>
      </c>
      <c r="F250" s="2">
        <v>0</v>
      </c>
      <c r="G250" s="2">
        <v>0</v>
      </c>
      <c r="H250" s="2">
        <v>0</v>
      </c>
      <c r="I250" s="2">
        <v>0</v>
      </c>
      <c r="J250" s="2">
        <v>0</v>
      </c>
      <c r="K250" s="2">
        <v>0</v>
      </c>
      <c r="L250" s="2">
        <v>0</v>
      </c>
      <c r="M250" s="2">
        <v>0</v>
      </c>
      <c r="N250" s="2">
        <v>0</v>
      </c>
      <c r="O250" s="2">
        <v>0</v>
      </c>
      <c r="P250" s="2">
        <v>0</v>
      </c>
      <c r="Q250" s="2">
        <v>0</v>
      </c>
      <c r="R250" s="2">
        <v>0</v>
      </c>
      <c r="S250" s="2">
        <v>20231.759999999995</v>
      </c>
      <c r="T250" s="2">
        <v>32850</v>
      </c>
      <c r="U250" s="2">
        <v>32530</v>
      </c>
      <c r="V250" s="2">
        <v>20247</v>
      </c>
      <c r="W250" s="2">
        <v>1</v>
      </c>
      <c r="X250" s="2">
        <v>0.62241008300030742</v>
      </c>
      <c r="Y250" s="2">
        <v>0.99924729589568795</v>
      </c>
      <c r="Z250" s="2">
        <v>0</v>
      </c>
      <c r="AA250" s="2">
        <v>305.19562425892576</v>
      </c>
    </row>
    <row r="251" spans="1:27" x14ac:dyDescent="0.3">
      <c r="A251" s="6">
        <v>45261</v>
      </c>
      <c r="B251" t="str">
        <f t="shared" si="5"/>
        <v>MAZAK TURNING CENTER SQT250-2 I3003</v>
      </c>
      <c r="C251" s="2" t="s">
        <v>50</v>
      </c>
      <c r="D251" s="2">
        <v>0</v>
      </c>
      <c r="E251" s="2">
        <v>0</v>
      </c>
      <c r="F251" s="2">
        <v>0</v>
      </c>
      <c r="G251" s="2">
        <v>0</v>
      </c>
      <c r="H251" s="2">
        <v>0</v>
      </c>
      <c r="I251" s="2">
        <v>0</v>
      </c>
      <c r="J251" s="2">
        <v>0</v>
      </c>
      <c r="K251" s="2">
        <v>0</v>
      </c>
      <c r="L251" s="2">
        <v>0</v>
      </c>
      <c r="M251" s="2">
        <v>0</v>
      </c>
      <c r="N251" s="2">
        <v>0</v>
      </c>
      <c r="O251" s="2">
        <v>0</v>
      </c>
      <c r="P251" s="2">
        <v>0</v>
      </c>
      <c r="Q251" s="2">
        <v>0</v>
      </c>
      <c r="R251" s="2">
        <v>0</v>
      </c>
      <c r="S251" s="2">
        <v>25716.95</v>
      </c>
      <c r="T251" s="2">
        <v>32850</v>
      </c>
      <c r="U251" s="2">
        <v>32309</v>
      </c>
      <c r="V251" s="2">
        <v>25425</v>
      </c>
      <c r="W251" s="2">
        <v>1</v>
      </c>
      <c r="X251" s="2">
        <v>0.78693243368720789</v>
      </c>
      <c r="Y251" s="2">
        <v>1.0114827925270404</v>
      </c>
      <c r="Z251" s="2">
        <v>504.84309441641653</v>
      </c>
      <c r="AA251" s="2">
        <v>504.84309441641653</v>
      </c>
    </row>
    <row r="252" spans="1:27" x14ac:dyDescent="0.3">
      <c r="A252" s="6">
        <v>45261</v>
      </c>
      <c r="B252" t="str">
        <f t="shared" si="5"/>
        <v>MAG FEELER VMC VMP45A I22003</v>
      </c>
      <c r="C252" s="2" t="s">
        <v>51</v>
      </c>
      <c r="D252" s="2">
        <v>2642</v>
      </c>
      <c r="E252" s="2">
        <v>1021</v>
      </c>
      <c r="F252" s="2">
        <v>1577</v>
      </c>
      <c r="G252" s="2">
        <v>1040</v>
      </c>
      <c r="H252" s="2">
        <v>921</v>
      </c>
      <c r="I252" s="2">
        <v>837</v>
      </c>
      <c r="J252" s="2">
        <v>105</v>
      </c>
      <c r="K252" s="2">
        <v>1843</v>
      </c>
      <c r="L252" s="2">
        <v>50</v>
      </c>
      <c r="M252" s="2">
        <v>526</v>
      </c>
      <c r="N252" s="2">
        <v>237</v>
      </c>
      <c r="O252" s="2">
        <v>224</v>
      </c>
      <c r="P252" s="2">
        <v>217</v>
      </c>
      <c r="Q252" s="2">
        <v>96</v>
      </c>
      <c r="R252" s="2">
        <v>36</v>
      </c>
      <c r="S252" s="2">
        <v>18484.099999999999</v>
      </c>
      <c r="T252" s="2">
        <v>27450</v>
      </c>
      <c r="U252" s="2">
        <v>26188</v>
      </c>
      <c r="V252" s="2">
        <v>18778</v>
      </c>
      <c r="W252" s="2">
        <v>1</v>
      </c>
      <c r="X252" s="2">
        <v>0.71704597525584235</v>
      </c>
      <c r="Y252" s="2">
        <v>0.98434870593247414</v>
      </c>
      <c r="Z252" s="2">
        <v>0</v>
      </c>
      <c r="AA252" s="2">
        <v>0.70582327783717724</v>
      </c>
    </row>
    <row r="253" spans="1:27" x14ac:dyDescent="0.3">
      <c r="A253" s="6">
        <v>45261</v>
      </c>
      <c r="B253" t="str">
        <f t="shared" si="5"/>
        <v>MAZAK INTEGRES E300-1 I3102</v>
      </c>
      <c r="C253" s="2" t="s">
        <v>56</v>
      </c>
      <c r="D253" s="2">
        <v>567</v>
      </c>
      <c r="E253" s="2">
        <v>950</v>
      </c>
      <c r="F253" s="2">
        <v>1470</v>
      </c>
      <c r="G253" s="2">
        <v>333</v>
      </c>
      <c r="H253" s="2">
        <v>939</v>
      </c>
      <c r="I253" s="2">
        <v>114</v>
      </c>
      <c r="J253" s="2">
        <v>0</v>
      </c>
      <c r="K253" s="2">
        <v>1270</v>
      </c>
      <c r="L253" s="2">
        <v>165</v>
      </c>
      <c r="M253" s="2">
        <v>194</v>
      </c>
      <c r="N253" s="2">
        <v>345</v>
      </c>
      <c r="O253" s="2">
        <v>96</v>
      </c>
      <c r="P253" s="2">
        <v>631</v>
      </c>
      <c r="Q253" s="2">
        <v>0</v>
      </c>
      <c r="R253" s="2">
        <v>817</v>
      </c>
      <c r="S253" s="2">
        <v>29386.14</v>
      </c>
      <c r="T253" s="2">
        <v>37800</v>
      </c>
      <c r="U253" s="2">
        <v>37565</v>
      </c>
      <c r="V253" s="2">
        <v>29884</v>
      </c>
      <c r="W253" s="2">
        <v>1</v>
      </c>
      <c r="X253" s="2">
        <v>0.79552775189671232</v>
      </c>
      <c r="Y253" s="2">
        <v>0.98334024896265559</v>
      </c>
      <c r="Z253" s="2">
        <v>0</v>
      </c>
      <c r="AA253" s="2">
        <v>0.7822744576068148</v>
      </c>
    </row>
    <row r="254" spans="1:27" x14ac:dyDescent="0.3">
      <c r="A254" s="6">
        <v>45261</v>
      </c>
      <c r="B254" t="str">
        <f t="shared" si="5"/>
        <v>MAZAK INTEGRES E300-2 I3103</v>
      </c>
      <c r="C254" s="2" t="s">
        <v>57</v>
      </c>
      <c r="D254" s="2">
        <v>0</v>
      </c>
      <c r="E254" s="2">
        <v>0</v>
      </c>
      <c r="F254" s="2">
        <v>0</v>
      </c>
      <c r="G254" s="2">
        <v>0</v>
      </c>
      <c r="H254" s="2">
        <v>0</v>
      </c>
      <c r="I254" s="2">
        <v>0</v>
      </c>
      <c r="J254" s="2">
        <v>0</v>
      </c>
      <c r="K254" s="2">
        <v>40500</v>
      </c>
      <c r="L254" s="2">
        <v>0</v>
      </c>
      <c r="M254" s="2">
        <v>0</v>
      </c>
      <c r="N254" s="2">
        <v>0</v>
      </c>
      <c r="O254" s="2">
        <v>0</v>
      </c>
      <c r="P254" s="2">
        <v>0</v>
      </c>
      <c r="Q254" s="2">
        <v>0</v>
      </c>
      <c r="R254" s="2">
        <v>0</v>
      </c>
      <c r="S254" s="2">
        <v>0</v>
      </c>
      <c r="T254" s="2">
        <v>0</v>
      </c>
      <c r="U254" s="2">
        <v>0</v>
      </c>
      <c r="V254" s="2">
        <v>0</v>
      </c>
      <c r="W254" s="2" t="e">
        <v>#DIV/0!</v>
      </c>
      <c r="X254" s="2" t="e">
        <v>#DIV/0!</v>
      </c>
      <c r="Y254" s="2" t="e">
        <v>#DIV/0!</v>
      </c>
      <c r="Z254" s="2">
        <v>0</v>
      </c>
      <c r="AA254" s="2" t="e">
        <v>#DIV/0!</v>
      </c>
    </row>
    <row r="255" spans="1:27" x14ac:dyDescent="0.3">
      <c r="A255" s="6">
        <v>45261</v>
      </c>
      <c r="B255" t="str">
        <f t="shared" si="5"/>
        <v>MAZAK INTEGRES E300-3 I3104</v>
      </c>
      <c r="C255" s="2" t="s">
        <v>58</v>
      </c>
      <c r="D255" s="2">
        <v>925</v>
      </c>
      <c r="E255" s="2">
        <v>806</v>
      </c>
      <c r="F255" s="2">
        <v>3027</v>
      </c>
      <c r="G255" s="2">
        <v>1571</v>
      </c>
      <c r="H255" s="2">
        <v>1234</v>
      </c>
      <c r="I255" s="2">
        <v>105</v>
      </c>
      <c r="J255" s="2">
        <v>30</v>
      </c>
      <c r="K255" s="2">
        <v>3654</v>
      </c>
      <c r="L255" s="2">
        <v>170</v>
      </c>
      <c r="M255" s="2">
        <v>451</v>
      </c>
      <c r="N255" s="2">
        <v>414</v>
      </c>
      <c r="O255" s="2">
        <v>145</v>
      </c>
      <c r="P255" s="2">
        <v>30</v>
      </c>
      <c r="Q255" s="2">
        <v>0</v>
      </c>
      <c r="R255" s="2">
        <v>450</v>
      </c>
      <c r="S255" s="2">
        <v>22489</v>
      </c>
      <c r="T255" s="2">
        <v>34650</v>
      </c>
      <c r="U255" s="2">
        <v>34290</v>
      </c>
      <c r="V255" s="2">
        <v>22790</v>
      </c>
      <c r="W255" s="2">
        <v>1</v>
      </c>
      <c r="X255" s="2">
        <v>0.66462525517643622</v>
      </c>
      <c r="Y255" s="2">
        <v>0.98679245283018868</v>
      </c>
      <c r="Z255" s="2">
        <v>0</v>
      </c>
      <c r="AA255" s="2">
        <v>0.65584718576844558</v>
      </c>
    </row>
    <row r="256" spans="1:27" x14ac:dyDescent="0.3">
      <c r="A256" s="6">
        <v>45261</v>
      </c>
      <c r="B256" t="str">
        <f t="shared" si="5"/>
        <v>MAZAK INTEGREX E500-1 I3201</v>
      </c>
      <c r="C256" s="2" t="s">
        <v>59</v>
      </c>
      <c r="D256" s="2">
        <v>985</v>
      </c>
      <c r="E256" s="2">
        <v>958</v>
      </c>
      <c r="F256" s="2">
        <v>1001</v>
      </c>
      <c r="G256" s="2">
        <v>380</v>
      </c>
      <c r="H256" s="2">
        <v>864</v>
      </c>
      <c r="I256" s="2">
        <v>0</v>
      </c>
      <c r="J256" s="2">
        <v>0</v>
      </c>
      <c r="K256" s="2">
        <v>2419</v>
      </c>
      <c r="L256" s="2">
        <v>230</v>
      </c>
      <c r="M256" s="2">
        <v>699</v>
      </c>
      <c r="N256" s="2">
        <v>185</v>
      </c>
      <c r="O256" s="2">
        <v>185</v>
      </c>
      <c r="P256" s="2">
        <v>215</v>
      </c>
      <c r="Q256" s="2">
        <v>669</v>
      </c>
      <c r="R256" s="2">
        <v>417</v>
      </c>
      <c r="S256" s="2">
        <v>26630.666000000001</v>
      </c>
      <c r="T256" s="2">
        <v>34650</v>
      </c>
      <c r="U256" s="2">
        <v>33796</v>
      </c>
      <c r="V256" s="2">
        <v>26793</v>
      </c>
      <c r="W256" s="2">
        <v>1</v>
      </c>
      <c r="X256" s="2">
        <v>0.79278612853592145</v>
      </c>
      <c r="Y256" s="2">
        <v>0.99394117866606957</v>
      </c>
      <c r="Z256" s="2">
        <v>0</v>
      </c>
      <c r="AA256" s="2">
        <v>0.7879827790271039</v>
      </c>
    </row>
    <row r="257" spans="1:27" x14ac:dyDescent="0.3">
      <c r="A257" s="6">
        <v>45261</v>
      </c>
      <c r="B257" t="str">
        <f t="shared" si="5"/>
        <v>MAZAK INTEGREX E500-2 I3202</v>
      </c>
      <c r="C257" s="2" t="s">
        <v>60</v>
      </c>
      <c r="D257" s="2">
        <v>671</v>
      </c>
      <c r="E257" s="2">
        <v>795</v>
      </c>
      <c r="F257" s="2">
        <v>1418</v>
      </c>
      <c r="G257" s="2">
        <v>714</v>
      </c>
      <c r="H257" s="2">
        <v>811</v>
      </c>
      <c r="I257" s="2">
        <v>490</v>
      </c>
      <c r="J257" s="2">
        <v>0</v>
      </c>
      <c r="K257" s="2">
        <v>4287</v>
      </c>
      <c r="L257" s="2">
        <v>134</v>
      </c>
      <c r="M257" s="2">
        <v>82</v>
      </c>
      <c r="N257" s="2">
        <v>312</v>
      </c>
      <c r="O257" s="2">
        <v>192.3</v>
      </c>
      <c r="P257" s="2">
        <v>260</v>
      </c>
      <c r="Q257" s="2">
        <v>401</v>
      </c>
      <c r="R257" s="2">
        <v>681</v>
      </c>
      <c r="S257" s="2">
        <v>24355.929000000004</v>
      </c>
      <c r="T257" s="2">
        <v>32400</v>
      </c>
      <c r="U257" s="2">
        <v>31766.7</v>
      </c>
      <c r="V257" s="2">
        <v>21151.7</v>
      </c>
      <c r="W257" s="2">
        <v>1</v>
      </c>
      <c r="X257" s="2">
        <v>0.77917127054431212</v>
      </c>
      <c r="Y257" s="2">
        <v>0.98401035080418731</v>
      </c>
      <c r="Z257" s="2">
        <v>0</v>
      </c>
      <c r="AA257" s="2">
        <v>0.76671259526485291</v>
      </c>
    </row>
    <row r="258" spans="1:27" x14ac:dyDescent="0.3">
      <c r="A258" s="6">
        <v>45261</v>
      </c>
      <c r="B258" t="str">
        <f t="shared" si="5"/>
        <v>MAZAK INTEGRES E800-1 I23001</v>
      </c>
      <c r="C258" s="2" t="s">
        <v>61</v>
      </c>
      <c r="D258" s="2">
        <v>3980</v>
      </c>
      <c r="E258" s="2">
        <v>1189</v>
      </c>
      <c r="F258" s="2">
        <v>994</v>
      </c>
      <c r="G258" s="2">
        <v>809</v>
      </c>
      <c r="H258" s="2">
        <v>639</v>
      </c>
      <c r="I258" s="2">
        <v>35</v>
      </c>
      <c r="J258" s="2">
        <v>0</v>
      </c>
      <c r="K258" s="2">
        <v>2566</v>
      </c>
      <c r="L258" s="2">
        <v>129</v>
      </c>
      <c r="M258" s="2">
        <v>340</v>
      </c>
      <c r="N258" s="2">
        <v>239</v>
      </c>
      <c r="O258" s="2">
        <v>30</v>
      </c>
      <c r="P258" s="2">
        <v>360</v>
      </c>
      <c r="Q258" s="2">
        <v>165</v>
      </c>
      <c r="R258" s="2">
        <v>868</v>
      </c>
      <c r="S258" s="2">
        <v>24845.4</v>
      </c>
      <c r="T258" s="2">
        <v>33300</v>
      </c>
      <c r="U258" s="2">
        <v>33070</v>
      </c>
      <c r="V258" s="2">
        <v>25007</v>
      </c>
      <c r="W258" s="2">
        <v>1</v>
      </c>
      <c r="X258" s="2">
        <v>0.75618385243423047</v>
      </c>
      <c r="Y258" s="2">
        <v>0.99353780941336434</v>
      </c>
      <c r="Z258" s="2">
        <v>0</v>
      </c>
      <c r="AA258" s="2">
        <v>0.75129724826126409</v>
      </c>
    </row>
    <row r="259" spans="1:27" x14ac:dyDescent="0.3">
      <c r="A259" s="6">
        <v>45261</v>
      </c>
      <c r="B259" t="str">
        <f t="shared" si="5"/>
        <v>MAZAK INTEGRES E800-2 I23002</v>
      </c>
      <c r="C259" s="2" t="s">
        <v>62</v>
      </c>
      <c r="D259" s="2">
        <v>1550</v>
      </c>
      <c r="E259" s="2">
        <v>972</v>
      </c>
      <c r="F259" s="2">
        <v>1009</v>
      </c>
      <c r="G259" s="2">
        <v>580</v>
      </c>
      <c r="H259" s="2">
        <v>2111</v>
      </c>
      <c r="I259" s="2">
        <v>155</v>
      </c>
      <c r="J259" s="2">
        <v>10</v>
      </c>
      <c r="K259" s="2">
        <v>1397</v>
      </c>
      <c r="L259" s="2">
        <v>115</v>
      </c>
      <c r="M259" s="2">
        <v>6640</v>
      </c>
      <c r="N259" s="2">
        <v>275</v>
      </c>
      <c r="O259" s="2">
        <v>0</v>
      </c>
      <c r="P259" s="2">
        <v>30</v>
      </c>
      <c r="Q259" s="2">
        <v>10</v>
      </c>
      <c r="R259" s="2">
        <v>577</v>
      </c>
      <c r="S259" s="2">
        <v>21400</v>
      </c>
      <c r="T259" s="2">
        <v>31950</v>
      </c>
      <c r="U259" s="2">
        <v>31775</v>
      </c>
      <c r="V259" s="2">
        <v>21329</v>
      </c>
      <c r="W259" s="2">
        <v>1</v>
      </c>
      <c r="X259" s="2">
        <v>1</v>
      </c>
      <c r="Y259" s="2">
        <v>1.0033288011627362</v>
      </c>
      <c r="Z259" s="2">
        <v>0</v>
      </c>
      <c r="AA259" s="2">
        <v>0.67348544453186465</v>
      </c>
    </row>
    <row r="260" spans="1:27" x14ac:dyDescent="0.3">
      <c r="A260" s="6">
        <v>45261</v>
      </c>
      <c r="B260" t="str">
        <f t="shared" si="5"/>
        <v>ARTHUR KLINK BROACHING 120T I5004</v>
      </c>
      <c r="C260" s="2" t="s">
        <v>63</v>
      </c>
      <c r="D260" s="2">
        <v>1180</v>
      </c>
      <c r="E260" s="2">
        <v>348</v>
      </c>
      <c r="F260" s="2">
        <v>2482</v>
      </c>
      <c r="G260" s="2">
        <v>1457</v>
      </c>
      <c r="H260" s="2">
        <v>239</v>
      </c>
      <c r="I260" s="2">
        <v>100</v>
      </c>
      <c r="J260" s="2">
        <v>0</v>
      </c>
      <c r="K260" s="2">
        <v>2610.3000000000002</v>
      </c>
      <c r="L260" s="2">
        <v>70</v>
      </c>
      <c r="M260" s="2">
        <v>35</v>
      </c>
      <c r="N260" s="2">
        <v>0</v>
      </c>
      <c r="O260" s="2">
        <v>29</v>
      </c>
      <c r="P260" s="2">
        <v>0</v>
      </c>
      <c r="Q260" s="2">
        <v>15</v>
      </c>
      <c r="R260" s="2">
        <v>330</v>
      </c>
      <c r="S260" s="2">
        <v>30230.25</v>
      </c>
      <c r="T260" s="2">
        <v>30230.25</v>
      </c>
      <c r="U260" s="2">
        <v>40050</v>
      </c>
      <c r="V260" s="2">
        <v>39660</v>
      </c>
      <c r="W260" s="2">
        <v>1</v>
      </c>
      <c r="X260" s="2">
        <v>0.99026217228464419</v>
      </c>
      <c r="Y260" s="2">
        <v>0.76223524962178513</v>
      </c>
      <c r="Z260" s="2">
        <v>0</v>
      </c>
      <c r="AA260" s="2">
        <v>0.75481273408239691</v>
      </c>
    </row>
    <row r="261" spans="1:27" x14ac:dyDescent="0.3">
      <c r="A261" s="6">
        <v>45261</v>
      </c>
      <c r="B261" t="str">
        <f t="shared" si="5"/>
        <v>BROACHING MACHINE  25 T-5003</v>
      </c>
      <c r="C261" s="2" t="s">
        <v>64</v>
      </c>
      <c r="D261" s="2">
        <v>1185</v>
      </c>
      <c r="E261" s="2">
        <v>370</v>
      </c>
      <c r="F261" s="2">
        <v>3295</v>
      </c>
      <c r="G261" s="2">
        <v>143</v>
      </c>
      <c r="H261" s="2">
        <v>57.8</v>
      </c>
      <c r="I261" s="2">
        <v>117</v>
      </c>
      <c r="J261" s="2">
        <v>0</v>
      </c>
      <c r="K261" s="2">
        <v>3121</v>
      </c>
      <c r="L261" s="2">
        <v>128</v>
      </c>
      <c r="M261" s="2">
        <v>43</v>
      </c>
      <c r="N261" s="2">
        <v>99</v>
      </c>
      <c r="O261" s="2">
        <v>104</v>
      </c>
      <c r="P261" s="2">
        <v>317</v>
      </c>
      <c r="Q261" s="2">
        <v>0</v>
      </c>
      <c r="R261" s="2">
        <v>149</v>
      </c>
      <c r="S261" s="2">
        <v>29968.600000000002</v>
      </c>
      <c r="T261" s="2">
        <v>38250</v>
      </c>
      <c r="U261" s="2">
        <v>38029</v>
      </c>
      <c r="V261" s="2">
        <v>30021.200000000001</v>
      </c>
      <c r="W261" s="2">
        <v>1</v>
      </c>
      <c r="X261" s="2">
        <v>0.78942911988219522</v>
      </c>
      <c r="Y261" s="2">
        <v>0.99824790481393155</v>
      </c>
      <c r="Z261" s="2">
        <v>0</v>
      </c>
      <c r="AA261" s="2">
        <v>0.78804596492150736</v>
      </c>
    </row>
    <row r="262" spans="1:27" x14ac:dyDescent="0.3">
      <c r="A262" s="6">
        <v>45261</v>
      </c>
      <c r="B262" t="str">
        <f t="shared" si="5"/>
        <v>CRANEBEL BROACHING 50T I5005</v>
      </c>
      <c r="C262" s="2" t="s">
        <v>65</v>
      </c>
      <c r="D262" s="2">
        <v>611</v>
      </c>
      <c r="E262" s="2">
        <v>60</v>
      </c>
      <c r="F262" s="2">
        <v>1732</v>
      </c>
      <c r="G262" s="2">
        <v>887.5</v>
      </c>
      <c r="H262" s="2">
        <v>175</v>
      </c>
      <c r="I262" s="2">
        <v>260</v>
      </c>
      <c r="J262" s="2">
        <v>10</v>
      </c>
      <c r="K262" s="2">
        <v>2047</v>
      </c>
      <c r="L262" s="2">
        <v>140</v>
      </c>
      <c r="M262" s="2">
        <v>150</v>
      </c>
      <c r="N262" s="2">
        <v>0</v>
      </c>
      <c r="O262" s="2">
        <v>10</v>
      </c>
      <c r="P262" s="2">
        <v>0</v>
      </c>
      <c r="Q262" s="2">
        <v>40</v>
      </c>
      <c r="R262" s="2">
        <v>213</v>
      </c>
      <c r="S262" s="2">
        <v>31427.100000000002</v>
      </c>
      <c r="T262" s="2">
        <v>37350</v>
      </c>
      <c r="U262" s="2">
        <v>37030</v>
      </c>
      <c r="V262" s="2">
        <v>31014.5</v>
      </c>
      <c r="W262" s="2">
        <v>1.0007603406326033</v>
      </c>
      <c r="X262" s="2">
        <v>0.83755063462057788</v>
      </c>
      <c r="Y262" s="2">
        <v>1.0133034548356414</v>
      </c>
      <c r="Z262" s="2">
        <v>0</v>
      </c>
      <c r="AA262" s="2">
        <v>0.84933824739656727</v>
      </c>
    </row>
    <row r="263" spans="1:27" x14ac:dyDescent="0.3">
      <c r="A263" s="6">
        <v>45261</v>
      </c>
      <c r="B263" t="str">
        <f t="shared" si="5"/>
        <v>TASA BROACHING 75T I5006</v>
      </c>
      <c r="C263" s="2" t="s">
        <v>66</v>
      </c>
      <c r="D263" s="2">
        <v>1177</v>
      </c>
      <c r="E263" s="2">
        <v>79</v>
      </c>
      <c r="F263" s="2">
        <v>1639</v>
      </c>
      <c r="G263" s="2">
        <v>518</v>
      </c>
      <c r="H263" s="2">
        <v>155</v>
      </c>
      <c r="I263" s="2">
        <v>56</v>
      </c>
      <c r="J263" s="2">
        <v>90</v>
      </c>
      <c r="K263" s="2">
        <v>1639</v>
      </c>
      <c r="L263" s="2">
        <v>110</v>
      </c>
      <c r="M263" s="2">
        <v>30</v>
      </c>
      <c r="N263" s="2">
        <v>100</v>
      </c>
      <c r="O263" s="2">
        <v>54</v>
      </c>
      <c r="P263" s="2">
        <v>79</v>
      </c>
      <c r="Q263" s="2">
        <v>0</v>
      </c>
      <c r="R263" s="2">
        <v>183</v>
      </c>
      <c r="S263" s="2">
        <v>32952.799999999988</v>
      </c>
      <c r="T263" s="2">
        <v>38250</v>
      </c>
      <c r="U263" s="2">
        <v>38140</v>
      </c>
      <c r="V263" s="2">
        <v>32971</v>
      </c>
      <c r="W263" s="2">
        <v>1</v>
      </c>
      <c r="X263" s="2">
        <v>0.8644729942317777</v>
      </c>
      <c r="Y263" s="2">
        <v>0.9994479997573622</v>
      </c>
      <c r="Z263" s="2">
        <v>0</v>
      </c>
      <c r="AA263" s="2">
        <v>0.86399580492920791</v>
      </c>
    </row>
    <row r="264" spans="1:27" x14ac:dyDescent="0.3">
      <c r="A264" s="6">
        <v>45261</v>
      </c>
      <c r="B264" t="str">
        <f t="shared" si="5"/>
        <v>STUDER EXT GRINDING S36-1 I13005</v>
      </c>
      <c r="C264" s="2" t="s">
        <v>22</v>
      </c>
      <c r="D264" s="2">
        <v>1435</v>
      </c>
      <c r="E264" s="2">
        <v>90</v>
      </c>
      <c r="F264" s="2">
        <v>4270</v>
      </c>
      <c r="G264" s="2">
        <v>1120</v>
      </c>
      <c r="H264" s="2">
        <v>1900</v>
      </c>
      <c r="I264" s="2">
        <v>0</v>
      </c>
      <c r="J264" s="2">
        <v>0</v>
      </c>
      <c r="K264" s="2">
        <v>1485</v>
      </c>
      <c r="L264" s="2">
        <v>150</v>
      </c>
      <c r="M264" s="2">
        <v>285</v>
      </c>
      <c r="N264" s="2">
        <v>0</v>
      </c>
      <c r="O264" s="2">
        <v>0</v>
      </c>
      <c r="P264" s="2">
        <v>125</v>
      </c>
      <c r="Q264" s="2">
        <v>30</v>
      </c>
      <c r="R264" s="2">
        <v>120</v>
      </c>
      <c r="S264" s="2">
        <v>19972</v>
      </c>
      <c r="T264" s="2">
        <v>30600</v>
      </c>
      <c r="U264" s="2">
        <v>30570</v>
      </c>
      <c r="V264" s="2">
        <v>19920</v>
      </c>
      <c r="W264" s="2">
        <v>1.0324896108802417</v>
      </c>
      <c r="X264" s="2">
        <v>0.65161923454367021</v>
      </c>
      <c r="Y264" s="2">
        <v>1.0026104417670683</v>
      </c>
      <c r="Z264" s="2">
        <v>0</v>
      </c>
      <c r="AA264" s="2">
        <v>0.67454636926726153</v>
      </c>
    </row>
    <row r="265" spans="1:27" x14ac:dyDescent="0.3">
      <c r="A265" s="6">
        <v>45261</v>
      </c>
      <c r="B265" t="str">
        <f t="shared" si="5"/>
        <v>STUDER EXT GRINDING S40 I13004</v>
      </c>
      <c r="C265" s="2" t="s">
        <v>23</v>
      </c>
      <c r="D265" s="2">
        <v>1950</v>
      </c>
      <c r="E265" s="2">
        <v>200</v>
      </c>
      <c r="F265" s="2">
        <v>4480</v>
      </c>
      <c r="G265" s="2">
        <v>1265</v>
      </c>
      <c r="H265" s="2">
        <v>2510</v>
      </c>
      <c r="I265" s="2">
        <v>190</v>
      </c>
      <c r="J265" s="2">
        <v>0</v>
      </c>
      <c r="K265" s="2">
        <v>0</v>
      </c>
      <c r="L265" s="2">
        <v>135</v>
      </c>
      <c r="M265" s="2">
        <v>315</v>
      </c>
      <c r="N265" s="2">
        <v>20</v>
      </c>
      <c r="O265" s="2">
        <v>20</v>
      </c>
      <c r="P265" s="2">
        <v>630</v>
      </c>
      <c r="Q265" s="2">
        <v>120</v>
      </c>
      <c r="R265" s="2">
        <v>0</v>
      </c>
      <c r="S265" s="2">
        <v>22860</v>
      </c>
      <c r="T265" s="2">
        <v>38250</v>
      </c>
      <c r="U265" s="2">
        <v>37565</v>
      </c>
      <c r="V265" s="2">
        <v>22840</v>
      </c>
      <c r="W265" s="2">
        <v>0.99861639571082672</v>
      </c>
      <c r="X265" s="2">
        <v>0.6080127778517237</v>
      </c>
      <c r="Y265" s="2">
        <v>1.000875656742557</v>
      </c>
      <c r="Z265" s="2">
        <v>0</v>
      </c>
      <c r="AA265" s="2">
        <v>0.60770320260746713</v>
      </c>
    </row>
    <row r="266" spans="1:27" x14ac:dyDescent="0.3">
      <c r="A266" s="6">
        <v>45261</v>
      </c>
      <c r="B266" t="str">
        <f t="shared" si="5"/>
        <v>MAZAK TURNING CENTER SQT250-1 I3002</v>
      </c>
      <c r="C266" s="2" t="s">
        <v>24</v>
      </c>
      <c r="D266" s="2">
        <v>910</v>
      </c>
      <c r="E266" s="2">
        <v>315</v>
      </c>
      <c r="F266" s="2">
        <v>4655</v>
      </c>
      <c r="G266" s="2">
        <v>650</v>
      </c>
      <c r="H266" s="2">
        <v>830</v>
      </c>
      <c r="I266" s="2">
        <v>0</v>
      </c>
      <c r="J266" s="2">
        <v>0</v>
      </c>
      <c r="K266" s="2">
        <v>3995</v>
      </c>
      <c r="L266" s="2">
        <v>81</v>
      </c>
      <c r="M266" s="2">
        <v>90</v>
      </c>
      <c r="N266" s="2">
        <v>240</v>
      </c>
      <c r="O266" s="2">
        <v>0</v>
      </c>
      <c r="P266" s="2">
        <v>300</v>
      </c>
      <c r="Q266" s="2">
        <v>90</v>
      </c>
      <c r="R266" s="2">
        <v>0</v>
      </c>
      <c r="S266" s="2">
        <v>13093.5</v>
      </c>
      <c r="T266" s="2">
        <v>22950</v>
      </c>
      <c r="U266" s="2">
        <v>22860</v>
      </c>
      <c r="V266" s="2">
        <v>13944</v>
      </c>
      <c r="W266" s="2">
        <v>1.0068877551020408</v>
      </c>
      <c r="X266" s="2">
        <v>0.60997375328083991</v>
      </c>
      <c r="Y266" s="2">
        <v>0.93900602409638556</v>
      </c>
      <c r="Z266" s="2">
        <v>0</v>
      </c>
      <c r="AA266" s="2">
        <v>0.57671412167229097</v>
      </c>
    </row>
    <row r="267" spans="1:27" x14ac:dyDescent="0.3">
      <c r="A267" s="6">
        <v>45261</v>
      </c>
      <c r="B267" t="str">
        <f t="shared" si="5"/>
        <v>PMT INTERNAL GRINDING-1 FIG100XL I14004</v>
      </c>
      <c r="C267" s="2" t="s">
        <v>25</v>
      </c>
      <c r="D267" s="2">
        <v>740</v>
      </c>
      <c r="E267" s="2">
        <v>460</v>
      </c>
      <c r="F267" s="2">
        <v>1440</v>
      </c>
      <c r="G267" s="2">
        <v>1265</v>
      </c>
      <c r="H267" s="2">
        <v>2255</v>
      </c>
      <c r="I267" s="2">
        <v>30</v>
      </c>
      <c r="J267" s="2">
        <v>240</v>
      </c>
      <c r="K267" s="2">
        <v>128</v>
      </c>
      <c r="L267" s="2">
        <v>105</v>
      </c>
      <c r="M267" s="2">
        <v>515</v>
      </c>
      <c r="N267" s="2">
        <v>260</v>
      </c>
      <c r="O267" s="2">
        <v>95</v>
      </c>
      <c r="P267" s="2">
        <v>80</v>
      </c>
      <c r="Q267" s="2">
        <v>85</v>
      </c>
      <c r="R267" s="2">
        <v>0</v>
      </c>
      <c r="S267" s="2">
        <v>22289</v>
      </c>
      <c r="T267" s="2">
        <v>30150</v>
      </c>
      <c r="U267" s="2">
        <v>29700</v>
      </c>
      <c r="V267" s="2">
        <v>22082</v>
      </c>
      <c r="W267" s="2">
        <v>1</v>
      </c>
      <c r="X267" s="2">
        <v>0.74350168350168355</v>
      </c>
      <c r="Y267" s="2">
        <v>1.0093741508921292</v>
      </c>
      <c r="Z267" s="2">
        <v>0</v>
      </c>
      <c r="AA267" s="2">
        <v>0.7504713804713804</v>
      </c>
    </row>
    <row r="268" spans="1:27" x14ac:dyDescent="0.3">
      <c r="A268" s="6">
        <v>45261</v>
      </c>
      <c r="B268" t="str">
        <f t="shared" si="5"/>
        <v>MORARA CNC ID GRINDING I14002</v>
      </c>
      <c r="C268" s="2" t="s">
        <v>26</v>
      </c>
      <c r="D268" s="2">
        <v>0</v>
      </c>
      <c r="E268" s="2">
        <v>0</v>
      </c>
      <c r="F268" s="2">
        <v>0</v>
      </c>
      <c r="G268" s="2">
        <v>0</v>
      </c>
      <c r="H268" s="2">
        <v>0</v>
      </c>
      <c r="I268" s="2">
        <v>0</v>
      </c>
      <c r="J268" s="2">
        <v>0</v>
      </c>
      <c r="K268" s="2">
        <v>0</v>
      </c>
      <c r="L268" s="2">
        <v>0</v>
      </c>
      <c r="M268" s="2">
        <v>0</v>
      </c>
      <c r="N268" s="2">
        <v>0</v>
      </c>
      <c r="O268" s="2">
        <v>0</v>
      </c>
      <c r="P268" s="2">
        <v>0</v>
      </c>
      <c r="Q268" s="2">
        <v>0</v>
      </c>
      <c r="R268" s="2">
        <v>0</v>
      </c>
      <c r="S268" s="2">
        <v>0</v>
      </c>
      <c r="T268" s="2">
        <v>450</v>
      </c>
      <c r="U268" s="2">
        <v>450</v>
      </c>
      <c r="V268" s="2">
        <v>450</v>
      </c>
      <c r="W268" s="2">
        <v>0.99576597382602006</v>
      </c>
      <c r="X268" s="2">
        <v>0.64466762314681969</v>
      </c>
      <c r="Y268" s="2">
        <v>0.96587537091988129</v>
      </c>
      <c r="Z268" s="2">
        <v>0</v>
      </c>
      <c r="AA268" s="2">
        <v>0.62003218456311726</v>
      </c>
    </row>
    <row r="269" spans="1:27" x14ac:dyDescent="0.3">
      <c r="A269" s="6">
        <v>45261</v>
      </c>
      <c r="B269" t="str">
        <f t="shared" si="5"/>
        <v>VOUMARD ID GRINDING I14003</v>
      </c>
      <c r="C269" s="2" t="s">
        <v>27</v>
      </c>
      <c r="D269" s="2">
        <v>745</v>
      </c>
      <c r="E269" s="2">
        <v>1310</v>
      </c>
      <c r="F269" s="2">
        <v>4930</v>
      </c>
      <c r="G269" s="2">
        <v>555</v>
      </c>
      <c r="H269" s="2">
        <v>874</v>
      </c>
      <c r="I269" s="2">
        <v>0</v>
      </c>
      <c r="J269" s="2">
        <v>10</v>
      </c>
      <c r="K269" s="2">
        <v>40</v>
      </c>
      <c r="L269" s="2">
        <v>60</v>
      </c>
      <c r="M269" s="2">
        <v>0</v>
      </c>
      <c r="N269" s="2">
        <v>425</v>
      </c>
      <c r="O269" s="2">
        <v>0</v>
      </c>
      <c r="P269" s="2">
        <v>0</v>
      </c>
      <c r="Q269" s="2">
        <v>150</v>
      </c>
      <c r="R269" s="2">
        <v>0</v>
      </c>
      <c r="S269" s="2">
        <v>23372</v>
      </c>
      <c r="T269" s="2">
        <v>32400</v>
      </c>
      <c r="U269" s="2">
        <v>32240</v>
      </c>
      <c r="V269" s="2">
        <v>23301</v>
      </c>
      <c r="W269" s="2">
        <v>0.99924184988627751</v>
      </c>
      <c r="X269" s="2">
        <v>0.72273573200992558</v>
      </c>
      <c r="Y269" s="2">
        <v>1.0030470795244839</v>
      </c>
      <c r="Z269" s="2">
        <v>0</v>
      </c>
      <c r="AA269" s="2">
        <v>0.72438835345974195</v>
      </c>
    </row>
    <row r="270" spans="1:27" x14ac:dyDescent="0.3">
      <c r="A270" s="6">
        <v>45261</v>
      </c>
      <c r="B270" t="str">
        <f t="shared" si="5"/>
        <v>BURRI GEAR GRINDING BZ331 I15007</v>
      </c>
      <c r="C270" s="2" t="s">
        <v>28</v>
      </c>
      <c r="D270" s="2">
        <v>200</v>
      </c>
      <c r="E270" s="2">
        <v>365</v>
      </c>
      <c r="F270" s="2">
        <v>4060</v>
      </c>
      <c r="G270" s="2">
        <v>2055</v>
      </c>
      <c r="H270" s="2">
        <v>2020</v>
      </c>
      <c r="I270" s="2">
        <v>60</v>
      </c>
      <c r="J270" s="2">
        <v>30</v>
      </c>
      <c r="K270" s="2">
        <v>2115</v>
      </c>
      <c r="L270" s="2">
        <v>115</v>
      </c>
      <c r="M270" s="2">
        <v>890</v>
      </c>
      <c r="N270" s="2">
        <v>1110</v>
      </c>
      <c r="O270" s="2">
        <v>0</v>
      </c>
      <c r="P270" s="2">
        <v>480</v>
      </c>
      <c r="Q270" s="2">
        <v>515</v>
      </c>
      <c r="R270" s="2">
        <v>0</v>
      </c>
      <c r="S270" s="2">
        <v>16686</v>
      </c>
      <c r="T270" s="2">
        <v>30150</v>
      </c>
      <c r="U270" s="2">
        <v>29545</v>
      </c>
      <c r="V270" s="2">
        <v>16135</v>
      </c>
      <c r="W270" s="2">
        <v>0.99838344649207889</v>
      </c>
      <c r="X270" s="2">
        <v>0.54611609409375528</v>
      </c>
      <c r="Y270" s="2">
        <v>1.0341493647350479</v>
      </c>
      <c r="Z270" s="2">
        <v>0</v>
      </c>
      <c r="AA270" s="2">
        <v>0.56385263794776874</v>
      </c>
    </row>
    <row r="271" spans="1:27" x14ac:dyDescent="0.3">
      <c r="A271" s="6">
        <v>45261</v>
      </c>
      <c r="B271" t="str">
        <f t="shared" ref="B271:B273" si="6">_xlfn.XLOOKUP(C271,$C$274:$C$347,$B$274:$B$347)</f>
        <v>MORARA CNC ID GRINDING I14002</v>
      </c>
      <c r="C271" s="2" t="s">
        <v>26</v>
      </c>
      <c r="D271" s="2">
        <v>1095</v>
      </c>
      <c r="E271" s="2">
        <v>530</v>
      </c>
      <c r="F271" s="2">
        <v>2290</v>
      </c>
      <c r="G271" s="2">
        <v>1635</v>
      </c>
      <c r="H271" s="2">
        <v>3135</v>
      </c>
      <c r="I271" s="2">
        <v>0</v>
      </c>
      <c r="J271" s="2">
        <v>0</v>
      </c>
      <c r="K271" s="2">
        <v>1920</v>
      </c>
      <c r="L271" s="2">
        <v>140</v>
      </c>
      <c r="M271" s="2">
        <v>495</v>
      </c>
      <c r="N271" s="2">
        <v>205</v>
      </c>
      <c r="O271" s="2">
        <v>35</v>
      </c>
      <c r="P271" s="2">
        <v>70</v>
      </c>
      <c r="Q271" s="2">
        <v>250</v>
      </c>
      <c r="R271" s="2">
        <v>35</v>
      </c>
      <c r="S271" s="2">
        <v>29502.5</v>
      </c>
      <c r="T271" s="2">
        <v>40500</v>
      </c>
      <c r="U271" s="2">
        <v>40215</v>
      </c>
      <c r="V271" s="2">
        <v>29565</v>
      </c>
      <c r="W271" s="2">
        <v>1.0052910052910053</v>
      </c>
      <c r="X271" s="2">
        <v>0.73517344274524432</v>
      </c>
      <c r="Y271" s="2">
        <v>0.997886013867749</v>
      </c>
      <c r="Z271" s="2">
        <v>0</v>
      </c>
      <c r="AA271" s="2">
        <v>0.7375008798606959</v>
      </c>
    </row>
    <row r="272" spans="1:27" x14ac:dyDescent="0.3">
      <c r="A272" s="6">
        <v>45261</v>
      </c>
      <c r="B272" t="str">
        <f t="shared" si="6"/>
        <v>REISHAUER GEAR GRINDING RZ301AS I15003</v>
      </c>
      <c r="C272" s="2" t="s">
        <v>30</v>
      </c>
      <c r="D272" s="2">
        <v>2265</v>
      </c>
      <c r="E272" s="2">
        <v>230</v>
      </c>
      <c r="F272" s="2">
        <v>320</v>
      </c>
      <c r="G272" s="2">
        <v>1160</v>
      </c>
      <c r="H272" s="2">
        <v>995</v>
      </c>
      <c r="I272" s="2">
        <v>10</v>
      </c>
      <c r="J272" s="2">
        <v>0</v>
      </c>
      <c r="K272" s="2">
        <v>5220</v>
      </c>
      <c r="L272" s="2">
        <v>70</v>
      </c>
      <c r="M272" s="2">
        <v>1005</v>
      </c>
      <c r="N272" s="2">
        <v>1450</v>
      </c>
      <c r="O272" s="2">
        <v>275</v>
      </c>
      <c r="P272" s="2">
        <v>0</v>
      </c>
      <c r="Q272" s="2">
        <v>60</v>
      </c>
      <c r="R272" s="2">
        <v>0</v>
      </c>
      <c r="S272" s="2">
        <v>12091</v>
      </c>
      <c r="T272" s="2">
        <v>24300</v>
      </c>
      <c r="U272" s="2">
        <v>23955</v>
      </c>
      <c r="V272" s="2">
        <v>12140</v>
      </c>
      <c r="W272" s="2">
        <v>0.99881656804733732</v>
      </c>
      <c r="X272" s="2">
        <v>0.5067835524942601</v>
      </c>
      <c r="Y272" s="2">
        <v>0.99596375617792421</v>
      </c>
      <c r="Z272" s="2">
        <v>0</v>
      </c>
      <c r="AA272" s="2">
        <v>0.50414072737467563</v>
      </c>
    </row>
    <row r="273" spans="1:27" x14ac:dyDescent="0.3">
      <c r="A273" s="6">
        <v>45261</v>
      </c>
      <c r="B273" t="str">
        <f t="shared" si="6"/>
        <v>REISHAUER GEAR GRINDING RZ362A I15004</v>
      </c>
      <c r="C273" s="2" t="s">
        <v>31</v>
      </c>
      <c r="D273" s="2">
        <v>1775</v>
      </c>
      <c r="E273" s="2">
        <v>60</v>
      </c>
      <c r="F273" s="2">
        <v>1060</v>
      </c>
      <c r="G273" s="2">
        <v>1355</v>
      </c>
      <c r="H273" s="2">
        <v>1120</v>
      </c>
      <c r="I273" s="2">
        <v>0</v>
      </c>
      <c r="J273" s="2">
        <v>0</v>
      </c>
      <c r="K273" s="2">
        <v>3632</v>
      </c>
      <c r="L273" s="2">
        <v>105</v>
      </c>
      <c r="M273" s="2">
        <v>400</v>
      </c>
      <c r="N273" s="2">
        <v>1545</v>
      </c>
      <c r="O273" s="2">
        <v>85</v>
      </c>
      <c r="P273" s="2">
        <v>520</v>
      </c>
      <c r="Q273" s="2">
        <v>90</v>
      </c>
      <c r="R273" s="2">
        <v>190</v>
      </c>
      <c r="S273" s="2">
        <v>9669</v>
      </c>
      <c r="T273" s="2">
        <v>21600</v>
      </c>
      <c r="U273" s="2">
        <v>17258</v>
      </c>
      <c r="V273" s="2">
        <v>9663</v>
      </c>
      <c r="W273" s="2">
        <v>0.99755501222493892</v>
      </c>
      <c r="X273" s="2">
        <v>0.55991424267006606</v>
      </c>
      <c r="Y273" s="2">
        <v>1.0006209251785161</v>
      </c>
      <c r="Z273" s="2">
        <v>0</v>
      </c>
      <c r="AA273" s="2">
        <v>0.55889207400642815</v>
      </c>
    </row>
    <row r="274" spans="1:27" x14ac:dyDescent="0.3">
      <c r="A274" s="6">
        <v>45292</v>
      </c>
      <c r="B274" t="s">
        <v>1548</v>
      </c>
      <c r="C274" t="s">
        <v>0</v>
      </c>
      <c r="D274">
        <v>2743</v>
      </c>
      <c r="E274">
        <v>10</v>
      </c>
      <c r="F274">
        <v>1350</v>
      </c>
      <c r="G274">
        <v>920</v>
      </c>
      <c r="H274">
        <v>80</v>
      </c>
      <c r="I274">
        <v>0</v>
      </c>
      <c r="J274">
        <v>0</v>
      </c>
      <c r="K274">
        <v>120</v>
      </c>
      <c r="L274">
        <v>20</v>
      </c>
      <c r="M274">
        <v>145</v>
      </c>
      <c r="N274">
        <v>0</v>
      </c>
      <c r="O274">
        <v>0</v>
      </c>
      <c r="P274">
        <v>0</v>
      </c>
      <c r="Q274">
        <v>0</v>
      </c>
      <c r="R274">
        <v>150</v>
      </c>
      <c r="S274">
        <v>12728.5</v>
      </c>
      <c r="T274">
        <v>17100</v>
      </c>
      <c r="U274">
        <v>17100</v>
      </c>
      <c r="V274">
        <v>12912</v>
      </c>
      <c r="W274">
        <v>1</v>
      </c>
      <c r="X274">
        <v>0.801111111111111</v>
      </c>
      <c r="Y274">
        <v>0.88626907073508998</v>
      </c>
      <c r="Z274">
        <v>0</v>
      </c>
      <c r="AA274">
        <v>0.71</v>
      </c>
    </row>
    <row r="275" spans="1:27" x14ac:dyDescent="0.3">
      <c r="A275" s="6">
        <v>45292</v>
      </c>
      <c r="B275" t="s">
        <v>1549</v>
      </c>
      <c r="C275" t="s">
        <v>1</v>
      </c>
      <c r="D275">
        <v>1085</v>
      </c>
      <c r="E275">
        <v>350</v>
      </c>
      <c r="F275">
        <v>2295</v>
      </c>
      <c r="G275">
        <v>1895</v>
      </c>
      <c r="H275">
        <v>1210</v>
      </c>
      <c r="I275">
        <v>0</v>
      </c>
      <c r="J275">
        <v>0</v>
      </c>
      <c r="K275">
        <v>30</v>
      </c>
      <c r="L275">
        <v>185</v>
      </c>
      <c r="M275">
        <v>130</v>
      </c>
      <c r="N275">
        <v>180</v>
      </c>
      <c r="O275">
        <v>40</v>
      </c>
      <c r="P275">
        <v>0</v>
      </c>
      <c r="Q275">
        <v>210</v>
      </c>
      <c r="R275">
        <v>240</v>
      </c>
      <c r="S275">
        <v>26308.799999999996</v>
      </c>
      <c r="T275">
        <v>36900</v>
      </c>
      <c r="U275">
        <v>36650</v>
      </c>
      <c r="V275">
        <v>29050</v>
      </c>
      <c r="W275">
        <v>1</v>
      </c>
      <c r="X275">
        <v>0.85740740740740695</v>
      </c>
      <c r="Y275">
        <v>0.92071994240460797</v>
      </c>
      <c r="Z275">
        <v>0</v>
      </c>
      <c r="AA275">
        <v>0.78943209876543197</v>
      </c>
    </row>
    <row r="276" spans="1:27" x14ac:dyDescent="0.3">
      <c r="A276" s="6">
        <v>45292</v>
      </c>
      <c r="B276" t="s">
        <v>770</v>
      </c>
      <c r="C276" t="s">
        <v>2</v>
      </c>
      <c r="D276">
        <v>1255</v>
      </c>
      <c r="E276">
        <v>835</v>
      </c>
      <c r="F276">
        <v>3430</v>
      </c>
      <c r="G276">
        <v>1070</v>
      </c>
      <c r="H276">
        <v>405</v>
      </c>
      <c r="I276">
        <v>0</v>
      </c>
      <c r="J276">
        <v>0</v>
      </c>
      <c r="K276">
        <v>200</v>
      </c>
      <c r="L276">
        <v>130</v>
      </c>
      <c r="M276">
        <v>105</v>
      </c>
      <c r="N276">
        <v>0</v>
      </c>
      <c r="O276">
        <v>130</v>
      </c>
      <c r="P276">
        <v>450</v>
      </c>
      <c r="Q276">
        <v>20</v>
      </c>
      <c r="R276">
        <v>135</v>
      </c>
      <c r="S276">
        <v>29984.250000000011</v>
      </c>
      <c r="T276">
        <v>40050</v>
      </c>
      <c r="U276">
        <v>39900</v>
      </c>
      <c r="V276">
        <v>31885</v>
      </c>
      <c r="W276">
        <v>0.9994791666666667</v>
      </c>
      <c r="X276">
        <v>0.7991228070175439</v>
      </c>
      <c r="Y276">
        <v>0.94038732946526615</v>
      </c>
      <c r="Z276">
        <v>0</v>
      </c>
      <c r="AA276">
        <v>0.75109356398809557</v>
      </c>
    </row>
    <row r="277" spans="1:27" x14ac:dyDescent="0.3">
      <c r="A277" s="6">
        <v>45292</v>
      </c>
      <c r="B277" t="s">
        <v>463</v>
      </c>
      <c r="C277" t="s">
        <v>3</v>
      </c>
      <c r="D277">
        <v>3490</v>
      </c>
      <c r="E277">
        <v>105</v>
      </c>
      <c r="F277">
        <v>3395</v>
      </c>
      <c r="G277">
        <v>600</v>
      </c>
      <c r="H277">
        <v>105</v>
      </c>
      <c r="I277">
        <v>0</v>
      </c>
      <c r="J277">
        <v>0</v>
      </c>
      <c r="K277">
        <v>245</v>
      </c>
      <c r="L277">
        <v>100</v>
      </c>
      <c r="M277">
        <v>25</v>
      </c>
      <c r="N277">
        <v>430</v>
      </c>
      <c r="O277">
        <v>110</v>
      </c>
      <c r="P277">
        <v>480</v>
      </c>
      <c r="Q277">
        <v>0</v>
      </c>
      <c r="R277">
        <v>195</v>
      </c>
      <c r="S277">
        <v>20523.5</v>
      </c>
      <c r="T277">
        <v>30150</v>
      </c>
      <c r="U277">
        <v>30040</v>
      </c>
      <c r="V277">
        <v>22220</v>
      </c>
      <c r="W277">
        <v>0.99963383376052728</v>
      </c>
      <c r="X277">
        <v>0.70707070707070696</v>
      </c>
      <c r="Y277">
        <v>0.95142857142857096</v>
      </c>
      <c r="Z277">
        <v>0</v>
      </c>
      <c r="AA277">
        <v>0.67272727272727295</v>
      </c>
    </row>
    <row r="278" spans="1:27" x14ac:dyDescent="0.3">
      <c r="A278" s="6">
        <v>45292</v>
      </c>
      <c r="B278" t="s">
        <v>1415</v>
      </c>
      <c r="C278" t="s">
        <v>4</v>
      </c>
      <c r="D278">
        <v>2081</v>
      </c>
      <c r="E278">
        <v>110</v>
      </c>
      <c r="F278">
        <v>770</v>
      </c>
      <c r="G278">
        <v>920</v>
      </c>
      <c r="H278">
        <v>390</v>
      </c>
      <c r="I278">
        <v>30</v>
      </c>
      <c r="J278">
        <v>0</v>
      </c>
      <c r="K278">
        <v>3120</v>
      </c>
      <c r="L278">
        <v>75</v>
      </c>
      <c r="M278">
        <v>135</v>
      </c>
      <c r="N278">
        <v>65</v>
      </c>
      <c r="O278">
        <v>30</v>
      </c>
      <c r="P278">
        <v>0</v>
      </c>
      <c r="Q278">
        <v>145</v>
      </c>
      <c r="R278">
        <v>0</v>
      </c>
      <c r="S278">
        <v>18692</v>
      </c>
      <c r="T278">
        <v>26550</v>
      </c>
      <c r="U278">
        <v>26345</v>
      </c>
      <c r="V278">
        <v>21379</v>
      </c>
      <c r="W278">
        <v>1</v>
      </c>
      <c r="X278">
        <v>0.63611111111111096</v>
      </c>
      <c r="Y278">
        <v>0.89857350800582203</v>
      </c>
      <c r="Z278">
        <v>0</v>
      </c>
      <c r="AA278">
        <v>0.57159259259259221</v>
      </c>
    </row>
    <row r="279" spans="1:27" x14ac:dyDescent="0.3">
      <c r="A279" s="6">
        <v>45292</v>
      </c>
      <c r="B279" t="s">
        <v>1555</v>
      </c>
      <c r="C279" t="s">
        <v>5</v>
      </c>
      <c r="D279">
        <v>870</v>
      </c>
      <c r="E279">
        <v>50</v>
      </c>
      <c r="F279">
        <v>3825</v>
      </c>
      <c r="G279">
        <v>1440</v>
      </c>
      <c r="H279">
        <v>345</v>
      </c>
      <c r="I279">
        <v>0</v>
      </c>
      <c r="J279">
        <v>0</v>
      </c>
      <c r="K279">
        <v>1385</v>
      </c>
      <c r="L279">
        <v>180</v>
      </c>
      <c r="M279">
        <v>340</v>
      </c>
      <c r="N279">
        <v>90</v>
      </c>
      <c r="O279">
        <v>145</v>
      </c>
      <c r="P279">
        <v>20</v>
      </c>
      <c r="Q279">
        <v>260</v>
      </c>
      <c r="R279">
        <v>20</v>
      </c>
      <c r="S279">
        <v>27611.52</v>
      </c>
      <c r="T279">
        <v>37800</v>
      </c>
      <c r="U279">
        <v>37395</v>
      </c>
      <c r="V279">
        <v>29280</v>
      </c>
      <c r="W279">
        <v>1</v>
      </c>
      <c r="X279">
        <v>0.80940170940170897</v>
      </c>
      <c r="Y279">
        <v>0.95267159450897598</v>
      </c>
      <c r="Z279">
        <v>0</v>
      </c>
      <c r="AA279">
        <v>0.77109401709401704</v>
      </c>
    </row>
    <row r="280" spans="1:27" x14ac:dyDescent="0.3">
      <c r="A280" s="6">
        <v>45292</v>
      </c>
      <c r="B280" t="s">
        <v>1565</v>
      </c>
      <c r="C280" t="s">
        <v>6</v>
      </c>
      <c r="D280">
        <v>1660</v>
      </c>
      <c r="E280">
        <v>660</v>
      </c>
      <c r="F280">
        <v>3205</v>
      </c>
      <c r="G280">
        <v>1340</v>
      </c>
      <c r="H280">
        <v>480</v>
      </c>
      <c r="I280">
        <v>0</v>
      </c>
      <c r="J280">
        <v>0</v>
      </c>
      <c r="K280">
        <v>460</v>
      </c>
      <c r="L280">
        <v>165</v>
      </c>
      <c r="M280">
        <v>0</v>
      </c>
      <c r="N280">
        <v>250</v>
      </c>
      <c r="O280">
        <v>140</v>
      </c>
      <c r="P280">
        <v>0</v>
      </c>
      <c r="Q280">
        <v>15</v>
      </c>
      <c r="R280">
        <v>30</v>
      </c>
      <c r="S280">
        <v>26176.5</v>
      </c>
      <c r="T280">
        <v>36000</v>
      </c>
      <c r="U280">
        <v>35845</v>
      </c>
      <c r="V280">
        <v>28505</v>
      </c>
      <c r="W280">
        <v>1</v>
      </c>
      <c r="X280">
        <v>0.80185185185185204</v>
      </c>
      <c r="Y280">
        <v>0.91254041570438804</v>
      </c>
      <c r="Z280">
        <v>0</v>
      </c>
      <c r="AA280">
        <v>0.73172222222222205</v>
      </c>
    </row>
    <row r="281" spans="1:27" x14ac:dyDescent="0.3">
      <c r="A281" s="6">
        <v>45292</v>
      </c>
      <c r="B281" t="s">
        <v>763</v>
      </c>
      <c r="C281" t="s">
        <v>7</v>
      </c>
      <c r="D281">
        <v>510</v>
      </c>
      <c r="E281">
        <v>650</v>
      </c>
      <c r="F281">
        <v>2200</v>
      </c>
      <c r="G281">
        <v>815</v>
      </c>
      <c r="H281">
        <v>480</v>
      </c>
      <c r="I281">
        <v>0</v>
      </c>
      <c r="J281">
        <v>0</v>
      </c>
      <c r="K281">
        <v>1645</v>
      </c>
      <c r="L281">
        <v>105</v>
      </c>
      <c r="M281">
        <v>0</v>
      </c>
      <c r="N281">
        <v>300</v>
      </c>
      <c r="O281">
        <v>75</v>
      </c>
      <c r="P281">
        <v>0</v>
      </c>
      <c r="Q281">
        <v>15</v>
      </c>
      <c r="R281">
        <v>0</v>
      </c>
      <c r="S281">
        <v>29358.100000000006</v>
      </c>
      <c r="T281">
        <v>37350</v>
      </c>
      <c r="U281">
        <v>37260</v>
      </c>
      <c r="V281">
        <v>31455</v>
      </c>
      <c r="W281">
        <v>1</v>
      </c>
      <c r="X281">
        <v>0.79097093382807704</v>
      </c>
      <c r="Y281">
        <v>0.947271305707584</v>
      </c>
      <c r="Z281">
        <v>0</v>
      </c>
      <c r="AA281">
        <v>0.74926406926406897</v>
      </c>
    </row>
    <row r="282" spans="1:27" x14ac:dyDescent="0.3">
      <c r="A282" s="6">
        <v>45292</v>
      </c>
      <c r="B282" t="s">
        <v>473</v>
      </c>
      <c r="C282" t="s">
        <v>8</v>
      </c>
      <c r="D282">
        <v>6910</v>
      </c>
      <c r="E282">
        <v>245</v>
      </c>
      <c r="F282">
        <v>3200</v>
      </c>
      <c r="G282">
        <v>930</v>
      </c>
      <c r="H282">
        <v>300</v>
      </c>
      <c r="I282">
        <v>0</v>
      </c>
      <c r="J282">
        <v>450</v>
      </c>
      <c r="K282">
        <v>430</v>
      </c>
      <c r="L282">
        <v>110</v>
      </c>
      <c r="M282">
        <v>0</v>
      </c>
      <c r="N282">
        <v>10</v>
      </c>
      <c r="O282">
        <v>0</v>
      </c>
      <c r="P282">
        <v>0</v>
      </c>
      <c r="Q282">
        <v>185</v>
      </c>
      <c r="R282">
        <v>60</v>
      </c>
      <c r="S282">
        <v>19009</v>
      </c>
      <c r="T282">
        <v>27000</v>
      </c>
      <c r="U282">
        <v>26800</v>
      </c>
      <c r="V282">
        <v>20810</v>
      </c>
      <c r="W282">
        <v>0.99936507936507935</v>
      </c>
      <c r="X282">
        <v>0.70707070707070696</v>
      </c>
      <c r="Y282">
        <v>0.95142857142857096</v>
      </c>
      <c r="Z282">
        <v>0</v>
      </c>
      <c r="AA282">
        <v>0.67272727272727295</v>
      </c>
    </row>
    <row r="283" spans="1:27" x14ac:dyDescent="0.3">
      <c r="A283" s="6">
        <v>45292</v>
      </c>
      <c r="B283" t="s">
        <v>1567</v>
      </c>
      <c r="C283" t="s">
        <v>9</v>
      </c>
      <c r="D283">
        <v>1010</v>
      </c>
      <c r="E283">
        <v>150</v>
      </c>
      <c r="F283">
        <v>2745</v>
      </c>
      <c r="G283">
        <v>545</v>
      </c>
      <c r="H283">
        <v>56</v>
      </c>
      <c r="I283">
        <v>60</v>
      </c>
      <c r="J283">
        <v>0</v>
      </c>
      <c r="K283">
        <v>930</v>
      </c>
      <c r="L283">
        <v>330</v>
      </c>
      <c r="M283">
        <v>100</v>
      </c>
      <c r="N283">
        <v>735</v>
      </c>
      <c r="O283">
        <v>40</v>
      </c>
      <c r="P283">
        <v>2140</v>
      </c>
      <c r="Q283">
        <v>120</v>
      </c>
      <c r="R283">
        <v>455</v>
      </c>
      <c r="S283">
        <v>25009.199999999997</v>
      </c>
      <c r="T283">
        <v>36000</v>
      </c>
      <c r="U283">
        <v>35760</v>
      </c>
      <c r="V283">
        <v>26584</v>
      </c>
      <c r="W283">
        <v>1</v>
      </c>
      <c r="X283">
        <v>0.74340044742729305</v>
      </c>
      <c r="Y283">
        <v>0.94076136021667156</v>
      </c>
      <c r="Z283">
        <v>0</v>
      </c>
      <c r="AA283">
        <v>0.69936241610738248</v>
      </c>
    </row>
    <row r="284" spans="1:27" x14ac:dyDescent="0.3">
      <c r="A284" s="6">
        <v>45292</v>
      </c>
      <c r="B284" t="s">
        <v>1432</v>
      </c>
      <c r="C284" t="s">
        <v>10</v>
      </c>
      <c r="D284">
        <v>2080</v>
      </c>
      <c r="E284">
        <v>1393</v>
      </c>
      <c r="F284">
        <v>2020</v>
      </c>
      <c r="G284">
        <v>835</v>
      </c>
      <c r="H284">
        <v>780</v>
      </c>
      <c r="I284">
        <v>0</v>
      </c>
      <c r="J284">
        <v>0</v>
      </c>
      <c r="K284">
        <v>225</v>
      </c>
      <c r="L284">
        <v>140</v>
      </c>
      <c r="M284">
        <v>345</v>
      </c>
      <c r="N284">
        <v>110</v>
      </c>
      <c r="O284">
        <v>0</v>
      </c>
      <c r="P284">
        <v>0</v>
      </c>
      <c r="Q284">
        <v>865</v>
      </c>
      <c r="R284">
        <v>525</v>
      </c>
      <c r="S284">
        <v>23964</v>
      </c>
      <c r="T284">
        <v>31500</v>
      </c>
      <c r="U284">
        <v>30635</v>
      </c>
      <c r="V284">
        <v>24132</v>
      </c>
      <c r="W284">
        <v>0.99954607353608715</v>
      </c>
      <c r="X284">
        <v>0.78772645666721075</v>
      </c>
      <c r="Y284">
        <v>0.99303828940825456</v>
      </c>
      <c r="Z284">
        <v>0</v>
      </c>
      <c r="AA284">
        <v>0.78188745246348268</v>
      </c>
    </row>
    <row r="285" spans="1:27" x14ac:dyDescent="0.3">
      <c r="A285" s="6">
        <v>45292</v>
      </c>
      <c r="B285" t="s">
        <v>1556</v>
      </c>
      <c r="C285" t="s">
        <v>11</v>
      </c>
      <c r="D285">
        <v>0</v>
      </c>
      <c r="E285">
        <v>75</v>
      </c>
      <c r="F285">
        <v>4845</v>
      </c>
      <c r="G285">
        <v>1985</v>
      </c>
      <c r="H285">
        <v>980</v>
      </c>
      <c r="I285">
        <v>0</v>
      </c>
      <c r="J285">
        <v>0</v>
      </c>
      <c r="K285">
        <v>1780</v>
      </c>
      <c r="L285">
        <v>170</v>
      </c>
      <c r="M285">
        <v>10</v>
      </c>
      <c r="N285">
        <v>225</v>
      </c>
      <c r="O285">
        <v>0</v>
      </c>
      <c r="P285">
        <v>175</v>
      </c>
      <c r="Q285">
        <v>150</v>
      </c>
      <c r="R285">
        <v>0</v>
      </c>
      <c r="S285">
        <v>23077.199999999997</v>
      </c>
      <c r="T285">
        <v>35550</v>
      </c>
      <c r="U285">
        <v>35400</v>
      </c>
      <c r="V285">
        <v>25325</v>
      </c>
      <c r="W285">
        <v>1</v>
      </c>
      <c r="X285">
        <v>0.71539548022598876</v>
      </c>
      <c r="Y285">
        <v>0.91124185587364248</v>
      </c>
      <c r="Z285">
        <v>0</v>
      </c>
      <c r="AA285">
        <v>0.65189830508474567</v>
      </c>
    </row>
    <row r="286" spans="1:27" x14ac:dyDescent="0.3">
      <c r="A286" s="6">
        <v>45292</v>
      </c>
      <c r="B286" t="s">
        <v>750</v>
      </c>
      <c r="C286" t="s">
        <v>12</v>
      </c>
      <c r="D286">
        <v>145</v>
      </c>
      <c r="E286">
        <v>420</v>
      </c>
      <c r="F286">
        <v>4420</v>
      </c>
      <c r="G286">
        <v>1990</v>
      </c>
      <c r="H286">
        <v>0</v>
      </c>
      <c r="I286">
        <v>0</v>
      </c>
      <c r="J286">
        <v>0</v>
      </c>
      <c r="K286">
        <v>1070</v>
      </c>
      <c r="L286">
        <v>170</v>
      </c>
      <c r="M286">
        <v>10</v>
      </c>
      <c r="N286">
        <v>415</v>
      </c>
      <c r="O286">
        <v>90</v>
      </c>
      <c r="P286">
        <v>370</v>
      </c>
      <c r="Q286">
        <v>160</v>
      </c>
      <c r="R286">
        <v>100</v>
      </c>
      <c r="S286">
        <v>24979.100000000006</v>
      </c>
      <c r="T286">
        <v>36900</v>
      </c>
      <c r="U286">
        <v>36650</v>
      </c>
      <c r="V286">
        <v>26940</v>
      </c>
      <c r="W286">
        <v>1</v>
      </c>
      <c r="X286">
        <v>0.73506139154160988</v>
      </c>
      <c r="Y286">
        <v>0.92721232368225703</v>
      </c>
      <c r="Z286">
        <v>0</v>
      </c>
      <c r="AA286">
        <v>0.68155798090040942</v>
      </c>
    </row>
    <row r="287" spans="1:27" x14ac:dyDescent="0.3">
      <c r="A287" s="6">
        <v>45292</v>
      </c>
      <c r="B287" t="s">
        <v>840</v>
      </c>
      <c r="C287" t="s">
        <v>13</v>
      </c>
      <c r="D287">
        <v>525</v>
      </c>
      <c r="E287">
        <v>120</v>
      </c>
      <c r="F287">
        <v>4570</v>
      </c>
      <c r="G287">
        <v>2270</v>
      </c>
      <c r="H287">
        <v>625</v>
      </c>
      <c r="I287">
        <v>0</v>
      </c>
      <c r="J287">
        <v>0</v>
      </c>
      <c r="K287">
        <v>2246</v>
      </c>
      <c r="L287">
        <v>175</v>
      </c>
      <c r="M287">
        <v>165</v>
      </c>
      <c r="N287">
        <v>75</v>
      </c>
      <c r="O287">
        <v>30</v>
      </c>
      <c r="P287">
        <v>150</v>
      </c>
      <c r="Q287">
        <v>90</v>
      </c>
      <c r="R287">
        <v>50</v>
      </c>
      <c r="S287">
        <v>23582.919999999995</v>
      </c>
      <c r="T287">
        <v>37800</v>
      </c>
      <c r="U287">
        <v>37665</v>
      </c>
      <c r="V287">
        <v>26709</v>
      </c>
      <c r="W287">
        <v>1</v>
      </c>
      <c r="X287">
        <v>0.70911987256073272</v>
      </c>
      <c r="Y287">
        <v>0.88295780448537931</v>
      </c>
      <c r="Z287">
        <v>0</v>
      </c>
      <c r="AA287">
        <v>0.62612292579317652</v>
      </c>
    </row>
    <row r="288" spans="1:27" x14ac:dyDescent="0.3">
      <c r="A288" s="6">
        <v>45292</v>
      </c>
      <c r="B288" t="s">
        <v>1410</v>
      </c>
      <c r="C288" t="s">
        <v>14</v>
      </c>
      <c r="D288">
        <v>0</v>
      </c>
      <c r="E288">
        <v>0</v>
      </c>
      <c r="F288">
        <v>0</v>
      </c>
      <c r="G288">
        <v>0</v>
      </c>
      <c r="H288">
        <v>0</v>
      </c>
      <c r="I288">
        <v>0</v>
      </c>
      <c r="J288">
        <v>0</v>
      </c>
      <c r="K288">
        <v>0</v>
      </c>
      <c r="L288">
        <v>0</v>
      </c>
      <c r="M288">
        <v>0</v>
      </c>
      <c r="N288">
        <v>0</v>
      </c>
      <c r="O288">
        <v>0</v>
      </c>
      <c r="P288">
        <v>0</v>
      </c>
      <c r="Q288">
        <v>0</v>
      </c>
      <c r="R288">
        <v>0</v>
      </c>
      <c r="S288">
        <v>14413.8</v>
      </c>
      <c r="T288">
        <v>24750</v>
      </c>
      <c r="U288">
        <v>24520</v>
      </c>
      <c r="V288">
        <v>15940</v>
      </c>
      <c r="W288">
        <v>1</v>
      </c>
      <c r="X288">
        <v>0.65008156606851553</v>
      </c>
      <c r="Y288">
        <v>0.90425345043914673</v>
      </c>
      <c r="Z288">
        <v>0</v>
      </c>
      <c r="AA288">
        <v>0.58783849918433928</v>
      </c>
    </row>
    <row r="289" spans="1:27" x14ac:dyDescent="0.3">
      <c r="A289" s="6">
        <v>45292</v>
      </c>
      <c r="B289" t="s">
        <v>831</v>
      </c>
      <c r="C289" t="s">
        <v>15</v>
      </c>
      <c r="D289">
        <v>2785</v>
      </c>
      <c r="E289">
        <v>1110</v>
      </c>
      <c r="F289">
        <v>1305</v>
      </c>
      <c r="G289">
        <v>505</v>
      </c>
      <c r="H289">
        <v>175</v>
      </c>
      <c r="I289">
        <v>0</v>
      </c>
      <c r="J289">
        <v>0</v>
      </c>
      <c r="K289">
        <v>1830</v>
      </c>
      <c r="L289">
        <v>180</v>
      </c>
      <c r="M289">
        <v>125</v>
      </c>
      <c r="N289">
        <v>60</v>
      </c>
      <c r="O289">
        <v>120</v>
      </c>
      <c r="P289">
        <v>0</v>
      </c>
      <c r="Q289">
        <v>35</v>
      </c>
      <c r="R289">
        <v>435</v>
      </c>
      <c r="S289">
        <v>23657.5</v>
      </c>
      <c r="T289">
        <v>30150</v>
      </c>
      <c r="U289">
        <v>29995</v>
      </c>
      <c r="V289">
        <v>23735</v>
      </c>
      <c r="W289">
        <v>1</v>
      </c>
      <c r="X289">
        <v>0.79129854975829306</v>
      </c>
      <c r="Y289">
        <v>0.99673477986096481</v>
      </c>
      <c r="Z289">
        <v>0</v>
      </c>
      <c r="AA289">
        <v>0.78871478579763299</v>
      </c>
    </row>
    <row r="290" spans="1:27" x14ac:dyDescent="0.3">
      <c r="A290" s="6">
        <v>45292</v>
      </c>
      <c r="B290" t="s">
        <v>826</v>
      </c>
      <c r="C290" t="s">
        <v>16</v>
      </c>
      <c r="D290">
        <v>3145</v>
      </c>
      <c r="E290">
        <v>495</v>
      </c>
      <c r="F290">
        <v>2315</v>
      </c>
      <c r="G290">
        <v>1295</v>
      </c>
      <c r="H290">
        <v>900</v>
      </c>
      <c r="I290">
        <v>0</v>
      </c>
      <c r="J290">
        <v>0</v>
      </c>
      <c r="K290">
        <v>635</v>
      </c>
      <c r="L290">
        <v>110</v>
      </c>
      <c r="M290">
        <v>30</v>
      </c>
      <c r="N290">
        <v>635</v>
      </c>
      <c r="O290">
        <v>45</v>
      </c>
      <c r="P290">
        <v>850</v>
      </c>
      <c r="Q290">
        <v>120</v>
      </c>
      <c r="R290">
        <v>315</v>
      </c>
      <c r="S290">
        <v>23118.720000000001</v>
      </c>
      <c r="T290">
        <v>32400</v>
      </c>
      <c r="U290">
        <v>32235</v>
      </c>
      <c r="V290">
        <v>23310</v>
      </c>
      <c r="W290">
        <v>1</v>
      </c>
      <c r="X290">
        <v>0.72312703583061888</v>
      </c>
      <c r="Y290">
        <v>0.99179407979407985</v>
      </c>
      <c r="Z290">
        <v>0</v>
      </c>
      <c r="AA290">
        <v>0.71719311307584921</v>
      </c>
    </row>
    <row r="291" spans="1:27" x14ac:dyDescent="0.3">
      <c r="A291" s="6">
        <v>45292</v>
      </c>
      <c r="B291" t="s">
        <v>1550</v>
      </c>
      <c r="C291" t="s">
        <v>17</v>
      </c>
      <c r="D291">
        <v>120</v>
      </c>
      <c r="E291">
        <v>0</v>
      </c>
      <c r="F291">
        <v>20</v>
      </c>
      <c r="G291">
        <v>0</v>
      </c>
      <c r="H291">
        <v>0</v>
      </c>
      <c r="I291">
        <v>0</v>
      </c>
      <c r="J291">
        <v>0</v>
      </c>
      <c r="K291">
        <v>0</v>
      </c>
      <c r="L291">
        <v>0</v>
      </c>
      <c r="M291">
        <v>0</v>
      </c>
      <c r="N291">
        <v>0</v>
      </c>
      <c r="O291">
        <v>0</v>
      </c>
      <c r="P291">
        <v>0</v>
      </c>
      <c r="Q291">
        <v>0</v>
      </c>
      <c r="R291">
        <v>0</v>
      </c>
      <c r="S291">
        <v>726</v>
      </c>
      <c r="T291">
        <v>900</v>
      </c>
      <c r="U291">
        <v>900</v>
      </c>
      <c r="V291">
        <v>760</v>
      </c>
      <c r="W291">
        <v>1</v>
      </c>
      <c r="X291" t="e">
        <v>#DIV/0!</v>
      </c>
      <c r="Y291" t="e">
        <v>#DIV/0!</v>
      </c>
      <c r="Z291">
        <v>0</v>
      </c>
      <c r="AA291" t="e">
        <v>#DIV/0!</v>
      </c>
    </row>
    <row r="292" spans="1:27" x14ac:dyDescent="0.3">
      <c r="A292" s="6">
        <v>45292</v>
      </c>
      <c r="B292" t="s">
        <v>955</v>
      </c>
      <c r="C292" t="s">
        <v>18</v>
      </c>
      <c r="D292">
        <v>3105</v>
      </c>
      <c r="E292">
        <v>205</v>
      </c>
      <c r="F292">
        <v>2620</v>
      </c>
      <c r="G292">
        <v>1277</v>
      </c>
      <c r="H292">
        <v>420</v>
      </c>
      <c r="I292">
        <v>0</v>
      </c>
      <c r="J292">
        <v>0</v>
      </c>
      <c r="K292">
        <v>3060</v>
      </c>
      <c r="L292">
        <v>155</v>
      </c>
      <c r="M292">
        <v>60</v>
      </c>
      <c r="N292">
        <v>35</v>
      </c>
      <c r="O292">
        <v>0</v>
      </c>
      <c r="P292">
        <v>0</v>
      </c>
      <c r="Q292">
        <v>1195</v>
      </c>
      <c r="R292">
        <v>205</v>
      </c>
      <c r="S292">
        <v>22515.599999999999</v>
      </c>
      <c r="T292">
        <v>35550</v>
      </c>
      <c r="U292">
        <v>34805</v>
      </c>
      <c r="V292">
        <v>25013</v>
      </c>
      <c r="W292">
        <v>0.99925121677274431</v>
      </c>
      <c r="X292">
        <v>0.71866111190920845</v>
      </c>
      <c r="Y292">
        <v>0.9001559189221604</v>
      </c>
      <c r="Z292">
        <v>0</v>
      </c>
      <c r="AA292">
        <v>0.64642266043293783</v>
      </c>
    </row>
    <row r="293" spans="1:27" x14ac:dyDescent="0.3">
      <c r="A293" s="6">
        <v>45292</v>
      </c>
      <c r="B293" t="s">
        <v>736</v>
      </c>
      <c r="C293" t="s">
        <v>19</v>
      </c>
      <c r="D293">
        <v>1390</v>
      </c>
      <c r="E293">
        <v>715</v>
      </c>
      <c r="F293">
        <v>3135</v>
      </c>
      <c r="G293">
        <v>1036</v>
      </c>
      <c r="H293">
        <v>715</v>
      </c>
      <c r="I293">
        <v>0</v>
      </c>
      <c r="J293">
        <v>0</v>
      </c>
      <c r="K293">
        <v>595</v>
      </c>
      <c r="L293">
        <v>115</v>
      </c>
      <c r="M293">
        <v>30</v>
      </c>
      <c r="N293">
        <v>180</v>
      </c>
      <c r="O293">
        <v>10</v>
      </c>
      <c r="P293">
        <v>0</v>
      </c>
      <c r="Q293">
        <v>0</v>
      </c>
      <c r="R293">
        <v>0</v>
      </c>
      <c r="S293">
        <v>28737.925999999999</v>
      </c>
      <c r="T293">
        <v>37800</v>
      </c>
      <c r="U293">
        <v>37790</v>
      </c>
      <c r="V293">
        <v>30779</v>
      </c>
      <c r="W293">
        <v>1</v>
      </c>
      <c r="X293">
        <v>0.81447472876422333</v>
      </c>
      <c r="Y293">
        <v>0.93368614964748686</v>
      </c>
      <c r="Z293">
        <v>0</v>
      </c>
      <c r="AA293">
        <v>0.7604637734850489</v>
      </c>
    </row>
    <row r="294" spans="1:27" x14ac:dyDescent="0.3">
      <c r="A294" s="6">
        <v>45292</v>
      </c>
      <c r="B294" t="s">
        <v>1554</v>
      </c>
      <c r="C294" t="s">
        <v>3932</v>
      </c>
      <c r="AA294">
        <v>0.7</v>
      </c>
    </row>
    <row r="295" spans="1:27" x14ac:dyDescent="0.3">
      <c r="A295" s="6">
        <v>45292</v>
      </c>
      <c r="B295" t="s">
        <v>1459</v>
      </c>
      <c r="C295" t="s">
        <v>22</v>
      </c>
      <c r="D295">
        <v>2260</v>
      </c>
      <c r="E295">
        <v>480</v>
      </c>
      <c r="F295">
        <v>6960</v>
      </c>
      <c r="G295">
        <v>1375</v>
      </c>
      <c r="H295">
        <v>1865</v>
      </c>
      <c r="I295">
        <v>0</v>
      </c>
      <c r="J295">
        <v>0</v>
      </c>
      <c r="K295">
        <v>3065</v>
      </c>
      <c r="L295">
        <v>130</v>
      </c>
      <c r="M295">
        <v>195</v>
      </c>
      <c r="N295">
        <v>30</v>
      </c>
      <c r="O295">
        <v>35</v>
      </c>
      <c r="P295">
        <v>315</v>
      </c>
      <c r="Q295">
        <v>60</v>
      </c>
      <c r="R295">
        <v>115</v>
      </c>
      <c r="S295">
        <v>23639.5</v>
      </c>
      <c r="T295">
        <v>40050</v>
      </c>
      <c r="U295">
        <v>39955</v>
      </c>
      <c r="V295">
        <v>23615</v>
      </c>
      <c r="W295">
        <v>1.0191657271702368</v>
      </c>
      <c r="X295">
        <v>0.59103991990989868</v>
      </c>
      <c r="Y295">
        <v>1.0010374761803937</v>
      </c>
      <c r="Z295">
        <v>0</v>
      </c>
      <c r="AA295">
        <v>0.60299257182932831</v>
      </c>
    </row>
    <row r="296" spans="1:27" x14ac:dyDescent="0.3">
      <c r="A296" s="6">
        <v>45292</v>
      </c>
      <c r="B296" t="s">
        <v>1481</v>
      </c>
      <c r="C296" t="s">
        <v>23</v>
      </c>
      <c r="D296">
        <v>1835</v>
      </c>
      <c r="E296">
        <v>210</v>
      </c>
      <c r="F296">
        <v>4820</v>
      </c>
      <c r="G296">
        <v>1005</v>
      </c>
      <c r="H296">
        <v>1755</v>
      </c>
      <c r="I296">
        <v>80</v>
      </c>
      <c r="J296">
        <v>0</v>
      </c>
      <c r="K296">
        <v>0</v>
      </c>
      <c r="L296">
        <v>45</v>
      </c>
      <c r="M296">
        <v>40</v>
      </c>
      <c r="N296">
        <v>15</v>
      </c>
      <c r="O296">
        <v>35</v>
      </c>
      <c r="P296">
        <v>0</v>
      </c>
      <c r="Q296">
        <v>0</v>
      </c>
      <c r="R296">
        <v>0</v>
      </c>
      <c r="S296">
        <v>22847</v>
      </c>
      <c r="T296">
        <v>37350</v>
      </c>
      <c r="U296">
        <v>36625</v>
      </c>
      <c r="V296">
        <v>23125</v>
      </c>
      <c r="W296">
        <v>0.99838292367399739</v>
      </c>
      <c r="X296">
        <v>0.6313993174061433</v>
      </c>
      <c r="Y296">
        <v>0.98797837837837843</v>
      </c>
      <c r="Z296">
        <v>0</v>
      </c>
      <c r="AA296">
        <v>0.62280012715849331</v>
      </c>
    </row>
    <row r="297" spans="1:27" x14ac:dyDescent="0.3">
      <c r="A297" s="6">
        <v>45292</v>
      </c>
      <c r="B297" t="s">
        <v>1561</v>
      </c>
      <c r="C297" t="s">
        <v>24</v>
      </c>
      <c r="D297">
        <v>2915</v>
      </c>
      <c r="E297">
        <v>845</v>
      </c>
      <c r="F297">
        <v>7460</v>
      </c>
      <c r="G297">
        <v>1065</v>
      </c>
      <c r="H297">
        <v>1855</v>
      </c>
      <c r="I297">
        <v>0</v>
      </c>
      <c r="J297">
        <v>0</v>
      </c>
      <c r="K297">
        <v>82</v>
      </c>
      <c r="L297">
        <v>120</v>
      </c>
      <c r="M297">
        <v>365</v>
      </c>
      <c r="N297">
        <v>645</v>
      </c>
      <c r="O297">
        <v>25</v>
      </c>
      <c r="P297">
        <v>0</v>
      </c>
      <c r="Q297">
        <v>80</v>
      </c>
      <c r="R297">
        <v>60</v>
      </c>
      <c r="S297">
        <v>22953.5</v>
      </c>
      <c r="T297">
        <v>39150</v>
      </c>
      <c r="U297">
        <v>39045</v>
      </c>
      <c r="V297">
        <v>23633</v>
      </c>
      <c r="W297">
        <v>1.0101261878797321</v>
      </c>
      <c r="X297">
        <v>0.60527596363170699</v>
      </c>
      <c r="Y297">
        <v>0.97124783142216398</v>
      </c>
      <c r="Z297">
        <v>0</v>
      </c>
      <c r="AA297">
        <v>0.59382587920341745</v>
      </c>
    </row>
    <row r="298" spans="1:27" x14ac:dyDescent="0.3">
      <c r="A298" s="6">
        <v>45292</v>
      </c>
      <c r="B298" t="s">
        <v>1368</v>
      </c>
      <c r="C298" t="s">
        <v>25</v>
      </c>
      <c r="D298">
        <v>1195</v>
      </c>
      <c r="E298">
        <v>695</v>
      </c>
      <c r="F298">
        <v>2215</v>
      </c>
      <c r="G298">
        <v>1670</v>
      </c>
      <c r="H298">
        <v>2710</v>
      </c>
      <c r="I298">
        <v>0</v>
      </c>
      <c r="J298">
        <v>0</v>
      </c>
      <c r="K298">
        <v>305</v>
      </c>
      <c r="L298">
        <v>210</v>
      </c>
      <c r="M298">
        <v>234</v>
      </c>
      <c r="N298">
        <v>235</v>
      </c>
      <c r="O298">
        <v>153</v>
      </c>
      <c r="P298">
        <v>75</v>
      </c>
      <c r="Q298">
        <v>170</v>
      </c>
      <c r="R298">
        <v>280</v>
      </c>
      <c r="S298">
        <v>29935</v>
      </c>
      <c r="T298">
        <v>40050</v>
      </c>
      <c r="U298">
        <v>39727</v>
      </c>
      <c r="V298">
        <v>29903</v>
      </c>
      <c r="W298">
        <v>1</v>
      </c>
      <c r="X298">
        <v>0.75271226118257106</v>
      </c>
      <c r="Y298">
        <v>1.0010701267431361</v>
      </c>
      <c r="Z298">
        <v>0</v>
      </c>
      <c r="AA298">
        <v>0.75351775870314897</v>
      </c>
    </row>
    <row r="299" spans="1:27" x14ac:dyDescent="0.3">
      <c r="A299" s="6">
        <v>45292</v>
      </c>
      <c r="B299" t="s">
        <v>1568</v>
      </c>
      <c r="C299" t="s">
        <v>26</v>
      </c>
      <c r="D299">
        <v>2640</v>
      </c>
      <c r="E299">
        <v>290</v>
      </c>
      <c r="F299">
        <v>3610</v>
      </c>
      <c r="G299">
        <v>120</v>
      </c>
      <c r="H299">
        <v>970</v>
      </c>
      <c r="I299">
        <v>60</v>
      </c>
      <c r="J299">
        <v>0</v>
      </c>
      <c r="K299">
        <v>2550</v>
      </c>
      <c r="L299">
        <v>110</v>
      </c>
      <c r="M299">
        <v>280</v>
      </c>
      <c r="N299">
        <v>60</v>
      </c>
      <c r="O299">
        <v>50</v>
      </c>
      <c r="P299">
        <v>0</v>
      </c>
      <c r="Q299">
        <v>0</v>
      </c>
      <c r="R299">
        <v>30</v>
      </c>
      <c r="S299">
        <v>17560</v>
      </c>
      <c r="T299">
        <v>27900</v>
      </c>
      <c r="U299">
        <v>27790</v>
      </c>
      <c r="V299">
        <v>17580</v>
      </c>
      <c r="W299">
        <v>1</v>
      </c>
      <c r="X299">
        <v>0.63260165527168044</v>
      </c>
      <c r="Y299">
        <v>0.99886234357224113</v>
      </c>
      <c r="Z299">
        <v>0</v>
      </c>
      <c r="AA299">
        <v>0.63188197193234974</v>
      </c>
    </row>
    <row r="300" spans="1:27" x14ac:dyDescent="0.3">
      <c r="A300" s="6">
        <v>45292</v>
      </c>
      <c r="B300" t="s">
        <v>1540</v>
      </c>
      <c r="C300" t="s">
        <v>27</v>
      </c>
      <c r="D300">
        <v>715</v>
      </c>
      <c r="E300">
        <v>1470</v>
      </c>
      <c r="F300">
        <v>5915</v>
      </c>
      <c r="G300">
        <v>1485</v>
      </c>
      <c r="H300">
        <v>1685</v>
      </c>
      <c r="I300">
        <v>30</v>
      </c>
      <c r="J300">
        <v>0</v>
      </c>
      <c r="K300">
        <v>490</v>
      </c>
      <c r="L300">
        <v>145</v>
      </c>
      <c r="M300">
        <v>40</v>
      </c>
      <c r="N300">
        <v>640</v>
      </c>
      <c r="O300">
        <v>125</v>
      </c>
      <c r="P300">
        <v>0</v>
      </c>
      <c r="Q300">
        <v>0</v>
      </c>
      <c r="R300">
        <v>25</v>
      </c>
      <c r="S300">
        <v>25891</v>
      </c>
      <c r="T300">
        <v>38700</v>
      </c>
      <c r="U300">
        <v>38545</v>
      </c>
      <c r="V300">
        <v>25935</v>
      </c>
      <c r="W300">
        <v>0.99852786540483707</v>
      </c>
      <c r="X300">
        <v>0.67284991568296793</v>
      </c>
      <c r="Y300">
        <v>0.99830345093502992</v>
      </c>
      <c r="Z300">
        <v>0</v>
      </c>
      <c r="AA300">
        <v>0.67071954762476682</v>
      </c>
    </row>
    <row r="301" spans="1:27" x14ac:dyDescent="0.3">
      <c r="A301" s="6">
        <v>45292</v>
      </c>
      <c r="B301" t="s">
        <v>454</v>
      </c>
      <c r="C301" t="s">
        <v>28</v>
      </c>
      <c r="D301">
        <v>800</v>
      </c>
      <c r="E301">
        <v>330</v>
      </c>
      <c r="F301">
        <v>5365</v>
      </c>
      <c r="G301">
        <v>2045</v>
      </c>
      <c r="H301">
        <v>2050</v>
      </c>
      <c r="I301">
        <v>60</v>
      </c>
      <c r="J301">
        <v>0</v>
      </c>
      <c r="K301">
        <v>975</v>
      </c>
      <c r="L301">
        <v>120</v>
      </c>
      <c r="M301">
        <v>485</v>
      </c>
      <c r="N301">
        <v>335</v>
      </c>
      <c r="O301">
        <v>90</v>
      </c>
      <c r="P301">
        <v>30</v>
      </c>
      <c r="Q301">
        <v>15</v>
      </c>
      <c r="R301">
        <v>1200</v>
      </c>
      <c r="S301">
        <v>22330.7</v>
      </c>
      <c r="T301">
        <v>36000</v>
      </c>
      <c r="U301">
        <v>35835</v>
      </c>
      <c r="V301">
        <v>22100</v>
      </c>
      <c r="W301">
        <v>0.9983150800336984</v>
      </c>
      <c r="X301">
        <v>0.61671550160457655</v>
      </c>
      <c r="Y301">
        <v>1.0104389140271492</v>
      </c>
      <c r="Z301">
        <v>0</v>
      </c>
      <c r="AA301">
        <v>0.62210337819753059</v>
      </c>
    </row>
    <row r="302" spans="1:27" x14ac:dyDescent="0.3">
      <c r="A302" s="6">
        <v>45292</v>
      </c>
      <c r="B302" t="s">
        <v>1551</v>
      </c>
      <c r="C302" t="s">
        <v>29</v>
      </c>
      <c r="D302">
        <v>1030</v>
      </c>
      <c r="E302">
        <v>525</v>
      </c>
      <c r="F302">
        <v>2210</v>
      </c>
      <c r="G302">
        <v>3920</v>
      </c>
      <c r="H302">
        <v>2385</v>
      </c>
      <c r="I302">
        <v>0</v>
      </c>
      <c r="J302">
        <v>0</v>
      </c>
      <c r="K302">
        <v>110</v>
      </c>
      <c r="L302">
        <v>210</v>
      </c>
      <c r="M302">
        <v>515</v>
      </c>
      <c r="N302">
        <v>375</v>
      </c>
      <c r="O302">
        <v>80</v>
      </c>
      <c r="P302">
        <v>440</v>
      </c>
      <c r="Q302">
        <v>120</v>
      </c>
      <c r="R302">
        <v>60</v>
      </c>
      <c r="S302">
        <v>27508.5</v>
      </c>
      <c r="T302">
        <v>39600</v>
      </c>
      <c r="U302">
        <v>39400</v>
      </c>
      <c r="V302">
        <v>27620</v>
      </c>
      <c r="W302">
        <v>1.0003946849098804</v>
      </c>
      <c r="X302">
        <v>0.70101522842639596</v>
      </c>
      <c r="Y302">
        <v>0.99596307023895725</v>
      </c>
      <c r="Z302">
        <v>0</v>
      </c>
      <c r="AA302">
        <v>0.69846084238181327</v>
      </c>
    </row>
    <row r="303" spans="1:27" x14ac:dyDescent="0.3">
      <c r="A303" s="6">
        <v>45292</v>
      </c>
      <c r="B303" t="s">
        <v>1381</v>
      </c>
      <c r="C303" t="s">
        <v>30</v>
      </c>
      <c r="D303">
        <v>0</v>
      </c>
      <c r="E303">
        <v>0</v>
      </c>
      <c r="F303">
        <v>0</v>
      </c>
      <c r="G303">
        <v>0</v>
      </c>
      <c r="H303">
        <v>0</v>
      </c>
      <c r="I303">
        <v>0</v>
      </c>
      <c r="J303">
        <v>0</v>
      </c>
      <c r="K303">
        <v>0</v>
      </c>
      <c r="L303">
        <v>0</v>
      </c>
      <c r="M303">
        <v>0</v>
      </c>
      <c r="N303">
        <v>0</v>
      </c>
      <c r="O303">
        <v>0</v>
      </c>
      <c r="P303">
        <v>0</v>
      </c>
      <c r="Q303">
        <v>0</v>
      </c>
      <c r="R303">
        <v>0</v>
      </c>
      <c r="S303">
        <v>0</v>
      </c>
      <c r="T303">
        <v>0</v>
      </c>
      <c r="U303">
        <v>0</v>
      </c>
      <c r="V303">
        <v>0</v>
      </c>
      <c r="W303" t="s">
        <v>103</v>
      </c>
      <c r="X303" t="s">
        <v>103</v>
      </c>
      <c r="Y303" t="s">
        <v>103</v>
      </c>
      <c r="Z303">
        <v>0</v>
      </c>
      <c r="AA303" t="s">
        <v>103</v>
      </c>
    </row>
    <row r="304" spans="1:27" x14ac:dyDescent="0.3">
      <c r="A304" s="6">
        <v>45292</v>
      </c>
      <c r="B304" t="s">
        <v>1386</v>
      </c>
      <c r="C304" t="s">
        <v>31</v>
      </c>
      <c r="D304">
        <v>1175</v>
      </c>
      <c r="E304">
        <v>60</v>
      </c>
      <c r="F304">
        <v>640</v>
      </c>
      <c r="G304">
        <v>1155</v>
      </c>
      <c r="H304">
        <v>1135</v>
      </c>
      <c r="I304">
        <v>90</v>
      </c>
      <c r="J304">
        <v>0</v>
      </c>
      <c r="K304">
        <v>4045</v>
      </c>
      <c r="L304">
        <v>105</v>
      </c>
      <c r="M304">
        <v>560</v>
      </c>
      <c r="N304">
        <v>885</v>
      </c>
      <c r="O304">
        <v>110</v>
      </c>
      <c r="P304">
        <v>0</v>
      </c>
      <c r="Q304">
        <v>0</v>
      </c>
      <c r="R304">
        <v>315</v>
      </c>
      <c r="S304">
        <v>9727</v>
      </c>
      <c r="T304">
        <v>20250</v>
      </c>
      <c r="U304">
        <v>15890</v>
      </c>
      <c r="V304">
        <v>9975</v>
      </c>
      <c r="W304">
        <v>0.99570815450643779</v>
      </c>
      <c r="X304">
        <v>0.6277533039647577</v>
      </c>
      <c r="Y304">
        <v>0.97513784461152886</v>
      </c>
      <c r="Z304">
        <v>0</v>
      </c>
      <c r="AA304">
        <v>0.60951876770825175</v>
      </c>
    </row>
    <row r="305" spans="1:27" x14ac:dyDescent="0.3">
      <c r="A305" s="6">
        <v>45292</v>
      </c>
      <c r="B305" t="s">
        <v>1111</v>
      </c>
      <c r="C305" t="s">
        <v>36</v>
      </c>
      <c r="D305">
        <v>4108</v>
      </c>
      <c r="E305">
        <v>1487</v>
      </c>
      <c r="F305">
        <v>2640</v>
      </c>
      <c r="G305">
        <v>550</v>
      </c>
      <c r="H305">
        <v>1338</v>
      </c>
      <c r="I305">
        <v>705</v>
      </c>
      <c r="J305">
        <v>10</v>
      </c>
      <c r="K305">
        <v>956</v>
      </c>
      <c r="L305">
        <v>62</v>
      </c>
      <c r="M305">
        <v>885</v>
      </c>
      <c r="N305">
        <v>256</v>
      </c>
      <c r="O305">
        <v>190</v>
      </c>
      <c r="P305">
        <v>85</v>
      </c>
      <c r="Q305">
        <v>1666</v>
      </c>
      <c r="R305">
        <v>776</v>
      </c>
      <c r="S305">
        <v>18932.21</v>
      </c>
      <c r="T305">
        <v>31500</v>
      </c>
      <c r="U305">
        <v>29379</v>
      </c>
      <c r="V305">
        <v>19386</v>
      </c>
      <c r="W305">
        <v>1</v>
      </c>
      <c r="X305">
        <v>0.65985908301848262</v>
      </c>
      <c r="Y305">
        <v>0.97659187042195394</v>
      </c>
      <c r="Z305">
        <v>0</v>
      </c>
      <c r="AA305">
        <v>0.64441301609993529</v>
      </c>
    </row>
    <row r="306" spans="1:27" x14ac:dyDescent="0.3">
      <c r="A306" s="6">
        <v>45292</v>
      </c>
      <c r="B306" t="s">
        <v>1045</v>
      </c>
      <c r="C306" t="s">
        <v>37</v>
      </c>
      <c r="D306">
        <v>2838</v>
      </c>
      <c r="E306">
        <v>1559</v>
      </c>
      <c r="F306">
        <v>335</v>
      </c>
      <c r="G306">
        <v>1027</v>
      </c>
      <c r="H306">
        <v>516</v>
      </c>
      <c r="I306">
        <v>641</v>
      </c>
      <c r="J306">
        <v>40</v>
      </c>
      <c r="K306">
        <v>864</v>
      </c>
      <c r="L306">
        <v>151</v>
      </c>
      <c r="M306">
        <v>428</v>
      </c>
      <c r="N306">
        <v>233</v>
      </c>
      <c r="O306">
        <v>303</v>
      </c>
      <c r="P306">
        <v>0</v>
      </c>
      <c r="Q306">
        <v>209</v>
      </c>
      <c r="R306">
        <v>654</v>
      </c>
      <c r="S306">
        <v>23491.34</v>
      </c>
      <c r="T306">
        <v>32850</v>
      </c>
      <c r="U306">
        <v>31657</v>
      </c>
      <c r="V306">
        <v>24402</v>
      </c>
      <c r="W306">
        <v>1</v>
      </c>
      <c r="X306">
        <v>0.77082477809015382</v>
      </c>
      <c r="Y306">
        <v>0.9626809277928039</v>
      </c>
      <c r="Z306">
        <v>0</v>
      </c>
      <c r="AA306">
        <v>0.74205831253751142</v>
      </c>
    </row>
    <row r="307" spans="1:27" x14ac:dyDescent="0.3">
      <c r="A307" s="6">
        <v>45292</v>
      </c>
      <c r="B307" t="s">
        <v>530</v>
      </c>
      <c r="C307" t="s">
        <v>38</v>
      </c>
      <c r="D307">
        <v>5630</v>
      </c>
      <c r="E307">
        <v>635</v>
      </c>
      <c r="F307">
        <v>580</v>
      </c>
      <c r="G307">
        <v>365</v>
      </c>
      <c r="H307">
        <v>679</v>
      </c>
      <c r="I307">
        <v>35</v>
      </c>
      <c r="J307">
        <v>0</v>
      </c>
      <c r="K307">
        <v>2052</v>
      </c>
      <c r="L307">
        <v>140</v>
      </c>
      <c r="M307">
        <v>115</v>
      </c>
      <c r="N307">
        <v>170</v>
      </c>
      <c r="O307">
        <v>320</v>
      </c>
      <c r="P307">
        <v>1215</v>
      </c>
      <c r="Q307">
        <v>2200</v>
      </c>
      <c r="R307">
        <v>120</v>
      </c>
      <c r="S307">
        <v>16236</v>
      </c>
      <c r="T307">
        <v>22500</v>
      </c>
      <c r="U307">
        <v>21295</v>
      </c>
      <c r="V307">
        <v>16344</v>
      </c>
      <c r="W307">
        <v>1</v>
      </c>
      <c r="X307">
        <v>0.76750410894576193</v>
      </c>
      <c r="Y307">
        <v>0.99339207048458145</v>
      </c>
      <c r="Z307">
        <v>0</v>
      </c>
      <c r="AA307">
        <v>0.76243249589105422</v>
      </c>
    </row>
    <row r="308" spans="1:27" x14ac:dyDescent="0.3">
      <c r="A308" s="6">
        <v>45292</v>
      </c>
      <c r="B308" t="s">
        <v>901</v>
      </c>
      <c r="C308" t="s">
        <v>39</v>
      </c>
      <c r="D308">
        <v>4595</v>
      </c>
      <c r="E308">
        <v>957</v>
      </c>
      <c r="F308">
        <v>1265</v>
      </c>
      <c r="G308">
        <v>835</v>
      </c>
      <c r="H308">
        <v>1198</v>
      </c>
      <c r="I308">
        <v>150</v>
      </c>
      <c r="J308">
        <v>45</v>
      </c>
      <c r="K308">
        <v>1330</v>
      </c>
      <c r="L308">
        <v>35</v>
      </c>
      <c r="M308">
        <v>50</v>
      </c>
      <c r="N308">
        <v>175</v>
      </c>
      <c r="O308">
        <v>564</v>
      </c>
      <c r="P308">
        <v>0</v>
      </c>
      <c r="Q308">
        <v>1463</v>
      </c>
      <c r="R308">
        <v>651</v>
      </c>
      <c r="S308">
        <v>19388</v>
      </c>
      <c r="T308">
        <v>28350</v>
      </c>
      <c r="U308">
        <v>27478</v>
      </c>
      <c r="V308">
        <v>19537</v>
      </c>
      <c r="W308">
        <v>1</v>
      </c>
      <c r="X308">
        <v>0.71100516777058009</v>
      </c>
      <c r="Y308">
        <v>0.99237344525771609</v>
      </c>
      <c r="Z308">
        <v>0</v>
      </c>
      <c r="AA308">
        <v>0.70558264793653103</v>
      </c>
    </row>
    <row r="309" spans="1:27" x14ac:dyDescent="0.3">
      <c r="A309" s="6">
        <v>45292</v>
      </c>
      <c r="B309" t="s">
        <v>1569</v>
      </c>
      <c r="C309" t="s">
        <v>40</v>
      </c>
      <c r="D309">
        <v>2443</v>
      </c>
      <c r="E309">
        <v>1156</v>
      </c>
      <c r="F309">
        <v>2811</v>
      </c>
      <c r="G309">
        <v>1843</v>
      </c>
      <c r="H309">
        <v>1369</v>
      </c>
      <c r="I309">
        <v>401</v>
      </c>
      <c r="J309">
        <v>35</v>
      </c>
      <c r="K309">
        <v>282</v>
      </c>
      <c r="L309">
        <v>120</v>
      </c>
      <c r="M309">
        <v>1145</v>
      </c>
      <c r="N309">
        <v>230</v>
      </c>
      <c r="O309">
        <v>130</v>
      </c>
      <c r="P309">
        <v>530</v>
      </c>
      <c r="Q309">
        <v>1025</v>
      </c>
      <c r="R309">
        <v>740</v>
      </c>
      <c r="S309">
        <v>19611.5</v>
      </c>
      <c r="T309">
        <v>33300</v>
      </c>
      <c r="U309">
        <v>32159</v>
      </c>
      <c r="V309">
        <v>19940</v>
      </c>
      <c r="W309">
        <v>1</v>
      </c>
      <c r="X309">
        <v>0.62004415560185333</v>
      </c>
      <c r="Y309">
        <v>0.98352557673019059</v>
      </c>
      <c r="Z309">
        <v>0</v>
      </c>
      <c r="AA309">
        <v>0.60982928573649686</v>
      </c>
    </row>
    <row r="310" spans="1:27" x14ac:dyDescent="0.3">
      <c r="A310" s="6">
        <v>45292</v>
      </c>
      <c r="B310" t="s">
        <v>1102</v>
      </c>
      <c r="C310" t="s">
        <v>41</v>
      </c>
      <c r="D310">
        <v>1290</v>
      </c>
      <c r="E310">
        <v>1350</v>
      </c>
      <c r="F310">
        <v>876</v>
      </c>
      <c r="G310">
        <v>809</v>
      </c>
      <c r="H310">
        <v>1096</v>
      </c>
      <c r="I310">
        <v>218</v>
      </c>
      <c r="J310">
        <v>0</v>
      </c>
      <c r="K310">
        <v>709</v>
      </c>
      <c r="L310">
        <v>132</v>
      </c>
      <c r="M310">
        <v>25</v>
      </c>
      <c r="N310">
        <v>275</v>
      </c>
      <c r="O310">
        <v>162</v>
      </c>
      <c r="P310">
        <v>20</v>
      </c>
      <c r="Q310">
        <v>451</v>
      </c>
      <c r="R310">
        <v>345</v>
      </c>
      <c r="S310">
        <v>26095.719999999998</v>
      </c>
      <c r="T310">
        <v>33750</v>
      </c>
      <c r="U310">
        <v>32919</v>
      </c>
      <c r="V310">
        <v>26442</v>
      </c>
      <c r="W310">
        <v>1</v>
      </c>
      <c r="X310">
        <v>0.80324432698441628</v>
      </c>
      <c r="Y310">
        <v>0.98690416761213207</v>
      </c>
      <c r="Z310">
        <v>0</v>
      </c>
      <c r="AA310">
        <v>0.79272517391172259</v>
      </c>
    </row>
    <row r="311" spans="1:27" x14ac:dyDescent="0.3">
      <c r="A311" s="6">
        <v>45292</v>
      </c>
      <c r="B311" t="s">
        <v>1080</v>
      </c>
      <c r="C311" t="s">
        <v>42</v>
      </c>
      <c r="D311">
        <v>3138</v>
      </c>
      <c r="E311">
        <v>1474</v>
      </c>
      <c r="F311">
        <v>1365</v>
      </c>
      <c r="G311">
        <v>732</v>
      </c>
      <c r="H311">
        <v>984</v>
      </c>
      <c r="I311">
        <v>468</v>
      </c>
      <c r="J311">
        <v>0</v>
      </c>
      <c r="K311">
        <v>1577</v>
      </c>
      <c r="L311">
        <v>85</v>
      </c>
      <c r="M311">
        <v>369</v>
      </c>
      <c r="N311">
        <v>792</v>
      </c>
      <c r="O311">
        <v>138</v>
      </c>
      <c r="P311">
        <v>12</v>
      </c>
      <c r="Q311">
        <v>893</v>
      </c>
      <c r="R311">
        <v>38</v>
      </c>
      <c r="S311">
        <v>20780.54</v>
      </c>
      <c r="T311">
        <v>31500</v>
      </c>
      <c r="U311">
        <v>30451</v>
      </c>
      <c r="V311">
        <v>21235</v>
      </c>
      <c r="W311">
        <v>1</v>
      </c>
      <c r="X311">
        <v>0.69734984072772654</v>
      </c>
      <c r="Y311">
        <v>0.97859854014598546</v>
      </c>
      <c r="Z311">
        <v>0</v>
      </c>
      <c r="AA311">
        <v>0.6824255361071887</v>
      </c>
    </row>
    <row r="312" spans="1:27" x14ac:dyDescent="0.3">
      <c r="A312" s="6">
        <v>45292</v>
      </c>
      <c r="B312" t="s">
        <v>1097</v>
      </c>
      <c r="C312" t="s">
        <v>43</v>
      </c>
      <c r="D312">
        <v>989</v>
      </c>
      <c r="E312">
        <v>1544</v>
      </c>
      <c r="F312">
        <v>1329</v>
      </c>
      <c r="G312">
        <v>752</v>
      </c>
      <c r="H312">
        <v>1846</v>
      </c>
      <c r="I312">
        <v>357</v>
      </c>
      <c r="J312">
        <v>65</v>
      </c>
      <c r="K312">
        <v>500</v>
      </c>
      <c r="L312">
        <v>255</v>
      </c>
      <c r="M312">
        <v>864</v>
      </c>
      <c r="N312">
        <v>463</v>
      </c>
      <c r="O312">
        <v>270</v>
      </c>
      <c r="P312">
        <v>574</v>
      </c>
      <c r="Q312">
        <v>798</v>
      </c>
      <c r="R312">
        <v>902.6</v>
      </c>
      <c r="S312">
        <v>22244.32</v>
      </c>
      <c r="T312">
        <v>33750</v>
      </c>
      <c r="U312">
        <v>32710</v>
      </c>
      <c r="V312">
        <v>23141.4</v>
      </c>
      <c r="W312">
        <v>1</v>
      </c>
      <c r="X312">
        <v>0.70747172118618162</v>
      </c>
      <c r="Y312">
        <v>0.96123484318148422</v>
      </c>
      <c r="Z312">
        <v>0</v>
      </c>
      <c r="AA312">
        <v>0.68004646896973397</v>
      </c>
    </row>
    <row r="313" spans="1:27" x14ac:dyDescent="0.3">
      <c r="A313" s="6">
        <v>45292</v>
      </c>
      <c r="B313" t="s">
        <v>1268</v>
      </c>
      <c r="C313" t="s">
        <v>44</v>
      </c>
      <c r="D313">
        <v>1644</v>
      </c>
      <c r="E313">
        <v>1315</v>
      </c>
      <c r="F313">
        <v>1200</v>
      </c>
      <c r="G313">
        <v>651</v>
      </c>
      <c r="H313">
        <v>1039</v>
      </c>
      <c r="I313">
        <v>105</v>
      </c>
      <c r="J313">
        <v>0</v>
      </c>
      <c r="K313">
        <v>245</v>
      </c>
      <c r="L313">
        <v>115</v>
      </c>
      <c r="M313">
        <v>140</v>
      </c>
      <c r="N313">
        <v>0</v>
      </c>
      <c r="O313">
        <v>54</v>
      </c>
      <c r="P313">
        <v>0</v>
      </c>
      <c r="Q313">
        <v>150</v>
      </c>
      <c r="R313">
        <v>189</v>
      </c>
      <c r="S313">
        <v>26512</v>
      </c>
      <c r="T313">
        <v>32850</v>
      </c>
      <c r="U313">
        <v>32541</v>
      </c>
      <c r="V313">
        <v>26453</v>
      </c>
      <c r="W313">
        <v>1</v>
      </c>
      <c r="X313">
        <v>0.81291294059801478</v>
      </c>
      <c r="Y313">
        <v>1.0022303708464069</v>
      </c>
      <c r="Z313">
        <v>0</v>
      </c>
      <c r="AA313">
        <v>0.81472603792139142</v>
      </c>
    </row>
    <row r="314" spans="1:27" x14ac:dyDescent="0.3">
      <c r="A314" s="6">
        <v>45292</v>
      </c>
      <c r="B314" t="s">
        <v>1562</v>
      </c>
      <c r="C314" t="s">
        <v>45</v>
      </c>
      <c r="D314">
        <v>4275</v>
      </c>
      <c r="E314">
        <v>1231</v>
      </c>
      <c r="F314">
        <v>1285</v>
      </c>
      <c r="G314">
        <v>577</v>
      </c>
      <c r="H314">
        <v>298</v>
      </c>
      <c r="I314">
        <v>459</v>
      </c>
      <c r="J314">
        <v>0</v>
      </c>
      <c r="K314">
        <v>70</v>
      </c>
      <c r="L314">
        <v>138</v>
      </c>
      <c r="M314">
        <v>546</v>
      </c>
      <c r="N314">
        <v>257</v>
      </c>
      <c r="O314">
        <v>835</v>
      </c>
      <c r="P314">
        <v>0</v>
      </c>
      <c r="Q314">
        <v>1700</v>
      </c>
      <c r="R314">
        <v>809</v>
      </c>
      <c r="S314">
        <v>20292.919999999998</v>
      </c>
      <c r="T314">
        <v>30150</v>
      </c>
      <c r="U314">
        <v>28506</v>
      </c>
      <c r="V314">
        <v>20820</v>
      </c>
      <c r="W314">
        <v>1</v>
      </c>
      <c r="X314">
        <v>0.73037255314670591</v>
      </c>
      <c r="Y314">
        <v>0.97468395773294902</v>
      </c>
      <c r="Z314">
        <v>0</v>
      </c>
      <c r="AA314">
        <v>0.60986461642831369</v>
      </c>
    </row>
    <row r="315" spans="1:27" x14ac:dyDescent="0.3">
      <c r="A315" s="6">
        <v>45292</v>
      </c>
      <c r="B315" t="s">
        <v>371</v>
      </c>
      <c r="C315" t="s">
        <v>46</v>
      </c>
      <c r="D315">
        <v>7347</v>
      </c>
      <c r="E315">
        <v>862</v>
      </c>
      <c r="F315">
        <v>1560</v>
      </c>
      <c r="G315">
        <v>1065</v>
      </c>
      <c r="H315">
        <v>1123</v>
      </c>
      <c r="I315">
        <v>337</v>
      </c>
      <c r="J315">
        <v>50</v>
      </c>
      <c r="K315">
        <v>70</v>
      </c>
      <c r="L315">
        <v>66</v>
      </c>
      <c r="M315">
        <v>2366</v>
      </c>
      <c r="N315">
        <v>451</v>
      </c>
      <c r="O315">
        <v>356</v>
      </c>
      <c r="P315">
        <v>334</v>
      </c>
      <c r="Q315">
        <v>1395</v>
      </c>
      <c r="R315">
        <v>464</v>
      </c>
      <c r="S315">
        <v>13055.7</v>
      </c>
      <c r="T315">
        <v>24300</v>
      </c>
      <c r="U315">
        <v>23102</v>
      </c>
      <c r="V315">
        <v>13974</v>
      </c>
      <c r="W315">
        <v>1</v>
      </c>
      <c r="X315">
        <v>0.60488269413903561</v>
      </c>
      <c r="Y315">
        <v>0.9342851009016746</v>
      </c>
      <c r="Z315">
        <v>0</v>
      </c>
      <c r="AA315">
        <v>0.56513288892736568</v>
      </c>
    </row>
    <row r="316" spans="1:27" x14ac:dyDescent="0.3">
      <c r="A316" s="6">
        <v>45292</v>
      </c>
      <c r="B316" t="s">
        <v>1564</v>
      </c>
      <c r="C316" t="s">
        <v>47</v>
      </c>
      <c r="D316">
        <v>466</v>
      </c>
      <c r="E316">
        <v>156</v>
      </c>
      <c r="F316">
        <v>415</v>
      </c>
      <c r="G316">
        <v>964</v>
      </c>
      <c r="H316">
        <v>579</v>
      </c>
      <c r="I316">
        <v>10</v>
      </c>
      <c r="J316">
        <v>60</v>
      </c>
      <c r="K316">
        <v>135</v>
      </c>
      <c r="L316">
        <v>75</v>
      </c>
      <c r="M316">
        <v>16004</v>
      </c>
      <c r="N316">
        <v>0</v>
      </c>
      <c r="O316">
        <v>40</v>
      </c>
      <c r="P316">
        <v>0</v>
      </c>
      <c r="Q316">
        <v>1880</v>
      </c>
      <c r="R316">
        <v>10</v>
      </c>
      <c r="S316">
        <v>8877.2000000000007</v>
      </c>
      <c r="T316">
        <v>19800</v>
      </c>
      <c r="U316">
        <v>18745</v>
      </c>
      <c r="V316">
        <v>8844</v>
      </c>
      <c r="W316">
        <v>1</v>
      </c>
      <c r="X316">
        <v>0.47180581488396905</v>
      </c>
      <c r="Y316">
        <v>1.0037539574853009</v>
      </c>
      <c r="Z316">
        <v>0</v>
      </c>
      <c r="AA316">
        <v>0.47357695385436122</v>
      </c>
    </row>
    <row r="317" spans="1:27" x14ac:dyDescent="0.3">
      <c r="A317" s="6">
        <v>45292</v>
      </c>
      <c r="B317" t="s">
        <v>1265</v>
      </c>
      <c r="C317" t="s">
        <v>48</v>
      </c>
      <c r="D317">
        <v>1575</v>
      </c>
      <c r="E317">
        <v>867</v>
      </c>
      <c r="F317">
        <v>1935</v>
      </c>
      <c r="G317">
        <v>1011</v>
      </c>
      <c r="H317">
        <v>844</v>
      </c>
      <c r="I317">
        <v>120</v>
      </c>
      <c r="J317">
        <v>3</v>
      </c>
      <c r="K317">
        <v>580</v>
      </c>
      <c r="L317">
        <v>265</v>
      </c>
      <c r="M317">
        <v>205</v>
      </c>
      <c r="N317">
        <v>30</v>
      </c>
      <c r="O317">
        <v>260</v>
      </c>
      <c r="P317">
        <v>695</v>
      </c>
      <c r="Q317">
        <v>215</v>
      </c>
      <c r="R317">
        <v>145</v>
      </c>
      <c r="S317">
        <v>26128.120000000003</v>
      </c>
      <c r="T317">
        <v>34650</v>
      </c>
      <c r="U317">
        <v>34052</v>
      </c>
      <c r="V317">
        <v>26350</v>
      </c>
      <c r="W317">
        <v>1</v>
      </c>
      <c r="X317">
        <v>0.77381651591683309</v>
      </c>
      <c r="Y317">
        <v>0.99157950664136629</v>
      </c>
      <c r="Z317">
        <v>0</v>
      </c>
      <c r="AA317">
        <v>0.76730059908375436</v>
      </c>
    </row>
    <row r="318" spans="1:27" x14ac:dyDescent="0.3">
      <c r="A318" s="6">
        <v>45292</v>
      </c>
      <c r="B318" t="s">
        <v>1559</v>
      </c>
      <c r="C318" t="s">
        <v>49</v>
      </c>
      <c r="D318">
        <v>1185</v>
      </c>
      <c r="E318">
        <v>1446</v>
      </c>
      <c r="F318">
        <v>3298</v>
      </c>
      <c r="G318">
        <v>1749</v>
      </c>
      <c r="H318">
        <v>2149</v>
      </c>
      <c r="I318">
        <v>175</v>
      </c>
      <c r="J318">
        <v>0</v>
      </c>
      <c r="K318">
        <v>85</v>
      </c>
      <c r="L318">
        <v>110</v>
      </c>
      <c r="M318">
        <v>695</v>
      </c>
      <c r="N318">
        <v>580</v>
      </c>
      <c r="O318">
        <v>355</v>
      </c>
      <c r="P318">
        <v>205</v>
      </c>
      <c r="Q318">
        <v>710</v>
      </c>
      <c r="R318">
        <v>852</v>
      </c>
      <c r="S318">
        <v>20595.04</v>
      </c>
      <c r="T318">
        <v>34200</v>
      </c>
      <c r="U318">
        <v>33410</v>
      </c>
      <c r="V318">
        <v>21056</v>
      </c>
      <c r="W318">
        <v>1</v>
      </c>
      <c r="X318">
        <v>0.63023046991918585</v>
      </c>
      <c r="Y318">
        <v>0.97810790273556236</v>
      </c>
      <c r="Z318">
        <v>0</v>
      </c>
      <c r="AA318">
        <v>0.59680639623206255</v>
      </c>
    </row>
    <row r="319" spans="1:27" x14ac:dyDescent="0.3">
      <c r="A319" s="6">
        <v>45292</v>
      </c>
      <c r="B319" t="s">
        <v>1560</v>
      </c>
      <c r="C319" t="s">
        <v>50</v>
      </c>
      <c r="D319">
        <v>3935</v>
      </c>
      <c r="E319">
        <v>1104</v>
      </c>
      <c r="F319">
        <v>1591</v>
      </c>
      <c r="G319">
        <v>1348</v>
      </c>
      <c r="H319">
        <v>1484</v>
      </c>
      <c r="I319">
        <v>60</v>
      </c>
      <c r="J319">
        <v>0</v>
      </c>
      <c r="K319">
        <v>160</v>
      </c>
      <c r="L319">
        <v>135</v>
      </c>
      <c r="M319">
        <v>10</v>
      </c>
      <c r="N319">
        <v>330</v>
      </c>
      <c r="O319">
        <v>374</v>
      </c>
      <c r="P319">
        <v>55</v>
      </c>
      <c r="Q319">
        <v>145</v>
      </c>
      <c r="R319">
        <v>144</v>
      </c>
      <c r="S319">
        <v>25277</v>
      </c>
      <c r="T319">
        <v>34650</v>
      </c>
      <c r="U319">
        <v>34071</v>
      </c>
      <c r="V319">
        <v>25575</v>
      </c>
      <c r="W319">
        <v>1</v>
      </c>
      <c r="X319">
        <v>0.7506383728097209</v>
      </c>
      <c r="Y319">
        <v>0.98834799608993162</v>
      </c>
      <c r="Z319">
        <v>0.74189193155469468</v>
      </c>
      <c r="AA319">
        <v>0.74189193155469468</v>
      </c>
    </row>
    <row r="320" spans="1:27" x14ac:dyDescent="0.3">
      <c r="A320" s="6">
        <v>45292</v>
      </c>
      <c r="B320" t="s">
        <v>946</v>
      </c>
      <c r="C320" t="s">
        <v>51</v>
      </c>
      <c r="D320">
        <v>3537</v>
      </c>
      <c r="E320">
        <v>1263</v>
      </c>
      <c r="F320">
        <v>1659</v>
      </c>
      <c r="G320">
        <v>1342</v>
      </c>
      <c r="H320">
        <v>912</v>
      </c>
      <c r="I320">
        <v>838</v>
      </c>
      <c r="J320">
        <v>15</v>
      </c>
      <c r="K320">
        <v>109</v>
      </c>
      <c r="L320">
        <v>100</v>
      </c>
      <c r="M320">
        <v>162</v>
      </c>
      <c r="N320">
        <v>274</v>
      </c>
      <c r="O320">
        <v>348</v>
      </c>
      <c r="P320">
        <v>116</v>
      </c>
      <c r="Q320">
        <v>540</v>
      </c>
      <c r="R320">
        <v>405.78999999999996</v>
      </c>
      <c r="S320">
        <v>21867.166666666664</v>
      </c>
      <c r="T320">
        <v>32850</v>
      </c>
      <c r="U320">
        <v>31559</v>
      </c>
      <c r="V320">
        <v>22129.21</v>
      </c>
      <c r="W320">
        <v>1</v>
      </c>
      <c r="X320">
        <v>0.70120124211793777</v>
      </c>
      <c r="Y320">
        <v>0.98815848675423412</v>
      </c>
      <c r="Z320">
        <v>0</v>
      </c>
      <c r="AA320">
        <v>0.69289795832145074</v>
      </c>
    </row>
    <row r="321" spans="1:27" x14ac:dyDescent="0.3">
      <c r="A321" s="6">
        <v>45292</v>
      </c>
      <c r="B321" t="s">
        <v>1563</v>
      </c>
      <c r="C321" t="s">
        <v>52</v>
      </c>
      <c r="D321">
        <v>1535</v>
      </c>
      <c r="E321">
        <v>1874</v>
      </c>
      <c r="F321">
        <v>892</v>
      </c>
      <c r="G321">
        <v>903</v>
      </c>
      <c r="H321">
        <v>1404</v>
      </c>
      <c r="I321">
        <v>547</v>
      </c>
      <c r="J321">
        <v>0</v>
      </c>
      <c r="K321">
        <v>175</v>
      </c>
      <c r="L321">
        <v>185</v>
      </c>
      <c r="M321">
        <v>345</v>
      </c>
      <c r="N321">
        <v>229</v>
      </c>
      <c r="O321">
        <v>175</v>
      </c>
      <c r="P321">
        <v>259</v>
      </c>
      <c r="Q321">
        <v>812</v>
      </c>
      <c r="R321">
        <v>220</v>
      </c>
      <c r="S321">
        <v>24672</v>
      </c>
      <c r="T321">
        <v>33750</v>
      </c>
      <c r="U321">
        <v>32176</v>
      </c>
      <c r="V321">
        <v>24645</v>
      </c>
      <c r="W321">
        <v>1</v>
      </c>
      <c r="X321">
        <v>0.76594356041770262</v>
      </c>
      <c r="Y321">
        <v>1.001095556908095</v>
      </c>
      <c r="Z321">
        <v>0</v>
      </c>
      <c r="AA321">
        <v>0.76678269517652919</v>
      </c>
    </row>
    <row r="322" spans="1:27" x14ac:dyDescent="0.3">
      <c r="A322" s="6">
        <v>45292</v>
      </c>
      <c r="B322" t="s">
        <v>1570</v>
      </c>
      <c r="C322" t="s">
        <v>53</v>
      </c>
      <c r="D322">
        <v>2700</v>
      </c>
      <c r="E322">
        <v>2555</v>
      </c>
      <c r="F322">
        <v>2722</v>
      </c>
      <c r="G322">
        <v>2175</v>
      </c>
      <c r="H322">
        <v>933</v>
      </c>
      <c r="I322">
        <v>585</v>
      </c>
      <c r="J322">
        <v>0</v>
      </c>
      <c r="K322">
        <v>880</v>
      </c>
      <c r="L322">
        <v>102</v>
      </c>
      <c r="M322">
        <v>200</v>
      </c>
      <c r="N322">
        <v>305</v>
      </c>
      <c r="O322">
        <v>225</v>
      </c>
      <c r="P322">
        <v>15</v>
      </c>
      <c r="Q322">
        <v>310</v>
      </c>
      <c r="R322">
        <v>110</v>
      </c>
      <c r="S322">
        <v>19857.5</v>
      </c>
      <c r="T322">
        <v>31050</v>
      </c>
      <c r="U322">
        <v>29990</v>
      </c>
      <c r="V322">
        <v>19933</v>
      </c>
      <c r="W322">
        <v>1</v>
      </c>
      <c r="X322">
        <v>0.66465488496165392</v>
      </c>
      <c r="Y322">
        <v>0.99621231124266296</v>
      </c>
      <c r="Z322">
        <v>0</v>
      </c>
      <c r="AA322">
        <v>0.66213737912637549</v>
      </c>
    </row>
    <row r="323" spans="1:27" x14ac:dyDescent="0.3">
      <c r="A323" s="6">
        <v>45292</v>
      </c>
      <c r="B323" t="s">
        <v>1566</v>
      </c>
      <c r="C323" t="s">
        <v>54</v>
      </c>
      <c r="D323">
        <v>465</v>
      </c>
      <c r="E323">
        <v>141</v>
      </c>
      <c r="F323">
        <v>430</v>
      </c>
      <c r="G323">
        <v>896</v>
      </c>
      <c r="H323">
        <v>620</v>
      </c>
      <c r="I323">
        <v>0</v>
      </c>
      <c r="J323">
        <v>0</v>
      </c>
      <c r="K323">
        <v>85</v>
      </c>
      <c r="L323">
        <v>20</v>
      </c>
      <c r="M323">
        <v>17321</v>
      </c>
      <c r="N323">
        <v>0</v>
      </c>
      <c r="O323">
        <v>0</v>
      </c>
      <c r="P323">
        <v>0</v>
      </c>
      <c r="Q323">
        <v>2002</v>
      </c>
      <c r="R323">
        <v>0</v>
      </c>
      <c r="S323">
        <v>8198</v>
      </c>
      <c r="T323">
        <v>17100</v>
      </c>
      <c r="U323">
        <v>16628</v>
      </c>
      <c r="V323">
        <v>8140</v>
      </c>
      <c r="W323">
        <v>1</v>
      </c>
      <c r="X323">
        <v>0.48953572287707481</v>
      </c>
      <c r="Y323">
        <v>1.0071253071253072</v>
      </c>
      <c r="Z323">
        <v>0</v>
      </c>
      <c r="AA323">
        <v>0.49302381525138328</v>
      </c>
    </row>
    <row r="324" spans="1:27" x14ac:dyDescent="0.3">
      <c r="A324" s="6">
        <v>45292</v>
      </c>
      <c r="B324" t="s">
        <v>1124</v>
      </c>
      <c r="C324" t="s">
        <v>56</v>
      </c>
      <c r="D324">
        <v>540</v>
      </c>
      <c r="E324">
        <v>959</v>
      </c>
      <c r="F324">
        <v>1946</v>
      </c>
      <c r="G324">
        <v>967</v>
      </c>
      <c r="H324">
        <v>940</v>
      </c>
      <c r="I324">
        <v>45</v>
      </c>
      <c r="J324">
        <v>0</v>
      </c>
      <c r="K324">
        <v>486</v>
      </c>
      <c r="L324">
        <v>183</v>
      </c>
      <c r="M324">
        <v>50</v>
      </c>
      <c r="N324">
        <v>760</v>
      </c>
      <c r="O324">
        <v>175</v>
      </c>
      <c r="P324">
        <v>0</v>
      </c>
      <c r="Q324">
        <v>138</v>
      </c>
      <c r="R324">
        <v>1366</v>
      </c>
      <c r="S324">
        <v>25925.4</v>
      </c>
      <c r="T324">
        <v>34650</v>
      </c>
      <c r="U324">
        <v>34292</v>
      </c>
      <c r="V324">
        <v>26090</v>
      </c>
      <c r="W324">
        <v>1</v>
      </c>
      <c r="X324">
        <v>0.76081884987752246</v>
      </c>
      <c r="Y324">
        <v>0.99369106937523966</v>
      </c>
      <c r="Z324">
        <v>0</v>
      </c>
      <c r="AA324">
        <v>0.75601889653563525</v>
      </c>
    </row>
    <row r="325" spans="1:27" x14ac:dyDescent="0.3">
      <c r="A325" s="6">
        <v>45292</v>
      </c>
      <c r="B325" t="s">
        <v>1138</v>
      </c>
      <c r="C325" t="s">
        <v>57</v>
      </c>
      <c r="D325">
        <v>145</v>
      </c>
      <c r="E325">
        <v>282</v>
      </c>
      <c r="F325">
        <v>921</v>
      </c>
      <c r="G325">
        <v>435</v>
      </c>
      <c r="H325">
        <v>422</v>
      </c>
      <c r="I325">
        <v>0</v>
      </c>
      <c r="J325">
        <v>0</v>
      </c>
      <c r="K325">
        <v>29251</v>
      </c>
      <c r="L325">
        <v>130</v>
      </c>
      <c r="M325">
        <v>50</v>
      </c>
      <c r="N325">
        <v>132</v>
      </c>
      <c r="O325">
        <v>10</v>
      </c>
      <c r="P325">
        <v>0</v>
      </c>
      <c r="Q325">
        <v>15</v>
      </c>
      <c r="R325">
        <v>185</v>
      </c>
      <c r="S325">
        <v>5191</v>
      </c>
      <c r="T325">
        <v>10800</v>
      </c>
      <c r="U325">
        <v>10775</v>
      </c>
      <c r="V325">
        <v>5372</v>
      </c>
      <c r="W325">
        <v>0.99696202531645572</v>
      </c>
      <c r="X325">
        <v>0.49856148491879348</v>
      </c>
      <c r="Y325">
        <v>0.96630677587490688</v>
      </c>
      <c r="Z325">
        <v>0</v>
      </c>
      <c r="AA325">
        <v>0.48029975623366322</v>
      </c>
    </row>
    <row r="326" spans="1:27" x14ac:dyDescent="0.3">
      <c r="A326" s="6">
        <v>45292</v>
      </c>
      <c r="B326" t="s">
        <v>1175</v>
      </c>
      <c r="C326" t="s">
        <v>58</v>
      </c>
      <c r="D326">
        <v>823</v>
      </c>
      <c r="E326">
        <v>1053</v>
      </c>
      <c r="F326">
        <v>2053</v>
      </c>
      <c r="G326">
        <v>667</v>
      </c>
      <c r="H326">
        <v>1146</v>
      </c>
      <c r="I326">
        <v>104</v>
      </c>
      <c r="J326">
        <v>0</v>
      </c>
      <c r="K326">
        <v>1203</v>
      </c>
      <c r="L326">
        <v>180</v>
      </c>
      <c r="M326">
        <v>90</v>
      </c>
      <c r="N326">
        <v>55</v>
      </c>
      <c r="O326">
        <v>311</v>
      </c>
      <c r="P326">
        <v>90</v>
      </c>
      <c r="Q326">
        <v>0</v>
      </c>
      <c r="R326">
        <v>917</v>
      </c>
      <c r="S326">
        <v>24450.5</v>
      </c>
      <c r="T326">
        <v>32850</v>
      </c>
      <c r="U326">
        <v>32616.028571428571</v>
      </c>
      <c r="V326">
        <v>24634.028571428571</v>
      </c>
      <c r="W326">
        <v>1</v>
      </c>
      <c r="X326">
        <v>0.75527369978476844</v>
      </c>
      <c r="Y326">
        <v>0.99254979465106918</v>
      </c>
      <c r="Z326">
        <v>0</v>
      </c>
      <c r="AA326">
        <v>0.74964675562672523</v>
      </c>
    </row>
    <row r="327" spans="1:27" x14ac:dyDescent="0.3">
      <c r="A327" s="6">
        <v>45292</v>
      </c>
      <c r="B327" t="s">
        <v>1217</v>
      </c>
      <c r="C327" t="s">
        <v>59</v>
      </c>
      <c r="D327">
        <v>570</v>
      </c>
      <c r="E327">
        <v>935</v>
      </c>
      <c r="F327">
        <v>1483</v>
      </c>
      <c r="G327">
        <v>489</v>
      </c>
      <c r="H327">
        <v>739</v>
      </c>
      <c r="I327">
        <v>0</v>
      </c>
      <c r="J327">
        <v>450</v>
      </c>
      <c r="K327">
        <v>2679</v>
      </c>
      <c r="L327">
        <v>170</v>
      </c>
      <c r="M327">
        <v>15</v>
      </c>
      <c r="N327">
        <v>135</v>
      </c>
      <c r="O327">
        <v>101</v>
      </c>
      <c r="P327">
        <v>133</v>
      </c>
      <c r="Q327">
        <v>531</v>
      </c>
      <c r="R327">
        <v>615</v>
      </c>
      <c r="S327">
        <v>23392</v>
      </c>
      <c r="T327">
        <v>32400</v>
      </c>
      <c r="U327">
        <v>31768</v>
      </c>
      <c r="V327">
        <v>23805</v>
      </c>
      <c r="W327">
        <v>1</v>
      </c>
      <c r="X327">
        <v>0.74933895744145051</v>
      </c>
      <c r="Y327">
        <v>0.98265070363369045</v>
      </c>
      <c r="Z327">
        <v>0</v>
      </c>
      <c r="AA327">
        <v>0.73633845378997742</v>
      </c>
    </row>
    <row r="328" spans="1:27" x14ac:dyDescent="0.3">
      <c r="A328" s="6">
        <v>45292</v>
      </c>
      <c r="B328" t="s">
        <v>1222</v>
      </c>
      <c r="C328" t="s">
        <v>60</v>
      </c>
      <c r="D328">
        <v>390</v>
      </c>
      <c r="E328">
        <v>505</v>
      </c>
      <c r="F328">
        <v>1280</v>
      </c>
      <c r="G328">
        <v>833</v>
      </c>
      <c r="H328">
        <v>511</v>
      </c>
      <c r="I328">
        <v>0</v>
      </c>
      <c r="J328">
        <v>0</v>
      </c>
      <c r="K328">
        <v>13377</v>
      </c>
      <c r="L328">
        <v>42</v>
      </c>
      <c r="M328">
        <v>100</v>
      </c>
      <c r="N328">
        <v>200</v>
      </c>
      <c r="O328">
        <v>72</v>
      </c>
      <c r="P328">
        <v>1667</v>
      </c>
      <c r="Q328">
        <v>215</v>
      </c>
      <c r="R328">
        <v>352</v>
      </c>
      <c r="S328">
        <v>14227.311000000002</v>
      </c>
      <c r="T328">
        <v>22500</v>
      </c>
      <c r="U328">
        <v>22213</v>
      </c>
      <c r="V328">
        <v>2956</v>
      </c>
      <c r="W328">
        <v>1.0000000000000002</v>
      </c>
      <c r="X328">
        <v>0.63953540719398549</v>
      </c>
      <c r="Y328">
        <v>1.0015001407855837</v>
      </c>
      <c r="Z328">
        <v>0</v>
      </c>
      <c r="AA328">
        <v>0.64049480034214212</v>
      </c>
    </row>
    <row r="329" spans="1:27" x14ac:dyDescent="0.3">
      <c r="A329" s="6">
        <v>45292</v>
      </c>
      <c r="B329" t="s">
        <v>1191</v>
      </c>
      <c r="C329" t="s">
        <v>61</v>
      </c>
      <c r="D329">
        <v>2841</v>
      </c>
      <c r="E329">
        <v>1121</v>
      </c>
      <c r="F329">
        <v>530</v>
      </c>
      <c r="G329">
        <v>527</v>
      </c>
      <c r="H329">
        <v>503</v>
      </c>
      <c r="I329">
        <v>5</v>
      </c>
      <c r="J329">
        <v>450</v>
      </c>
      <c r="K329">
        <v>2336</v>
      </c>
      <c r="L329">
        <v>145</v>
      </c>
      <c r="M329">
        <v>0</v>
      </c>
      <c r="N329">
        <v>75</v>
      </c>
      <c r="O329">
        <v>157</v>
      </c>
      <c r="P329">
        <v>48</v>
      </c>
      <c r="Q329">
        <v>239</v>
      </c>
      <c r="R329">
        <v>565</v>
      </c>
      <c r="S329">
        <v>22506</v>
      </c>
      <c r="T329">
        <v>29700</v>
      </c>
      <c r="U329">
        <v>29299</v>
      </c>
      <c r="V329">
        <v>22838</v>
      </c>
      <c r="W329">
        <v>1</v>
      </c>
      <c r="X329">
        <v>0.77948052834567738</v>
      </c>
      <c r="Y329">
        <v>0.98546282511603467</v>
      </c>
      <c r="Z329">
        <v>0</v>
      </c>
      <c r="AA329">
        <v>0.7681490835864706</v>
      </c>
    </row>
    <row r="330" spans="1:27" x14ac:dyDescent="0.3">
      <c r="A330" s="6">
        <v>45292</v>
      </c>
      <c r="B330" t="s">
        <v>1201</v>
      </c>
      <c r="C330" t="s">
        <v>62</v>
      </c>
      <c r="D330">
        <v>660</v>
      </c>
      <c r="E330">
        <v>885</v>
      </c>
      <c r="F330">
        <v>760</v>
      </c>
      <c r="G330">
        <v>427</v>
      </c>
      <c r="H330">
        <v>2103</v>
      </c>
      <c r="I330">
        <v>110</v>
      </c>
      <c r="J330">
        <v>12</v>
      </c>
      <c r="K330">
        <v>2105</v>
      </c>
      <c r="L330">
        <v>195</v>
      </c>
      <c r="M330">
        <v>2485</v>
      </c>
      <c r="N330">
        <v>115</v>
      </c>
      <c r="O330">
        <v>140</v>
      </c>
      <c r="P330">
        <v>0</v>
      </c>
      <c r="Q330">
        <v>295</v>
      </c>
      <c r="R330">
        <v>365</v>
      </c>
      <c r="S330">
        <v>21518</v>
      </c>
      <c r="T330">
        <v>31500</v>
      </c>
      <c r="U330">
        <v>30943</v>
      </c>
      <c r="V330">
        <v>21723</v>
      </c>
      <c r="W330">
        <v>1</v>
      </c>
      <c r="X330">
        <v>1</v>
      </c>
      <c r="Y330">
        <v>0.99056299774432632</v>
      </c>
      <c r="Z330">
        <v>0</v>
      </c>
      <c r="AA330">
        <v>0.69540768509840678</v>
      </c>
    </row>
    <row r="331" spans="1:27" x14ac:dyDescent="0.3">
      <c r="A331" s="6">
        <v>45292</v>
      </c>
      <c r="B331" t="s">
        <v>378</v>
      </c>
      <c r="C331" t="s">
        <v>63</v>
      </c>
      <c r="D331">
        <v>595</v>
      </c>
      <c r="E331">
        <v>164</v>
      </c>
      <c r="F331">
        <v>2216</v>
      </c>
      <c r="G331">
        <v>1191.5</v>
      </c>
      <c r="H331">
        <v>98.5</v>
      </c>
      <c r="I331">
        <v>0</v>
      </c>
      <c r="J331">
        <v>30</v>
      </c>
      <c r="K331">
        <v>2754.7</v>
      </c>
      <c r="L331">
        <v>560</v>
      </c>
      <c r="M331">
        <v>46</v>
      </c>
      <c r="N331">
        <v>0</v>
      </c>
      <c r="O331">
        <v>32</v>
      </c>
      <c r="P331">
        <v>0</v>
      </c>
      <c r="Q331">
        <v>417</v>
      </c>
      <c r="R331">
        <v>129</v>
      </c>
      <c r="S331">
        <v>29543.699999999997</v>
      </c>
      <c r="T331">
        <v>29543.699999999997</v>
      </c>
      <c r="U331">
        <v>37800</v>
      </c>
      <c r="V331">
        <v>37651</v>
      </c>
      <c r="W331">
        <v>1</v>
      </c>
      <c r="X331">
        <v>0.99605820105820109</v>
      </c>
      <c r="Y331">
        <v>0.78467238585960519</v>
      </c>
      <c r="Z331">
        <v>0</v>
      </c>
      <c r="AA331">
        <v>0.78157936507936498</v>
      </c>
    </row>
    <row r="332" spans="1:27" x14ac:dyDescent="0.3">
      <c r="A332" s="6">
        <v>45292</v>
      </c>
      <c r="B332" t="s">
        <v>414</v>
      </c>
      <c r="C332" t="s">
        <v>64</v>
      </c>
      <c r="D332">
        <v>340</v>
      </c>
      <c r="E332">
        <v>997</v>
      </c>
      <c r="F332">
        <v>4119</v>
      </c>
      <c r="G332">
        <v>187</v>
      </c>
      <c r="H332">
        <v>18</v>
      </c>
      <c r="I332">
        <v>70</v>
      </c>
      <c r="J332">
        <v>0</v>
      </c>
      <c r="K332">
        <v>493</v>
      </c>
      <c r="L332">
        <v>127</v>
      </c>
      <c r="M332">
        <v>11</v>
      </c>
      <c r="N332">
        <v>45</v>
      </c>
      <c r="O332">
        <v>13</v>
      </c>
      <c r="P332">
        <v>448</v>
      </c>
      <c r="Q332">
        <v>0</v>
      </c>
      <c r="R332">
        <v>118</v>
      </c>
      <c r="S332">
        <v>29348.699999999993</v>
      </c>
      <c r="T332">
        <v>36450</v>
      </c>
      <c r="U332">
        <v>36367</v>
      </c>
      <c r="V332">
        <v>29464</v>
      </c>
      <c r="W332">
        <v>1</v>
      </c>
      <c r="X332">
        <v>0.8101850578821459</v>
      </c>
      <c r="Y332">
        <v>0.99608674993212032</v>
      </c>
      <c r="Z332">
        <v>0</v>
      </c>
      <c r="AA332">
        <v>0.8070146011493935</v>
      </c>
    </row>
    <row r="333" spans="1:27" x14ac:dyDescent="0.3">
      <c r="A333" s="6">
        <v>45292</v>
      </c>
      <c r="B333" t="s">
        <v>486</v>
      </c>
      <c r="C333" t="s">
        <v>65</v>
      </c>
      <c r="D333">
        <v>816</v>
      </c>
      <c r="E333">
        <v>94</v>
      </c>
      <c r="F333">
        <v>1428</v>
      </c>
      <c r="G333">
        <v>1028</v>
      </c>
      <c r="H333">
        <v>69</v>
      </c>
      <c r="I333">
        <v>455</v>
      </c>
      <c r="J333">
        <v>15</v>
      </c>
      <c r="K333">
        <v>3065.5</v>
      </c>
      <c r="L333">
        <v>275</v>
      </c>
      <c r="M333">
        <v>25</v>
      </c>
      <c r="N333">
        <v>178</v>
      </c>
      <c r="O333">
        <v>178</v>
      </c>
      <c r="P333">
        <v>0</v>
      </c>
      <c r="Q333">
        <v>30</v>
      </c>
      <c r="R333">
        <v>69</v>
      </c>
      <c r="S333">
        <v>30319.75</v>
      </c>
      <c r="T333">
        <v>38250</v>
      </c>
      <c r="U333">
        <v>37572</v>
      </c>
      <c r="V333">
        <v>30524.5</v>
      </c>
      <c r="W333">
        <v>0.99845105328376704</v>
      </c>
      <c r="X333">
        <v>0.81242680719684868</v>
      </c>
      <c r="Y333">
        <v>0.99329227341971205</v>
      </c>
      <c r="Z333">
        <v>0</v>
      </c>
      <c r="AA333">
        <v>0.80572730551475813</v>
      </c>
    </row>
    <row r="334" spans="1:27" x14ac:dyDescent="0.3">
      <c r="A334" s="6">
        <v>45292</v>
      </c>
      <c r="B334" t="s">
        <v>1491</v>
      </c>
      <c r="C334" t="s">
        <v>66</v>
      </c>
      <c r="D334">
        <v>773</v>
      </c>
      <c r="E334">
        <v>160</v>
      </c>
      <c r="F334">
        <v>1390</v>
      </c>
      <c r="G334">
        <v>710</v>
      </c>
      <c r="H334">
        <v>102</v>
      </c>
      <c r="I334">
        <v>20</v>
      </c>
      <c r="J334">
        <v>0</v>
      </c>
      <c r="K334">
        <v>2245.4</v>
      </c>
      <c r="L334">
        <v>434.6</v>
      </c>
      <c r="M334">
        <v>60</v>
      </c>
      <c r="N334">
        <v>58</v>
      </c>
      <c r="O334">
        <v>185</v>
      </c>
      <c r="P334">
        <v>20</v>
      </c>
      <c r="Q334">
        <v>176</v>
      </c>
      <c r="R334">
        <v>367</v>
      </c>
      <c r="S334">
        <v>30268.7</v>
      </c>
      <c r="T334">
        <v>36900</v>
      </c>
      <c r="U334">
        <v>36519</v>
      </c>
      <c r="V334">
        <v>30199</v>
      </c>
      <c r="W334">
        <v>1</v>
      </c>
      <c r="X334">
        <v>0.82693940140748656</v>
      </c>
      <c r="Y334">
        <v>1.002308023444485</v>
      </c>
      <c r="Z334">
        <v>0</v>
      </c>
      <c r="AA334">
        <v>0.8288479969331034</v>
      </c>
    </row>
    <row r="335" spans="1:27" x14ac:dyDescent="0.3">
      <c r="A335" s="6">
        <v>45292</v>
      </c>
      <c r="B335" t="s">
        <v>1374</v>
      </c>
      <c r="C335" t="s">
        <v>67</v>
      </c>
      <c r="D335">
        <v>740</v>
      </c>
      <c r="E335">
        <v>120</v>
      </c>
      <c r="F335">
        <v>4218.5</v>
      </c>
      <c r="G335">
        <v>811</v>
      </c>
      <c r="H335">
        <v>1092</v>
      </c>
      <c r="I335">
        <v>12</v>
      </c>
      <c r="J335">
        <v>0</v>
      </c>
      <c r="K335">
        <v>255</v>
      </c>
      <c r="L335">
        <v>135</v>
      </c>
      <c r="M335">
        <v>170</v>
      </c>
      <c r="N335">
        <v>0</v>
      </c>
      <c r="O335">
        <v>20</v>
      </c>
      <c r="P335">
        <v>0</v>
      </c>
      <c r="Q335">
        <v>278</v>
      </c>
      <c r="R335">
        <v>420</v>
      </c>
      <c r="S335">
        <v>28446.499999999996</v>
      </c>
      <c r="T335">
        <v>36900</v>
      </c>
      <c r="U335">
        <v>36590</v>
      </c>
      <c r="V335">
        <v>28628.5</v>
      </c>
      <c r="W335">
        <v>1</v>
      </c>
      <c r="X335">
        <v>0.78241322765783006</v>
      </c>
      <c r="Y335">
        <v>0.99364269870932798</v>
      </c>
      <c r="Z335">
        <v>0</v>
      </c>
      <c r="AA335">
        <v>0.77743919103580206</v>
      </c>
    </row>
    <row r="336" spans="1:27" x14ac:dyDescent="0.3">
      <c r="A336" s="6">
        <v>45292</v>
      </c>
      <c r="B336" t="s">
        <v>1463</v>
      </c>
      <c r="C336" t="s">
        <v>68</v>
      </c>
      <c r="D336">
        <v>905</v>
      </c>
      <c r="E336">
        <v>235</v>
      </c>
      <c r="F336">
        <v>3550</v>
      </c>
      <c r="G336">
        <v>385</v>
      </c>
      <c r="H336">
        <v>1770</v>
      </c>
      <c r="I336">
        <v>0</v>
      </c>
      <c r="J336">
        <v>60</v>
      </c>
      <c r="K336">
        <v>3600</v>
      </c>
      <c r="L336">
        <v>125</v>
      </c>
      <c r="M336">
        <v>45</v>
      </c>
      <c r="N336">
        <v>50</v>
      </c>
      <c r="O336">
        <v>40</v>
      </c>
      <c r="P336">
        <v>0</v>
      </c>
      <c r="Q336">
        <v>555</v>
      </c>
      <c r="R336">
        <v>30</v>
      </c>
      <c r="S336">
        <v>29068</v>
      </c>
      <c r="T336">
        <v>40500</v>
      </c>
      <c r="U336">
        <v>39845</v>
      </c>
      <c r="V336">
        <v>29150</v>
      </c>
      <c r="W336">
        <v>1</v>
      </c>
      <c r="X336">
        <v>0.73158489145438577</v>
      </c>
      <c r="Y336">
        <v>0.99718696397941686</v>
      </c>
      <c r="Z336">
        <v>0</v>
      </c>
      <c r="AA336">
        <v>0.72952691680261017</v>
      </c>
    </row>
    <row r="337" spans="1:27" x14ac:dyDescent="0.3">
      <c r="A337" s="6">
        <v>45292</v>
      </c>
      <c r="B337" t="s">
        <v>713</v>
      </c>
      <c r="C337" t="s">
        <v>69</v>
      </c>
      <c r="D337">
        <v>460</v>
      </c>
      <c r="E337">
        <v>495</v>
      </c>
      <c r="F337">
        <v>1880</v>
      </c>
      <c r="G337">
        <v>785</v>
      </c>
      <c r="H337">
        <v>1937</v>
      </c>
      <c r="I337">
        <v>10</v>
      </c>
      <c r="J337">
        <v>0</v>
      </c>
      <c r="K337">
        <v>0</v>
      </c>
      <c r="L337">
        <v>175</v>
      </c>
      <c r="M337">
        <v>85</v>
      </c>
      <c r="N337">
        <v>210</v>
      </c>
      <c r="O337">
        <v>145</v>
      </c>
      <c r="P337">
        <v>0</v>
      </c>
      <c r="Q337">
        <v>0</v>
      </c>
      <c r="R337">
        <v>50</v>
      </c>
      <c r="S337">
        <v>30530</v>
      </c>
      <c r="T337">
        <v>39150</v>
      </c>
      <c r="U337">
        <v>38995</v>
      </c>
      <c r="V337">
        <v>30120</v>
      </c>
      <c r="W337">
        <v>0.99894459102902378</v>
      </c>
      <c r="X337">
        <v>0.77240671881010381</v>
      </c>
      <c r="Y337">
        <v>1.0136122177954847</v>
      </c>
      <c r="Z337">
        <v>0</v>
      </c>
      <c r="AA337">
        <v>0.78209458556522871</v>
      </c>
    </row>
    <row r="338" spans="1:27" x14ac:dyDescent="0.3">
      <c r="A338" s="6">
        <v>45292</v>
      </c>
      <c r="B338" t="s">
        <v>726</v>
      </c>
      <c r="C338" t="s">
        <v>70</v>
      </c>
      <c r="D338">
        <v>351</v>
      </c>
      <c r="E338">
        <v>790</v>
      </c>
      <c r="F338">
        <v>2192</v>
      </c>
      <c r="G338">
        <v>1086</v>
      </c>
      <c r="H338">
        <v>1586</v>
      </c>
      <c r="I338">
        <v>0</v>
      </c>
      <c r="J338">
        <v>183</v>
      </c>
      <c r="K338">
        <v>3392</v>
      </c>
      <c r="L338">
        <v>202</v>
      </c>
      <c r="M338">
        <v>502</v>
      </c>
      <c r="N338">
        <v>0</v>
      </c>
      <c r="O338">
        <v>45</v>
      </c>
      <c r="P338">
        <v>195</v>
      </c>
      <c r="Q338">
        <v>30</v>
      </c>
      <c r="R338">
        <v>24</v>
      </c>
      <c r="S338">
        <v>31080</v>
      </c>
      <c r="T338">
        <v>40500</v>
      </c>
      <c r="U338">
        <v>40242</v>
      </c>
      <c r="V338">
        <v>30372</v>
      </c>
      <c r="W338">
        <v>0.99921507064364212</v>
      </c>
      <c r="X338">
        <v>0.75473386014611599</v>
      </c>
      <c r="Y338">
        <v>1.0233109442907942</v>
      </c>
      <c r="Z338">
        <v>0</v>
      </c>
      <c r="AA338">
        <v>0.7717211966503752</v>
      </c>
    </row>
    <row r="339" spans="1:27" x14ac:dyDescent="0.3">
      <c r="A339" s="6">
        <v>45292</v>
      </c>
      <c r="B339" t="s">
        <v>1558</v>
      </c>
      <c r="C339" t="s">
        <v>71</v>
      </c>
      <c r="D339">
        <v>2672</v>
      </c>
      <c r="E339">
        <v>441</v>
      </c>
      <c r="F339">
        <v>375</v>
      </c>
      <c r="G339">
        <v>47</v>
      </c>
      <c r="H339">
        <v>311</v>
      </c>
      <c r="I339">
        <v>0</v>
      </c>
      <c r="J339">
        <v>0</v>
      </c>
      <c r="K339">
        <v>0</v>
      </c>
      <c r="L339">
        <v>20</v>
      </c>
      <c r="M339">
        <v>0</v>
      </c>
      <c r="N339">
        <v>25</v>
      </c>
      <c r="O339">
        <v>0</v>
      </c>
      <c r="P339">
        <v>0</v>
      </c>
      <c r="Q339">
        <v>255</v>
      </c>
      <c r="R339">
        <v>15</v>
      </c>
      <c r="S339">
        <v>16197</v>
      </c>
      <c r="T339">
        <v>20700</v>
      </c>
      <c r="U339">
        <v>20445</v>
      </c>
      <c r="V339">
        <v>16539</v>
      </c>
      <c r="W339">
        <v>0.99847792998477924</v>
      </c>
      <c r="X339">
        <v>0.8089508437270726</v>
      </c>
      <c r="Y339">
        <v>0.97932160348267727</v>
      </c>
      <c r="Z339">
        <v>0</v>
      </c>
      <c r="AA339">
        <v>0.79101721848684114</v>
      </c>
    </row>
    <row r="340" spans="1:27" x14ac:dyDescent="0.3">
      <c r="A340" s="6">
        <v>45292</v>
      </c>
      <c r="B340" t="s">
        <v>783</v>
      </c>
      <c r="C340" t="s">
        <v>72</v>
      </c>
      <c r="D340">
        <v>480</v>
      </c>
      <c r="E340">
        <v>1707</v>
      </c>
      <c r="F340">
        <v>1475</v>
      </c>
      <c r="G340">
        <v>250</v>
      </c>
      <c r="H340">
        <v>422</v>
      </c>
      <c r="I340">
        <v>677</v>
      </c>
      <c r="J340">
        <v>0</v>
      </c>
      <c r="K340">
        <v>6398</v>
      </c>
      <c r="L340">
        <v>115</v>
      </c>
      <c r="M340">
        <v>30</v>
      </c>
      <c r="N340">
        <v>3167</v>
      </c>
      <c r="O340">
        <v>0</v>
      </c>
      <c r="P340">
        <v>120</v>
      </c>
      <c r="Q340">
        <v>120</v>
      </c>
      <c r="R340">
        <v>0</v>
      </c>
      <c r="S340">
        <v>23969</v>
      </c>
      <c r="T340">
        <v>38700</v>
      </c>
      <c r="U340">
        <v>37903</v>
      </c>
      <c r="V340">
        <v>24189</v>
      </c>
      <c r="W340">
        <v>0.99763033175355453</v>
      </c>
      <c r="X340">
        <v>0.63818167427380423</v>
      </c>
      <c r="Y340">
        <v>0.99090495679854484</v>
      </c>
      <c r="Z340">
        <v>0</v>
      </c>
      <c r="AA340">
        <v>0.6308788597683811</v>
      </c>
    </row>
    <row r="341" spans="1:27" x14ac:dyDescent="0.3">
      <c r="A341" s="6">
        <v>45292</v>
      </c>
      <c r="B341" t="s">
        <v>790</v>
      </c>
      <c r="C341" t="s">
        <v>73</v>
      </c>
      <c r="D341">
        <v>605</v>
      </c>
      <c r="E341">
        <v>1322</v>
      </c>
      <c r="F341">
        <v>1386</v>
      </c>
      <c r="G341">
        <v>161</v>
      </c>
      <c r="H341">
        <v>63</v>
      </c>
      <c r="I341">
        <v>1023</v>
      </c>
      <c r="J341">
        <v>0</v>
      </c>
      <c r="K341">
        <v>1297</v>
      </c>
      <c r="L341">
        <v>143</v>
      </c>
      <c r="M341">
        <v>0</v>
      </c>
      <c r="N341">
        <v>126</v>
      </c>
      <c r="O341">
        <v>40</v>
      </c>
      <c r="P341">
        <v>0</v>
      </c>
      <c r="Q341">
        <v>115</v>
      </c>
      <c r="R341">
        <v>0</v>
      </c>
      <c r="S341">
        <v>35370</v>
      </c>
      <c r="T341">
        <v>41850</v>
      </c>
      <c r="U341">
        <v>40672</v>
      </c>
      <c r="V341">
        <v>35569</v>
      </c>
      <c r="W341">
        <v>1</v>
      </c>
      <c r="X341">
        <v>0.87453284815106214</v>
      </c>
      <c r="Y341">
        <v>0.99440524051842893</v>
      </c>
      <c r="Z341">
        <v>0</v>
      </c>
      <c r="AA341">
        <v>0.86964004720692367</v>
      </c>
    </row>
    <row r="342" spans="1:27" x14ac:dyDescent="0.3">
      <c r="A342" s="6">
        <v>45292</v>
      </c>
      <c r="B342" t="s">
        <v>776</v>
      </c>
      <c r="C342" t="s">
        <v>74</v>
      </c>
      <c r="D342">
        <v>320</v>
      </c>
      <c r="E342">
        <v>940</v>
      </c>
      <c r="F342">
        <v>3330</v>
      </c>
      <c r="G342">
        <v>1295</v>
      </c>
      <c r="H342">
        <v>875</v>
      </c>
      <c r="I342">
        <v>246</v>
      </c>
      <c r="J342">
        <v>0</v>
      </c>
      <c r="K342">
        <v>565</v>
      </c>
      <c r="L342">
        <v>185</v>
      </c>
      <c r="M342">
        <v>485</v>
      </c>
      <c r="N342">
        <v>1078</v>
      </c>
      <c r="O342">
        <v>40</v>
      </c>
      <c r="P342">
        <v>25</v>
      </c>
      <c r="Q342">
        <v>375</v>
      </c>
      <c r="R342">
        <v>0</v>
      </c>
      <c r="S342">
        <v>20481</v>
      </c>
      <c r="T342">
        <v>30600</v>
      </c>
      <c r="U342">
        <v>29939</v>
      </c>
      <c r="V342">
        <v>21021</v>
      </c>
      <c r="W342">
        <v>1</v>
      </c>
      <c r="X342">
        <v>0.7021276595744681</v>
      </c>
      <c r="Y342">
        <v>0.97431140288283147</v>
      </c>
      <c r="Z342">
        <v>0</v>
      </c>
      <c r="AA342">
        <v>0.68409098500283916</v>
      </c>
    </row>
    <row r="343" spans="1:27" x14ac:dyDescent="0.3">
      <c r="A343" s="6">
        <v>45292</v>
      </c>
      <c r="B343" t="s">
        <v>1076</v>
      </c>
      <c r="C343" t="s">
        <v>75</v>
      </c>
      <c r="D343">
        <v>1255</v>
      </c>
      <c r="E343">
        <v>740</v>
      </c>
      <c r="F343">
        <v>790</v>
      </c>
      <c r="G343">
        <v>11</v>
      </c>
      <c r="H343">
        <v>668</v>
      </c>
      <c r="I343">
        <v>0</v>
      </c>
      <c r="J343">
        <v>0</v>
      </c>
      <c r="K343">
        <v>1127</v>
      </c>
      <c r="L343">
        <v>135</v>
      </c>
      <c r="M343">
        <v>0</v>
      </c>
      <c r="N343">
        <v>162</v>
      </c>
      <c r="O343">
        <v>40</v>
      </c>
      <c r="P343">
        <v>228</v>
      </c>
      <c r="Q343">
        <v>90</v>
      </c>
      <c r="R343">
        <v>0</v>
      </c>
      <c r="S343">
        <v>26543</v>
      </c>
      <c r="T343">
        <v>31500</v>
      </c>
      <c r="U343">
        <v>31370</v>
      </c>
      <c r="V343">
        <v>26704</v>
      </c>
      <c r="W343">
        <v>1</v>
      </c>
      <c r="X343">
        <v>0.85125916480714059</v>
      </c>
      <c r="Y343">
        <v>0.9939709406830437</v>
      </c>
      <c r="Z343">
        <v>0</v>
      </c>
      <c r="AA343">
        <v>0.8461268728084157</v>
      </c>
    </row>
    <row r="344" spans="1:27" x14ac:dyDescent="0.3">
      <c r="A344" s="6">
        <v>45292</v>
      </c>
      <c r="B344" t="s">
        <v>1552</v>
      </c>
      <c r="C344" t="s">
        <v>76</v>
      </c>
      <c r="D344">
        <v>1245</v>
      </c>
      <c r="E344">
        <v>572</v>
      </c>
      <c r="F344">
        <v>3605</v>
      </c>
      <c r="G344">
        <v>5</v>
      </c>
      <c r="H344">
        <v>1347</v>
      </c>
      <c r="I344">
        <v>0</v>
      </c>
      <c r="J344">
        <v>55</v>
      </c>
      <c r="K344">
        <v>675</v>
      </c>
      <c r="L344">
        <v>330</v>
      </c>
      <c r="M344">
        <v>678</v>
      </c>
      <c r="N344">
        <v>0</v>
      </c>
      <c r="O344">
        <v>130</v>
      </c>
      <c r="P344">
        <v>40</v>
      </c>
      <c r="Q344">
        <v>130</v>
      </c>
      <c r="R344">
        <v>105</v>
      </c>
      <c r="S344">
        <v>30742.5</v>
      </c>
      <c r="T344">
        <v>40050</v>
      </c>
      <c r="U344">
        <v>39735</v>
      </c>
      <c r="V344">
        <v>31133</v>
      </c>
      <c r="W344">
        <v>1</v>
      </c>
      <c r="X344">
        <v>0.78351579212281364</v>
      </c>
      <c r="Y344">
        <v>0.98745703915459482</v>
      </c>
      <c r="Z344">
        <v>0</v>
      </c>
      <c r="AA344">
        <v>0.7736881842204606</v>
      </c>
    </row>
    <row r="345" spans="1:27" x14ac:dyDescent="0.3">
      <c r="A345" s="6">
        <v>45292</v>
      </c>
      <c r="B345" t="s">
        <v>1273</v>
      </c>
      <c r="C345" t="s">
        <v>77</v>
      </c>
      <c r="D345">
        <v>2124</v>
      </c>
      <c r="E345">
        <v>721</v>
      </c>
      <c r="F345">
        <v>467</v>
      </c>
      <c r="G345">
        <v>175</v>
      </c>
      <c r="H345">
        <v>548</v>
      </c>
      <c r="I345">
        <v>0</v>
      </c>
      <c r="J345">
        <v>0</v>
      </c>
      <c r="K345">
        <v>154</v>
      </c>
      <c r="L345">
        <v>65</v>
      </c>
      <c r="M345">
        <v>276</v>
      </c>
      <c r="N345">
        <v>104</v>
      </c>
      <c r="O345">
        <v>40</v>
      </c>
      <c r="P345">
        <v>0</v>
      </c>
      <c r="Q345">
        <v>375</v>
      </c>
      <c r="R345">
        <v>80</v>
      </c>
      <c r="S345">
        <v>19564</v>
      </c>
      <c r="T345">
        <v>25200</v>
      </c>
      <c r="U345">
        <v>24785</v>
      </c>
      <c r="V345">
        <v>20071</v>
      </c>
      <c r="W345">
        <v>1</v>
      </c>
      <c r="X345">
        <v>0.80980431712729473</v>
      </c>
      <c r="Y345">
        <v>0.97473967415674356</v>
      </c>
      <c r="Z345">
        <v>0</v>
      </c>
      <c r="AA345">
        <v>0.78934839620738351</v>
      </c>
    </row>
    <row r="346" spans="1:27" x14ac:dyDescent="0.3">
      <c r="A346" s="6">
        <v>45292</v>
      </c>
      <c r="B346" t="s">
        <v>1557</v>
      </c>
      <c r="C346" t="s">
        <v>78</v>
      </c>
      <c r="D346">
        <v>1651</v>
      </c>
      <c r="E346">
        <v>295</v>
      </c>
      <c r="F346">
        <v>4223</v>
      </c>
      <c r="G346">
        <v>65</v>
      </c>
      <c r="H346">
        <v>1211</v>
      </c>
      <c r="I346">
        <v>5</v>
      </c>
      <c r="J346">
        <v>0</v>
      </c>
      <c r="K346">
        <v>95</v>
      </c>
      <c r="L346">
        <v>165</v>
      </c>
      <c r="M346">
        <v>212</v>
      </c>
      <c r="N346">
        <v>105</v>
      </c>
      <c r="O346">
        <v>70</v>
      </c>
      <c r="P346">
        <v>125</v>
      </c>
      <c r="Q346">
        <v>265</v>
      </c>
      <c r="R346">
        <v>825</v>
      </c>
      <c r="S346">
        <v>27960</v>
      </c>
      <c r="T346">
        <v>37350</v>
      </c>
      <c r="U346">
        <v>37010</v>
      </c>
      <c r="V346">
        <v>28038</v>
      </c>
      <c r="W346">
        <v>1</v>
      </c>
      <c r="X346">
        <v>0.75757903269386651</v>
      </c>
      <c r="Y346">
        <v>0.99721806120265355</v>
      </c>
      <c r="Z346">
        <v>0</v>
      </c>
      <c r="AA346">
        <v>0.75547149419075921</v>
      </c>
    </row>
    <row r="347" spans="1:27" x14ac:dyDescent="0.3">
      <c r="A347" s="6">
        <v>45292</v>
      </c>
      <c r="B347" t="s">
        <v>1553</v>
      </c>
      <c r="C347" t="s">
        <v>79</v>
      </c>
      <c r="D347">
        <v>465</v>
      </c>
      <c r="E347">
        <v>630</v>
      </c>
      <c r="F347">
        <v>1155</v>
      </c>
      <c r="G347">
        <v>270</v>
      </c>
      <c r="H347">
        <v>85</v>
      </c>
      <c r="I347">
        <v>70</v>
      </c>
      <c r="J347">
        <v>0</v>
      </c>
      <c r="K347">
        <v>1835</v>
      </c>
      <c r="L347">
        <v>45</v>
      </c>
      <c r="M347">
        <v>310</v>
      </c>
      <c r="N347">
        <v>0</v>
      </c>
      <c r="O347">
        <v>0</v>
      </c>
      <c r="P347">
        <v>0</v>
      </c>
      <c r="Q347">
        <v>0</v>
      </c>
      <c r="R347">
        <v>135</v>
      </c>
      <c r="S347">
        <v>15009</v>
      </c>
      <c r="T347">
        <v>20250</v>
      </c>
      <c r="U347">
        <v>20180</v>
      </c>
      <c r="V347">
        <v>15250</v>
      </c>
      <c r="W347">
        <v>1</v>
      </c>
      <c r="X347">
        <v>0.75569871159563928</v>
      </c>
      <c r="Y347">
        <v>0.9841967213114754</v>
      </c>
      <c r="Z347">
        <v>0</v>
      </c>
      <c r="AA347">
        <v>0.74375619425173445</v>
      </c>
    </row>
    <row r="348" spans="1:27" x14ac:dyDescent="0.3">
      <c r="A348" s="6">
        <v>45323</v>
      </c>
      <c r="B348" t="str">
        <f>_xlfn.XLOOKUP(C348,$C$274:$C$347,$B$274:$B$347)</f>
        <v>BROACHING MACHINE 10T - 5001</v>
      </c>
      <c r="C348" t="s">
        <v>0</v>
      </c>
      <c r="D348">
        <v>5345</v>
      </c>
      <c r="E348">
        <v>0</v>
      </c>
      <c r="F348">
        <v>1545</v>
      </c>
      <c r="G348">
        <v>1050</v>
      </c>
      <c r="H348">
        <v>30</v>
      </c>
      <c r="I348">
        <v>0</v>
      </c>
      <c r="J348">
        <v>0</v>
      </c>
      <c r="K348">
        <v>0</v>
      </c>
      <c r="L348">
        <v>60</v>
      </c>
      <c r="M348">
        <v>200</v>
      </c>
      <c r="N348">
        <v>290</v>
      </c>
      <c r="O348">
        <v>80</v>
      </c>
      <c r="P348">
        <v>170</v>
      </c>
      <c r="Q348">
        <v>450</v>
      </c>
      <c r="R348">
        <v>50</v>
      </c>
      <c r="S348">
        <v>17504.5</v>
      </c>
      <c r="T348">
        <v>27000</v>
      </c>
      <c r="U348">
        <v>26920</v>
      </c>
      <c r="V348">
        <v>19080</v>
      </c>
      <c r="W348">
        <v>1</v>
      </c>
      <c r="X348">
        <v>0.70876671619613674</v>
      </c>
      <c r="Y348">
        <v>0.91742662473794545</v>
      </c>
      <c r="Z348">
        <v>0</v>
      </c>
      <c r="AA348">
        <v>0.65024145616641904</v>
      </c>
    </row>
    <row r="349" spans="1:27" x14ac:dyDescent="0.3">
      <c r="A349" s="6">
        <v>45323</v>
      </c>
      <c r="B349" t="str">
        <f t="shared" ref="B349:B412" si="7">_xlfn.XLOOKUP(C349,$C$274:$C$347,$B$274:$B$347)</f>
        <v>SICMAT SHAVING RASO400 I9005</v>
      </c>
      <c r="C349" t="s">
        <v>1</v>
      </c>
      <c r="D349">
        <v>1280</v>
      </c>
      <c r="E349">
        <v>310</v>
      </c>
      <c r="F349">
        <v>2280</v>
      </c>
      <c r="G349">
        <v>2260</v>
      </c>
      <c r="H349">
        <v>2295</v>
      </c>
      <c r="I349">
        <v>0</v>
      </c>
      <c r="J349">
        <v>0</v>
      </c>
      <c r="K349">
        <v>100</v>
      </c>
      <c r="L349">
        <v>125</v>
      </c>
      <c r="M349">
        <v>235</v>
      </c>
      <c r="N349">
        <v>150</v>
      </c>
      <c r="O349">
        <v>120</v>
      </c>
      <c r="P349">
        <v>530</v>
      </c>
      <c r="Q349">
        <v>0</v>
      </c>
      <c r="R349">
        <v>75</v>
      </c>
      <c r="S349">
        <v>23636.5</v>
      </c>
      <c r="T349">
        <v>35550</v>
      </c>
      <c r="U349">
        <v>35430</v>
      </c>
      <c r="V349">
        <v>26690</v>
      </c>
      <c r="W349">
        <v>1</v>
      </c>
      <c r="X349">
        <v>0.75331639853231724</v>
      </c>
      <c r="Y349">
        <v>0.88559385537654556</v>
      </c>
      <c r="Z349">
        <v>0</v>
      </c>
      <c r="AA349">
        <v>0.66713237369460909</v>
      </c>
    </row>
    <row r="350" spans="1:27" x14ac:dyDescent="0.3">
      <c r="A350" s="6">
        <v>45323</v>
      </c>
      <c r="B350" t="str">
        <f t="shared" si="7"/>
        <v>GLEASON HOBBING GP400 I7013</v>
      </c>
      <c r="C350" t="s">
        <v>2</v>
      </c>
      <c r="D350">
        <v>155</v>
      </c>
      <c r="E350">
        <v>845</v>
      </c>
      <c r="F350">
        <v>2725</v>
      </c>
      <c r="G350">
        <v>550</v>
      </c>
      <c r="H350">
        <v>60</v>
      </c>
      <c r="I350">
        <v>40</v>
      </c>
      <c r="J350">
        <v>0</v>
      </c>
      <c r="K350">
        <v>510</v>
      </c>
      <c r="L350">
        <v>290</v>
      </c>
      <c r="M350">
        <v>0</v>
      </c>
      <c r="N350">
        <v>65</v>
      </c>
      <c r="O350">
        <v>30</v>
      </c>
      <c r="P350">
        <v>0</v>
      </c>
      <c r="Q350">
        <v>200</v>
      </c>
      <c r="R350">
        <v>0</v>
      </c>
      <c r="S350">
        <v>29412.550000000007</v>
      </c>
      <c r="T350">
        <v>36450</v>
      </c>
      <c r="U350">
        <v>36180</v>
      </c>
      <c r="V350">
        <v>30980</v>
      </c>
      <c r="W350">
        <v>1</v>
      </c>
      <c r="X350">
        <v>0.85627418463239358</v>
      </c>
      <c r="Y350">
        <v>0.94940445448676591</v>
      </c>
      <c r="Z350">
        <v>0</v>
      </c>
      <c r="AA350">
        <v>0.81295052515201793</v>
      </c>
    </row>
    <row r="351" spans="1:27" x14ac:dyDescent="0.3">
      <c r="A351" s="6">
        <v>45323</v>
      </c>
      <c r="B351" t="str">
        <f t="shared" si="7"/>
        <v>CLC SHAPING CLC 400-1 I18000</v>
      </c>
      <c r="C351" t="s">
        <v>3</v>
      </c>
      <c r="D351">
        <v>4645</v>
      </c>
      <c r="E351">
        <v>290</v>
      </c>
      <c r="F351">
        <v>3045</v>
      </c>
      <c r="G351">
        <v>430</v>
      </c>
      <c r="H351">
        <v>330</v>
      </c>
      <c r="I351">
        <v>30</v>
      </c>
      <c r="J351">
        <v>0</v>
      </c>
      <c r="K351">
        <v>360</v>
      </c>
      <c r="L351">
        <v>185</v>
      </c>
      <c r="M351">
        <v>110</v>
      </c>
      <c r="N351">
        <v>90</v>
      </c>
      <c r="O351">
        <v>30</v>
      </c>
      <c r="P351">
        <v>0</v>
      </c>
      <c r="Q351">
        <v>215</v>
      </c>
      <c r="R351">
        <v>240</v>
      </c>
      <c r="S351">
        <v>21674.5</v>
      </c>
      <c r="T351">
        <v>30600</v>
      </c>
      <c r="U351">
        <v>30325</v>
      </c>
      <c r="V351">
        <v>23300</v>
      </c>
      <c r="W351">
        <v>1.0008932559178205</v>
      </c>
      <c r="X351">
        <v>0.76834295136026376</v>
      </c>
      <c r="Y351">
        <v>0.93023605150214594</v>
      </c>
      <c r="Z351">
        <v>0</v>
      </c>
      <c r="AA351">
        <v>0.71537875928741301</v>
      </c>
    </row>
    <row r="352" spans="1:27" x14ac:dyDescent="0.3">
      <c r="A352" s="6">
        <v>45323</v>
      </c>
      <c r="B352" t="str">
        <f t="shared" si="7"/>
        <v>SICMAT-2 SHAVING NRSU310 I9002</v>
      </c>
      <c r="C352" t="s">
        <v>4</v>
      </c>
      <c r="D352">
        <v>3475</v>
      </c>
      <c r="E352">
        <v>70</v>
      </c>
      <c r="F352">
        <v>650</v>
      </c>
      <c r="G352">
        <v>1145</v>
      </c>
      <c r="H352">
        <v>990</v>
      </c>
      <c r="I352">
        <v>0</v>
      </c>
      <c r="J352">
        <v>0</v>
      </c>
      <c r="K352">
        <v>6385</v>
      </c>
      <c r="L352">
        <v>150</v>
      </c>
      <c r="M352">
        <v>295</v>
      </c>
      <c r="N352">
        <v>0</v>
      </c>
      <c r="O352">
        <v>30</v>
      </c>
      <c r="P352">
        <v>0</v>
      </c>
      <c r="Q352">
        <v>220</v>
      </c>
      <c r="R352">
        <v>70</v>
      </c>
      <c r="S352">
        <v>15016</v>
      </c>
      <c r="T352">
        <v>22050</v>
      </c>
      <c r="U352">
        <v>21800</v>
      </c>
      <c r="V352">
        <v>16715</v>
      </c>
      <c r="W352">
        <v>1</v>
      </c>
      <c r="X352">
        <v>0.7667431192660551</v>
      </c>
      <c r="Y352">
        <v>0.8983547711636255</v>
      </c>
      <c r="Z352">
        <v>0</v>
      </c>
      <c r="AA352">
        <v>0.68880733944954131</v>
      </c>
    </row>
    <row r="353" spans="1:27" x14ac:dyDescent="0.3">
      <c r="A353" s="6">
        <v>45323</v>
      </c>
      <c r="B353" t="str">
        <f t="shared" si="7"/>
        <v>GLEASON SHAVING ZS300 I9004</v>
      </c>
      <c r="C353" t="s">
        <v>5</v>
      </c>
      <c r="D353">
        <v>200</v>
      </c>
      <c r="E353">
        <v>65</v>
      </c>
      <c r="F353">
        <v>3395</v>
      </c>
      <c r="G353">
        <v>1635</v>
      </c>
      <c r="H353">
        <v>865</v>
      </c>
      <c r="I353">
        <v>40</v>
      </c>
      <c r="J353">
        <v>0</v>
      </c>
      <c r="K353">
        <v>395</v>
      </c>
      <c r="L353">
        <v>295</v>
      </c>
      <c r="M353">
        <v>690</v>
      </c>
      <c r="N353">
        <v>65</v>
      </c>
      <c r="O353">
        <v>80</v>
      </c>
      <c r="P353">
        <v>15</v>
      </c>
      <c r="Q353">
        <v>270</v>
      </c>
      <c r="R353">
        <v>70</v>
      </c>
      <c r="S353">
        <v>27522.060000000005</v>
      </c>
      <c r="T353">
        <v>36900</v>
      </c>
      <c r="U353">
        <v>36510</v>
      </c>
      <c r="V353">
        <v>29270</v>
      </c>
      <c r="W353">
        <v>1</v>
      </c>
      <c r="X353">
        <v>0.8016981648863325</v>
      </c>
      <c r="Y353">
        <v>0.94028220020498821</v>
      </c>
      <c r="Z353">
        <v>0</v>
      </c>
      <c r="AA353">
        <v>0.75382251437962211</v>
      </c>
    </row>
    <row r="354" spans="1:27" x14ac:dyDescent="0.3">
      <c r="A354" s="6">
        <v>45323</v>
      </c>
      <c r="B354" t="str">
        <f t="shared" si="7"/>
        <v>PREMIER HOBBING PE250-2 I7009</v>
      </c>
      <c r="C354" t="s">
        <v>6</v>
      </c>
      <c r="D354">
        <v>555</v>
      </c>
      <c r="E354">
        <v>805</v>
      </c>
      <c r="F354">
        <v>3524</v>
      </c>
      <c r="G354">
        <v>1445</v>
      </c>
      <c r="H354">
        <v>570</v>
      </c>
      <c r="I354">
        <v>40</v>
      </c>
      <c r="J354">
        <v>0</v>
      </c>
      <c r="K354">
        <v>375</v>
      </c>
      <c r="L354">
        <v>250</v>
      </c>
      <c r="M354">
        <v>0</v>
      </c>
      <c r="N354">
        <v>65</v>
      </c>
      <c r="O354">
        <v>170</v>
      </c>
      <c r="P354">
        <v>270</v>
      </c>
      <c r="Q354">
        <v>0</v>
      </c>
      <c r="R354">
        <v>20</v>
      </c>
      <c r="S354">
        <v>26039.19999999999</v>
      </c>
      <c r="T354">
        <v>36000</v>
      </c>
      <c r="U354">
        <v>35790</v>
      </c>
      <c r="V354">
        <v>27911</v>
      </c>
      <c r="W354">
        <v>1</v>
      </c>
      <c r="X354">
        <v>0.7798547080189997</v>
      </c>
      <c r="Y354">
        <v>0.9329368349396292</v>
      </c>
      <c r="Z354">
        <v>0</v>
      </c>
      <c r="AA354">
        <v>0.72755518301201427</v>
      </c>
    </row>
    <row r="355" spans="1:27" x14ac:dyDescent="0.3">
      <c r="A355" s="6">
        <v>45323</v>
      </c>
      <c r="B355" t="str">
        <f t="shared" si="7"/>
        <v>GLEASON HOBBING GP300-2 I7012</v>
      </c>
      <c r="C355" t="s">
        <v>7</v>
      </c>
      <c r="D355">
        <v>680</v>
      </c>
      <c r="E355">
        <v>740</v>
      </c>
      <c r="F355">
        <v>3400</v>
      </c>
      <c r="G355">
        <v>1270</v>
      </c>
      <c r="H355">
        <v>505</v>
      </c>
      <c r="I355">
        <v>60</v>
      </c>
      <c r="J355">
        <v>0</v>
      </c>
      <c r="K355">
        <v>990</v>
      </c>
      <c r="L355">
        <v>320</v>
      </c>
      <c r="M355">
        <v>145</v>
      </c>
      <c r="N355">
        <v>345</v>
      </c>
      <c r="O355">
        <v>50</v>
      </c>
      <c r="P355">
        <v>160</v>
      </c>
      <c r="Q355">
        <v>0</v>
      </c>
      <c r="R355">
        <v>0</v>
      </c>
      <c r="S355">
        <v>26674.5</v>
      </c>
      <c r="T355">
        <v>36900</v>
      </c>
      <c r="U355">
        <v>36790</v>
      </c>
      <c r="V355">
        <v>28235</v>
      </c>
      <c r="W355">
        <v>0.99974385245901642</v>
      </c>
      <c r="X355">
        <v>0.76746398477847244</v>
      </c>
      <c r="Y355">
        <v>0.94473171595537453</v>
      </c>
      <c r="Z355">
        <v>0</v>
      </c>
      <c r="AA355">
        <v>0.7248618481222624</v>
      </c>
    </row>
    <row r="356" spans="1:27" x14ac:dyDescent="0.3">
      <c r="A356" s="6">
        <v>45323</v>
      </c>
      <c r="B356" t="str">
        <f t="shared" si="7"/>
        <v>CLC SHAPING CLC 400-2 I18001</v>
      </c>
      <c r="C356" t="s">
        <v>8</v>
      </c>
      <c r="D356">
        <v>2655</v>
      </c>
      <c r="E356">
        <v>470</v>
      </c>
      <c r="F356">
        <v>3410</v>
      </c>
      <c r="G356">
        <v>2885</v>
      </c>
      <c r="H356">
        <v>845</v>
      </c>
      <c r="I356">
        <v>0</v>
      </c>
      <c r="J356">
        <v>0</v>
      </c>
      <c r="K356">
        <v>545</v>
      </c>
      <c r="L356">
        <v>190</v>
      </c>
      <c r="M356">
        <v>130</v>
      </c>
      <c r="N356">
        <v>40</v>
      </c>
      <c r="O356">
        <v>55</v>
      </c>
      <c r="P356">
        <v>0</v>
      </c>
      <c r="Q356">
        <v>75</v>
      </c>
      <c r="R356">
        <v>50</v>
      </c>
      <c r="S356">
        <v>21345</v>
      </c>
      <c r="T356">
        <v>32400</v>
      </c>
      <c r="U356">
        <v>32270</v>
      </c>
      <c r="V356">
        <v>23300</v>
      </c>
      <c r="W356">
        <v>1</v>
      </c>
      <c r="X356">
        <v>0.72203284784629684</v>
      </c>
      <c r="Y356">
        <v>0.91609442060085833</v>
      </c>
      <c r="Z356">
        <v>0</v>
      </c>
      <c r="AA356">
        <v>0.66145026340254098</v>
      </c>
    </row>
    <row r="357" spans="1:27" x14ac:dyDescent="0.3">
      <c r="A357" s="6">
        <v>45323</v>
      </c>
      <c r="B357" t="str">
        <f t="shared" si="7"/>
        <v>PAIDEMM SHAPPING DS500 I18002</v>
      </c>
      <c r="C357" t="s">
        <v>9</v>
      </c>
      <c r="D357">
        <v>715</v>
      </c>
      <c r="E357">
        <v>120</v>
      </c>
      <c r="F357">
        <v>3205</v>
      </c>
      <c r="G357">
        <v>595</v>
      </c>
      <c r="H357">
        <v>105</v>
      </c>
      <c r="I357">
        <v>90</v>
      </c>
      <c r="J357">
        <v>0</v>
      </c>
      <c r="K357">
        <v>1120</v>
      </c>
      <c r="L357">
        <v>245</v>
      </c>
      <c r="M357">
        <v>265</v>
      </c>
      <c r="N357">
        <v>585</v>
      </c>
      <c r="O357">
        <v>85</v>
      </c>
      <c r="P357">
        <v>435</v>
      </c>
      <c r="Q357">
        <v>15</v>
      </c>
      <c r="R357">
        <v>150</v>
      </c>
      <c r="S357">
        <v>26871.4</v>
      </c>
      <c r="T357">
        <v>36450</v>
      </c>
      <c r="U357">
        <v>36260</v>
      </c>
      <c r="V357">
        <v>28720</v>
      </c>
      <c r="W357">
        <v>1</v>
      </c>
      <c r="X357">
        <v>0.79205736348593492</v>
      </c>
      <c r="Y357">
        <v>0.9356337047353761</v>
      </c>
      <c r="Z357">
        <v>0</v>
      </c>
      <c r="AA357">
        <v>0.74107556536127972</v>
      </c>
    </row>
    <row r="358" spans="1:27" x14ac:dyDescent="0.3">
      <c r="A358" s="6">
        <v>45323</v>
      </c>
      <c r="B358" t="str">
        <f t="shared" si="7"/>
        <v>SLOTTING MACHINE - SAGAR-6004</v>
      </c>
      <c r="C358" t="s">
        <v>10</v>
      </c>
      <c r="D358">
        <v>1615</v>
      </c>
      <c r="E358">
        <v>1725</v>
      </c>
      <c r="F358">
        <v>2370</v>
      </c>
      <c r="G358">
        <v>690</v>
      </c>
      <c r="H358">
        <v>1194</v>
      </c>
      <c r="I358">
        <v>0</v>
      </c>
      <c r="J358">
        <v>0</v>
      </c>
      <c r="K358">
        <v>135</v>
      </c>
      <c r="L358">
        <v>160</v>
      </c>
      <c r="M358">
        <v>2012</v>
      </c>
      <c r="N358">
        <v>0</v>
      </c>
      <c r="O358">
        <v>20</v>
      </c>
      <c r="P358">
        <v>240</v>
      </c>
      <c r="Q358">
        <v>0</v>
      </c>
      <c r="R358">
        <v>1895</v>
      </c>
      <c r="S358">
        <v>21365</v>
      </c>
      <c r="T358">
        <v>31950</v>
      </c>
      <c r="U358">
        <v>31930</v>
      </c>
      <c r="V358">
        <v>22839</v>
      </c>
      <c r="W358">
        <v>1</v>
      </c>
      <c r="X358">
        <v>0.71528343250861259</v>
      </c>
      <c r="Y358">
        <v>0.93546127238495558</v>
      </c>
      <c r="Z358">
        <v>0</v>
      </c>
      <c r="AA358">
        <v>0.66911994989038526</v>
      </c>
    </row>
    <row r="359" spans="1:27" x14ac:dyDescent="0.3">
      <c r="A359" s="6">
        <v>45323</v>
      </c>
      <c r="B359" t="str">
        <f t="shared" si="7"/>
        <v>GLEASON HOBBING 130H I7008</v>
      </c>
      <c r="C359" t="s">
        <v>11</v>
      </c>
      <c r="D359">
        <v>0</v>
      </c>
      <c r="E359">
        <v>130</v>
      </c>
      <c r="F359">
        <v>4950</v>
      </c>
      <c r="G359">
        <v>1830</v>
      </c>
      <c r="H359">
        <v>660</v>
      </c>
      <c r="I359">
        <v>0</v>
      </c>
      <c r="J359">
        <v>15</v>
      </c>
      <c r="K359">
        <v>520</v>
      </c>
      <c r="L359">
        <v>305</v>
      </c>
      <c r="M359">
        <v>45</v>
      </c>
      <c r="N359">
        <v>15</v>
      </c>
      <c r="O359">
        <v>40</v>
      </c>
      <c r="P359">
        <v>0</v>
      </c>
      <c r="Q359">
        <v>0</v>
      </c>
      <c r="R359">
        <v>0</v>
      </c>
      <c r="S359">
        <v>25350.44</v>
      </c>
      <c r="T359">
        <v>37350</v>
      </c>
      <c r="U359">
        <v>37295</v>
      </c>
      <c r="V359">
        <v>28335</v>
      </c>
      <c r="W359">
        <v>0.99988391260941234</v>
      </c>
      <c r="X359">
        <v>0.75975331813916069</v>
      </c>
      <c r="Y359">
        <v>0.89466878418916529</v>
      </c>
      <c r="Z359">
        <v>0</v>
      </c>
      <c r="AA359">
        <v>0.6796486696224735</v>
      </c>
    </row>
    <row r="360" spans="1:27" x14ac:dyDescent="0.3">
      <c r="A360" s="6">
        <v>45323</v>
      </c>
      <c r="B360" t="str">
        <f t="shared" si="7"/>
        <v>GLEASON HOBBING GP300-1 I7011</v>
      </c>
      <c r="C360" t="s">
        <v>12</v>
      </c>
      <c r="D360">
        <v>495</v>
      </c>
      <c r="E360">
        <v>425</v>
      </c>
      <c r="F360">
        <v>4885</v>
      </c>
      <c r="G360">
        <v>1990</v>
      </c>
      <c r="H360">
        <v>0</v>
      </c>
      <c r="I360">
        <v>0</v>
      </c>
      <c r="J360">
        <v>20</v>
      </c>
      <c r="K360">
        <v>650</v>
      </c>
      <c r="L360">
        <v>265</v>
      </c>
      <c r="M360">
        <v>60</v>
      </c>
      <c r="N360">
        <v>75</v>
      </c>
      <c r="O360">
        <v>20</v>
      </c>
      <c r="P360">
        <v>565</v>
      </c>
      <c r="Q360">
        <v>35</v>
      </c>
      <c r="R360">
        <v>10</v>
      </c>
      <c r="S360">
        <v>24713.8</v>
      </c>
      <c r="T360">
        <v>36450</v>
      </c>
      <c r="U360">
        <v>36375</v>
      </c>
      <c r="V360">
        <v>26405</v>
      </c>
      <c r="W360">
        <v>1</v>
      </c>
      <c r="X360">
        <v>0.72591065292096224</v>
      </c>
      <c r="Y360">
        <v>0.93595152433251272</v>
      </c>
      <c r="Z360">
        <v>0</v>
      </c>
      <c r="AA360">
        <v>0.67941718213058422</v>
      </c>
    </row>
    <row r="361" spans="1:27" x14ac:dyDescent="0.3">
      <c r="A361" s="6">
        <v>45323</v>
      </c>
      <c r="B361" t="str">
        <f t="shared" si="7"/>
        <v>GLEASON SHAVING 130SV I9003</v>
      </c>
      <c r="C361" t="s">
        <v>13</v>
      </c>
      <c r="D361">
        <v>310</v>
      </c>
      <c r="E361">
        <v>165</v>
      </c>
      <c r="F361">
        <v>3685</v>
      </c>
      <c r="G361">
        <v>2050</v>
      </c>
      <c r="H361">
        <v>955</v>
      </c>
      <c r="I361">
        <v>175</v>
      </c>
      <c r="J361">
        <v>70</v>
      </c>
      <c r="K361">
        <v>3030</v>
      </c>
      <c r="L361">
        <v>235</v>
      </c>
      <c r="M361">
        <v>405</v>
      </c>
      <c r="N361">
        <v>10</v>
      </c>
      <c r="O361">
        <v>60</v>
      </c>
      <c r="P361">
        <v>660</v>
      </c>
      <c r="Q361">
        <v>0</v>
      </c>
      <c r="R361">
        <v>0</v>
      </c>
      <c r="S361">
        <v>21939.199999999993</v>
      </c>
      <c r="T361">
        <v>35100</v>
      </c>
      <c r="U361">
        <v>34795</v>
      </c>
      <c r="V361">
        <v>24135</v>
      </c>
      <c r="W361">
        <v>1</v>
      </c>
      <c r="X361">
        <v>0.69363414283661451</v>
      </c>
      <c r="Y361">
        <v>0.90902009529728578</v>
      </c>
      <c r="Z361">
        <v>0</v>
      </c>
      <c r="AA361">
        <v>0.6305273746227904</v>
      </c>
    </row>
    <row r="362" spans="1:27" x14ac:dyDescent="0.3">
      <c r="A362" s="6">
        <v>45323</v>
      </c>
      <c r="B362" t="str">
        <f t="shared" si="7"/>
        <v>SICMAT-1 SHAVING NRSU310 I9001</v>
      </c>
      <c r="C362" t="s">
        <v>14</v>
      </c>
      <c r="D362">
        <v>1200</v>
      </c>
      <c r="E362">
        <v>0</v>
      </c>
      <c r="F362">
        <v>6055</v>
      </c>
      <c r="G362">
        <v>2180</v>
      </c>
      <c r="H362">
        <v>2685</v>
      </c>
      <c r="I362">
        <v>0</v>
      </c>
      <c r="J362">
        <v>0</v>
      </c>
      <c r="K362">
        <v>180</v>
      </c>
      <c r="L362">
        <v>190</v>
      </c>
      <c r="M362">
        <v>3700</v>
      </c>
      <c r="N362">
        <v>30</v>
      </c>
      <c r="O362">
        <v>15</v>
      </c>
      <c r="P362">
        <v>0</v>
      </c>
      <c r="Q362">
        <v>270</v>
      </c>
      <c r="R362">
        <v>5</v>
      </c>
      <c r="S362">
        <v>16883.5</v>
      </c>
      <c r="T362">
        <v>31500</v>
      </c>
      <c r="U362">
        <v>31215</v>
      </c>
      <c r="V362">
        <v>18590</v>
      </c>
      <c r="W362">
        <v>0.99902647975077885</v>
      </c>
      <c r="X362">
        <v>0.59554701265417265</v>
      </c>
      <c r="Y362">
        <v>0.90820333512641205</v>
      </c>
      <c r="Z362">
        <v>0</v>
      </c>
      <c r="AA362">
        <v>0.5403512276428728</v>
      </c>
    </row>
    <row r="363" spans="1:27" x14ac:dyDescent="0.3">
      <c r="A363" s="6">
        <v>45323</v>
      </c>
      <c r="B363" t="str">
        <f t="shared" si="7"/>
        <v>GLEASON SHAPPING P500S I18003</v>
      </c>
      <c r="C363" t="s">
        <v>15</v>
      </c>
      <c r="D363">
        <v>760</v>
      </c>
      <c r="E363">
        <v>1325</v>
      </c>
      <c r="F363">
        <v>1165</v>
      </c>
      <c r="G363">
        <v>625</v>
      </c>
      <c r="H363">
        <v>245</v>
      </c>
      <c r="I363">
        <v>0</v>
      </c>
      <c r="J363">
        <v>35</v>
      </c>
      <c r="K363">
        <v>280</v>
      </c>
      <c r="L363">
        <v>420</v>
      </c>
      <c r="M363">
        <v>165</v>
      </c>
      <c r="N363">
        <v>430</v>
      </c>
      <c r="O363">
        <v>0</v>
      </c>
      <c r="P363">
        <v>20</v>
      </c>
      <c r="Q363">
        <v>0</v>
      </c>
      <c r="R363">
        <v>295</v>
      </c>
      <c r="S363">
        <v>27418.5</v>
      </c>
      <c r="T363">
        <v>32850</v>
      </c>
      <c r="U363">
        <v>32805</v>
      </c>
      <c r="V363">
        <v>27545</v>
      </c>
      <c r="W363">
        <v>0.99999999999999978</v>
      </c>
      <c r="X363">
        <v>0.83965858862978204</v>
      </c>
      <c r="Y363">
        <v>0.99540751497549462</v>
      </c>
      <c r="Z363">
        <v>0</v>
      </c>
      <c r="AA363">
        <v>0.83580246913580225</v>
      </c>
    </row>
    <row r="364" spans="1:27" x14ac:dyDescent="0.3">
      <c r="A364" s="6">
        <v>45323</v>
      </c>
      <c r="B364" t="str">
        <f t="shared" si="7"/>
        <v>GLEASON SHAPPING GP200S I18004</v>
      </c>
      <c r="C364" t="s">
        <v>16</v>
      </c>
      <c r="D364">
        <v>845</v>
      </c>
      <c r="E364">
        <v>560</v>
      </c>
      <c r="F364">
        <v>2800</v>
      </c>
      <c r="G364">
        <v>1720</v>
      </c>
      <c r="H364">
        <v>950</v>
      </c>
      <c r="I364">
        <v>0</v>
      </c>
      <c r="J364">
        <v>0</v>
      </c>
      <c r="K364">
        <v>2060</v>
      </c>
      <c r="L364">
        <v>230</v>
      </c>
      <c r="M364">
        <v>10</v>
      </c>
      <c r="N364">
        <v>260</v>
      </c>
      <c r="O364">
        <v>70</v>
      </c>
      <c r="P364">
        <v>1655</v>
      </c>
      <c r="Q364">
        <v>80</v>
      </c>
      <c r="R364">
        <v>505</v>
      </c>
      <c r="S364">
        <v>23230</v>
      </c>
      <c r="T364">
        <v>33750</v>
      </c>
      <c r="U364">
        <v>33540</v>
      </c>
      <c r="V364">
        <v>23355</v>
      </c>
      <c r="W364">
        <v>0.99913978494623656</v>
      </c>
      <c r="X364">
        <v>0.69633273703041143</v>
      </c>
      <c r="Y364">
        <v>0.99464782701776921</v>
      </c>
      <c r="Z364">
        <v>0</v>
      </c>
      <c r="AA364">
        <v>0.69201005379550018</v>
      </c>
    </row>
    <row r="365" spans="1:27" x14ac:dyDescent="0.3">
      <c r="A365" s="6">
        <v>45323</v>
      </c>
      <c r="B365" t="str">
        <f t="shared" si="7"/>
        <v>BROACHING MACHINE  6T- 5002</v>
      </c>
      <c r="C365" t="s">
        <v>17</v>
      </c>
      <c r="D365">
        <v>0</v>
      </c>
      <c r="E365">
        <v>0</v>
      </c>
      <c r="F365">
        <v>0</v>
      </c>
      <c r="G365">
        <v>0</v>
      </c>
      <c r="H365">
        <v>0</v>
      </c>
      <c r="I365">
        <v>0</v>
      </c>
      <c r="J365">
        <v>0</v>
      </c>
      <c r="K365">
        <v>0</v>
      </c>
      <c r="L365">
        <v>0</v>
      </c>
      <c r="M365">
        <v>0</v>
      </c>
      <c r="N365">
        <v>0</v>
      </c>
      <c r="O365">
        <v>0</v>
      </c>
      <c r="P365">
        <v>0</v>
      </c>
      <c r="Q365">
        <v>0</v>
      </c>
      <c r="R365">
        <v>0</v>
      </c>
      <c r="S365">
        <v>0</v>
      </c>
      <c r="T365">
        <v>0</v>
      </c>
      <c r="U365">
        <v>0</v>
      </c>
      <c r="V365">
        <v>0</v>
      </c>
      <c r="W365" t="e">
        <v>#DIV/0!</v>
      </c>
      <c r="X365" t="e">
        <v>#DIV/0!</v>
      </c>
      <c r="Y365" t="e">
        <v>#DIV/0!</v>
      </c>
      <c r="Z365">
        <v>0</v>
      </c>
      <c r="AA365" t="e">
        <v>#DIV/0!</v>
      </c>
    </row>
    <row r="366" spans="1:27" x14ac:dyDescent="0.3">
      <c r="A366" s="6">
        <v>45323</v>
      </c>
      <c r="B366" t="str">
        <f t="shared" si="7"/>
        <v>MAG HOBBING 140H I7015</v>
      </c>
      <c r="C366" t="s">
        <v>18</v>
      </c>
      <c r="D366">
        <v>1185</v>
      </c>
      <c r="E366">
        <v>610</v>
      </c>
      <c r="F366">
        <v>2215</v>
      </c>
      <c r="G366">
        <v>1215</v>
      </c>
      <c r="H366">
        <v>625</v>
      </c>
      <c r="I366">
        <v>0</v>
      </c>
      <c r="J366">
        <v>45</v>
      </c>
      <c r="K366">
        <v>240</v>
      </c>
      <c r="L366">
        <v>230</v>
      </c>
      <c r="M366">
        <v>120</v>
      </c>
      <c r="N366">
        <v>15</v>
      </c>
      <c r="O366">
        <v>60</v>
      </c>
      <c r="P366">
        <v>125</v>
      </c>
      <c r="Q366">
        <v>360</v>
      </c>
      <c r="R366">
        <v>25</v>
      </c>
      <c r="S366">
        <v>26488.999999999996</v>
      </c>
      <c r="T366">
        <v>36000</v>
      </c>
      <c r="U366">
        <v>35535</v>
      </c>
      <c r="V366">
        <v>28930</v>
      </c>
      <c r="W366">
        <v>0.99989231100581522</v>
      </c>
      <c r="X366">
        <v>0.81412691712396235</v>
      </c>
      <c r="Y366">
        <v>0.91562391980642921</v>
      </c>
      <c r="Z366">
        <v>0</v>
      </c>
      <c r="AA366">
        <v>0.74535380403075946</v>
      </c>
    </row>
    <row r="367" spans="1:27" x14ac:dyDescent="0.3">
      <c r="A367" s="6">
        <v>45323</v>
      </c>
      <c r="B367" t="str">
        <f t="shared" si="7"/>
        <v>GLEASON HOBBING 210H I7016</v>
      </c>
      <c r="C367" t="s">
        <v>19</v>
      </c>
      <c r="D367">
        <v>1155</v>
      </c>
      <c r="E367">
        <v>839</v>
      </c>
      <c r="F367">
        <v>2590</v>
      </c>
      <c r="G367">
        <v>1230</v>
      </c>
      <c r="H367">
        <v>925</v>
      </c>
      <c r="I367">
        <v>40</v>
      </c>
      <c r="J367">
        <v>40</v>
      </c>
      <c r="K367">
        <v>1835</v>
      </c>
      <c r="L367">
        <v>235</v>
      </c>
      <c r="M367">
        <v>0</v>
      </c>
      <c r="N367">
        <v>160</v>
      </c>
      <c r="O367">
        <v>0</v>
      </c>
      <c r="P367">
        <v>0</v>
      </c>
      <c r="Q367">
        <v>0</v>
      </c>
      <c r="R367">
        <v>15</v>
      </c>
      <c r="S367">
        <v>26054.33</v>
      </c>
      <c r="T367">
        <v>36900</v>
      </c>
      <c r="U367">
        <v>36820</v>
      </c>
      <c r="V367">
        <v>27836</v>
      </c>
      <c r="W367">
        <v>1</v>
      </c>
      <c r="X367">
        <v>0.75600217273221071</v>
      </c>
      <c r="Y367">
        <v>0.93599403649949708</v>
      </c>
      <c r="Z367">
        <v>0</v>
      </c>
      <c r="AA367">
        <v>0.70761352525801191</v>
      </c>
    </row>
    <row r="368" spans="1:27" x14ac:dyDescent="0.3">
      <c r="A368" s="6">
        <v>45323</v>
      </c>
      <c r="B368" t="str">
        <f t="shared" si="7"/>
        <v>GLEASON SHAVING 200SV I9006</v>
      </c>
      <c r="C368" t="s">
        <v>3932</v>
      </c>
      <c r="D368">
        <v>390</v>
      </c>
      <c r="E368">
        <v>110</v>
      </c>
      <c r="F368">
        <v>2290</v>
      </c>
      <c r="G368">
        <v>1305</v>
      </c>
      <c r="H368">
        <v>540</v>
      </c>
      <c r="I368">
        <v>40</v>
      </c>
      <c r="J368">
        <v>60</v>
      </c>
      <c r="K368">
        <v>1265</v>
      </c>
      <c r="L368">
        <v>150</v>
      </c>
      <c r="M368">
        <v>5720</v>
      </c>
      <c r="N368">
        <v>20</v>
      </c>
      <c r="O368">
        <v>35</v>
      </c>
      <c r="P368">
        <v>110</v>
      </c>
      <c r="Q368">
        <v>975</v>
      </c>
      <c r="R368">
        <v>80</v>
      </c>
      <c r="S368">
        <v>13790.4</v>
      </c>
      <c r="T368">
        <v>26100</v>
      </c>
      <c r="U368">
        <v>24950</v>
      </c>
      <c r="V368">
        <v>15260</v>
      </c>
      <c r="W368">
        <v>1</v>
      </c>
      <c r="X368">
        <v>0.61162324649298594</v>
      </c>
      <c r="Y368">
        <v>0.9036959370904325</v>
      </c>
      <c r="Z368">
        <v>0</v>
      </c>
      <c r="AA368">
        <v>0.55272144288577152</v>
      </c>
    </row>
    <row r="369" spans="1:27" x14ac:dyDescent="0.3">
      <c r="A369" s="6">
        <v>45323</v>
      </c>
      <c r="B369" t="str">
        <f t="shared" si="7"/>
        <v>STUDER EXT GRINDING S36-1 I13005</v>
      </c>
      <c r="C369" t="s">
        <v>22</v>
      </c>
      <c r="D369">
        <v>1280</v>
      </c>
      <c r="E369">
        <v>150</v>
      </c>
      <c r="F369">
        <v>5105</v>
      </c>
      <c r="G369">
        <v>1140</v>
      </c>
      <c r="H369">
        <v>1445</v>
      </c>
      <c r="I369">
        <v>60</v>
      </c>
      <c r="J369">
        <v>0</v>
      </c>
      <c r="K369">
        <v>2245</v>
      </c>
      <c r="L369">
        <v>200</v>
      </c>
      <c r="M369">
        <v>345</v>
      </c>
      <c r="N369">
        <v>30</v>
      </c>
      <c r="O369">
        <v>40</v>
      </c>
      <c r="P369">
        <v>0</v>
      </c>
      <c r="Q369">
        <v>300</v>
      </c>
      <c r="R369">
        <v>0</v>
      </c>
      <c r="S369">
        <v>23185</v>
      </c>
      <c r="T369">
        <v>35550</v>
      </c>
      <c r="U369">
        <v>35150</v>
      </c>
      <c r="V369">
        <v>23210</v>
      </c>
      <c r="W369">
        <v>1.0092561983471073</v>
      </c>
      <c r="X369">
        <v>0.66031294452347089</v>
      </c>
      <c r="Y369">
        <v>0.99892287806979752</v>
      </c>
      <c r="Z369">
        <v>0</v>
      </c>
      <c r="AA369">
        <v>0.6657071111999342</v>
      </c>
    </row>
    <row r="370" spans="1:27" x14ac:dyDescent="0.3">
      <c r="A370" s="6">
        <v>45323</v>
      </c>
      <c r="B370" t="str">
        <f t="shared" si="7"/>
        <v>STUDER EXT GRINDING S40 I13004</v>
      </c>
      <c r="C370" t="s">
        <v>23</v>
      </c>
      <c r="D370">
        <v>1290</v>
      </c>
      <c r="E370">
        <v>205</v>
      </c>
      <c r="F370">
        <v>5280</v>
      </c>
      <c r="G370">
        <v>1125</v>
      </c>
      <c r="H370">
        <v>2090</v>
      </c>
      <c r="I370">
        <v>60</v>
      </c>
      <c r="J370">
        <v>0</v>
      </c>
      <c r="K370">
        <v>0</v>
      </c>
      <c r="L370">
        <v>160</v>
      </c>
      <c r="M370">
        <v>0</v>
      </c>
      <c r="N370">
        <v>25</v>
      </c>
      <c r="O370">
        <v>40</v>
      </c>
      <c r="P370">
        <v>50</v>
      </c>
      <c r="Q370">
        <v>230</v>
      </c>
      <c r="R370">
        <v>0</v>
      </c>
      <c r="S370">
        <v>21824.5</v>
      </c>
      <c r="T370">
        <v>35100</v>
      </c>
      <c r="U370">
        <v>34210</v>
      </c>
      <c r="V370">
        <v>21965</v>
      </c>
      <c r="W370">
        <v>1</v>
      </c>
      <c r="X370">
        <v>0.64206372405729317</v>
      </c>
      <c r="Y370">
        <v>0.99360346005007971</v>
      </c>
      <c r="Z370">
        <v>0</v>
      </c>
      <c r="AA370">
        <v>0.63795673779596607</v>
      </c>
    </row>
    <row r="371" spans="1:27" x14ac:dyDescent="0.3">
      <c r="A371" s="6">
        <v>45323</v>
      </c>
      <c r="B371" t="str">
        <f t="shared" si="7"/>
        <v>MAZAK TURNING CENTER SQT250-1 I3002</v>
      </c>
      <c r="C371" t="s">
        <v>24</v>
      </c>
      <c r="D371">
        <v>1695</v>
      </c>
      <c r="E371">
        <v>695</v>
      </c>
      <c r="F371">
        <v>7345</v>
      </c>
      <c r="G371">
        <v>1045</v>
      </c>
      <c r="H371">
        <v>1770</v>
      </c>
      <c r="I371">
        <v>60</v>
      </c>
      <c r="J371">
        <v>0</v>
      </c>
      <c r="K371">
        <v>265</v>
      </c>
      <c r="L371">
        <v>195</v>
      </c>
      <c r="M371">
        <v>420</v>
      </c>
      <c r="N371">
        <v>555</v>
      </c>
      <c r="O371">
        <v>40</v>
      </c>
      <c r="P371">
        <v>90</v>
      </c>
      <c r="Q371">
        <v>270</v>
      </c>
      <c r="R371">
        <v>0</v>
      </c>
      <c r="S371">
        <v>21720.5</v>
      </c>
      <c r="T371">
        <v>36450</v>
      </c>
      <c r="U371">
        <v>36080</v>
      </c>
      <c r="V371">
        <v>22005</v>
      </c>
      <c r="W371">
        <v>1.0189544481809845</v>
      </c>
      <c r="X371">
        <v>0.60989467849223944</v>
      </c>
      <c r="Y371">
        <v>0.98707112019995458</v>
      </c>
      <c r="Z371">
        <v>0</v>
      </c>
      <c r="AA371">
        <v>0.61342017992558406</v>
      </c>
    </row>
    <row r="372" spans="1:27" x14ac:dyDescent="0.3">
      <c r="A372" s="6">
        <v>45323</v>
      </c>
      <c r="B372" t="str">
        <f t="shared" si="7"/>
        <v>PMT INTERNAL GRINDING-1 FIG100XL I14004</v>
      </c>
      <c r="C372" t="s">
        <v>25</v>
      </c>
      <c r="D372">
        <v>340</v>
      </c>
      <c r="E372">
        <v>590</v>
      </c>
      <c r="F372">
        <v>2095</v>
      </c>
      <c r="G372">
        <v>1660</v>
      </c>
      <c r="H372">
        <v>2555</v>
      </c>
      <c r="I372">
        <v>215</v>
      </c>
      <c r="J372">
        <v>0</v>
      </c>
      <c r="K372">
        <v>105</v>
      </c>
      <c r="L372">
        <v>220</v>
      </c>
      <c r="M372">
        <v>50</v>
      </c>
      <c r="N372">
        <v>215</v>
      </c>
      <c r="O372">
        <v>105</v>
      </c>
      <c r="P372">
        <v>0</v>
      </c>
      <c r="Q372">
        <v>270</v>
      </c>
      <c r="R372">
        <v>0</v>
      </c>
      <c r="S372">
        <v>29810.5</v>
      </c>
      <c r="T372">
        <v>38250</v>
      </c>
      <c r="U372">
        <v>37660</v>
      </c>
      <c r="V372">
        <v>29830</v>
      </c>
      <c r="W372">
        <v>1</v>
      </c>
      <c r="X372">
        <v>0.79208709506107278</v>
      </c>
      <c r="Y372">
        <v>0.99934629567549449</v>
      </c>
      <c r="Z372">
        <v>0</v>
      </c>
      <c r="AA372">
        <v>0.79156930430164629</v>
      </c>
    </row>
    <row r="373" spans="1:27" x14ac:dyDescent="0.3">
      <c r="A373" s="6">
        <v>45323</v>
      </c>
      <c r="B373" t="str">
        <f t="shared" si="7"/>
        <v>MORARA CNC ID GRINDING I14002</v>
      </c>
      <c r="C373" t="s">
        <v>26</v>
      </c>
      <c r="D373">
        <v>1040</v>
      </c>
      <c r="E373">
        <v>360</v>
      </c>
      <c r="F373">
        <v>2550</v>
      </c>
      <c r="G373">
        <v>180</v>
      </c>
      <c r="H373">
        <v>1480</v>
      </c>
      <c r="I373">
        <v>0</v>
      </c>
      <c r="J373">
        <v>560</v>
      </c>
      <c r="K373">
        <v>3125</v>
      </c>
      <c r="L373">
        <v>100</v>
      </c>
      <c r="M373">
        <v>5330</v>
      </c>
      <c r="N373">
        <v>60</v>
      </c>
      <c r="O373">
        <v>100</v>
      </c>
      <c r="P373">
        <v>0</v>
      </c>
      <c r="Q373">
        <v>60</v>
      </c>
      <c r="R373">
        <v>180</v>
      </c>
      <c r="S373">
        <v>13460</v>
      </c>
      <c r="T373">
        <v>25200</v>
      </c>
      <c r="U373">
        <v>24930</v>
      </c>
      <c r="V373">
        <v>13655</v>
      </c>
      <c r="W373">
        <v>0.99777117384843983</v>
      </c>
      <c r="X373">
        <v>0.54773365423184917</v>
      </c>
      <c r="Y373">
        <v>0.9857195166605639</v>
      </c>
      <c r="Z373">
        <v>0</v>
      </c>
      <c r="AA373">
        <v>0.5387083834737264</v>
      </c>
    </row>
    <row r="374" spans="1:27" x14ac:dyDescent="0.3">
      <c r="A374" s="6">
        <v>45323</v>
      </c>
      <c r="B374" t="str">
        <f t="shared" si="7"/>
        <v>VOUMARD ID GRINDING I14003</v>
      </c>
      <c r="C374" t="s">
        <v>27</v>
      </c>
      <c r="D374">
        <v>710</v>
      </c>
      <c r="E374">
        <v>1180</v>
      </c>
      <c r="F374">
        <v>4650</v>
      </c>
      <c r="G374">
        <v>845</v>
      </c>
      <c r="H374">
        <v>1285</v>
      </c>
      <c r="I374">
        <v>0</v>
      </c>
      <c r="J374">
        <v>0</v>
      </c>
      <c r="K374">
        <v>1235</v>
      </c>
      <c r="L374">
        <v>240</v>
      </c>
      <c r="M374">
        <v>175</v>
      </c>
      <c r="N374">
        <v>335</v>
      </c>
      <c r="O374">
        <v>35</v>
      </c>
      <c r="P374">
        <v>275</v>
      </c>
      <c r="Q374">
        <v>225</v>
      </c>
      <c r="R374">
        <v>0</v>
      </c>
      <c r="S374">
        <v>26911</v>
      </c>
      <c r="T374">
        <v>37800</v>
      </c>
      <c r="U374">
        <v>37540</v>
      </c>
      <c r="V374">
        <v>26610</v>
      </c>
      <c r="W374">
        <v>0.99979368681658753</v>
      </c>
      <c r="X374">
        <v>0.70884389984017049</v>
      </c>
      <c r="Y374">
        <v>1.0113115370161594</v>
      </c>
      <c r="Z374">
        <v>0</v>
      </c>
      <c r="AA374">
        <v>0.71671411576774613</v>
      </c>
    </row>
    <row r="375" spans="1:27" x14ac:dyDescent="0.3">
      <c r="A375" s="6">
        <v>45323</v>
      </c>
      <c r="B375" t="str">
        <f t="shared" si="7"/>
        <v>BURRI GEAR GRINDING BZ331 I15007</v>
      </c>
      <c r="C375" t="s">
        <v>28</v>
      </c>
      <c r="D375">
        <v>120</v>
      </c>
      <c r="E375">
        <v>10</v>
      </c>
      <c r="F375">
        <v>3090</v>
      </c>
      <c r="G375">
        <v>1505</v>
      </c>
      <c r="H375">
        <v>1330</v>
      </c>
      <c r="I375">
        <v>120</v>
      </c>
      <c r="J375">
        <v>0</v>
      </c>
      <c r="K375">
        <v>20020</v>
      </c>
      <c r="L375">
        <v>180</v>
      </c>
      <c r="M375">
        <v>745</v>
      </c>
      <c r="N375">
        <v>220</v>
      </c>
      <c r="O375">
        <v>0</v>
      </c>
      <c r="P375">
        <v>1160</v>
      </c>
      <c r="Q375">
        <v>0</v>
      </c>
      <c r="R375">
        <v>175</v>
      </c>
      <c r="S375">
        <v>9938.7000000000007</v>
      </c>
      <c r="T375">
        <v>19350</v>
      </c>
      <c r="U375">
        <v>19230</v>
      </c>
      <c r="V375">
        <v>10025</v>
      </c>
      <c r="W375">
        <v>1.0014478764478765</v>
      </c>
      <c r="X375">
        <v>0.52132085283411334</v>
      </c>
      <c r="Y375">
        <v>0.99139152119700757</v>
      </c>
      <c r="Z375">
        <v>0</v>
      </c>
      <c r="AA375">
        <v>0.5175813837572808</v>
      </c>
    </row>
    <row r="376" spans="1:27" x14ac:dyDescent="0.3">
      <c r="A376" s="6">
        <v>45323</v>
      </c>
      <c r="B376" t="str">
        <f t="shared" si="7"/>
        <v>MORARA CNC ID GRINDING I14002</v>
      </c>
      <c r="C376" t="s">
        <v>26</v>
      </c>
      <c r="D376">
        <v>535</v>
      </c>
      <c r="E376">
        <v>525</v>
      </c>
      <c r="F376">
        <v>1595</v>
      </c>
      <c r="G376">
        <v>4460</v>
      </c>
      <c r="H376">
        <v>2945</v>
      </c>
      <c r="I376">
        <v>70</v>
      </c>
      <c r="J376">
        <v>0</v>
      </c>
      <c r="K376">
        <v>955</v>
      </c>
      <c r="L376">
        <v>260</v>
      </c>
      <c r="M376">
        <v>90</v>
      </c>
      <c r="N376">
        <v>60</v>
      </c>
      <c r="O376">
        <v>135</v>
      </c>
      <c r="P376">
        <v>470</v>
      </c>
      <c r="Q376">
        <v>515</v>
      </c>
      <c r="R376">
        <v>315</v>
      </c>
      <c r="S376">
        <v>25323.5</v>
      </c>
      <c r="T376">
        <v>37800</v>
      </c>
      <c r="U376">
        <v>37080</v>
      </c>
      <c r="V376">
        <v>25320</v>
      </c>
      <c r="W376">
        <v>0.99917525773195881</v>
      </c>
      <c r="X376">
        <v>0.68284789644012944</v>
      </c>
      <c r="Y376">
        <v>1.0001382306477093</v>
      </c>
      <c r="Z376">
        <v>0</v>
      </c>
      <c r="AA376">
        <v>0.68237903557646329</v>
      </c>
    </row>
    <row r="377" spans="1:27" x14ac:dyDescent="0.3">
      <c r="A377" s="6">
        <v>45323</v>
      </c>
      <c r="B377" t="str">
        <f t="shared" si="7"/>
        <v>REISHAUER GEAR GRINDING RZ301AS I15003</v>
      </c>
      <c r="C377" t="s">
        <v>30</v>
      </c>
      <c r="D377">
        <v>0</v>
      </c>
      <c r="E377">
        <v>0</v>
      </c>
      <c r="F377">
        <v>0</v>
      </c>
      <c r="G377">
        <v>0</v>
      </c>
      <c r="H377">
        <v>0</v>
      </c>
      <c r="I377">
        <v>0</v>
      </c>
      <c r="J377">
        <v>0</v>
      </c>
      <c r="K377">
        <v>0</v>
      </c>
      <c r="L377">
        <v>0</v>
      </c>
      <c r="M377">
        <v>0</v>
      </c>
      <c r="N377">
        <v>0</v>
      </c>
      <c r="O377">
        <v>0</v>
      </c>
      <c r="P377">
        <v>0</v>
      </c>
      <c r="Q377">
        <v>0</v>
      </c>
      <c r="R377">
        <v>0</v>
      </c>
      <c r="S377">
        <v>0</v>
      </c>
      <c r="T377">
        <v>0</v>
      </c>
      <c r="U377">
        <v>0</v>
      </c>
      <c r="V377">
        <v>0</v>
      </c>
      <c r="W377" t="s">
        <v>103</v>
      </c>
      <c r="X377" t="s">
        <v>103</v>
      </c>
      <c r="Y377" t="s">
        <v>103</v>
      </c>
      <c r="Z377">
        <v>0</v>
      </c>
      <c r="AA377" t="s">
        <v>103</v>
      </c>
    </row>
    <row r="378" spans="1:27" x14ac:dyDescent="0.3">
      <c r="A378" s="6">
        <v>45323</v>
      </c>
      <c r="B378" t="str">
        <f t="shared" si="7"/>
        <v>REISHAUER GEAR GRINDING RZ362A I15004</v>
      </c>
      <c r="C378" t="s">
        <v>31</v>
      </c>
      <c r="D378">
        <v>845</v>
      </c>
      <c r="E378">
        <v>50</v>
      </c>
      <c r="F378">
        <v>2695</v>
      </c>
      <c r="G378">
        <v>2090</v>
      </c>
      <c r="H378">
        <v>1930</v>
      </c>
      <c r="I378">
        <v>60</v>
      </c>
      <c r="J378">
        <v>0</v>
      </c>
      <c r="K378">
        <v>6145</v>
      </c>
      <c r="L378">
        <v>190</v>
      </c>
      <c r="M378">
        <v>3120</v>
      </c>
      <c r="N378">
        <v>1700</v>
      </c>
      <c r="O378">
        <v>20</v>
      </c>
      <c r="P378">
        <v>190</v>
      </c>
      <c r="Q378">
        <v>450</v>
      </c>
      <c r="R378">
        <v>370</v>
      </c>
      <c r="S378">
        <v>12142.5</v>
      </c>
      <c r="T378">
        <v>28800</v>
      </c>
      <c r="U378">
        <v>22095</v>
      </c>
      <c r="V378">
        <v>12095</v>
      </c>
      <c r="W378">
        <v>0.9932432432432432</v>
      </c>
      <c r="X378">
        <v>0.54740891604435393</v>
      </c>
      <c r="Y378">
        <v>1.0039272426622572</v>
      </c>
      <c r="Z378">
        <v>0</v>
      </c>
      <c r="AA378">
        <v>0.54584548907359498</v>
      </c>
    </row>
    <row r="379" spans="1:27" x14ac:dyDescent="0.3">
      <c r="A379" s="6">
        <v>45323</v>
      </c>
      <c r="B379" t="str">
        <f t="shared" si="7"/>
        <v>PMT INTERNAL GRINDING-2 FIG50XL I14005</v>
      </c>
      <c r="C379" t="s">
        <v>29</v>
      </c>
      <c r="D379">
        <v>535</v>
      </c>
      <c r="E379">
        <v>525</v>
      </c>
      <c r="F379">
        <v>1595</v>
      </c>
      <c r="G379">
        <v>4460</v>
      </c>
      <c r="H379">
        <v>2945</v>
      </c>
      <c r="I379">
        <v>70</v>
      </c>
      <c r="J379">
        <v>0</v>
      </c>
      <c r="K379">
        <v>955</v>
      </c>
      <c r="L379">
        <v>260</v>
      </c>
      <c r="M379">
        <v>90</v>
      </c>
      <c r="N379">
        <v>60</v>
      </c>
      <c r="O379">
        <v>135</v>
      </c>
      <c r="P379">
        <v>470</v>
      </c>
      <c r="Q379">
        <v>515</v>
      </c>
      <c r="R379">
        <v>315</v>
      </c>
      <c r="S379">
        <v>25323.5</v>
      </c>
      <c r="T379">
        <v>37800</v>
      </c>
      <c r="U379">
        <v>37080</v>
      </c>
      <c r="V379">
        <v>25320</v>
      </c>
      <c r="W379">
        <v>0.99917525773195881</v>
      </c>
      <c r="X379">
        <v>0.68284789644012944</v>
      </c>
      <c r="Y379">
        <v>1.0001382306477093</v>
      </c>
      <c r="Z379">
        <v>0</v>
      </c>
      <c r="AA379">
        <v>0.68237903557646329</v>
      </c>
    </row>
    <row r="380" spans="1:27" x14ac:dyDescent="0.3">
      <c r="A380" s="6">
        <v>45323</v>
      </c>
      <c r="B380" t="str">
        <f t="shared" si="7"/>
        <v>MAZAK HMC HCN6000 I21005</v>
      </c>
      <c r="C380" t="s">
        <v>36</v>
      </c>
      <c r="D380">
        <v>1715</v>
      </c>
      <c r="E380">
        <v>1687</v>
      </c>
      <c r="F380">
        <v>2196</v>
      </c>
      <c r="G380">
        <v>1019</v>
      </c>
      <c r="H380">
        <v>1312</v>
      </c>
      <c r="I380">
        <v>859</v>
      </c>
      <c r="J380">
        <v>10</v>
      </c>
      <c r="K380">
        <v>1005</v>
      </c>
      <c r="L380">
        <v>303</v>
      </c>
      <c r="M380">
        <v>1492</v>
      </c>
      <c r="N380">
        <v>925</v>
      </c>
      <c r="O380">
        <v>110</v>
      </c>
      <c r="P380">
        <v>0</v>
      </c>
      <c r="Q380">
        <v>1160</v>
      </c>
      <c r="R380">
        <v>787</v>
      </c>
      <c r="S380">
        <v>18527.699999999997</v>
      </c>
      <c r="T380">
        <v>32850</v>
      </c>
      <c r="U380">
        <v>30711</v>
      </c>
      <c r="V380">
        <v>19170</v>
      </c>
      <c r="W380">
        <v>1</v>
      </c>
      <c r="X380">
        <v>0.6242063104425124</v>
      </c>
      <c r="Y380">
        <v>0.96649452269170566</v>
      </c>
      <c r="Z380">
        <v>0</v>
      </c>
      <c r="AA380">
        <v>0.60329198007228668</v>
      </c>
    </row>
    <row r="381" spans="1:27" x14ac:dyDescent="0.3">
      <c r="A381" s="6">
        <v>45323</v>
      </c>
      <c r="B381" t="str">
        <f t="shared" si="7"/>
        <v>MAZAK HMC FH 4000- 21001</v>
      </c>
      <c r="C381" t="s">
        <v>37</v>
      </c>
      <c r="D381">
        <v>775</v>
      </c>
      <c r="E381">
        <v>1493</v>
      </c>
      <c r="F381">
        <v>1099</v>
      </c>
      <c r="G381">
        <v>1116</v>
      </c>
      <c r="H381">
        <v>770</v>
      </c>
      <c r="I381">
        <v>624</v>
      </c>
      <c r="J381">
        <v>17</v>
      </c>
      <c r="K381">
        <v>1298</v>
      </c>
      <c r="L381">
        <v>215</v>
      </c>
      <c r="M381">
        <v>1030</v>
      </c>
      <c r="N381">
        <v>898</v>
      </c>
      <c r="O381">
        <v>45</v>
      </c>
      <c r="P381">
        <v>481</v>
      </c>
      <c r="Q381">
        <v>555</v>
      </c>
      <c r="R381">
        <v>798</v>
      </c>
      <c r="S381">
        <v>21321</v>
      </c>
      <c r="T381">
        <v>33300</v>
      </c>
      <c r="U381">
        <v>32059</v>
      </c>
      <c r="V381">
        <v>22536</v>
      </c>
      <c r="W381">
        <v>1</v>
      </c>
      <c r="X381">
        <v>0.70295392869397044</v>
      </c>
      <c r="Y381">
        <v>0.9604188853390131</v>
      </c>
      <c r="Z381">
        <v>0</v>
      </c>
      <c r="AA381">
        <v>0.67513022864094319</v>
      </c>
    </row>
    <row r="382" spans="1:27" x14ac:dyDescent="0.3">
      <c r="A382" s="6">
        <v>45323</v>
      </c>
      <c r="B382" t="str">
        <f t="shared" si="7"/>
        <v>DOOSAN VERTICAL TURNING LATHE VTL850 I3101</v>
      </c>
      <c r="C382" t="s">
        <v>38</v>
      </c>
      <c r="D382">
        <v>6755</v>
      </c>
      <c r="E382">
        <v>855</v>
      </c>
      <c r="F382">
        <v>645</v>
      </c>
      <c r="G382">
        <v>315</v>
      </c>
      <c r="H382">
        <v>959</v>
      </c>
      <c r="I382">
        <v>80</v>
      </c>
      <c r="J382">
        <v>0</v>
      </c>
      <c r="K382">
        <v>960</v>
      </c>
      <c r="L382">
        <v>200</v>
      </c>
      <c r="M382">
        <v>75</v>
      </c>
      <c r="N382">
        <v>70</v>
      </c>
      <c r="O382">
        <v>226</v>
      </c>
      <c r="P382">
        <v>535</v>
      </c>
      <c r="Q382">
        <v>180</v>
      </c>
      <c r="R382">
        <v>0</v>
      </c>
      <c r="S382">
        <v>21286</v>
      </c>
      <c r="T382">
        <v>27000</v>
      </c>
      <c r="U382">
        <v>26514</v>
      </c>
      <c r="V382">
        <v>20995</v>
      </c>
      <c r="W382">
        <v>1</v>
      </c>
      <c r="X382">
        <v>0.79184581730406578</v>
      </c>
      <c r="Y382">
        <v>1.0138604429626101</v>
      </c>
      <c r="Z382">
        <v>0</v>
      </c>
      <c r="AA382">
        <v>0.80282115108999019</v>
      </c>
    </row>
    <row r="383" spans="1:27" x14ac:dyDescent="0.3">
      <c r="A383" s="6">
        <v>45323</v>
      </c>
      <c r="B383" t="str">
        <f t="shared" si="7"/>
        <v>HWACHEON VERTICAL TURNING LATHE VT550R I3105</v>
      </c>
      <c r="C383" t="s">
        <v>39</v>
      </c>
      <c r="D383">
        <v>2993</v>
      </c>
      <c r="E383">
        <v>1027</v>
      </c>
      <c r="F383">
        <v>1223</v>
      </c>
      <c r="G383">
        <v>1110</v>
      </c>
      <c r="H383">
        <v>1324</v>
      </c>
      <c r="I383">
        <v>189</v>
      </c>
      <c r="J383">
        <v>340</v>
      </c>
      <c r="K383">
        <v>955</v>
      </c>
      <c r="L383">
        <v>95</v>
      </c>
      <c r="M383">
        <v>418</v>
      </c>
      <c r="N383">
        <v>330</v>
      </c>
      <c r="O383">
        <v>624</v>
      </c>
      <c r="P383">
        <v>30</v>
      </c>
      <c r="Q383">
        <v>514</v>
      </c>
      <c r="R383">
        <v>82</v>
      </c>
      <c r="S383">
        <v>23008</v>
      </c>
      <c r="T383">
        <v>31500</v>
      </c>
      <c r="U383">
        <v>29833</v>
      </c>
      <c r="V383">
        <v>22496</v>
      </c>
      <c r="W383">
        <v>1</v>
      </c>
      <c r="X383">
        <v>0.75406429122113094</v>
      </c>
      <c r="Y383">
        <v>1.0227596017069702</v>
      </c>
      <c r="Z383">
        <v>0</v>
      </c>
      <c r="AA383">
        <v>0.77122649415077271</v>
      </c>
    </row>
    <row r="384" spans="1:27" x14ac:dyDescent="0.3">
      <c r="A384" s="6">
        <v>45323</v>
      </c>
      <c r="B384" t="str">
        <f t="shared" si="7"/>
        <v>HWACHEON VERTICAL TURNING LATHE VT650R I3107</v>
      </c>
      <c r="C384" t="s">
        <v>40</v>
      </c>
      <c r="D384">
        <v>3450</v>
      </c>
      <c r="E384">
        <v>950</v>
      </c>
      <c r="F384">
        <v>1758</v>
      </c>
      <c r="G384">
        <v>1635</v>
      </c>
      <c r="H384">
        <v>1192</v>
      </c>
      <c r="I384">
        <v>373</v>
      </c>
      <c r="J384">
        <v>25</v>
      </c>
      <c r="K384">
        <v>325</v>
      </c>
      <c r="L384">
        <v>250</v>
      </c>
      <c r="M384">
        <v>6454</v>
      </c>
      <c r="N384">
        <v>100</v>
      </c>
      <c r="O384">
        <v>528</v>
      </c>
      <c r="P384">
        <v>459</v>
      </c>
      <c r="Q384">
        <v>280</v>
      </c>
      <c r="R384">
        <v>47</v>
      </c>
      <c r="S384">
        <v>15638</v>
      </c>
      <c r="T384">
        <v>27000</v>
      </c>
      <c r="U384">
        <v>25794</v>
      </c>
      <c r="V384">
        <v>15458</v>
      </c>
      <c r="W384">
        <v>1</v>
      </c>
      <c r="X384">
        <v>0.59928665581142904</v>
      </c>
      <c r="Y384">
        <v>1.0116444559451416</v>
      </c>
      <c r="Z384">
        <v>0</v>
      </c>
      <c r="AA384">
        <v>0.60626502287353645</v>
      </c>
    </row>
    <row r="385" spans="1:27" x14ac:dyDescent="0.3">
      <c r="A385" s="6">
        <v>45323</v>
      </c>
      <c r="B385" t="str">
        <f t="shared" si="7"/>
        <v>MAZAK HMC FH6800 6PC I21004</v>
      </c>
      <c r="C385" t="s">
        <v>41</v>
      </c>
      <c r="D385">
        <v>255</v>
      </c>
      <c r="E385">
        <v>1463</v>
      </c>
      <c r="F385">
        <v>1042</v>
      </c>
      <c r="G385">
        <v>876</v>
      </c>
      <c r="H385">
        <v>1559</v>
      </c>
      <c r="I385">
        <v>331</v>
      </c>
      <c r="J385">
        <v>0</v>
      </c>
      <c r="K385">
        <v>541</v>
      </c>
      <c r="L385">
        <v>249</v>
      </c>
      <c r="M385">
        <v>436</v>
      </c>
      <c r="N385">
        <v>468</v>
      </c>
      <c r="O385">
        <v>150</v>
      </c>
      <c r="P385">
        <v>276</v>
      </c>
      <c r="Q385">
        <v>412</v>
      </c>
      <c r="R385">
        <v>241</v>
      </c>
      <c r="S385">
        <v>25325.07</v>
      </c>
      <c r="T385">
        <v>33750</v>
      </c>
      <c r="U385">
        <v>32857</v>
      </c>
      <c r="V385">
        <v>25451</v>
      </c>
      <c r="W385">
        <v>1</v>
      </c>
      <c r="X385">
        <v>0.7745990199957391</v>
      </c>
      <c r="Y385">
        <v>0.99505206082275743</v>
      </c>
      <c r="Z385">
        <v>0</v>
      </c>
      <c r="AA385">
        <v>0.77076635115804848</v>
      </c>
    </row>
    <row r="386" spans="1:27" x14ac:dyDescent="0.3">
      <c r="A386" s="6">
        <v>45323</v>
      </c>
      <c r="B386" t="str">
        <f t="shared" si="7"/>
        <v>MAZAK HMC FH6800 2PC-1 I21003</v>
      </c>
      <c r="C386" t="s">
        <v>42</v>
      </c>
      <c r="D386">
        <v>1910</v>
      </c>
      <c r="E386">
        <v>1322</v>
      </c>
      <c r="F386">
        <v>623</v>
      </c>
      <c r="G386">
        <v>620</v>
      </c>
      <c r="H386">
        <v>915</v>
      </c>
      <c r="I386">
        <v>430</v>
      </c>
      <c r="J386">
        <v>20</v>
      </c>
      <c r="K386">
        <v>1337</v>
      </c>
      <c r="L386">
        <v>150</v>
      </c>
      <c r="M386">
        <v>642</v>
      </c>
      <c r="N386">
        <v>440</v>
      </c>
      <c r="O386">
        <v>100</v>
      </c>
      <c r="P386">
        <v>980</v>
      </c>
      <c r="Q386">
        <v>172</v>
      </c>
      <c r="R386">
        <v>665.6</v>
      </c>
      <c r="S386">
        <v>23066.980000000003</v>
      </c>
      <c r="T386">
        <v>31950</v>
      </c>
      <c r="U386">
        <v>31228</v>
      </c>
      <c r="V386">
        <v>23423.4</v>
      </c>
      <c r="W386">
        <v>1</v>
      </c>
      <c r="X386">
        <v>0.75007685410529013</v>
      </c>
      <c r="Y386">
        <v>0.98478359247590019</v>
      </c>
      <c r="Z386">
        <v>0</v>
      </c>
      <c r="AA386">
        <v>0.73866337901882928</v>
      </c>
    </row>
    <row r="387" spans="1:27" x14ac:dyDescent="0.3">
      <c r="A387" s="6">
        <v>45323</v>
      </c>
      <c r="B387" t="str">
        <f t="shared" si="7"/>
        <v>MAZAK HMC FH6800 2PC-2 I21006</v>
      </c>
      <c r="C387" t="s">
        <v>43</v>
      </c>
      <c r="D387">
        <v>615</v>
      </c>
      <c r="E387">
        <v>1642</v>
      </c>
      <c r="F387">
        <v>842</v>
      </c>
      <c r="G387">
        <v>1140</v>
      </c>
      <c r="H387">
        <v>1884</v>
      </c>
      <c r="I387">
        <v>504</v>
      </c>
      <c r="J387">
        <v>0</v>
      </c>
      <c r="K387">
        <v>702</v>
      </c>
      <c r="L387">
        <v>286</v>
      </c>
      <c r="M387">
        <v>959</v>
      </c>
      <c r="N387">
        <v>432</v>
      </c>
      <c r="O387">
        <v>100</v>
      </c>
      <c r="P387">
        <v>1890</v>
      </c>
      <c r="Q387">
        <v>409</v>
      </c>
      <c r="R387">
        <v>442</v>
      </c>
      <c r="S387">
        <v>21094</v>
      </c>
      <c r="T387">
        <v>33750</v>
      </c>
      <c r="U387">
        <v>32737</v>
      </c>
      <c r="V387">
        <v>21903</v>
      </c>
      <c r="W387">
        <v>1</v>
      </c>
      <c r="X387">
        <v>0.66905947398967525</v>
      </c>
      <c r="Y387">
        <v>0.96306442039903206</v>
      </c>
      <c r="Z387">
        <v>0</v>
      </c>
      <c r="AA387">
        <v>0.64434737453034785</v>
      </c>
    </row>
    <row r="388" spans="1:27" x14ac:dyDescent="0.3">
      <c r="A388" s="6">
        <v>45323</v>
      </c>
      <c r="B388" t="str">
        <f t="shared" si="7"/>
        <v>MAZAK TURNING CENTER QTN350M I3006</v>
      </c>
      <c r="C388" t="s">
        <v>44</v>
      </c>
      <c r="D388">
        <v>1114</v>
      </c>
      <c r="E388">
        <v>1138</v>
      </c>
      <c r="F388">
        <v>1250</v>
      </c>
      <c r="G388">
        <v>640</v>
      </c>
      <c r="H388">
        <v>1078</v>
      </c>
      <c r="I388">
        <v>200</v>
      </c>
      <c r="J388">
        <v>0</v>
      </c>
      <c r="K388">
        <v>75</v>
      </c>
      <c r="L388">
        <v>190</v>
      </c>
      <c r="M388">
        <v>380</v>
      </c>
      <c r="N388">
        <v>28</v>
      </c>
      <c r="O388">
        <v>15</v>
      </c>
      <c r="P388">
        <v>30</v>
      </c>
      <c r="Q388">
        <v>0</v>
      </c>
      <c r="R388">
        <v>100</v>
      </c>
      <c r="S388">
        <v>27772</v>
      </c>
      <c r="T388">
        <v>33750</v>
      </c>
      <c r="U388">
        <v>33535</v>
      </c>
      <c r="V388">
        <v>27512</v>
      </c>
      <c r="W388">
        <v>1</v>
      </c>
      <c r="X388">
        <v>0.82039660056657226</v>
      </c>
      <c r="Y388">
        <v>1.009450421634196</v>
      </c>
      <c r="Z388">
        <v>0</v>
      </c>
      <c r="AA388">
        <v>0.82814969434918739</v>
      </c>
    </row>
    <row r="389" spans="1:27" x14ac:dyDescent="0.3">
      <c r="A389" s="6">
        <v>45323</v>
      </c>
      <c r="B389" t="str">
        <f t="shared" si="7"/>
        <v>MAZAK VMC VTC200B I22001</v>
      </c>
      <c r="C389" t="s">
        <v>45</v>
      </c>
      <c r="D389">
        <v>2317</v>
      </c>
      <c r="E389">
        <v>1460</v>
      </c>
      <c r="F389">
        <v>1064</v>
      </c>
      <c r="G389">
        <v>929</v>
      </c>
      <c r="H389">
        <v>264</v>
      </c>
      <c r="I389">
        <v>613</v>
      </c>
      <c r="J389">
        <v>0</v>
      </c>
      <c r="K389">
        <v>80</v>
      </c>
      <c r="L389">
        <v>176</v>
      </c>
      <c r="M389">
        <v>2207</v>
      </c>
      <c r="N389">
        <v>620</v>
      </c>
      <c r="O389">
        <v>667</v>
      </c>
      <c r="P389">
        <v>9</v>
      </c>
      <c r="Q389">
        <v>39</v>
      </c>
      <c r="R389">
        <v>721</v>
      </c>
      <c r="S389">
        <v>21527.440000000002</v>
      </c>
      <c r="T389">
        <v>32850</v>
      </c>
      <c r="U389">
        <v>31531</v>
      </c>
      <c r="V389">
        <v>22584</v>
      </c>
      <c r="W389">
        <v>1</v>
      </c>
      <c r="X389">
        <v>0.71624750245789859</v>
      </c>
      <c r="Y389">
        <v>0.95321643641516129</v>
      </c>
      <c r="Z389">
        <v>0</v>
      </c>
      <c r="AA389">
        <v>0.60378879663344487</v>
      </c>
    </row>
    <row r="390" spans="1:27" x14ac:dyDescent="0.3">
      <c r="A390" s="6">
        <v>45323</v>
      </c>
      <c r="B390" t="str">
        <f t="shared" si="7"/>
        <v>AMS VMC MCV400 XL I22002</v>
      </c>
      <c r="C390" t="s">
        <v>46</v>
      </c>
      <c r="D390">
        <v>3765</v>
      </c>
      <c r="E390">
        <v>568</v>
      </c>
      <c r="F390">
        <v>1274</v>
      </c>
      <c r="G390">
        <v>940</v>
      </c>
      <c r="H390">
        <v>455</v>
      </c>
      <c r="I390">
        <v>421</v>
      </c>
      <c r="J390">
        <v>0</v>
      </c>
      <c r="K390">
        <v>40</v>
      </c>
      <c r="L390">
        <v>63</v>
      </c>
      <c r="M390">
        <v>7564</v>
      </c>
      <c r="N390">
        <v>523</v>
      </c>
      <c r="O390">
        <v>527</v>
      </c>
      <c r="P390">
        <v>410</v>
      </c>
      <c r="Q390">
        <v>1585</v>
      </c>
      <c r="R390">
        <v>714</v>
      </c>
      <c r="S390">
        <v>12290.2</v>
      </c>
      <c r="T390">
        <v>22500</v>
      </c>
      <c r="U390">
        <v>21317</v>
      </c>
      <c r="V390">
        <v>12201</v>
      </c>
      <c r="W390">
        <v>1</v>
      </c>
      <c r="X390">
        <v>0.57236008819252238</v>
      </c>
      <c r="Y390">
        <v>1.0073108761576921</v>
      </c>
      <c r="Z390">
        <v>0</v>
      </c>
      <c r="AA390">
        <v>0.57654454191490367</v>
      </c>
    </row>
    <row r="391" spans="1:27" x14ac:dyDescent="0.3">
      <c r="A391" s="6">
        <v>45323</v>
      </c>
      <c r="B391" t="str">
        <f t="shared" si="7"/>
        <v>TAL VERTICAL TURNING LATHE VTL800 I3106</v>
      </c>
      <c r="C391" t="s">
        <v>47</v>
      </c>
      <c r="D391">
        <v>590</v>
      </c>
      <c r="E391">
        <v>121</v>
      </c>
      <c r="F391">
        <v>375</v>
      </c>
      <c r="G391">
        <v>959</v>
      </c>
      <c r="H391">
        <v>488</v>
      </c>
      <c r="I391">
        <v>10</v>
      </c>
      <c r="J391">
        <v>0</v>
      </c>
      <c r="K391">
        <v>755</v>
      </c>
      <c r="L391">
        <v>0</v>
      </c>
      <c r="M391">
        <v>21513</v>
      </c>
      <c r="N391">
        <v>30</v>
      </c>
      <c r="O391">
        <v>40</v>
      </c>
      <c r="P391">
        <v>0</v>
      </c>
      <c r="Q391">
        <v>0</v>
      </c>
      <c r="R391">
        <v>-48</v>
      </c>
      <c r="S391">
        <v>5896.24</v>
      </c>
      <c r="T391">
        <v>13050</v>
      </c>
      <c r="U391">
        <v>13000</v>
      </c>
      <c r="V391">
        <v>5767</v>
      </c>
      <c r="W391">
        <v>1</v>
      </c>
      <c r="X391">
        <v>0.44361538461538463</v>
      </c>
      <c r="Y391">
        <v>1.0224102653025837</v>
      </c>
      <c r="Z391">
        <v>0</v>
      </c>
      <c r="AA391">
        <v>0.45355692307692314</v>
      </c>
    </row>
    <row r="392" spans="1:27" x14ac:dyDescent="0.3">
      <c r="A392" s="6">
        <v>45323</v>
      </c>
      <c r="B392" t="str">
        <f t="shared" si="7"/>
        <v>MAZAK TURNING CENTER QTN250M I3005</v>
      </c>
      <c r="C392" t="s">
        <v>48</v>
      </c>
      <c r="D392">
        <v>900</v>
      </c>
      <c r="E392">
        <v>865</v>
      </c>
      <c r="F392">
        <v>1359</v>
      </c>
      <c r="G392">
        <v>1034</v>
      </c>
      <c r="H392">
        <v>839</v>
      </c>
      <c r="I392">
        <v>95</v>
      </c>
      <c r="J392">
        <v>0</v>
      </c>
      <c r="K392">
        <v>45</v>
      </c>
      <c r="L392">
        <v>200</v>
      </c>
      <c r="M392">
        <v>593</v>
      </c>
      <c r="N392">
        <v>90</v>
      </c>
      <c r="O392">
        <v>303</v>
      </c>
      <c r="P392">
        <v>395</v>
      </c>
      <c r="Q392">
        <v>325</v>
      </c>
      <c r="R392">
        <v>4</v>
      </c>
      <c r="S392">
        <v>27655.430000000004</v>
      </c>
      <c r="T392">
        <v>34200</v>
      </c>
      <c r="U392">
        <v>33502</v>
      </c>
      <c r="V392">
        <v>27603</v>
      </c>
      <c r="W392">
        <v>1</v>
      </c>
      <c r="X392">
        <v>0.82392095994268999</v>
      </c>
      <c r="Y392">
        <v>1.0018994312212441</v>
      </c>
      <c r="Z392">
        <v>0</v>
      </c>
      <c r="AA392">
        <v>0.82548594113784257</v>
      </c>
    </row>
    <row r="393" spans="1:27" x14ac:dyDescent="0.3">
      <c r="A393" s="6">
        <v>45323</v>
      </c>
      <c r="B393" t="str">
        <f t="shared" si="7"/>
        <v>MAZAK TURNING CENTER SQT200 I3004</v>
      </c>
      <c r="C393" t="s">
        <v>49</v>
      </c>
      <c r="D393">
        <v>1035</v>
      </c>
      <c r="E393">
        <v>674</v>
      </c>
      <c r="F393">
        <v>1610</v>
      </c>
      <c r="G393">
        <v>1087</v>
      </c>
      <c r="H393">
        <v>869</v>
      </c>
      <c r="I393">
        <v>71</v>
      </c>
      <c r="J393">
        <v>190</v>
      </c>
      <c r="K393">
        <v>80</v>
      </c>
      <c r="L393">
        <v>135</v>
      </c>
      <c r="M393">
        <v>5675</v>
      </c>
      <c r="N393">
        <v>30</v>
      </c>
      <c r="O393">
        <v>480</v>
      </c>
      <c r="P393">
        <v>199</v>
      </c>
      <c r="Q393">
        <v>0</v>
      </c>
      <c r="R393">
        <v>428.7</v>
      </c>
      <c r="S393">
        <v>21366.425000000003</v>
      </c>
      <c r="T393">
        <v>29250</v>
      </c>
      <c r="U393">
        <v>28509</v>
      </c>
      <c r="V393">
        <v>21186.3</v>
      </c>
      <c r="W393">
        <v>1</v>
      </c>
      <c r="X393">
        <v>0.74314427023045349</v>
      </c>
      <c r="Y393">
        <v>1.0085019564529911</v>
      </c>
      <c r="Z393">
        <v>0</v>
      </c>
      <c r="AA393">
        <v>0.69495067444743563</v>
      </c>
    </row>
    <row r="394" spans="1:27" x14ac:dyDescent="0.3">
      <c r="A394" s="6">
        <v>45323</v>
      </c>
      <c r="B394" t="str">
        <f t="shared" si="7"/>
        <v>MAZAK TURNING CENTER SQT250-2 I3003</v>
      </c>
      <c r="C394" t="s">
        <v>50</v>
      </c>
      <c r="D394">
        <v>1295</v>
      </c>
      <c r="E394">
        <v>1027</v>
      </c>
      <c r="F394">
        <v>2170</v>
      </c>
      <c r="G394">
        <v>1250</v>
      </c>
      <c r="H394">
        <v>1283</v>
      </c>
      <c r="I394">
        <v>265</v>
      </c>
      <c r="J394">
        <v>1</v>
      </c>
      <c r="K394">
        <v>0</v>
      </c>
      <c r="L394">
        <v>230</v>
      </c>
      <c r="M394">
        <v>155</v>
      </c>
      <c r="N394">
        <v>68</v>
      </c>
      <c r="O394">
        <v>179</v>
      </c>
      <c r="P394">
        <v>625</v>
      </c>
      <c r="Q394">
        <v>30</v>
      </c>
      <c r="R394">
        <v>135</v>
      </c>
      <c r="S394">
        <v>25475.179999999997</v>
      </c>
      <c r="T394">
        <v>33750</v>
      </c>
      <c r="U394">
        <v>33275</v>
      </c>
      <c r="V394">
        <v>25487</v>
      </c>
      <c r="W394">
        <v>1</v>
      </c>
      <c r="X394">
        <v>0.7659504132231405</v>
      </c>
      <c r="Y394">
        <v>0.9995362341585905</v>
      </c>
      <c r="Z394">
        <v>0.76559519158527412</v>
      </c>
      <c r="AA394">
        <v>0.76559519158527412</v>
      </c>
    </row>
    <row r="395" spans="1:27" x14ac:dyDescent="0.3">
      <c r="A395" s="6">
        <v>45323</v>
      </c>
      <c r="B395" t="str">
        <f t="shared" si="7"/>
        <v>MAG FEELER VMC VMP45A I22003</v>
      </c>
      <c r="C395" t="s">
        <v>51</v>
      </c>
      <c r="D395">
        <v>903</v>
      </c>
      <c r="E395">
        <v>1193</v>
      </c>
      <c r="F395">
        <v>1603</v>
      </c>
      <c r="G395">
        <v>1517</v>
      </c>
      <c r="H395">
        <v>856</v>
      </c>
      <c r="I395">
        <v>878</v>
      </c>
      <c r="J395">
        <v>53</v>
      </c>
      <c r="K395">
        <v>720</v>
      </c>
      <c r="L395">
        <v>195</v>
      </c>
      <c r="M395">
        <v>3989.5</v>
      </c>
      <c r="N395">
        <v>165</v>
      </c>
      <c r="O395">
        <v>342</v>
      </c>
      <c r="P395">
        <v>147</v>
      </c>
      <c r="Q395">
        <v>141</v>
      </c>
      <c r="R395">
        <v>403</v>
      </c>
      <c r="S395">
        <v>20606.900000000001</v>
      </c>
      <c r="T395">
        <v>31050</v>
      </c>
      <c r="U395">
        <v>29636</v>
      </c>
      <c r="V395">
        <v>20644.5</v>
      </c>
      <c r="W395">
        <v>1</v>
      </c>
      <c r="X395">
        <v>0.69660210554730728</v>
      </c>
      <c r="Y395">
        <v>0.99817869166121731</v>
      </c>
      <c r="Z395">
        <v>0</v>
      </c>
      <c r="AA395">
        <v>0.69533337832366038</v>
      </c>
    </row>
    <row r="396" spans="1:27" x14ac:dyDescent="0.3">
      <c r="A396" s="6">
        <v>45323</v>
      </c>
      <c r="B396" t="str">
        <f t="shared" si="7"/>
        <v>MAZAK HMC HCN6800 2PC-3 I21007</v>
      </c>
      <c r="C396" t="s">
        <v>52</v>
      </c>
      <c r="D396">
        <v>2390</v>
      </c>
      <c r="E396">
        <v>1615</v>
      </c>
      <c r="F396">
        <v>1004</v>
      </c>
      <c r="G396">
        <v>732</v>
      </c>
      <c r="H396">
        <v>1260</v>
      </c>
      <c r="I396">
        <v>736</v>
      </c>
      <c r="J396">
        <v>40</v>
      </c>
      <c r="K396">
        <v>173</v>
      </c>
      <c r="L396">
        <v>230</v>
      </c>
      <c r="M396">
        <v>1319</v>
      </c>
      <c r="N396">
        <v>200</v>
      </c>
      <c r="O396">
        <v>95</v>
      </c>
      <c r="P396">
        <v>0</v>
      </c>
      <c r="Q396">
        <v>1134</v>
      </c>
      <c r="R396">
        <v>82</v>
      </c>
      <c r="S396">
        <v>23750.52</v>
      </c>
      <c r="T396">
        <v>32400</v>
      </c>
      <c r="U396">
        <v>30395</v>
      </c>
      <c r="V396">
        <v>22740</v>
      </c>
      <c r="W396">
        <v>1</v>
      </c>
      <c r="X396">
        <v>0.74814936667215004</v>
      </c>
      <c r="Y396">
        <v>1.0444379947229552</v>
      </c>
      <c r="Z396">
        <v>0</v>
      </c>
      <c r="AA396">
        <v>0.78139562428030929</v>
      </c>
    </row>
    <row r="397" spans="1:27" x14ac:dyDescent="0.3">
      <c r="A397" s="6">
        <v>45323</v>
      </c>
      <c r="B397" t="str">
        <f t="shared" si="7"/>
        <v>DOOSAN HMC HP6300 7PC I21008</v>
      </c>
      <c r="C397" t="s">
        <v>53</v>
      </c>
      <c r="D397">
        <v>360</v>
      </c>
      <c r="E397">
        <v>2755</v>
      </c>
      <c r="F397">
        <v>1078</v>
      </c>
      <c r="G397">
        <v>1220</v>
      </c>
      <c r="H397">
        <v>756</v>
      </c>
      <c r="I397">
        <v>925</v>
      </c>
      <c r="J397">
        <v>20</v>
      </c>
      <c r="K397">
        <v>360</v>
      </c>
      <c r="L397">
        <v>180</v>
      </c>
      <c r="M397">
        <v>115</v>
      </c>
      <c r="N397">
        <v>350</v>
      </c>
      <c r="O397">
        <v>145</v>
      </c>
      <c r="P397">
        <v>50</v>
      </c>
      <c r="Q397">
        <v>350</v>
      </c>
      <c r="R397">
        <v>365</v>
      </c>
      <c r="S397">
        <v>26931.5</v>
      </c>
      <c r="T397">
        <v>36000</v>
      </c>
      <c r="U397">
        <v>34560</v>
      </c>
      <c r="V397">
        <v>26971</v>
      </c>
      <c r="W397">
        <v>1</v>
      </c>
      <c r="X397">
        <v>0.78041087962962963</v>
      </c>
      <c r="Y397">
        <v>0.99853546401690707</v>
      </c>
      <c r="Z397">
        <v>0</v>
      </c>
      <c r="AA397">
        <v>0.77926793981481501</v>
      </c>
    </row>
    <row r="398" spans="1:27" x14ac:dyDescent="0.3">
      <c r="A398" s="6">
        <v>45323</v>
      </c>
      <c r="B398" t="str">
        <f t="shared" si="7"/>
        <v>WIDMA VERTICAL TURNING LATHE VT600H I3108</v>
      </c>
      <c r="C398" t="s">
        <v>54</v>
      </c>
      <c r="D398">
        <v>225</v>
      </c>
      <c r="E398">
        <v>145</v>
      </c>
      <c r="F398">
        <v>240</v>
      </c>
      <c r="G398">
        <v>1088</v>
      </c>
      <c r="H398">
        <v>500</v>
      </c>
      <c r="I398">
        <v>120</v>
      </c>
      <c r="J398">
        <v>0</v>
      </c>
      <c r="K398">
        <v>20</v>
      </c>
      <c r="L398">
        <v>40</v>
      </c>
      <c r="M398">
        <v>22669</v>
      </c>
      <c r="N398">
        <v>0</v>
      </c>
      <c r="O398">
        <v>0</v>
      </c>
      <c r="P398">
        <v>0</v>
      </c>
      <c r="Q398">
        <v>0</v>
      </c>
      <c r="R398">
        <v>0</v>
      </c>
      <c r="S398">
        <v>5979.6</v>
      </c>
      <c r="T398">
        <v>16200</v>
      </c>
      <c r="U398">
        <v>16080</v>
      </c>
      <c r="V398">
        <v>6003</v>
      </c>
      <c r="W398">
        <v>1</v>
      </c>
      <c r="X398">
        <v>0.37332089552238806</v>
      </c>
      <c r="Y398">
        <v>0.99610194902548732</v>
      </c>
      <c r="Z398">
        <v>0</v>
      </c>
      <c r="AA398">
        <v>0.37186567164179107</v>
      </c>
    </row>
    <row r="399" spans="1:27" x14ac:dyDescent="0.3">
      <c r="A399" s="6">
        <v>45323</v>
      </c>
      <c r="B399" t="str">
        <f t="shared" si="7"/>
        <v>MAZAK INTEGRES E300-1 I3102</v>
      </c>
      <c r="C399" t="s">
        <v>56</v>
      </c>
      <c r="D399">
        <v>1180</v>
      </c>
      <c r="E399">
        <v>932</v>
      </c>
      <c r="F399">
        <v>2273</v>
      </c>
      <c r="G399">
        <v>1054</v>
      </c>
      <c r="H399">
        <v>1279</v>
      </c>
      <c r="I399">
        <v>70</v>
      </c>
      <c r="J399">
        <v>0</v>
      </c>
      <c r="K399">
        <v>235</v>
      </c>
      <c r="L399">
        <v>336</v>
      </c>
      <c r="M399">
        <v>593</v>
      </c>
      <c r="N399">
        <v>874</v>
      </c>
      <c r="O399">
        <v>215</v>
      </c>
      <c r="P399">
        <v>0</v>
      </c>
      <c r="Q399">
        <v>74</v>
      </c>
      <c r="R399">
        <v>1046</v>
      </c>
      <c r="S399">
        <v>23633.500000000004</v>
      </c>
      <c r="T399">
        <v>33750</v>
      </c>
      <c r="U399">
        <v>33391</v>
      </c>
      <c r="V399">
        <v>23573</v>
      </c>
      <c r="W399">
        <v>1</v>
      </c>
      <c r="X399">
        <v>0.70596867419364495</v>
      </c>
      <c r="Y399">
        <v>1.0025664955669624</v>
      </c>
      <c r="Z399">
        <v>0</v>
      </c>
      <c r="AA399">
        <v>0.70778053966637733</v>
      </c>
    </row>
    <row r="400" spans="1:27" x14ac:dyDescent="0.3">
      <c r="A400" s="6">
        <v>45323</v>
      </c>
      <c r="B400" t="str">
        <f t="shared" si="7"/>
        <v>MAZAK INTEGRES E300-2 I3103</v>
      </c>
      <c r="C400" t="s">
        <v>57</v>
      </c>
      <c r="D400">
        <v>225</v>
      </c>
      <c r="E400">
        <v>913</v>
      </c>
      <c r="F400">
        <v>1246</v>
      </c>
      <c r="G400">
        <v>815</v>
      </c>
      <c r="H400">
        <v>891</v>
      </c>
      <c r="I400">
        <v>73</v>
      </c>
      <c r="J400">
        <v>0</v>
      </c>
      <c r="K400">
        <v>2824</v>
      </c>
      <c r="L400">
        <v>256</v>
      </c>
      <c r="M400">
        <v>45</v>
      </c>
      <c r="N400">
        <v>1080</v>
      </c>
      <c r="O400">
        <v>162</v>
      </c>
      <c r="P400">
        <v>30</v>
      </c>
      <c r="Q400">
        <v>25</v>
      </c>
      <c r="R400">
        <v>847</v>
      </c>
      <c r="S400">
        <v>24144</v>
      </c>
      <c r="T400">
        <v>33750</v>
      </c>
      <c r="U400">
        <v>33490</v>
      </c>
      <c r="V400">
        <v>24318</v>
      </c>
      <c r="W400">
        <v>1</v>
      </c>
      <c r="X400">
        <v>0.72612720214989546</v>
      </c>
      <c r="Y400">
        <v>0.99284480631630889</v>
      </c>
      <c r="Z400">
        <v>0</v>
      </c>
      <c r="AA400">
        <v>0.72093162137951627</v>
      </c>
    </row>
    <row r="401" spans="1:27" x14ac:dyDescent="0.3">
      <c r="A401" s="6">
        <v>45323</v>
      </c>
      <c r="B401" t="str">
        <f t="shared" si="7"/>
        <v>MAZAK INTEGRES E300-3 I3104</v>
      </c>
      <c r="C401" t="s">
        <v>58</v>
      </c>
      <c r="D401">
        <v>1062</v>
      </c>
      <c r="E401">
        <v>1001</v>
      </c>
      <c r="F401">
        <v>1505</v>
      </c>
      <c r="G401">
        <v>659</v>
      </c>
      <c r="H401">
        <v>1074</v>
      </c>
      <c r="I401">
        <v>140</v>
      </c>
      <c r="J401">
        <v>0</v>
      </c>
      <c r="K401">
        <v>1555</v>
      </c>
      <c r="L401">
        <v>285</v>
      </c>
      <c r="M401">
        <v>418</v>
      </c>
      <c r="N401">
        <v>82</v>
      </c>
      <c r="O401">
        <v>717</v>
      </c>
      <c r="P401">
        <v>20</v>
      </c>
      <c r="Q401">
        <v>25</v>
      </c>
      <c r="R401">
        <v>623</v>
      </c>
      <c r="S401">
        <v>24344.799999999999</v>
      </c>
      <c r="T401">
        <v>33750</v>
      </c>
      <c r="U401">
        <v>32818</v>
      </c>
      <c r="V401">
        <v>24492</v>
      </c>
      <c r="W401">
        <v>1.0000000000000004</v>
      </c>
      <c r="X401">
        <v>0.74629776342251208</v>
      </c>
      <c r="Y401">
        <v>0.99398987424465124</v>
      </c>
      <c r="Z401">
        <v>0</v>
      </c>
      <c r="AA401">
        <v>0.74181242001340764</v>
      </c>
    </row>
    <row r="402" spans="1:27" x14ac:dyDescent="0.3">
      <c r="A402" s="6">
        <v>45323</v>
      </c>
      <c r="B402" t="str">
        <f t="shared" si="7"/>
        <v>MAZAK INTEGREX E500-1 I3201</v>
      </c>
      <c r="C402" t="s">
        <v>59</v>
      </c>
      <c r="D402">
        <v>975</v>
      </c>
      <c r="E402">
        <v>832</v>
      </c>
      <c r="F402">
        <v>1464</v>
      </c>
      <c r="G402">
        <v>310</v>
      </c>
      <c r="H402">
        <v>647</v>
      </c>
      <c r="I402">
        <v>89</v>
      </c>
      <c r="J402">
        <v>0</v>
      </c>
      <c r="K402">
        <v>2556</v>
      </c>
      <c r="L402">
        <v>263</v>
      </c>
      <c r="M402">
        <v>117</v>
      </c>
      <c r="N402">
        <v>280</v>
      </c>
      <c r="O402">
        <v>70</v>
      </c>
      <c r="P402">
        <v>0</v>
      </c>
      <c r="Q402">
        <v>1152</v>
      </c>
      <c r="R402">
        <v>639</v>
      </c>
      <c r="S402">
        <v>23887</v>
      </c>
      <c r="T402">
        <v>33300</v>
      </c>
      <c r="U402">
        <v>31989</v>
      </c>
      <c r="V402">
        <v>24356</v>
      </c>
      <c r="W402">
        <v>1</v>
      </c>
      <c r="X402">
        <v>0.76138672668729879</v>
      </c>
      <c r="Y402">
        <v>0.98074396452619472</v>
      </c>
      <c r="Z402">
        <v>0</v>
      </c>
      <c r="AA402">
        <v>0.74672543686892368</v>
      </c>
    </row>
    <row r="403" spans="1:27" x14ac:dyDescent="0.3">
      <c r="A403" s="6">
        <v>45323</v>
      </c>
      <c r="B403" t="str">
        <f t="shared" si="7"/>
        <v>MAZAK INTEGREX E500-2 I3202</v>
      </c>
      <c r="C403" t="s">
        <v>60</v>
      </c>
      <c r="D403">
        <v>360</v>
      </c>
      <c r="E403">
        <v>886</v>
      </c>
      <c r="F403">
        <v>1269</v>
      </c>
      <c r="G403">
        <v>1715</v>
      </c>
      <c r="H403">
        <v>862</v>
      </c>
      <c r="I403">
        <v>0</v>
      </c>
      <c r="J403">
        <v>70</v>
      </c>
      <c r="K403">
        <v>618</v>
      </c>
      <c r="L403">
        <v>413</v>
      </c>
      <c r="M403">
        <v>321</v>
      </c>
      <c r="N403">
        <v>462</v>
      </c>
      <c r="O403">
        <v>94</v>
      </c>
      <c r="P403">
        <v>2510</v>
      </c>
      <c r="Q403">
        <v>130</v>
      </c>
      <c r="R403">
        <v>532</v>
      </c>
      <c r="S403">
        <v>23462.5</v>
      </c>
      <c r="T403">
        <v>33300</v>
      </c>
      <c r="U403">
        <v>33006</v>
      </c>
      <c r="V403">
        <v>23058</v>
      </c>
      <c r="W403">
        <v>1</v>
      </c>
      <c r="X403">
        <v>0.71223413924740953</v>
      </c>
      <c r="Y403">
        <v>0.9980644886847031</v>
      </c>
      <c r="Z403">
        <v>0</v>
      </c>
      <c r="AA403">
        <v>0.71085560201175546</v>
      </c>
    </row>
    <row r="404" spans="1:27" x14ac:dyDescent="0.3">
      <c r="A404" s="6">
        <v>45323</v>
      </c>
      <c r="B404" t="str">
        <f t="shared" si="7"/>
        <v>MAZAK INTEGRES E800-1 I23001</v>
      </c>
      <c r="C404" t="s">
        <v>61</v>
      </c>
      <c r="D404">
        <v>930</v>
      </c>
      <c r="E404">
        <v>1223</v>
      </c>
      <c r="F404">
        <v>249</v>
      </c>
      <c r="G404">
        <v>641</v>
      </c>
      <c r="H404">
        <v>711</v>
      </c>
      <c r="I404">
        <v>31</v>
      </c>
      <c r="J404">
        <v>0</v>
      </c>
      <c r="K404">
        <v>2198</v>
      </c>
      <c r="L404">
        <v>335</v>
      </c>
      <c r="M404">
        <v>500</v>
      </c>
      <c r="N404">
        <v>74</v>
      </c>
      <c r="O404">
        <v>95</v>
      </c>
      <c r="P404">
        <v>358</v>
      </c>
      <c r="Q404">
        <v>210</v>
      </c>
      <c r="R404">
        <v>619</v>
      </c>
      <c r="S404">
        <v>25446.5</v>
      </c>
      <c r="T404">
        <v>33300</v>
      </c>
      <c r="U404">
        <v>32964</v>
      </c>
      <c r="V404">
        <v>25576</v>
      </c>
      <c r="W404">
        <v>1</v>
      </c>
      <c r="X404">
        <v>0.77587671399102054</v>
      </c>
      <c r="Y404">
        <v>0.99493665936815767</v>
      </c>
      <c r="Z404">
        <v>0</v>
      </c>
      <c r="AA404">
        <v>0.77194818589976955</v>
      </c>
    </row>
    <row r="405" spans="1:27" x14ac:dyDescent="0.3">
      <c r="A405" s="6">
        <v>45323</v>
      </c>
      <c r="B405" t="str">
        <f t="shared" si="7"/>
        <v>MAZAK INTEGRES E800-2 I23002</v>
      </c>
      <c r="C405" t="s">
        <v>62</v>
      </c>
      <c r="D405">
        <v>880</v>
      </c>
      <c r="E405">
        <v>794</v>
      </c>
      <c r="F405">
        <v>1345</v>
      </c>
      <c r="G405">
        <v>479</v>
      </c>
      <c r="H405">
        <v>1358</v>
      </c>
      <c r="I405">
        <v>154</v>
      </c>
      <c r="J405">
        <v>155</v>
      </c>
      <c r="K405">
        <v>3888</v>
      </c>
      <c r="L405">
        <v>190</v>
      </c>
      <c r="M405">
        <v>7372</v>
      </c>
      <c r="N405">
        <v>330</v>
      </c>
      <c r="O405">
        <v>45</v>
      </c>
      <c r="P405">
        <v>0</v>
      </c>
      <c r="Q405">
        <v>260</v>
      </c>
      <c r="R405">
        <v>255</v>
      </c>
      <c r="S405">
        <v>15865</v>
      </c>
      <c r="T405">
        <v>28350</v>
      </c>
      <c r="U405">
        <v>27736</v>
      </c>
      <c r="V405">
        <v>15795</v>
      </c>
      <c r="W405">
        <v>1</v>
      </c>
      <c r="X405">
        <v>1</v>
      </c>
      <c r="Y405">
        <v>1.0044317822095601</v>
      </c>
      <c r="Z405">
        <v>0</v>
      </c>
      <c r="AA405">
        <v>0.57200028843380446</v>
      </c>
    </row>
    <row r="406" spans="1:27" x14ac:dyDescent="0.3">
      <c r="A406" s="6">
        <v>45323</v>
      </c>
      <c r="B406" t="str">
        <f t="shared" si="7"/>
        <v>ARTHUR KLINK BROACHING 120T I5004</v>
      </c>
      <c r="C406" t="s">
        <v>63</v>
      </c>
      <c r="D406">
        <v>596</v>
      </c>
      <c r="E406">
        <v>203</v>
      </c>
      <c r="F406">
        <v>2437</v>
      </c>
      <c r="G406">
        <v>1686</v>
      </c>
      <c r="H406">
        <v>45</v>
      </c>
      <c r="I406">
        <v>0</v>
      </c>
      <c r="J406">
        <v>176</v>
      </c>
      <c r="K406">
        <v>6137</v>
      </c>
      <c r="L406">
        <v>224</v>
      </c>
      <c r="M406">
        <v>73</v>
      </c>
      <c r="N406">
        <v>18</v>
      </c>
      <c r="O406">
        <v>89</v>
      </c>
      <c r="P406">
        <v>0</v>
      </c>
      <c r="Q406">
        <v>205</v>
      </c>
      <c r="R406">
        <v>28</v>
      </c>
      <c r="S406">
        <v>25172.300000000003</v>
      </c>
      <c r="T406">
        <v>25172.300000000003</v>
      </c>
      <c r="U406">
        <v>34650</v>
      </c>
      <c r="V406">
        <v>34446</v>
      </c>
      <c r="W406">
        <v>1</v>
      </c>
      <c r="X406">
        <v>0.99411255411255406</v>
      </c>
      <c r="Y406">
        <v>0.73077570690355931</v>
      </c>
      <c r="Z406">
        <v>0</v>
      </c>
      <c r="AA406">
        <v>0.72647330447330449</v>
      </c>
    </row>
    <row r="407" spans="1:27" x14ac:dyDescent="0.3">
      <c r="A407" s="6">
        <v>45323</v>
      </c>
      <c r="B407" t="str">
        <f t="shared" si="7"/>
        <v>BROACHING MACHINE  25 T-5003</v>
      </c>
      <c r="C407" t="s">
        <v>64</v>
      </c>
      <c r="D407">
        <v>882</v>
      </c>
      <c r="E407">
        <v>875</v>
      </c>
      <c r="F407">
        <v>2792</v>
      </c>
      <c r="G407">
        <v>374</v>
      </c>
      <c r="H407">
        <v>237</v>
      </c>
      <c r="I407">
        <v>69</v>
      </c>
      <c r="J407">
        <v>0</v>
      </c>
      <c r="K407">
        <v>1417</v>
      </c>
      <c r="L407">
        <v>92</v>
      </c>
      <c r="M407">
        <v>265</v>
      </c>
      <c r="N407">
        <v>45</v>
      </c>
      <c r="O407">
        <v>214</v>
      </c>
      <c r="P407">
        <v>74</v>
      </c>
      <c r="Q407">
        <v>0</v>
      </c>
      <c r="R407">
        <v>134</v>
      </c>
      <c r="S407">
        <v>28042.600000000006</v>
      </c>
      <c r="T407">
        <v>35550</v>
      </c>
      <c r="U407">
        <v>35267</v>
      </c>
      <c r="V407">
        <v>28080</v>
      </c>
      <c r="W407">
        <v>1</v>
      </c>
      <c r="X407">
        <v>0.79621175603255168</v>
      </c>
      <c r="Y407">
        <v>0.99866809116809141</v>
      </c>
      <c r="Z407">
        <v>0</v>
      </c>
      <c r="AA407">
        <v>0.79515127456262247</v>
      </c>
    </row>
    <row r="408" spans="1:27" x14ac:dyDescent="0.3">
      <c r="A408" s="6">
        <v>45323</v>
      </c>
      <c r="B408" t="str">
        <f t="shared" si="7"/>
        <v>CRANEBEL BROACHING 50T I5005</v>
      </c>
      <c r="C408" t="s">
        <v>65</v>
      </c>
      <c r="D408">
        <v>562</v>
      </c>
      <c r="E408">
        <v>20</v>
      </c>
      <c r="F408">
        <v>1590</v>
      </c>
      <c r="G408">
        <v>1668</v>
      </c>
      <c r="H408">
        <v>83</v>
      </c>
      <c r="I408">
        <v>65</v>
      </c>
      <c r="J408">
        <v>10</v>
      </c>
      <c r="K408">
        <v>1858</v>
      </c>
      <c r="L408">
        <v>93</v>
      </c>
      <c r="M408">
        <v>26</v>
      </c>
      <c r="N408">
        <v>150</v>
      </c>
      <c r="O408">
        <v>285</v>
      </c>
      <c r="P408">
        <v>15</v>
      </c>
      <c r="Q408">
        <v>0</v>
      </c>
      <c r="R408">
        <v>20</v>
      </c>
      <c r="S408">
        <v>28047.75</v>
      </c>
      <c r="T408">
        <v>34650</v>
      </c>
      <c r="U408">
        <v>34290</v>
      </c>
      <c r="V408">
        <v>28205</v>
      </c>
      <c r="W408">
        <v>1</v>
      </c>
      <c r="X408">
        <v>0.82254301545640129</v>
      </c>
      <c r="Y408">
        <v>0.99442474738521536</v>
      </c>
      <c r="Z408">
        <v>0</v>
      </c>
      <c r="AA408">
        <v>0.8179571303587051</v>
      </c>
    </row>
    <row r="409" spans="1:27" x14ac:dyDescent="0.3">
      <c r="A409" s="6">
        <v>45323</v>
      </c>
      <c r="B409" t="str">
        <f t="shared" si="7"/>
        <v>TASA BROACHING 75T I5006</v>
      </c>
      <c r="C409" t="s">
        <v>66</v>
      </c>
      <c r="D409">
        <v>555</v>
      </c>
      <c r="E409">
        <v>112</v>
      </c>
      <c r="F409">
        <v>1722</v>
      </c>
      <c r="G409">
        <v>1394.5</v>
      </c>
      <c r="H409">
        <v>239</v>
      </c>
      <c r="I409">
        <v>0</v>
      </c>
      <c r="J409">
        <v>0</v>
      </c>
      <c r="K409">
        <v>2255.9</v>
      </c>
      <c r="L409">
        <v>198</v>
      </c>
      <c r="M409">
        <v>0</v>
      </c>
      <c r="N409">
        <v>18</v>
      </c>
      <c r="O409">
        <v>65</v>
      </c>
      <c r="P409">
        <v>0</v>
      </c>
      <c r="Q409">
        <v>60</v>
      </c>
      <c r="R409">
        <v>129</v>
      </c>
      <c r="S409">
        <v>31083.149999999998</v>
      </c>
      <c r="T409">
        <v>37800</v>
      </c>
      <c r="U409">
        <v>37675</v>
      </c>
      <c r="V409">
        <v>31051.599999999999</v>
      </c>
      <c r="W409">
        <v>1</v>
      </c>
      <c r="X409">
        <v>0.82419641672196409</v>
      </c>
      <c r="Y409">
        <v>1.0010160507027013</v>
      </c>
      <c r="Z409">
        <v>0</v>
      </c>
      <c r="AA409">
        <v>0.82503384207033836</v>
      </c>
    </row>
    <row r="410" spans="1:27" x14ac:dyDescent="0.3">
      <c r="A410" s="6">
        <v>45323</v>
      </c>
      <c r="B410" t="str">
        <f t="shared" si="7"/>
        <v>PREMIER HOBBING PE250-1 I7006</v>
      </c>
      <c r="C410" t="s">
        <v>67</v>
      </c>
      <c r="D410">
        <v>420</v>
      </c>
      <c r="E410">
        <v>58</v>
      </c>
      <c r="F410">
        <v>3746</v>
      </c>
      <c r="G410">
        <v>917</v>
      </c>
      <c r="H410">
        <v>1171.5999999999999</v>
      </c>
      <c r="I410">
        <v>0</v>
      </c>
      <c r="J410">
        <v>10</v>
      </c>
      <c r="K410">
        <v>377</v>
      </c>
      <c r="L410">
        <v>201</v>
      </c>
      <c r="M410">
        <v>45</v>
      </c>
      <c r="N410">
        <v>67</v>
      </c>
      <c r="O410">
        <v>40</v>
      </c>
      <c r="P410">
        <v>0</v>
      </c>
      <c r="Q410">
        <v>155</v>
      </c>
      <c r="R410">
        <v>10</v>
      </c>
      <c r="S410">
        <v>29399.199999999993</v>
      </c>
      <c r="T410">
        <v>36450</v>
      </c>
      <c r="U410">
        <v>36245</v>
      </c>
      <c r="V410">
        <v>29232.400000000001</v>
      </c>
      <c r="W410">
        <v>1</v>
      </c>
      <c r="X410">
        <v>0.80652227893502559</v>
      </c>
      <c r="Y410">
        <v>1.0057059974548785</v>
      </c>
      <c r="Z410">
        <v>0</v>
      </c>
      <c r="AA410">
        <v>0.8111242930059317</v>
      </c>
    </row>
    <row r="411" spans="1:27" x14ac:dyDescent="0.3">
      <c r="A411" s="6">
        <v>45323</v>
      </c>
      <c r="B411" t="str">
        <f t="shared" si="7"/>
        <v>STUDER EXT GRINDING S36-2 I13006</v>
      </c>
      <c r="C411" t="s">
        <v>68</v>
      </c>
      <c r="D411">
        <v>465</v>
      </c>
      <c r="E411">
        <v>265</v>
      </c>
      <c r="F411">
        <v>3650</v>
      </c>
      <c r="G411">
        <v>455</v>
      </c>
      <c r="H411">
        <v>1500</v>
      </c>
      <c r="I411">
        <v>0</v>
      </c>
      <c r="J411">
        <v>0</v>
      </c>
      <c r="K411">
        <v>2540</v>
      </c>
      <c r="L411">
        <v>185</v>
      </c>
      <c r="M411">
        <v>220</v>
      </c>
      <c r="N411">
        <v>0</v>
      </c>
      <c r="O411">
        <v>45</v>
      </c>
      <c r="P411">
        <v>0</v>
      </c>
      <c r="Q411">
        <v>180</v>
      </c>
      <c r="R411">
        <v>175</v>
      </c>
      <c r="S411">
        <v>27101</v>
      </c>
      <c r="T411">
        <v>36900</v>
      </c>
      <c r="U411">
        <v>36675</v>
      </c>
      <c r="V411">
        <v>27220</v>
      </c>
      <c r="W411">
        <v>1</v>
      </c>
      <c r="X411">
        <v>0.7421949556918882</v>
      </c>
      <c r="Y411">
        <v>0.99562821454812633</v>
      </c>
      <c r="Z411">
        <v>0</v>
      </c>
      <c r="AA411">
        <v>0.73895023858214037</v>
      </c>
    </row>
    <row r="412" spans="1:27" x14ac:dyDescent="0.3">
      <c r="A412" s="6">
        <v>45323</v>
      </c>
      <c r="B412" t="str">
        <f t="shared" si="7"/>
        <v>GLEASON GEAR GRINDING P600/800G-1 I15006</v>
      </c>
      <c r="C412" t="s">
        <v>69</v>
      </c>
      <c r="D412">
        <v>125</v>
      </c>
      <c r="E412">
        <v>405</v>
      </c>
      <c r="F412">
        <v>1528</v>
      </c>
      <c r="G412">
        <v>862</v>
      </c>
      <c r="H412">
        <v>1438</v>
      </c>
      <c r="I412">
        <v>85</v>
      </c>
      <c r="J412">
        <v>10</v>
      </c>
      <c r="K412">
        <v>0</v>
      </c>
      <c r="L412">
        <v>320</v>
      </c>
      <c r="M412">
        <v>275</v>
      </c>
      <c r="N412">
        <v>110</v>
      </c>
      <c r="O412">
        <v>40</v>
      </c>
      <c r="P412">
        <v>0</v>
      </c>
      <c r="Q412">
        <v>30</v>
      </c>
      <c r="R412">
        <v>89</v>
      </c>
      <c r="S412">
        <v>28516</v>
      </c>
      <c r="T412">
        <v>35550</v>
      </c>
      <c r="U412">
        <v>35385</v>
      </c>
      <c r="V412">
        <v>28169</v>
      </c>
      <c r="W412">
        <v>0.99884925201380903</v>
      </c>
      <c r="X412">
        <v>0.79607178182845839</v>
      </c>
      <c r="Y412">
        <v>1.012318506159253</v>
      </c>
      <c r="Z412">
        <v>0</v>
      </c>
      <c r="AA412">
        <v>0.80495083426383429</v>
      </c>
    </row>
    <row r="413" spans="1:27" x14ac:dyDescent="0.3">
      <c r="A413" s="6">
        <v>45323</v>
      </c>
      <c r="B413" t="str">
        <f t="shared" ref="B413:B476" si="8">_xlfn.XLOOKUP(C413,$C$274:$C$347,$B$274:$B$347)</f>
        <v>GLEASON GEAR GRINDING P600/800G-2 I15008</v>
      </c>
      <c r="C413" t="s">
        <v>70</v>
      </c>
      <c r="D413">
        <v>329</v>
      </c>
      <c r="E413">
        <v>595</v>
      </c>
      <c r="F413">
        <v>1704</v>
      </c>
      <c r="G413">
        <v>752</v>
      </c>
      <c r="H413">
        <v>1346</v>
      </c>
      <c r="I413">
        <v>20</v>
      </c>
      <c r="J413">
        <v>153</v>
      </c>
      <c r="K413">
        <v>2830</v>
      </c>
      <c r="L413">
        <v>316</v>
      </c>
      <c r="M413">
        <v>0</v>
      </c>
      <c r="N413">
        <v>0</v>
      </c>
      <c r="O413">
        <v>55</v>
      </c>
      <c r="P413">
        <v>0</v>
      </c>
      <c r="Q413">
        <v>320</v>
      </c>
      <c r="R413">
        <v>30</v>
      </c>
      <c r="S413">
        <v>29077</v>
      </c>
      <c r="T413">
        <v>37350</v>
      </c>
      <c r="U413">
        <v>36802</v>
      </c>
      <c r="V413">
        <v>28900</v>
      </c>
      <c r="W413">
        <v>1</v>
      </c>
      <c r="X413">
        <v>0.78528340851040701</v>
      </c>
      <c r="Y413">
        <v>1.0061245674740484</v>
      </c>
      <c r="Z413">
        <v>0</v>
      </c>
      <c r="AA413">
        <v>0.79009292973207979</v>
      </c>
    </row>
    <row r="414" spans="1:27" x14ac:dyDescent="0.3">
      <c r="A414" s="6">
        <v>45323</v>
      </c>
      <c r="B414" t="str">
        <f t="shared" si="8"/>
        <v>MAZAK TURNING QTN350B I3008</v>
      </c>
      <c r="C414" t="s">
        <v>71</v>
      </c>
      <c r="D414">
        <v>1340</v>
      </c>
      <c r="E414">
        <v>615</v>
      </c>
      <c r="F414">
        <v>459</v>
      </c>
      <c r="G414">
        <v>221</v>
      </c>
      <c r="H414">
        <v>534</v>
      </c>
      <c r="I414">
        <v>120</v>
      </c>
      <c r="J414">
        <v>0</v>
      </c>
      <c r="K414">
        <v>181</v>
      </c>
      <c r="L414">
        <v>190</v>
      </c>
      <c r="M414">
        <v>190</v>
      </c>
      <c r="N414">
        <v>124</v>
      </c>
      <c r="O414">
        <v>0</v>
      </c>
      <c r="P414">
        <v>0</v>
      </c>
      <c r="Q414">
        <v>30</v>
      </c>
      <c r="R414">
        <v>169</v>
      </c>
      <c r="S414">
        <v>16647</v>
      </c>
      <c r="T414">
        <v>20700</v>
      </c>
      <c r="U414">
        <v>20550</v>
      </c>
      <c r="V414">
        <v>16977</v>
      </c>
      <c r="W414">
        <v>1</v>
      </c>
      <c r="X414">
        <v>0.82613138686131382</v>
      </c>
      <c r="Y414">
        <v>0.98056193673793957</v>
      </c>
      <c r="Z414">
        <v>0</v>
      </c>
      <c r="AA414">
        <v>0.81007299270072985</v>
      </c>
    </row>
    <row r="415" spans="1:27" x14ac:dyDescent="0.3">
      <c r="A415" s="6">
        <v>45323</v>
      </c>
      <c r="B415" t="str">
        <f t="shared" si="8"/>
        <v>GLEASON HOBBING PE800-1 I7007</v>
      </c>
      <c r="C415" t="s">
        <v>72</v>
      </c>
      <c r="D415">
        <v>490</v>
      </c>
      <c r="E415">
        <v>1205</v>
      </c>
      <c r="F415">
        <v>1345</v>
      </c>
      <c r="G415">
        <v>100</v>
      </c>
      <c r="H415">
        <v>197</v>
      </c>
      <c r="I415">
        <v>584</v>
      </c>
      <c r="J415">
        <v>0</v>
      </c>
      <c r="K415">
        <v>11024</v>
      </c>
      <c r="L415">
        <v>215</v>
      </c>
      <c r="M415">
        <v>0</v>
      </c>
      <c r="N415">
        <v>118</v>
      </c>
      <c r="O415">
        <v>0</v>
      </c>
      <c r="P415">
        <v>0</v>
      </c>
      <c r="Q415">
        <v>60</v>
      </c>
      <c r="R415">
        <v>24</v>
      </c>
      <c r="S415">
        <v>23216</v>
      </c>
      <c r="T415">
        <v>34200</v>
      </c>
      <c r="U415">
        <v>33556</v>
      </c>
      <c r="V415">
        <v>23338</v>
      </c>
      <c r="W415">
        <v>1</v>
      </c>
      <c r="X415">
        <v>0.69549409941590179</v>
      </c>
      <c r="Y415">
        <v>0.99477247407661329</v>
      </c>
      <c r="Z415">
        <v>0</v>
      </c>
      <c r="AA415">
        <v>0.69185838598164262</v>
      </c>
    </row>
    <row r="416" spans="1:27" x14ac:dyDescent="0.3">
      <c r="A416" s="6">
        <v>45323</v>
      </c>
      <c r="B416" t="str">
        <f t="shared" si="8"/>
        <v>GLEASON HOBBING PE800-2 I7014</v>
      </c>
      <c r="C416" t="s">
        <v>73</v>
      </c>
      <c r="D416">
        <v>339</v>
      </c>
      <c r="E416">
        <v>1170</v>
      </c>
      <c r="F416">
        <v>1552</v>
      </c>
      <c r="G416">
        <v>160</v>
      </c>
      <c r="H416">
        <v>96</v>
      </c>
      <c r="I416">
        <v>847</v>
      </c>
      <c r="J416">
        <v>0</v>
      </c>
      <c r="K416">
        <v>262</v>
      </c>
      <c r="L416">
        <v>369</v>
      </c>
      <c r="M416">
        <v>0</v>
      </c>
      <c r="N416">
        <v>745</v>
      </c>
      <c r="O416">
        <v>40</v>
      </c>
      <c r="P416">
        <v>80</v>
      </c>
      <c r="Q416">
        <v>73</v>
      </c>
      <c r="R416">
        <v>0</v>
      </c>
      <c r="S416">
        <v>33421</v>
      </c>
      <c r="T416">
        <v>39150</v>
      </c>
      <c r="U416">
        <v>38177</v>
      </c>
      <c r="V416">
        <v>33417</v>
      </c>
      <c r="W416">
        <v>1</v>
      </c>
      <c r="X416">
        <v>0.87531759960185451</v>
      </c>
      <c r="Y416">
        <v>1.0001196995541191</v>
      </c>
      <c r="Z416">
        <v>0</v>
      </c>
      <c r="AA416">
        <v>0.87542237472823947</v>
      </c>
    </row>
    <row r="417" spans="1:27" x14ac:dyDescent="0.3">
      <c r="A417" s="6">
        <v>45323</v>
      </c>
      <c r="B417" t="str">
        <f t="shared" si="8"/>
        <v>GLEASON HOBBING P600H-1 I7010</v>
      </c>
      <c r="C417" t="s">
        <v>74</v>
      </c>
      <c r="D417">
        <v>550</v>
      </c>
      <c r="E417">
        <v>1130</v>
      </c>
      <c r="F417">
        <v>3210</v>
      </c>
      <c r="G417">
        <v>720</v>
      </c>
      <c r="H417">
        <v>575</v>
      </c>
      <c r="I417">
        <v>215</v>
      </c>
      <c r="J417">
        <v>0</v>
      </c>
      <c r="K417">
        <v>1115</v>
      </c>
      <c r="L417">
        <v>355</v>
      </c>
      <c r="M417">
        <v>195</v>
      </c>
      <c r="N417">
        <v>1095</v>
      </c>
      <c r="O417">
        <v>45</v>
      </c>
      <c r="P417">
        <v>30</v>
      </c>
      <c r="Q417">
        <v>120</v>
      </c>
      <c r="R417">
        <v>0</v>
      </c>
      <c r="S417">
        <v>25883.5</v>
      </c>
      <c r="T417">
        <v>35550</v>
      </c>
      <c r="U417">
        <v>35170</v>
      </c>
      <c r="V417">
        <v>26195</v>
      </c>
      <c r="W417">
        <v>0.99671592775041051</v>
      </c>
      <c r="X417">
        <v>0.74481091839636049</v>
      </c>
      <c r="Y417">
        <v>0.98810841763695356</v>
      </c>
      <c r="Z417">
        <v>0</v>
      </c>
      <c r="AA417">
        <v>0.73353701211054168</v>
      </c>
    </row>
    <row r="418" spans="1:27" x14ac:dyDescent="0.3">
      <c r="A418" s="6">
        <v>45323</v>
      </c>
      <c r="B418" t="str">
        <f t="shared" si="8"/>
        <v>MAZAK HMC FH5800 I21002</v>
      </c>
      <c r="C418" t="s">
        <v>75</v>
      </c>
      <c r="D418">
        <v>1340</v>
      </c>
      <c r="E418">
        <v>812</v>
      </c>
      <c r="F418">
        <v>730</v>
      </c>
      <c r="G418">
        <v>0</v>
      </c>
      <c r="H418">
        <v>743</v>
      </c>
      <c r="I418">
        <v>190</v>
      </c>
      <c r="J418">
        <v>10</v>
      </c>
      <c r="K418">
        <v>3038</v>
      </c>
      <c r="L418">
        <v>53</v>
      </c>
      <c r="M418">
        <v>0</v>
      </c>
      <c r="N418">
        <v>80</v>
      </c>
      <c r="O418">
        <v>305</v>
      </c>
      <c r="P418">
        <v>0</v>
      </c>
      <c r="Q418">
        <v>30</v>
      </c>
      <c r="R418">
        <v>189</v>
      </c>
      <c r="S418">
        <v>26115</v>
      </c>
      <c r="T418">
        <v>32850</v>
      </c>
      <c r="U418">
        <v>32315</v>
      </c>
      <c r="V418">
        <v>26230</v>
      </c>
      <c r="W418">
        <v>1</v>
      </c>
      <c r="X418">
        <v>0.8116973541698902</v>
      </c>
      <c r="Y418">
        <v>0.99561570720548986</v>
      </c>
      <c r="Z418">
        <v>0</v>
      </c>
      <c r="AA418">
        <v>0.80813863530868024</v>
      </c>
    </row>
    <row r="419" spans="1:27" x14ac:dyDescent="0.3">
      <c r="A419" s="6">
        <v>45323</v>
      </c>
      <c r="B419" t="str">
        <f t="shared" si="8"/>
        <v>PMT EXT GRINDING AWH600 I13007</v>
      </c>
      <c r="C419" t="s">
        <v>76</v>
      </c>
      <c r="D419">
        <v>1545</v>
      </c>
      <c r="E419">
        <v>577</v>
      </c>
      <c r="F419">
        <v>3355</v>
      </c>
      <c r="G419">
        <v>5</v>
      </c>
      <c r="H419">
        <v>1083</v>
      </c>
      <c r="I419">
        <v>0</v>
      </c>
      <c r="J419">
        <v>65</v>
      </c>
      <c r="K419">
        <v>550</v>
      </c>
      <c r="L419">
        <v>310</v>
      </c>
      <c r="M419">
        <v>555</v>
      </c>
      <c r="N419">
        <v>0</v>
      </c>
      <c r="O419">
        <v>130</v>
      </c>
      <c r="P419">
        <v>40</v>
      </c>
      <c r="Q419">
        <v>145</v>
      </c>
      <c r="R419">
        <v>155</v>
      </c>
      <c r="S419">
        <v>3750.5</v>
      </c>
      <c r="T419">
        <v>4950</v>
      </c>
      <c r="U419">
        <v>4895</v>
      </c>
      <c r="V419">
        <v>3755</v>
      </c>
      <c r="W419">
        <v>1</v>
      </c>
      <c r="X419">
        <v>0.76710929519918281</v>
      </c>
      <c r="Y419">
        <v>0.99880159786950728</v>
      </c>
      <c r="Z419">
        <v>0</v>
      </c>
      <c r="AA419">
        <v>0.76618998978549535</v>
      </c>
    </row>
    <row r="420" spans="1:27" x14ac:dyDescent="0.3">
      <c r="A420" s="6">
        <v>45323</v>
      </c>
      <c r="B420" t="str">
        <f t="shared" si="8"/>
        <v>MAZAK TURNING QTN350A I3007</v>
      </c>
      <c r="C420" t="s">
        <v>77</v>
      </c>
      <c r="D420">
        <v>808</v>
      </c>
      <c r="E420">
        <v>852</v>
      </c>
      <c r="F420">
        <v>665</v>
      </c>
      <c r="G420">
        <v>257</v>
      </c>
      <c r="H420">
        <v>613</v>
      </c>
      <c r="I420">
        <v>187</v>
      </c>
      <c r="J420">
        <v>0</v>
      </c>
      <c r="K420">
        <v>530</v>
      </c>
      <c r="L420">
        <v>67</v>
      </c>
      <c r="M420">
        <v>218</v>
      </c>
      <c r="N420">
        <v>169</v>
      </c>
      <c r="O420">
        <v>48</v>
      </c>
      <c r="P420">
        <v>0</v>
      </c>
      <c r="Q420">
        <v>300</v>
      </c>
      <c r="R420">
        <v>409</v>
      </c>
      <c r="S420">
        <v>21654</v>
      </c>
      <c r="T420">
        <v>27000</v>
      </c>
      <c r="U420">
        <v>26465</v>
      </c>
      <c r="V420">
        <v>21877</v>
      </c>
      <c r="W420">
        <v>1</v>
      </c>
      <c r="X420">
        <v>0.82663895711316837</v>
      </c>
      <c r="Y420">
        <v>0.98980664624948578</v>
      </c>
      <c r="Z420">
        <v>0</v>
      </c>
      <c r="AA420">
        <v>0.81821273379935766</v>
      </c>
    </row>
    <row r="421" spans="1:27" x14ac:dyDescent="0.3">
      <c r="A421" s="6">
        <v>45323</v>
      </c>
      <c r="B421" t="str">
        <f t="shared" si="8"/>
        <v>GLEASON HOBBING P600H-2 I7017</v>
      </c>
      <c r="C421" t="s">
        <v>79</v>
      </c>
      <c r="D421">
        <v>405</v>
      </c>
      <c r="E421">
        <v>970</v>
      </c>
      <c r="F421">
        <v>2165</v>
      </c>
      <c r="G421">
        <v>325</v>
      </c>
      <c r="H421">
        <v>90</v>
      </c>
      <c r="I421">
        <v>50</v>
      </c>
      <c r="J421">
        <v>0</v>
      </c>
      <c r="K421">
        <v>1015</v>
      </c>
      <c r="L421">
        <v>120</v>
      </c>
      <c r="M421">
        <v>220</v>
      </c>
      <c r="N421">
        <v>460</v>
      </c>
      <c r="O421">
        <v>95</v>
      </c>
      <c r="P421">
        <v>50</v>
      </c>
      <c r="Q421">
        <v>535</v>
      </c>
      <c r="R421">
        <v>95</v>
      </c>
      <c r="S421">
        <v>20033</v>
      </c>
      <c r="T421">
        <v>27000</v>
      </c>
      <c r="U421">
        <v>26320</v>
      </c>
      <c r="V421">
        <v>20405</v>
      </c>
      <c r="W421">
        <v>1</v>
      </c>
      <c r="X421">
        <v>0.77526595744680848</v>
      </c>
      <c r="Y421">
        <v>0.98176917422200438</v>
      </c>
      <c r="Z421">
        <v>0</v>
      </c>
      <c r="AA421">
        <v>0.76113221884498472</v>
      </c>
    </row>
    <row r="422" spans="1:27" x14ac:dyDescent="0.3">
      <c r="A422" s="6">
        <v>45323</v>
      </c>
      <c r="B422" t="str">
        <f t="shared" si="8"/>
        <v>MICROMATIC EXT GRINDING SH63 I13008</v>
      </c>
      <c r="C422" t="s">
        <v>78</v>
      </c>
      <c r="D422">
        <v>3065</v>
      </c>
      <c r="E422">
        <v>35</v>
      </c>
      <c r="F422">
        <v>3744</v>
      </c>
      <c r="G422">
        <v>40</v>
      </c>
      <c r="H422">
        <v>901</v>
      </c>
      <c r="I422">
        <v>0</v>
      </c>
      <c r="J422">
        <v>10</v>
      </c>
      <c r="K422">
        <v>83</v>
      </c>
      <c r="L422">
        <v>235</v>
      </c>
      <c r="M422">
        <v>502</v>
      </c>
      <c r="N422">
        <v>10</v>
      </c>
      <c r="O422">
        <v>45</v>
      </c>
      <c r="P422">
        <v>60</v>
      </c>
      <c r="Q422">
        <v>470</v>
      </c>
      <c r="R422">
        <v>673</v>
      </c>
      <c r="S422">
        <v>24292</v>
      </c>
      <c r="T422">
        <v>32400</v>
      </c>
      <c r="U422">
        <v>31875</v>
      </c>
      <c r="V422">
        <v>24327</v>
      </c>
      <c r="W422">
        <v>1</v>
      </c>
      <c r="X422">
        <v>0.76319999999999999</v>
      </c>
      <c r="Y422">
        <v>0.99856126937148026</v>
      </c>
      <c r="Z422">
        <v>0</v>
      </c>
      <c r="AA422">
        <v>0.76210196078431369</v>
      </c>
    </row>
    <row r="423" spans="1:27" x14ac:dyDescent="0.3">
      <c r="A423" s="6">
        <v>45352</v>
      </c>
      <c r="B423" t="str">
        <f t="shared" si="8"/>
        <v>BROACHING MACHINE 10T - 5001</v>
      </c>
      <c r="C423" t="s">
        <v>0</v>
      </c>
      <c r="D423">
        <v>2884</v>
      </c>
      <c r="E423">
        <v>50</v>
      </c>
      <c r="F423">
        <v>1175</v>
      </c>
      <c r="G423">
        <v>920</v>
      </c>
      <c r="H423">
        <v>0</v>
      </c>
      <c r="I423">
        <v>20</v>
      </c>
      <c r="J423">
        <v>0</v>
      </c>
      <c r="K423">
        <v>50</v>
      </c>
      <c r="L423">
        <v>0</v>
      </c>
      <c r="M423">
        <v>40</v>
      </c>
      <c r="N423">
        <v>0</v>
      </c>
      <c r="O423">
        <v>205</v>
      </c>
      <c r="P423">
        <v>0</v>
      </c>
      <c r="Q423">
        <v>90</v>
      </c>
      <c r="R423">
        <v>375</v>
      </c>
      <c r="S423">
        <v>12283.5</v>
      </c>
      <c r="T423">
        <v>18000</v>
      </c>
      <c r="U423">
        <v>17685</v>
      </c>
      <c r="V423">
        <v>13091</v>
      </c>
      <c r="W423">
        <v>1</v>
      </c>
      <c r="X423">
        <v>0.801111111111111</v>
      </c>
      <c r="Y423">
        <v>0.88626907073508998</v>
      </c>
      <c r="Z423">
        <v>0</v>
      </c>
      <c r="AA423">
        <v>0.71</v>
      </c>
    </row>
    <row r="424" spans="1:27" x14ac:dyDescent="0.3">
      <c r="A424" s="6">
        <v>45352</v>
      </c>
      <c r="B424" t="str">
        <f t="shared" si="8"/>
        <v>SICMAT SHAVING RASO400 I9005</v>
      </c>
      <c r="C424" t="s">
        <v>1</v>
      </c>
      <c r="D424">
        <v>375</v>
      </c>
      <c r="E424">
        <v>100</v>
      </c>
      <c r="F424">
        <v>1580</v>
      </c>
      <c r="G424">
        <v>2165</v>
      </c>
      <c r="H424">
        <v>1830</v>
      </c>
      <c r="I424">
        <v>155</v>
      </c>
      <c r="J424">
        <v>0</v>
      </c>
      <c r="K424">
        <v>660</v>
      </c>
      <c r="L424">
        <v>50</v>
      </c>
      <c r="M424">
        <v>705</v>
      </c>
      <c r="N424">
        <v>15</v>
      </c>
      <c r="O424">
        <v>60</v>
      </c>
      <c r="P424">
        <v>810</v>
      </c>
      <c r="Q424">
        <v>40</v>
      </c>
      <c r="R424">
        <v>20</v>
      </c>
      <c r="S424">
        <v>29381.1</v>
      </c>
      <c r="T424">
        <v>36900</v>
      </c>
      <c r="U424">
        <v>36645</v>
      </c>
      <c r="V424">
        <v>28785</v>
      </c>
      <c r="W424">
        <v>1</v>
      </c>
      <c r="X424">
        <v>0.85740740740740695</v>
      </c>
      <c r="Y424">
        <v>0.92071994240460797</v>
      </c>
      <c r="Z424">
        <v>0</v>
      </c>
      <c r="AA424">
        <v>0.78943209876543197</v>
      </c>
    </row>
    <row r="425" spans="1:27" x14ac:dyDescent="0.3">
      <c r="A425" s="6">
        <v>45352</v>
      </c>
      <c r="B425" t="str">
        <f t="shared" si="8"/>
        <v>GLEASON HOBBING GP400 I7013</v>
      </c>
      <c r="C425" t="s">
        <v>2</v>
      </c>
      <c r="D425">
        <v>1476</v>
      </c>
      <c r="E425">
        <v>1040</v>
      </c>
      <c r="F425">
        <v>2820</v>
      </c>
      <c r="G425">
        <v>755</v>
      </c>
      <c r="H425">
        <v>60</v>
      </c>
      <c r="I425">
        <v>0</v>
      </c>
      <c r="J425">
        <v>0</v>
      </c>
      <c r="K425">
        <v>145</v>
      </c>
      <c r="L425">
        <v>85</v>
      </c>
      <c r="M425">
        <v>60</v>
      </c>
      <c r="N425">
        <v>65</v>
      </c>
      <c r="O425">
        <v>40</v>
      </c>
      <c r="P425">
        <v>0</v>
      </c>
      <c r="Q425">
        <v>45</v>
      </c>
      <c r="R425">
        <v>0</v>
      </c>
      <c r="S425">
        <v>29822.300000000007</v>
      </c>
      <c r="T425">
        <v>37350</v>
      </c>
      <c r="U425">
        <v>37265</v>
      </c>
      <c r="V425">
        <v>31659</v>
      </c>
      <c r="W425">
        <v>1</v>
      </c>
      <c r="X425">
        <v>0.84956393398631425</v>
      </c>
      <c r="Y425">
        <v>0.94198490160775783</v>
      </c>
      <c r="Z425">
        <v>0</v>
      </c>
      <c r="AA425">
        <v>0.80027639876559786</v>
      </c>
    </row>
    <row r="426" spans="1:27" x14ac:dyDescent="0.3">
      <c r="A426" s="6">
        <v>45352</v>
      </c>
      <c r="B426" t="str">
        <f t="shared" si="8"/>
        <v>CLC SHAPING CLC 400-1 I18000</v>
      </c>
      <c r="C426" t="s">
        <v>3</v>
      </c>
      <c r="D426">
        <v>10465</v>
      </c>
      <c r="E426">
        <v>205</v>
      </c>
      <c r="F426">
        <v>2595</v>
      </c>
      <c r="G426">
        <v>305</v>
      </c>
      <c r="H426">
        <v>230</v>
      </c>
      <c r="I426">
        <v>60</v>
      </c>
      <c r="J426">
        <v>0</v>
      </c>
      <c r="K426">
        <v>450</v>
      </c>
      <c r="L426">
        <v>50</v>
      </c>
      <c r="M426">
        <v>0</v>
      </c>
      <c r="N426">
        <v>320</v>
      </c>
      <c r="O426">
        <v>100</v>
      </c>
      <c r="P426">
        <v>30</v>
      </c>
      <c r="Q426">
        <v>20</v>
      </c>
      <c r="R426">
        <v>30</v>
      </c>
      <c r="S426">
        <v>18428</v>
      </c>
      <c r="T426">
        <v>26100</v>
      </c>
      <c r="U426">
        <v>25920</v>
      </c>
      <c r="V426">
        <v>19790</v>
      </c>
      <c r="W426">
        <v>1</v>
      </c>
      <c r="X426">
        <v>0.70707070707070696</v>
      </c>
      <c r="Y426">
        <v>0.95142857142857096</v>
      </c>
      <c r="Z426">
        <v>0</v>
      </c>
      <c r="AA426">
        <v>0.67272727272727295</v>
      </c>
    </row>
    <row r="427" spans="1:27" x14ac:dyDescent="0.3">
      <c r="A427" s="6">
        <v>45352</v>
      </c>
      <c r="B427" t="str">
        <f t="shared" si="8"/>
        <v>SICMAT-2 SHAVING NRSU310 I9002</v>
      </c>
      <c r="C427" t="s">
        <v>4</v>
      </c>
      <c r="D427">
        <v>1645</v>
      </c>
      <c r="E427">
        <v>90</v>
      </c>
      <c r="F427">
        <v>2530</v>
      </c>
      <c r="G427">
        <v>2130</v>
      </c>
      <c r="H427">
        <v>1865</v>
      </c>
      <c r="I427">
        <v>35</v>
      </c>
      <c r="J427">
        <v>0</v>
      </c>
      <c r="K427">
        <v>2135</v>
      </c>
      <c r="L427">
        <v>55</v>
      </c>
      <c r="M427">
        <v>95</v>
      </c>
      <c r="N427">
        <v>115</v>
      </c>
      <c r="O427">
        <v>105</v>
      </c>
      <c r="P427">
        <v>340</v>
      </c>
      <c r="Q427">
        <v>30</v>
      </c>
      <c r="R427">
        <v>0</v>
      </c>
      <c r="S427">
        <v>18841</v>
      </c>
      <c r="T427">
        <v>28350</v>
      </c>
      <c r="U427">
        <v>28180</v>
      </c>
      <c r="V427">
        <v>20695</v>
      </c>
      <c r="W427">
        <v>1</v>
      </c>
      <c r="X427">
        <v>0.63611111111111096</v>
      </c>
      <c r="Y427">
        <v>0.89857350800582203</v>
      </c>
      <c r="Z427">
        <v>0</v>
      </c>
      <c r="AA427">
        <v>0.57159259259259221</v>
      </c>
    </row>
    <row r="428" spans="1:27" x14ac:dyDescent="0.3">
      <c r="A428" s="6">
        <v>45352</v>
      </c>
      <c r="B428" t="str">
        <f t="shared" si="8"/>
        <v>GLEASON SHAVING ZS300 I9004</v>
      </c>
      <c r="C428" t="s">
        <v>5</v>
      </c>
      <c r="D428">
        <v>240</v>
      </c>
      <c r="E428">
        <v>360</v>
      </c>
      <c r="F428">
        <v>3205</v>
      </c>
      <c r="G428">
        <v>1535</v>
      </c>
      <c r="H428">
        <v>960</v>
      </c>
      <c r="I428">
        <v>50</v>
      </c>
      <c r="J428">
        <v>0</v>
      </c>
      <c r="K428">
        <v>1170</v>
      </c>
      <c r="L428">
        <v>100</v>
      </c>
      <c r="M428">
        <v>65</v>
      </c>
      <c r="N428">
        <v>50</v>
      </c>
      <c r="O428">
        <v>60</v>
      </c>
      <c r="P428">
        <v>0</v>
      </c>
      <c r="Q428">
        <v>90</v>
      </c>
      <c r="R428">
        <v>40</v>
      </c>
      <c r="S428">
        <v>29128.880000000005</v>
      </c>
      <c r="T428">
        <v>37800</v>
      </c>
      <c r="U428">
        <v>37610</v>
      </c>
      <c r="V428">
        <v>30325</v>
      </c>
      <c r="W428">
        <v>1</v>
      </c>
      <c r="X428">
        <v>0.80940170940170897</v>
      </c>
      <c r="Y428">
        <v>0.95267159450897598</v>
      </c>
      <c r="Z428">
        <v>0</v>
      </c>
      <c r="AA428">
        <v>0.77109401709401704</v>
      </c>
    </row>
    <row r="429" spans="1:27" x14ac:dyDescent="0.3">
      <c r="A429" s="6">
        <v>45352</v>
      </c>
      <c r="B429" t="str">
        <f t="shared" si="8"/>
        <v>PREMIER HOBBING PE250-2 I7009</v>
      </c>
      <c r="C429" t="s">
        <v>6</v>
      </c>
      <c r="D429">
        <v>660</v>
      </c>
      <c r="E429">
        <v>570</v>
      </c>
      <c r="F429">
        <v>3475</v>
      </c>
      <c r="G429">
        <v>1330</v>
      </c>
      <c r="H429">
        <v>290</v>
      </c>
      <c r="I429">
        <v>90</v>
      </c>
      <c r="J429">
        <v>0</v>
      </c>
      <c r="K429">
        <v>275</v>
      </c>
      <c r="L429">
        <v>85</v>
      </c>
      <c r="M429">
        <v>25</v>
      </c>
      <c r="N429">
        <v>80</v>
      </c>
      <c r="O429">
        <v>80</v>
      </c>
      <c r="P429">
        <v>0</v>
      </c>
      <c r="Q429">
        <v>0</v>
      </c>
      <c r="R429">
        <v>45</v>
      </c>
      <c r="S429">
        <v>28014</v>
      </c>
      <c r="T429">
        <v>36900</v>
      </c>
      <c r="U429">
        <v>36730</v>
      </c>
      <c r="V429">
        <v>30345</v>
      </c>
      <c r="W429">
        <v>1</v>
      </c>
      <c r="X429">
        <v>0.80185185185185204</v>
      </c>
      <c r="Y429">
        <v>0.91254041570438804</v>
      </c>
      <c r="Z429">
        <v>0</v>
      </c>
      <c r="AA429">
        <v>0.73172222222222205</v>
      </c>
    </row>
    <row r="430" spans="1:27" x14ac:dyDescent="0.3">
      <c r="A430" s="6">
        <v>45352</v>
      </c>
      <c r="B430" t="str">
        <f t="shared" si="8"/>
        <v>GLEASON HOBBING GP300-2 I7012</v>
      </c>
      <c r="C430" t="s">
        <v>7</v>
      </c>
      <c r="D430">
        <v>310</v>
      </c>
      <c r="E430">
        <v>795</v>
      </c>
      <c r="F430">
        <v>2265</v>
      </c>
      <c r="G430">
        <v>1240</v>
      </c>
      <c r="H430">
        <v>725</v>
      </c>
      <c r="I430">
        <v>20</v>
      </c>
      <c r="J430">
        <v>15</v>
      </c>
      <c r="K430">
        <v>730</v>
      </c>
      <c r="L430">
        <v>70</v>
      </c>
      <c r="M430">
        <v>0</v>
      </c>
      <c r="N430">
        <v>90</v>
      </c>
      <c r="O430">
        <v>25</v>
      </c>
      <c r="P430">
        <v>400</v>
      </c>
      <c r="Q430">
        <v>55</v>
      </c>
      <c r="R430">
        <v>30</v>
      </c>
      <c r="S430">
        <v>28699.30000000001</v>
      </c>
      <c r="T430">
        <v>36900</v>
      </c>
      <c r="U430">
        <v>36785</v>
      </c>
      <c r="V430">
        <v>30130</v>
      </c>
      <c r="W430">
        <v>1</v>
      </c>
      <c r="X430">
        <v>0.79097093382807704</v>
      </c>
      <c r="Y430">
        <v>0.947271305707584</v>
      </c>
      <c r="Z430">
        <v>0</v>
      </c>
      <c r="AA430">
        <v>0.74926406926406897</v>
      </c>
    </row>
    <row r="431" spans="1:27" x14ac:dyDescent="0.3">
      <c r="A431" s="6">
        <v>45352</v>
      </c>
      <c r="B431" t="str">
        <f t="shared" si="8"/>
        <v>CLC SHAPING CLC 400-2 I18001</v>
      </c>
      <c r="C431" t="s">
        <v>8</v>
      </c>
      <c r="D431">
        <v>5585</v>
      </c>
      <c r="E431">
        <v>150</v>
      </c>
      <c r="F431">
        <v>3070</v>
      </c>
      <c r="G431">
        <v>2855</v>
      </c>
      <c r="H431">
        <v>225</v>
      </c>
      <c r="I431">
        <v>0</v>
      </c>
      <c r="J431">
        <v>0</v>
      </c>
      <c r="K431">
        <v>355</v>
      </c>
      <c r="L431">
        <v>20</v>
      </c>
      <c r="M431">
        <v>90</v>
      </c>
      <c r="N431">
        <v>0</v>
      </c>
      <c r="O431">
        <v>120</v>
      </c>
      <c r="P431">
        <v>0</v>
      </c>
      <c r="Q431">
        <v>945</v>
      </c>
      <c r="R431">
        <v>10</v>
      </c>
      <c r="S431">
        <v>18086</v>
      </c>
      <c r="T431">
        <v>27450</v>
      </c>
      <c r="U431">
        <v>26385</v>
      </c>
      <c r="V431">
        <v>19425</v>
      </c>
      <c r="W431">
        <v>1</v>
      </c>
      <c r="X431">
        <v>0.70707070707070696</v>
      </c>
      <c r="Y431">
        <v>0.95142857142857096</v>
      </c>
      <c r="Z431">
        <v>0</v>
      </c>
      <c r="AA431">
        <v>0.67272727272727295</v>
      </c>
    </row>
    <row r="432" spans="1:27" x14ac:dyDescent="0.3">
      <c r="A432" s="6">
        <v>45352</v>
      </c>
      <c r="B432" t="str">
        <f t="shared" si="8"/>
        <v>PAIDEMM SHAPPING DS500 I18002</v>
      </c>
      <c r="C432" t="s">
        <v>9</v>
      </c>
      <c r="D432">
        <v>860</v>
      </c>
      <c r="E432">
        <v>140</v>
      </c>
      <c r="F432">
        <v>2285</v>
      </c>
      <c r="G432">
        <v>755</v>
      </c>
      <c r="H432">
        <v>235</v>
      </c>
      <c r="I432">
        <v>60</v>
      </c>
      <c r="J432">
        <v>0</v>
      </c>
      <c r="K432">
        <v>970</v>
      </c>
      <c r="L432">
        <v>100</v>
      </c>
      <c r="M432">
        <v>80</v>
      </c>
      <c r="N432">
        <v>450</v>
      </c>
      <c r="O432">
        <v>130</v>
      </c>
      <c r="P432">
        <v>115</v>
      </c>
      <c r="Q432">
        <v>0</v>
      </c>
      <c r="R432">
        <v>230</v>
      </c>
      <c r="S432">
        <v>28626</v>
      </c>
      <c r="T432">
        <v>36900</v>
      </c>
      <c r="U432">
        <v>36710</v>
      </c>
      <c r="V432">
        <v>30490</v>
      </c>
      <c r="W432">
        <v>1</v>
      </c>
      <c r="X432">
        <v>0.83056387905202944</v>
      </c>
      <c r="Y432">
        <v>0.93886520170547716</v>
      </c>
      <c r="Z432">
        <v>0</v>
      </c>
      <c r="AA432">
        <v>0.77978752383546712</v>
      </c>
    </row>
    <row r="433" spans="1:27" x14ac:dyDescent="0.3">
      <c r="A433" s="6">
        <v>45352</v>
      </c>
      <c r="B433" t="str">
        <f t="shared" si="8"/>
        <v>SLOTTING MACHINE - SAGAR-6004</v>
      </c>
      <c r="C433" t="s">
        <v>10</v>
      </c>
      <c r="D433">
        <v>1485</v>
      </c>
      <c r="E433">
        <v>1950</v>
      </c>
      <c r="F433">
        <v>1815</v>
      </c>
      <c r="G433">
        <v>610</v>
      </c>
      <c r="H433">
        <v>890</v>
      </c>
      <c r="I433">
        <v>80</v>
      </c>
      <c r="J433">
        <v>0</v>
      </c>
      <c r="K433">
        <v>25</v>
      </c>
      <c r="L433">
        <v>60</v>
      </c>
      <c r="M433">
        <v>3652</v>
      </c>
      <c r="N433">
        <v>0</v>
      </c>
      <c r="O433">
        <v>155</v>
      </c>
      <c r="P433">
        <v>0</v>
      </c>
      <c r="Q433">
        <v>320</v>
      </c>
      <c r="R433">
        <v>955</v>
      </c>
      <c r="S433">
        <v>25215</v>
      </c>
      <c r="T433">
        <v>33750</v>
      </c>
      <c r="U433">
        <v>33195</v>
      </c>
      <c r="V433">
        <v>25848</v>
      </c>
      <c r="W433">
        <v>1</v>
      </c>
      <c r="X433">
        <v>0.77867148666967911</v>
      </c>
      <c r="Y433">
        <v>0.97551067780872791</v>
      </c>
      <c r="Z433">
        <v>0</v>
      </c>
      <c r="AA433">
        <v>0.75960234975146856</v>
      </c>
    </row>
    <row r="434" spans="1:27" x14ac:dyDescent="0.3">
      <c r="A434" s="6">
        <v>45352</v>
      </c>
      <c r="B434" t="str">
        <f t="shared" si="8"/>
        <v>GLEASON HOBBING 130H I7008</v>
      </c>
      <c r="C434" t="s">
        <v>11</v>
      </c>
      <c r="D434">
        <v>0</v>
      </c>
      <c r="E434">
        <v>245</v>
      </c>
      <c r="F434">
        <v>4925</v>
      </c>
      <c r="G434">
        <v>1930</v>
      </c>
      <c r="H434">
        <v>1030</v>
      </c>
      <c r="I434">
        <v>75</v>
      </c>
      <c r="J434">
        <v>0</v>
      </c>
      <c r="K434">
        <v>935</v>
      </c>
      <c r="L434">
        <v>75</v>
      </c>
      <c r="M434">
        <v>30</v>
      </c>
      <c r="N434">
        <v>105</v>
      </c>
      <c r="O434">
        <v>140</v>
      </c>
      <c r="P434">
        <v>150</v>
      </c>
      <c r="Q434">
        <v>0</v>
      </c>
      <c r="R434">
        <v>0</v>
      </c>
      <c r="S434">
        <v>24829.900000000005</v>
      </c>
      <c r="T434">
        <v>37800</v>
      </c>
      <c r="U434">
        <v>37585</v>
      </c>
      <c r="V434">
        <v>27450</v>
      </c>
      <c r="W434">
        <v>1</v>
      </c>
      <c r="X434">
        <v>0.73034455234801121</v>
      </c>
      <c r="Y434">
        <v>0.90455009107468143</v>
      </c>
      <c r="Z434">
        <v>0</v>
      </c>
      <c r="AA434">
        <v>0.66063323134229102</v>
      </c>
    </row>
    <row r="435" spans="1:27" x14ac:dyDescent="0.3">
      <c r="A435" s="6">
        <v>45352</v>
      </c>
      <c r="B435" t="str">
        <f t="shared" si="8"/>
        <v>GLEASON HOBBING GP300-1 I7011</v>
      </c>
      <c r="C435" t="s">
        <v>12</v>
      </c>
      <c r="D435">
        <v>330</v>
      </c>
      <c r="E435">
        <v>690</v>
      </c>
      <c r="F435">
        <v>3350</v>
      </c>
      <c r="G435">
        <v>1480</v>
      </c>
      <c r="H435">
        <v>0</v>
      </c>
      <c r="I435">
        <v>105</v>
      </c>
      <c r="J435">
        <v>0</v>
      </c>
      <c r="K435">
        <v>940</v>
      </c>
      <c r="L435">
        <v>40</v>
      </c>
      <c r="M435">
        <v>60</v>
      </c>
      <c r="N435">
        <v>230</v>
      </c>
      <c r="O435">
        <v>125</v>
      </c>
      <c r="P435">
        <v>0</v>
      </c>
      <c r="Q435">
        <v>30</v>
      </c>
      <c r="R435">
        <v>55</v>
      </c>
      <c r="S435">
        <v>27310.80000000001</v>
      </c>
      <c r="T435">
        <v>37350</v>
      </c>
      <c r="U435">
        <v>37090</v>
      </c>
      <c r="V435">
        <v>29240</v>
      </c>
      <c r="W435">
        <v>1</v>
      </c>
      <c r="X435">
        <v>0.78835265570234569</v>
      </c>
      <c r="Y435">
        <v>0.9340218878248977</v>
      </c>
      <c r="Z435">
        <v>0</v>
      </c>
      <c r="AA435">
        <v>0.73633863575087655</v>
      </c>
    </row>
    <row r="436" spans="1:27" x14ac:dyDescent="0.3">
      <c r="A436" s="6">
        <v>45352</v>
      </c>
      <c r="B436" t="str">
        <f t="shared" si="8"/>
        <v>GLEASON SHAVING 130SV I9003</v>
      </c>
      <c r="C436" t="s">
        <v>13</v>
      </c>
      <c r="D436">
        <v>365</v>
      </c>
      <c r="E436">
        <v>110</v>
      </c>
      <c r="F436">
        <v>3600</v>
      </c>
      <c r="G436">
        <v>2360</v>
      </c>
      <c r="H436">
        <v>710</v>
      </c>
      <c r="I436">
        <v>20</v>
      </c>
      <c r="J436">
        <v>0</v>
      </c>
      <c r="K436">
        <v>2285</v>
      </c>
      <c r="L436">
        <v>120</v>
      </c>
      <c r="M436">
        <v>305</v>
      </c>
      <c r="N436">
        <v>70</v>
      </c>
      <c r="O436">
        <v>90</v>
      </c>
      <c r="P436">
        <v>350</v>
      </c>
      <c r="Q436">
        <v>30</v>
      </c>
      <c r="R436">
        <v>15</v>
      </c>
      <c r="S436">
        <v>24952.219999999998</v>
      </c>
      <c r="T436">
        <v>38250</v>
      </c>
      <c r="U436">
        <v>38110</v>
      </c>
      <c r="V436">
        <v>27820</v>
      </c>
      <c r="W436">
        <v>1</v>
      </c>
      <c r="X436">
        <v>0.7299921280503805</v>
      </c>
      <c r="Y436">
        <v>0.89691660675772822</v>
      </c>
      <c r="Z436">
        <v>0</v>
      </c>
      <c r="AA436">
        <v>0.65474206245080036</v>
      </c>
    </row>
    <row r="437" spans="1:27" x14ac:dyDescent="0.3">
      <c r="A437" s="6">
        <v>45352</v>
      </c>
      <c r="B437" t="str">
        <f t="shared" si="8"/>
        <v>SICMAT-1 SHAVING NRSU310 I9001</v>
      </c>
      <c r="C437" t="s">
        <v>14</v>
      </c>
      <c r="D437">
        <v>0</v>
      </c>
      <c r="E437">
        <v>410</v>
      </c>
      <c r="F437">
        <v>4070</v>
      </c>
      <c r="G437">
        <v>1745</v>
      </c>
      <c r="H437">
        <v>950</v>
      </c>
      <c r="I437">
        <v>0</v>
      </c>
      <c r="J437">
        <v>0</v>
      </c>
      <c r="K437">
        <v>16765</v>
      </c>
      <c r="L437">
        <v>0</v>
      </c>
      <c r="M437">
        <v>465</v>
      </c>
      <c r="N437">
        <v>40</v>
      </c>
      <c r="O437">
        <v>0</v>
      </c>
      <c r="P437">
        <v>0</v>
      </c>
      <c r="Q437">
        <v>155</v>
      </c>
      <c r="R437">
        <v>0</v>
      </c>
      <c r="S437">
        <v>10740</v>
      </c>
      <c r="T437">
        <v>21150</v>
      </c>
      <c r="U437">
        <v>20995</v>
      </c>
      <c r="V437">
        <v>12135</v>
      </c>
      <c r="W437">
        <v>1</v>
      </c>
      <c r="X437">
        <v>0.57799476065729938</v>
      </c>
      <c r="Y437">
        <v>0.88504326328800986</v>
      </c>
      <c r="Z437">
        <v>0</v>
      </c>
      <c r="AA437">
        <v>0.51155036913550844</v>
      </c>
    </row>
    <row r="438" spans="1:27" x14ac:dyDescent="0.3">
      <c r="A438" s="6">
        <v>45352</v>
      </c>
      <c r="B438" t="str">
        <f t="shared" si="8"/>
        <v>GLEASON SHAPPING P500S I18003</v>
      </c>
      <c r="C438" t="s">
        <v>15</v>
      </c>
      <c r="D438">
        <v>800</v>
      </c>
      <c r="E438">
        <v>1170</v>
      </c>
      <c r="F438">
        <v>1430</v>
      </c>
      <c r="G438">
        <v>510</v>
      </c>
      <c r="H438">
        <v>575</v>
      </c>
      <c r="I438">
        <v>0</v>
      </c>
      <c r="J438">
        <v>0</v>
      </c>
      <c r="K438">
        <v>520</v>
      </c>
      <c r="L438">
        <v>110</v>
      </c>
      <c r="M438">
        <v>330</v>
      </c>
      <c r="N438">
        <v>230</v>
      </c>
      <c r="O438">
        <v>40</v>
      </c>
      <c r="P438">
        <v>15</v>
      </c>
      <c r="Q438">
        <v>20</v>
      </c>
      <c r="R438">
        <v>75</v>
      </c>
      <c r="S438">
        <v>29195</v>
      </c>
      <c r="T438">
        <v>35100</v>
      </c>
      <c r="U438">
        <v>35040</v>
      </c>
      <c r="V438">
        <v>29275</v>
      </c>
      <c r="W438">
        <v>1</v>
      </c>
      <c r="X438">
        <v>0.83547374429223742</v>
      </c>
      <c r="Y438">
        <v>0.99726729291204097</v>
      </c>
      <c r="Z438">
        <v>0</v>
      </c>
      <c r="AA438">
        <v>0.8331906392694064</v>
      </c>
    </row>
    <row r="439" spans="1:27" x14ac:dyDescent="0.3">
      <c r="A439" s="6">
        <v>45352</v>
      </c>
      <c r="B439" t="str">
        <f t="shared" si="8"/>
        <v>GLEASON SHAPPING GP200S I18004</v>
      </c>
      <c r="C439" t="s">
        <v>16</v>
      </c>
      <c r="D439">
        <v>2040</v>
      </c>
      <c r="E439">
        <v>665</v>
      </c>
      <c r="F439">
        <v>2095</v>
      </c>
      <c r="G439">
        <v>1890</v>
      </c>
      <c r="H439">
        <v>695</v>
      </c>
      <c r="I439">
        <v>80</v>
      </c>
      <c r="J439">
        <v>0</v>
      </c>
      <c r="K439">
        <v>1085</v>
      </c>
      <c r="L439">
        <v>85</v>
      </c>
      <c r="M439">
        <v>60</v>
      </c>
      <c r="N439">
        <v>115</v>
      </c>
      <c r="O439">
        <v>130</v>
      </c>
      <c r="P439">
        <v>540</v>
      </c>
      <c r="Q439">
        <v>0</v>
      </c>
      <c r="R439">
        <v>330</v>
      </c>
      <c r="S439">
        <v>26439</v>
      </c>
      <c r="T439">
        <v>36000</v>
      </c>
      <c r="U439">
        <v>35750</v>
      </c>
      <c r="V439">
        <v>27540</v>
      </c>
      <c r="W439">
        <v>0.99961729812476086</v>
      </c>
      <c r="X439">
        <v>0.77034965034965031</v>
      </c>
      <c r="Y439">
        <v>0.96002178649237468</v>
      </c>
      <c r="Z439">
        <v>0</v>
      </c>
      <c r="AA439">
        <v>0.73926941944393154</v>
      </c>
    </row>
    <row r="440" spans="1:27" x14ac:dyDescent="0.3">
      <c r="A440" s="6">
        <v>45352</v>
      </c>
      <c r="B440" t="str">
        <f t="shared" si="8"/>
        <v>BROACHING MACHINE  6T- 5002</v>
      </c>
      <c r="C440" t="s">
        <v>17</v>
      </c>
      <c r="D440">
        <v>120</v>
      </c>
      <c r="E440">
        <v>0</v>
      </c>
      <c r="F440">
        <v>20</v>
      </c>
      <c r="G440">
        <v>0</v>
      </c>
      <c r="H440">
        <v>0</v>
      </c>
      <c r="I440">
        <v>0</v>
      </c>
      <c r="J440">
        <v>0</v>
      </c>
      <c r="K440">
        <v>0</v>
      </c>
      <c r="L440">
        <v>0</v>
      </c>
      <c r="M440">
        <v>0</v>
      </c>
      <c r="N440">
        <v>0</v>
      </c>
      <c r="O440">
        <v>0</v>
      </c>
      <c r="P440">
        <v>0</v>
      </c>
      <c r="Q440">
        <v>0</v>
      </c>
      <c r="R440">
        <v>0</v>
      </c>
      <c r="S440">
        <v>330</v>
      </c>
      <c r="T440">
        <v>450</v>
      </c>
      <c r="U440">
        <v>450</v>
      </c>
      <c r="V440">
        <v>330</v>
      </c>
      <c r="W440">
        <v>1</v>
      </c>
      <c r="X440" t="e">
        <v>#DIV/0!</v>
      </c>
      <c r="Y440" t="e">
        <v>#DIV/0!</v>
      </c>
      <c r="Z440">
        <v>0</v>
      </c>
      <c r="AA440" t="e">
        <v>#DIV/0!</v>
      </c>
    </row>
    <row r="441" spans="1:27" x14ac:dyDescent="0.3">
      <c r="A441" s="6">
        <v>45352</v>
      </c>
      <c r="B441" t="str">
        <f t="shared" si="8"/>
        <v>MAG HOBBING 140H I7015</v>
      </c>
      <c r="C441" t="s">
        <v>18</v>
      </c>
      <c r="D441">
        <v>1125</v>
      </c>
      <c r="E441">
        <v>750</v>
      </c>
      <c r="F441">
        <v>2190</v>
      </c>
      <c r="G441">
        <v>1325</v>
      </c>
      <c r="H441">
        <v>715</v>
      </c>
      <c r="I441">
        <v>0</v>
      </c>
      <c r="J441">
        <v>0</v>
      </c>
      <c r="K441">
        <v>2280</v>
      </c>
      <c r="L441">
        <v>120</v>
      </c>
      <c r="M441">
        <v>125</v>
      </c>
      <c r="N441">
        <v>30</v>
      </c>
      <c r="O441">
        <v>115</v>
      </c>
      <c r="P441">
        <v>120</v>
      </c>
      <c r="Q441">
        <v>0</v>
      </c>
      <c r="R441">
        <v>50</v>
      </c>
      <c r="S441">
        <v>25092.699999999997</v>
      </c>
      <c r="T441">
        <v>34650</v>
      </c>
      <c r="U441">
        <v>34535</v>
      </c>
      <c r="V441">
        <v>27505</v>
      </c>
      <c r="W441">
        <v>0.9998968008255934</v>
      </c>
      <c r="X441">
        <v>0.79643839583031706</v>
      </c>
      <c r="Y441">
        <v>0.91229594619160137</v>
      </c>
      <c r="Z441">
        <v>0</v>
      </c>
      <c r="AA441">
        <v>0.7265125366751517</v>
      </c>
    </row>
    <row r="442" spans="1:27" x14ac:dyDescent="0.3">
      <c r="A442" s="6">
        <v>45352</v>
      </c>
      <c r="B442" t="str">
        <f t="shared" si="8"/>
        <v>GLEASON HOBBING 210H I7016</v>
      </c>
      <c r="C442" t="s">
        <v>19</v>
      </c>
      <c r="D442">
        <v>300</v>
      </c>
      <c r="E442">
        <v>1157</v>
      </c>
      <c r="F442">
        <v>2865</v>
      </c>
      <c r="G442">
        <v>1430</v>
      </c>
      <c r="H442">
        <v>1325</v>
      </c>
      <c r="I442">
        <v>60</v>
      </c>
      <c r="J442">
        <v>20</v>
      </c>
      <c r="K442">
        <v>1363</v>
      </c>
      <c r="L442">
        <v>105</v>
      </c>
      <c r="M442">
        <v>30</v>
      </c>
      <c r="N442">
        <v>65</v>
      </c>
      <c r="O442">
        <v>10</v>
      </c>
      <c r="P442">
        <v>0</v>
      </c>
      <c r="Q442">
        <v>0</v>
      </c>
      <c r="R442">
        <v>130</v>
      </c>
      <c r="S442">
        <v>26327.55</v>
      </c>
      <c r="T442">
        <v>36450</v>
      </c>
      <c r="U442">
        <v>36360</v>
      </c>
      <c r="V442">
        <v>27590</v>
      </c>
      <c r="W442">
        <v>1</v>
      </c>
      <c r="X442">
        <v>0.75880088008800883</v>
      </c>
      <c r="Y442">
        <v>0.95424247915911564</v>
      </c>
      <c r="Z442">
        <v>0</v>
      </c>
      <c r="AA442">
        <v>0.72408003300330037</v>
      </c>
    </row>
    <row r="443" spans="1:27" x14ac:dyDescent="0.3">
      <c r="A443" s="6">
        <v>45352</v>
      </c>
      <c r="B443" t="str">
        <f t="shared" si="8"/>
        <v>GLEASON SHAVING 200SV I9006</v>
      </c>
      <c r="C443" t="s">
        <v>3932</v>
      </c>
      <c r="D443">
        <v>470</v>
      </c>
      <c r="E443">
        <v>205</v>
      </c>
      <c r="F443">
        <v>3105</v>
      </c>
      <c r="G443">
        <v>2545</v>
      </c>
      <c r="H443">
        <v>1295</v>
      </c>
      <c r="I443">
        <v>15</v>
      </c>
      <c r="J443">
        <v>0</v>
      </c>
      <c r="K443">
        <v>4730</v>
      </c>
      <c r="L443">
        <v>70</v>
      </c>
      <c r="M443">
        <v>2760</v>
      </c>
      <c r="N443">
        <v>25</v>
      </c>
      <c r="O443">
        <v>75</v>
      </c>
      <c r="P443">
        <v>200</v>
      </c>
      <c r="Q443">
        <v>180</v>
      </c>
      <c r="R443">
        <v>0</v>
      </c>
      <c r="S443">
        <v>18077.400000000001</v>
      </c>
      <c r="T443">
        <v>30150</v>
      </c>
      <c r="U443">
        <v>29880</v>
      </c>
      <c r="V443">
        <v>19695</v>
      </c>
      <c r="W443">
        <v>1</v>
      </c>
      <c r="X443">
        <v>0.65913654618473894</v>
      </c>
      <c r="Y443">
        <v>0.91786747905559796</v>
      </c>
      <c r="Z443">
        <v>0</v>
      </c>
      <c r="AA443">
        <v>0.60500000000000009</v>
      </c>
    </row>
    <row r="444" spans="1:27" x14ac:dyDescent="0.3">
      <c r="A444" s="6">
        <v>45352</v>
      </c>
      <c r="B444" t="str">
        <f t="shared" si="8"/>
        <v>MAZAK HMC HCN6000 I21005</v>
      </c>
      <c r="C444" t="s">
        <v>36</v>
      </c>
      <c r="D444">
        <v>785</v>
      </c>
      <c r="E444">
        <v>1723</v>
      </c>
      <c r="F444">
        <v>1413</v>
      </c>
      <c r="G444">
        <v>724</v>
      </c>
      <c r="H444">
        <v>1114</v>
      </c>
      <c r="I444">
        <v>635</v>
      </c>
      <c r="J444">
        <v>20</v>
      </c>
      <c r="K444">
        <v>2990</v>
      </c>
      <c r="L444">
        <v>30</v>
      </c>
      <c r="M444">
        <v>371</v>
      </c>
      <c r="N444">
        <v>1380</v>
      </c>
      <c r="O444">
        <v>50</v>
      </c>
      <c r="P444">
        <v>10</v>
      </c>
      <c r="Q444">
        <v>1314</v>
      </c>
      <c r="R444">
        <v>803.4</v>
      </c>
      <c r="S444">
        <v>19999.579999999998</v>
      </c>
      <c r="T444">
        <v>31500</v>
      </c>
      <c r="U444">
        <v>29506</v>
      </c>
      <c r="V444">
        <v>20327.599999999999</v>
      </c>
      <c r="W444">
        <v>1</v>
      </c>
      <c r="X444">
        <v>0.68893106486816236</v>
      </c>
      <c r="Y444">
        <v>0.98386331883744271</v>
      </c>
      <c r="Z444">
        <v>0</v>
      </c>
      <c r="AA444">
        <v>0.67781400393140379</v>
      </c>
    </row>
    <row r="445" spans="1:27" x14ac:dyDescent="0.3">
      <c r="A445" s="6">
        <v>45352</v>
      </c>
      <c r="B445" t="str">
        <f t="shared" si="8"/>
        <v>MAZAK HMC FH 4000- 21001</v>
      </c>
      <c r="C445" t="s">
        <v>37</v>
      </c>
      <c r="D445">
        <v>1705</v>
      </c>
      <c r="E445">
        <v>1289</v>
      </c>
      <c r="F445">
        <v>519</v>
      </c>
      <c r="G445">
        <v>749</v>
      </c>
      <c r="H445">
        <v>1060</v>
      </c>
      <c r="I445">
        <v>743</v>
      </c>
      <c r="J445">
        <v>65</v>
      </c>
      <c r="K445">
        <v>952</v>
      </c>
      <c r="L445">
        <v>30</v>
      </c>
      <c r="M445">
        <v>381</v>
      </c>
      <c r="N445">
        <v>717</v>
      </c>
      <c r="O445">
        <v>200</v>
      </c>
      <c r="P445">
        <v>1007</v>
      </c>
      <c r="Q445">
        <v>952</v>
      </c>
      <c r="R445">
        <v>947</v>
      </c>
      <c r="S445">
        <v>22058.399999999998</v>
      </c>
      <c r="T445">
        <v>34650</v>
      </c>
      <c r="U445">
        <v>32690</v>
      </c>
      <c r="V445">
        <v>23784</v>
      </c>
      <c r="W445">
        <v>1</v>
      </c>
      <c r="X445">
        <v>0.72756194554909759</v>
      </c>
      <c r="Y445">
        <v>0.93854692230070624</v>
      </c>
      <c r="Z445">
        <v>0</v>
      </c>
      <c r="AA445">
        <v>0.68285102477821957</v>
      </c>
    </row>
    <row r="446" spans="1:27" x14ac:dyDescent="0.3">
      <c r="A446" s="6">
        <v>45352</v>
      </c>
      <c r="B446" t="str">
        <f t="shared" si="8"/>
        <v>DOOSAN VERTICAL TURNING LATHE VTL850 I3101</v>
      </c>
      <c r="C446" t="s">
        <v>38</v>
      </c>
      <c r="D446">
        <v>8071</v>
      </c>
      <c r="E446">
        <v>857</v>
      </c>
      <c r="F446">
        <v>730</v>
      </c>
      <c r="G446">
        <v>380</v>
      </c>
      <c r="H446">
        <v>970</v>
      </c>
      <c r="I446">
        <v>149</v>
      </c>
      <c r="J446">
        <v>15</v>
      </c>
      <c r="K446">
        <v>415</v>
      </c>
      <c r="L446">
        <v>45</v>
      </c>
      <c r="M446">
        <v>725</v>
      </c>
      <c r="N446">
        <v>161</v>
      </c>
      <c r="O446">
        <v>190</v>
      </c>
      <c r="P446">
        <v>0</v>
      </c>
      <c r="Q446">
        <v>10</v>
      </c>
      <c r="R446">
        <v>0</v>
      </c>
      <c r="S446">
        <v>20309</v>
      </c>
      <c r="T446">
        <v>26100</v>
      </c>
      <c r="U446">
        <v>25736</v>
      </c>
      <c r="V446">
        <v>20052</v>
      </c>
      <c r="W446">
        <v>1</v>
      </c>
      <c r="X446">
        <v>0.77914205781784274</v>
      </c>
      <c r="Y446">
        <v>1.012816676640734</v>
      </c>
      <c r="Z446">
        <v>0</v>
      </c>
      <c r="AA446">
        <v>0.78912806963009019</v>
      </c>
    </row>
    <row r="447" spans="1:27" x14ac:dyDescent="0.3">
      <c r="A447" s="6">
        <v>45352</v>
      </c>
      <c r="B447" t="str">
        <f t="shared" si="8"/>
        <v>HWACHEON VERTICAL TURNING LATHE VT550R I3105</v>
      </c>
      <c r="C447" t="s">
        <v>39</v>
      </c>
      <c r="D447">
        <v>2483</v>
      </c>
      <c r="E447">
        <v>1014</v>
      </c>
      <c r="F447">
        <v>1373</v>
      </c>
      <c r="G447">
        <v>1135</v>
      </c>
      <c r="H447">
        <v>1384</v>
      </c>
      <c r="I447">
        <v>245</v>
      </c>
      <c r="J447">
        <v>245</v>
      </c>
      <c r="K447">
        <v>1865</v>
      </c>
      <c r="L447">
        <v>60</v>
      </c>
      <c r="M447">
        <v>838</v>
      </c>
      <c r="N447">
        <v>255</v>
      </c>
      <c r="O447">
        <v>419</v>
      </c>
      <c r="P447">
        <v>0</v>
      </c>
      <c r="Q447">
        <v>555</v>
      </c>
      <c r="R447">
        <v>10</v>
      </c>
      <c r="S447">
        <v>23596</v>
      </c>
      <c r="T447">
        <v>33300</v>
      </c>
      <c r="U447">
        <v>32431</v>
      </c>
      <c r="V447">
        <v>23164</v>
      </c>
      <c r="W447">
        <v>1</v>
      </c>
      <c r="X447">
        <v>0.71425487959051526</v>
      </c>
      <c r="Y447">
        <v>1.0186496287342428</v>
      </c>
      <c r="Z447">
        <v>0</v>
      </c>
      <c r="AA447">
        <v>0.72757546791649963</v>
      </c>
    </row>
    <row r="448" spans="1:27" x14ac:dyDescent="0.3">
      <c r="A448" s="6">
        <v>45352</v>
      </c>
      <c r="B448" t="str">
        <f t="shared" si="8"/>
        <v>HWACHEON VERTICAL TURNING LATHE VT650R I3107</v>
      </c>
      <c r="C448" t="s">
        <v>40</v>
      </c>
      <c r="D448">
        <v>1600</v>
      </c>
      <c r="E448">
        <v>1159</v>
      </c>
      <c r="F448">
        <v>3135</v>
      </c>
      <c r="G448">
        <v>2660</v>
      </c>
      <c r="H448">
        <v>1237</v>
      </c>
      <c r="I448">
        <v>305</v>
      </c>
      <c r="J448">
        <v>450</v>
      </c>
      <c r="K448">
        <v>1451</v>
      </c>
      <c r="L448">
        <v>30</v>
      </c>
      <c r="M448">
        <v>2468</v>
      </c>
      <c r="N448">
        <v>33</v>
      </c>
      <c r="O448">
        <v>2123</v>
      </c>
      <c r="P448">
        <v>700</v>
      </c>
      <c r="Q448">
        <v>160</v>
      </c>
      <c r="R448">
        <v>120</v>
      </c>
      <c r="S448">
        <v>17027</v>
      </c>
      <c r="T448">
        <v>30600</v>
      </c>
      <c r="U448">
        <v>28092</v>
      </c>
      <c r="V448">
        <v>17239</v>
      </c>
      <c r="W448">
        <v>1</v>
      </c>
      <c r="X448">
        <v>0.61366225259860463</v>
      </c>
      <c r="Y448">
        <v>0.9877023029178027</v>
      </c>
      <c r="Z448">
        <v>0</v>
      </c>
      <c r="AA448">
        <v>0.60755875253419045</v>
      </c>
    </row>
    <row r="449" spans="1:27" x14ac:dyDescent="0.3">
      <c r="A449" s="6">
        <v>45352</v>
      </c>
      <c r="B449" t="str">
        <f t="shared" si="8"/>
        <v>MAZAK HMC FH6800 6PC I21004</v>
      </c>
      <c r="C449" t="s">
        <v>41</v>
      </c>
      <c r="D449">
        <v>680</v>
      </c>
      <c r="E449">
        <v>1156</v>
      </c>
      <c r="F449">
        <v>1122</v>
      </c>
      <c r="G449">
        <v>811</v>
      </c>
      <c r="H449">
        <v>1138</v>
      </c>
      <c r="I449">
        <v>171</v>
      </c>
      <c r="J449">
        <v>0</v>
      </c>
      <c r="K449">
        <v>1349</v>
      </c>
      <c r="L449">
        <v>60</v>
      </c>
      <c r="M449">
        <v>357</v>
      </c>
      <c r="N449">
        <v>344</v>
      </c>
      <c r="O449">
        <v>150</v>
      </c>
      <c r="P449">
        <v>969</v>
      </c>
      <c r="Q449">
        <v>268</v>
      </c>
      <c r="R449">
        <v>156</v>
      </c>
      <c r="S449">
        <v>26430.26</v>
      </c>
      <c r="T449">
        <v>35100</v>
      </c>
      <c r="U449">
        <v>34511</v>
      </c>
      <c r="V449">
        <v>26369</v>
      </c>
      <c r="W449">
        <v>1</v>
      </c>
      <c r="X449">
        <v>0.7640752223928603</v>
      </c>
      <c r="Y449">
        <v>1.0023231825249346</v>
      </c>
      <c r="Z449">
        <v>0</v>
      </c>
      <c r="AA449">
        <v>0.76585030859725889</v>
      </c>
    </row>
    <row r="450" spans="1:27" x14ac:dyDescent="0.3">
      <c r="A450" s="6">
        <v>45352</v>
      </c>
      <c r="B450" t="str">
        <f t="shared" si="8"/>
        <v>MAZAK HMC FH6800 2PC-1 I21003</v>
      </c>
      <c r="C450" t="s">
        <v>42</v>
      </c>
      <c r="D450">
        <v>860</v>
      </c>
      <c r="E450">
        <v>1343</v>
      </c>
      <c r="F450">
        <v>2113</v>
      </c>
      <c r="G450">
        <v>1538</v>
      </c>
      <c r="H450">
        <v>1727</v>
      </c>
      <c r="I450">
        <v>710</v>
      </c>
      <c r="J450">
        <v>0</v>
      </c>
      <c r="K450">
        <v>1915</v>
      </c>
      <c r="L450">
        <v>110</v>
      </c>
      <c r="M450">
        <v>685</v>
      </c>
      <c r="N450">
        <v>913</v>
      </c>
      <c r="O450">
        <v>125</v>
      </c>
      <c r="P450">
        <v>938</v>
      </c>
      <c r="Q450">
        <v>579</v>
      </c>
      <c r="R450">
        <v>308.2</v>
      </c>
      <c r="S450">
        <v>21438.969999999998</v>
      </c>
      <c r="T450">
        <v>34650</v>
      </c>
      <c r="U450">
        <v>33236</v>
      </c>
      <c r="V450">
        <v>21590.799999999999</v>
      </c>
      <c r="W450">
        <v>1</v>
      </c>
      <c r="X450">
        <v>0.64962089300758208</v>
      </c>
      <c r="Y450">
        <v>0.99296783815328749</v>
      </c>
      <c r="Z450">
        <v>0</v>
      </c>
      <c r="AA450">
        <v>0.64505265374894682</v>
      </c>
    </row>
    <row r="451" spans="1:27" x14ac:dyDescent="0.3">
      <c r="A451" s="6">
        <v>45352</v>
      </c>
      <c r="B451" t="str">
        <f t="shared" si="8"/>
        <v>MAZAK HMC FH6800 2PC-2 I21006</v>
      </c>
      <c r="C451" t="s">
        <v>43</v>
      </c>
      <c r="D451">
        <v>568</v>
      </c>
      <c r="E451">
        <v>1570</v>
      </c>
      <c r="F451">
        <v>1202</v>
      </c>
      <c r="G451">
        <v>898</v>
      </c>
      <c r="H451">
        <v>1792</v>
      </c>
      <c r="I451">
        <v>404</v>
      </c>
      <c r="J451">
        <v>0</v>
      </c>
      <c r="K451">
        <v>894</v>
      </c>
      <c r="L451">
        <v>98</v>
      </c>
      <c r="M451">
        <v>758</v>
      </c>
      <c r="N451">
        <v>583</v>
      </c>
      <c r="O451">
        <v>729</v>
      </c>
      <c r="P451">
        <v>1852</v>
      </c>
      <c r="Q451">
        <v>412</v>
      </c>
      <c r="R451">
        <v>304</v>
      </c>
      <c r="S451">
        <v>22546.18</v>
      </c>
      <c r="T451">
        <v>34650</v>
      </c>
      <c r="U451">
        <v>33105</v>
      </c>
      <c r="V451">
        <v>22992</v>
      </c>
      <c r="W451">
        <v>1</v>
      </c>
      <c r="X451">
        <v>0.69451744449478936</v>
      </c>
      <c r="Y451">
        <v>0.98060977731384835</v>
      </c>
      <c r="Z451">
        <v>0</v>
      </c>
      <c r="AA451">
        <v>0.68105059658661837</v>
      </c>
    </row>
    <row r="452" spans="1:27" x14ac:dyDescent="0.3">
      <c r="A452" s="6">
        <v>45352</v>
      </c>
      <c r="B452" t="str">
        <f t="shared" si="8"/>
        <v>MAZAK TURNING CENTER QTN350M I3006</v>
      </c>
      <c r="C452" t="s">
        <v>44</v>
      </c>
      <c r="D452">
        <v>1405</v>
      </c>
      <c r="E452">
        <v>1021</v>
      </c>
      <c r="F452">
        <v>1090</v>
      </c>
      <c r="G452">
        <v>1019</v>
      </c>
      <c r="H452">
        <v>1039</v>
      </c>
      <c r="I452">
        <v>225</v>
      </c>
      <c r="J452">
        <v>0</v>
      </c>
      <c r="K452">
        <v>10</v>
      </c>
      <c r="L452">
        <v>20</v>
      </c>
      <c r="M452">
        <v>2705</v>
      </c>
      <c r="N452">
        <v>30</v>
      </c>
      <c r="O452">
        <v>70</v>
      </c>
      <c r="P452">
        <v>1105</v>
      </c>
      <c r="Q452">
        <v>0</v>
      </c>
      <c r="R452">
        <v>-96</v>
      </c>
      <c r="S452">
        <v>25614</v>
      </c>
      <c r="T452">
        <v>33300</v>
      </c>
      <c r="U452">
        <v>33005</v>
      </c>
      <c r="V452">
        <v>25457</v>
      </c>
      <c r="W452">
        <v>1</v>
      </c>
      <c r="X452">
        <v>0.77130737767004998</v>
      </c>
      <c r="Y452">
        <v>1.0061672624425502</v>
      </c>
      <c r="Z452">
        <v>0</v>
      </c>
      <c r="AA452">
        <v>0.7760642326920163</v>
      </c>
    </row>
    <row r="453" spans="1:27" x14ac:dyDescent="0.3">
      <c r="A453" s="6">
        <v>45352</v>
      </c>
      <c r="B453" t="str">
        <f t="shared" si="8"/>
        <v>MAZAK VMC VTC200B I22001</v>
      </c>
      <c r="C453" t="s">
        <v>45</v>
      </c>
      <c r="D453">
        <v>4999</v>
      </c>
      <c r="E453">
        <v>919</v>
      </c>
      <c r="F453">
        <v>1222</v>
      </c>
      <c r="G453">
        <v>795</v>
      </c>
      <c r="H453">
        <v>332</v>
      </c>
      <c r="I453">
        <v>422</v>
      </c>
      <c r="J453">
        <v>0</v>
      </c>
      <c r="K453">
        <v>0</v>
      </c>
      <c r="L453">
        <v>20</v>
      </c>
      <c r="M453">
        <v>3235</v>
      </c>
      <c r="N453">
        <v>1740</v>
      </c>
      <c r="O453">
        <v>597</v>
      </c>
      <c r="P453">
        <v>210</v>
      </c>
      <c r="Q453">
        <v>105</v>
      </c>
      <c r="R453">
        <v>1097</v>
      </c>
      <c r="S453">
        <v>16971.48</v>
      </c>
      <c r="T453">
        <v>26100</v>
      </c>
      <c r="U453">
        <v>24976</v>
      </c>
      <c r="V453">
        <v>17607</v>
      </c>
      <c r="W453">
        <v>1</v>
      </c>
      <c r="X453">
        <v>0.70495675848814865</v>
      </c>
      <c r="Y453">
        <v>0.96390526495143969</v>
      </c>
      <c r="Z453">
        <v>0</v>
      </c>
      <c r="AA453">
        <v>0.59019429373848376</v>
      </c>
    </row>
    <row r="454" spans="1:27" x14ac:dyDescent="0.3">
      <c r="A454" s="6">
        <v>45352</v>
      </c>
      <c r="B454" t="str">
        <f t="shared" si="8"/>
        <v>AMS VMC MCV400 XL I22002</v>
      </c>
      <c r="C454" t="s">
        <v>46</v>
      </c>
      <c r="D454">
        <v>5365</v>
      </c>
      <c r="E454">
        <v>554</v>
      </c>
      <c r="F454">
        <v>1635</v>
      </c>
      <c r="G454">
        <v>810</v>
      </c>
      <c r="H454">
        <v>536</v>
      </c>
      <c r="I454">
        <v>1347</v>
      </c>
      <c r="J454">
        <v>0</v>
      </c>
      <c r="K454">
        <v>40</v>
      </c>
      <c r="L454">
        <v>30</v>
      </c>
      <c r="M454">
        <v>4228</v>
      </c>
      <c r="N454">
        <v>1598</v>
      </c>
      <c r="O454">
        <v>267</v>
      </c>
      <c r="P454">
        <v>2637</v>
      </c>
      <c r="Q454">
        <v>700</v>
      </c>
      <c r="R454">
        <v>181</v>
      </c>
      <c r="S454">
        <v>12828</v>
      </c>
      <c r="T454">
        <v>21600</v>
      </c>
      <c r="U454">
        <v>20703</v>
      </c>
      <c r="V454">
        <v>12421</v>
      </c>
      <c r="W454">
        <v>1</v>
      </c>
      <c r="X454">
        <v>0.59996135825725738</v>
      </c>
      <c r="Y454">
        <v>1.0327670879961355</v>
      </c>
      <c r="Z454">
        <v>0</v>
      </c>
      <c r="AA454">
        <v>0.61962034487755391</v>
      </c>
    </row>
    <row r="455" spans="1:27" x14ac:dyDescent="0.3">
      <c r="A455" s="6">
        <v>45352</v>
      </c>
      <c r="B455" t="str">
        <f t="shared" si="8"/>
        <v>TAL VERTICAL TURNING LATHE VTL800 I3106</v>
      </c>
      <c r="C455" t="s">
        <v>47</v>
      </c>
      <c r="D455">
        <v>345</v>
      </c>
      <c r="E455">
        <v>208</v>
      </c>
      <c r="F455">
        <v>426</v>
      </c>
      <c r="G455">
        <v>1509</v>
      </c>
      <c r="H455">
        <v>676</v>
      </c>
      <c r="I455">
        <v>125</v>
      </c>
      <c r="J455">
        <v>0</v>
      </c>
      <c r="K455">
        <v>135</v>
      </c>
      <c r="L455">
        <v>41</v>
      </c>
      <c r="M455">
        <v>16261</v>
      </c>
      <c r="N455">
        <v>0</v>
      </c>
      <c r="O455">
        <v>0</v>
      </c>
      <c r="P455">
        <v>0</v>
      </c>
      <c r="Q455">
        <v>680</v>
      </c>
      <c r="R455">
        <v>80</v>
      </c>
      <c r="S455">
        <v>10082.02</v>
      </c>
      <c r="T455">
        <v>22500</v>
      </c>
      <c r="U455">
        <v>22355</v>
      </c>
      <c r="V455">
        <v>9819</v>
      </c>
      <c r="W455">
        <v>1</v>
      </c>
      <c r="X455">
        <v>0.43923059718183849</v>
      </c>
      <c r="Y455">
        <v>1.0316753233526836</v>
      </c>
      <c r="Z455">
        <v>0</v>
      </c>
      <c r="AA455">
        <v>0.45314336837396557</v>
      </c>
    </row>
    <row r="456" spans="1:27" x14ac:dyDescent="0.3">
      <c r="A456" s="6">
        <v>45352</v>
      </c>
      <c r="B456" t="str">
        <f t="shared" si="8"/>
        <v>MAZAK TURNING CENTER QTN250M I3005</v>
      </c>
      <c r="C456" t="s">
        <v>48</v>
      </c>
      <c r="D456">
        <v>1630</v>
      </c>
      <c r="E456">
        <v>745</v>
      </c>
      <c r="F456">
        <v>1505</v>
      </c>
      <c r="G456">
        <v>795</v>
      </c>
      <c r="H456">
        <v>790</v>
      </c>
      <c r="I456">
        <v>240</v>
      </c>
      <c r="J456">
        <v>60</v>
      </c>
      <c r="K456">
        <v>30</v>
      </c>
      <c r="L456">
        <v>50</v>
      </c>
      <c r="M456">
        <v>2733</v>
      </c>
      <c r="N456">
        <v>0</v>
      </c>
      <c r="O456">
        <v>410</v>
      </c>
      <c r="P456">
        <v>590</v>
      </c>
      <c r="Q456">
        <v>20</v>
      </c>
      <c r="R456">
        <v>7</v>
      </c>
      <c r="S456">
        <v>25525.399999999998</v>
      </c>
      <c r="T456">
        <v>33750</v>
      </c>
      <c r="U456">
        <v>33080</v>
      </c>
      <c r="V456">
        <v>25430</v>
      </c>
      <c r="W456">
        <v>1</v>
      </c>
      <c r="X456">
        <v>0.76874244256348245</v>
      </c>
      <c r="Y456">
        <v>1.0037514746362564</v>
      </c>
      <c r="Z456">
        <v>0</v>
      </c>
      <c r="AA456">
        <v>0.77162636033857313</v>
      </c>
    </row>
    <row r="457" spans="1:27" x14ac:dyDescent="0.3">
      <c r="A457" s="6">
        <v>45352</v>
      </c>
      <c r="B457" t="str">
        <f t="shared" si="8"/>
        <v>MAZAK TURNING CENTER SQT200 I3004</v>
      </c>
      <c r="C457" t="s">
        <v>49</v>
      </c>
      <c r="D457">
        <v>2067</v>
      </c>
      <c r="E457">
        <v>450</v>
      </c>
      <c r="F457">
        <v>1220</v>
      </c>
      <c r="G457">
        <v>805</v>
      </c>
      <c r="H457">
        <v>796</v>
      </c>
      <c r="I457">
        <v>180</v>
      </c>
      <c r="J457">
        <v>10</v>
      </c>
      <c r="K457">
        <v>0</v>
      </c>
      <c r="L457">
        <v>30</v>
      </c>
      <c r="M457">
        <v>5945</v>
      </c>
      <c r="N457">
        <v>445</v>
      </c>
      <c r="O457">
        <v>390</v>
      </c>
      <c r="P457">
        <v>290</v>
      </c>
      <c r="Q457">
        <v>5040</v>
      </c>
      <c r="R457">
        <v>253</v>
      </c>
      <c r="S457">
        <v>13591.490000000002</v>
      </c>
      <c r="T457">
        <v>19800</v>
      </c>
      <c r="U457">
        <v>19150</v>
      </c>
      <c r="V457">
        <v>12902</v>
      </c>
      <c r="W457">
        <v>1</v>
      </c>
      <c r="X457">
        <v>0.67373368146214097</v>
      </c>
      <c r="Y457">
        <v>1.0534405518524261</v>
      </c>
      <c r="Z457">
        <v>0</v>
      </c>
      <c r="AA457">
        <v>0.70973838120104449</v>
      </c>
    </row>
    <row r="458" spans="1:27" x14ac:dyDescent="0.3">
      <c r="A458" s="6">
        <v>45352</v>
      </c>
      <c r="B458" t="str">
        <f t="shared" si="8"/>
        <v>MAZAK TURNING CENTER SQT250-2 I3003</v>
      </c>
      <c r="C458" t="s">
        <v>50</v>
      </c>
      <c r="D458">
        <v>462</v>
      </c>
      <c r="E458">
        <v>1170</v>
      </c>
      <c r="F458">
        <v>1580</v>
      </c>
      <c r="G458">
        <v>1223</v>
      </c>
      <c r="H458">
        <v>1640</v>
      </c>
      <c r="I458">
        <v>239</v>
      </c>
      <c r="J458">
        <v>50</v>
      </c>
      <c r="K458">
        <v>95</v>
      </c>
      <c r="L458">
        <v>60</v>
      </c>
      <c r="M458">
        <v>2713</v>
      </c>
      <c r="N458">
        <v>194</v>
      </c>
      <c r="O458">
        <v>160</v>
      </c>
      <c r="P458">
        <v>52</v>
      </c>
      <c r="Q458">
        <v>235</v>
      </c>
      <c r="R458">
        <v>434</v>
      </c>
      <c r="S458">
        <v>23841.100000000002</v>
      </c>
      <c r="T458">
        <v>31950</v>
      </c>
      <c r="U458">
        <v>31266</v>
      </c>
      <c r="V458">
        <v>23878</v>
      </c>
      <c r="W458">
        <v>0.99901768172888017</v>
      </c>
      <c r="X458">
        <v>0.76370498304867906</v>
      </c>
      <c r="Y458">
        <v>0.99845464444258325</v>
      </c>
      <c r="Z458">
        <v>0.76177574527814262</v>
      </c>
      <c r="AA458">
        <v>0.76177574527814262</v>
      </c>
    </row>
    <row r="459" spans="1:27" x14ac:dyDescent="0.3">
      <c r="A459" s="6">
        <v>45352</v>
      </c>
      <c r="B459" t="str">
        <f t="shared" si="8"/>
        <v>MAG FEELER VMC VMP45A I22003</v>
      </c>
      <c r="C459" t="s">
        <v>51</v>
      </c>
      <c r="D459">
        <v>5647</v>
      </c>
      <c r="E459">
        <v>629.5</v>
      </c>
      <c r="F459">
        <v>1957</v>
      </c>
      <c r="G459">
        <v>990</v>
      </c>
      <c r="H459">
        <v>936</v>
      </c>
      <c r="I459">
        <v>724</v>
      </c>
      <c r="J459">
        <v>10</v>
      </c>
      <c r="K459">
        <v>100</v>
      </c>
      <c r="L459">
        <v>60</v>
      </c>
      <c r="M459">
        <v>2691</v>
      </c>
      <c r="N459">
        <v>231</v>
      </c>
      <c r="O459">
        <v>75</v>
      </c>
      <c r="P459">
        <v>90</v>
      </c>
      <c r="Q459">
        <v>1594</v>
      </c>
      <c r="R459">
        <v>343</v>
      </c>
      <c r="S459">
        <v>17098.8</v>
      </c>
      <c r="T459">
        <v>27000</v>
      </c>
      <c r="U459">
        <v>25374</v>
      </c>
      <c r="V459">
        <v>17504.5</v>
      </c>
      <c r="W459">
        <v>1</v>
      </c>
      <c r="X459">
        <v>0.68985969890439036</v>
      </c>
      <c r="Y459">
        <v>0.976823102630752</v>
      </c>
      <c r="Z459">
        <v>0</v>
      </c>
      <c r="AA459">
        <v>0.67387089146370294</v>
      </c>
    </row>
    <row r="460" spans="1:27" x14ac:dyDescent="0.3">
      <c r="A460" s="6">
        <v>45352</v>
      </c>
      <c r="B460" t="str">
        <f t="shared" si="8"/>
        <v>MAZAK HMC HCN6800 2PC-3 I21007</v>
      </c>
      <c r="C460" t="s">
        <v>52</v>
      </c>
      <c r="D460">
        <v>1796</v>
      </c>
      <c r="E460">
        <v>1545</v>
      </c>
      <c r="F460">
        <v>1569</v>
      </c>
      <c r="G460">
        <v>783</v>
      </c>
      <c r="H460">
        <v>1296</v>
      </c>
      <c r="I460">
        <v>629</v>
      </c>
      <c r="J460">
        <v>10</v>
      </c>
      <c r="K460">
        <v>40</v>
      </c>
      <c r="L460">
        <v>60</v>
      </c>
      <c r="M460">
        <v>1063</v>
      </c>
      <c r="N460">
        <v>1015</v>
      </c>
      <c r="O460">
        <v>142</v>
      </c>
      <c r="P460">
        <v>0</v>
      </c>
      <c r="Q460">
        <v>1394</v>
      </c>
      <c r="R460">
        <v>208</v>
      </c>
      <c r="S460">
        <v>23040.959999999999</v>
      </c>
      <c r="T460">
        <v>33750</v>
      </c>
      <c r="U460">
        <v>31585</v>
      </c>
      <c r="V460">
        <v>23100</v>
      </c>
      <c r="W460">
        <v>1</v>
      </c>
      <c r="X460">
        <v>0.73135982270064903</v>
      </c>
      <c r="Y460">
        <v>0.9974441558441558</v>
      </c>
      <c r="Z460">
        <v>0</v>
      </c>
      <c r="AA460">
        <v>0.72949058097198027</v>
      </c>
    </row>
    <row r="461" spans="1:27" x14ac:dyDescent="0.3">
      <c r="A461" s="6">
        <v>45352</v>
      </c>
      <c r="B461" t="str">
        <f t="shared" si="8"/>
        <v>DOOSAN HMC HP6300 7PC I21008</v>
      </c>
      <c r="C461" t="s">
        <v>53</v>
      </c>
      <c r="D461">
        <v>615</v>
      </c>
      <c r="E461">
        <v>1990</v>
      </c>
      <c r="F461">
        <v>1875</v>
      </c>
      <c r="G461">
        <v>3615</v>
      </c>
      <c r="H461">
        <v>3130</v>
      </c>
      <c r="I461">
        <v>775</v>
      </c>
      <c r="J461">
        <v>30</v>
      </c>
      <c r="K461">
        <v>1445</v>
      </c>
      <c r="L461">
        <v>70</v>
      </c>
      <c r="M461">
        <v>40</v>
      </c>
      <c r="N461">
        <v>1340</v>
      </c>
      <c r="O461">
        <v>5</v>
      </c>
      <c r="P461">
        <v>105</v>
      </c>
      <c r="Q461">
        <v>783</v>
      </c>
      <c r="R461">
        <v>245</v>
      </c>
      <c r="S461">
        <v>21802</v>
      </c>
      <c r="T461">
        <v>35100</v>
      </c>
      <c r="U461">
        <v>33527</v>
      </c>
      <c r="V461">
        <v>21757</v>
      </c>
      <c r="W461">
        <v>1</v>
      </c>
      <c r="X461">
        <v>0.64893966057207619</v>
      </c>
      <c r="Y461">
        <v>1.0020682998575172</v>
      </c>
      <c r="Z461">
        <v>0</v>
      </c>
      <c r="AA461">
        <v>0.65028186237957475</v>
      </c>
    </row>
    <row r="462" spans="1:27" x14ac:dyDescent="0.3">
      <c r="A462" s="6">
        <v>45352</v>
      </c>
      <c r="B462" t="str">
        <f t="shared" si="8"/>
        <v>WIDMA VERTICAL TURNING LATHE VT600H I3108</v>
      </c>
      <c r="C462" t="s">
        <v>54</v>
      </c>
      <c r="D462">
        <v>1250</v>
      </c>
      <c r="E462">
        <v>207</v>
      </c>
      <c r="F462">
        <v>485</v>
      </c>
      <c r="G462">
        <v>1792</v>
      </c>
      <c r="H462">
        <v>733</v>
      </c>
      <c r="I462">
        <v>6</v>
      </c>
      <c r="J462">
        <v>0</v>
      </c>
      <c r="K462">
        <v>180</v>
      </c>
      <c r="L462">
        <v>240</v>
      </c>
      <c r="M462">
        <v>15455</v>
      </c>
      <c r="N462">
        <v>0</v>
      </c>
      <c r="O462">
        <v>50</v>
      </c>
      <c r="P462">
        <v>0</v>
      </c>
      <c r="Q462">
        <v>41</v>
      </c>
      <c r="R462">
        <v>0</v>
      </c>
      <c r="S462">
        <v>11375</v>
      </c>
      <c r="T462">
        <v>23400</v>
      </c>
      <c r="U462">
        <v>23349</v>
      </c>
      <c r="V462">
        <v>10891</v>
      </c>
      <c r="W462">
        <v>1</v>
      </c>
      <c r="X462">
        <v>0.46644395905606234</v>
      </c>
      <c r="Y462">
        <v>1.0444403636029749</v>
      </c>
      <c r="Z462">
        <v>0</v>
      </c>
      <c r="AA462">
        <v>0.48717289819692489</v>
      </c>
    </row>
    <row r="463" spans="1:27" x14ac:dyDescent="0.3">
      <c r="A463" s="6">
        <v>45352</v>
      </c>
      <c r="B463" t="str">
        <f t="shared" si="8"/>
        <v>MAZAK INTEGRES E300-1 I3102</v>
      </c>
      <c r="C463" t="s">
        <v>56</v>
      </c>
      <c r="D463">
        <v>2310</v>
      </c>
      <c r="E463">
        <v>1174</v>
      </c>
      <c r="F463">
        <v>2805</v>
      </c>
      <c r="G463">
        <v>1308</v>
      </c>
      <c r="H463">
        <v>1284</v>
      </c>
      <c r="I463">
        <v>30</v>
      </c>
      <c r="J463">
        <v>0</v>
      </c>
      <c r="K463">
        <v>815</v>
      </c>
      <c r="L463">
        <v>40</v>
      </c>
      <c r="M463">
        <v>217</v>
      </c>
      <c r="N463">
        <v>448</v>
      </c>
      <c r="O463">
        <v>280</v>
      </c>
      <c r="P463">
        <v>0</v>
      </c>
      <c r="Q463">
        <v>0</v>
      </c>
      <c r="R463">
        <v>659</v>
      </c>
      <c r="S463">
        <v>23522</v>
      </c>
      <c r="T463">
        <v>34200</v>
      </c>
      <c r="U463">
        <v>33890</v>
      </c>
      <c r="V463">
        <v>23710</v>
      </c>
      <c r="W463">
        <v>1</v>
      </c>
      <c r="X463">
        <v>0.69961640601947472</v>
      </c>
      <c r="Y463">
        <v>0.99207085617882751</v>
      </c>
      <c r="Z463">
        <v>0</v>
      </c>
      <c r="AA463">
        <v>0.69406904691649451</v>
      </c>
    </row>
    <row r="464" spans="1:27" x14ac:dyDescent="0.3">
      <c r="A464" s="6">
        <v>45352</v>
      </c>
      <c r="B464" t="str">
        <f t="shared" si="8"/>
        <v>MAZAK INTEGRES E300-2 I3103</v>
      </c>
      <c r="C464" t="s">
        <v>57</v>
      </c>
      <c r="D464">
        <v>1092</v>
      </c>
      <c r="E464">
        <v>975</v>
      </c>
      <c r="F464">
        <v>1090</v>
      </c>
      <c r="G464">
        <v>655</v>
      </c>
      <c r="H464">
        <v>927</v>
      </c>
      <c r="I464">
        <v>70</v>
      </c>
      <c r="J464">
        <v>0</v>
      </c>
      <c r="K464">
        <v>1804</v>
      </c>
      <c r="L464">
        <v>50</v>
      </c>
      <c r="M464">
        <v>115</v>
      </c>
      <c r="N464">
        <v>150</v>
      </c>
      <c r="O464">
        <v>173</v>
      </c>
      <c r="P464">
        <v>232</v>
      </c>
      <c r="Q464">
        <v>275</v>
      </c>
      <c r="R464">
        <v>809</v>
      </c>
      <c r="S464">
        <v>26558.400000000001</v>
      </c>
      <c r="T464">
        <v>35100</v>
      </c>
      <c r="U464">
        <v>34582</v>
      </c>
      <c r="V464">
        <v>26658</v>
      </c>
      <c r="W464">
        <v>1</v>
      </c>
      <c r="X464">
        <v>0.77086345497657738</v>
      </c>
      <c r="Y464">
        <v>0.99626378573036245</v>
      </c>
      <c r="Z464">
        <v>0</v>
      </c>
      <c r="AA464">
        <v>0.76798334393615175</v>
      </c>
    </row>
    <row r="465" spans="1:27" x14ac:dyDescent="0.3">
      <c r="A465" s="6">
        <v>45352</v>
      </c>
      <c r="B465" t="str">
        <f t="shared" si="8"/>
        <v>MAZAK INTEGRES E300-3 I3104</v>
      </c>
      <c r="C465" t="s">
        <v>58</v>
      </c>
      <c r="D465">
        <v>431</v>
      </c>
      <c r="E465">
        <v>916</v>
      </c>
      <c r="F465">
        <v>1804</v>
      </c>
      <c r="G465">
        <v>991</v>
      </c>
      <c r="H465">
        <v>969</v>
      </c>
      <c r="I465">
        <v>59</v>
      </c>
      <c r="J465">
        <v>0</v>
      </c>
      <c r="K465">
        <v>1841</v>
      </c>
      <c r="L465">
        <v>40</v>
      </c>
      <c r="M465">
        <v>283</v>
      </c>
      <c r="N465">
        <v>832</v>
      </c>
      <c r="O465">
        <v>448</v>
      </c>
      <c r="P465">
        <v>525</v>
      </c>
      <c r="Q465">
        <v>120</v>
      </c>
      <c r="R465">
        <v>823</v>
      </c>
      <c r="S465">
        <v>24529.899999999998</v>
      </c>
      <c r="T465">
        <v>34200</v>
      </c>
      <c r="U465">
        <v>33587</v>
      </c>
      <c r="V465">
        <v>24698</v>
      </c>
      <c r="W465">
        <v>1</v>
      </c>
      <c r="X465">
        <v>0.73534403191711084</v>
      </c>
      <c r="Y465">
        <v>0.99319378087294508</v>
      </c>
      <c r="Z465">
        <v>0</v>
      </c>
      <c r="AA465">
        <v>0.73033911930211093</v>
      </c>
    </row>
    <row r="466" spans="1:27" x14ac:dyDescent="0.3">
      <c r="A466" s="6">
        <v>45352</v>
      </c>
      <c r="B466" t="str">
        <f t="shared" si="8"/>
        <v>MAZAK INTEGREX E500-1 I3201</v>
      </c>
      <c r="C466" t="s">
        <v>59</v>
      </c>
      <c r="D466">
        <v>705</v>
      </c>
      <c r="E466">
        <v>722</v>
      </c>
      <c r="F466">
        <v>2000</v>
      </c>
      <c r="G466">
        <v>1108</v>
      </c>
      <c r="H466">
        <v>581</v>
      </c>
      <c r="I466">
        <v>0</v>
      </c>
      <c r="J466">
        <v>30</v>
      </c>
      <c r="K466">
        <v>3867</v>
      </c>
      <c r="L466">
        <v>85</v>
      </c>
      <c r="M466">
        <v>570</v>
      </c>
      <c r="N466">
        <v>185</v>
      </c>
      <c r="O466">
        <v>68</v>
      </c>
      <c r="P466">
        <v>150</v>
      </c>
      <c r="Q466">
        <v>419</v>
      </c>
      <c r="R466">
        <v>533</v>
      </c>
      <c r="S466">
        <v>23598.25</v>
      </c>
      <c r="T466">
        <v>35100</v>
      </c>
      <c r="U466">
        <v>34583</v>
      </c>
      <c r="V466">
        <v>24077</v>
      </c>
      <c r="W466">
        <v>1</v>
      </c>
      <c r="X466">
        <v>0.69620912008790448</v>
      </c>
      <c r="Y466">
        <v>0.98011587822403123</v>
      </c>
      <c r="Z466">
        <v>0</v>
      </c>
      <c r="AA466">
        <v>0.68236561316253652</v>
      </c>
    </row>
    <row r="467" spans="1:27" x14ac:dyDescent="0.3">
      <c r="A467" s="6">
        <v>45352</v>
      </c>
      <c r="B467" t="str">
        <f t="shared" si="8"/>
        <v>MAZAK INTEGREX E500-2 I3202</v>
      </c>
      <c r="C467" t="s">
        <v>60</v>
      </c>
      <c r="D467">
        <v>660</v>
      </c>
      <c r="E467">
        <v>790</v>
      </c>
      <c r="F467">
        <v>936</v>
      </c>
      <c r="G467">
        <v>690</v>
      </c>
      <c r="H467">
        <v>561</v>
      </c>
      <c r="I467">
        <v>0</v>
      </c>
      <c r="J467">
        <v>0</v>
      </c>
      <c r="K467">
        <v>1623</v>
      </c>
      <c r="L467">
        <v>35</v>
      </c>
      <c r="M467">
        <v>3888</v>
      </c>
      <c r="N467">
        <v>231</v>
      </c>
      <c r="O467">
        <v>142</v>
      </c>
      <c r="P467">
        <v>65</v>
      </c>
      <c r="Q467">
        <v>182</v>
      </c>
      <c r="R467">
        <v>533</v>
      </c>
      <c r="S467">
        <v>24706.5</v>
      </c>
      <c r="T467">
        <v>31950</v>
      </c>
      <c r="U467">
        <v>31626</v>
      </c>
      <c r="V467">
        <v>21614</v>
      </c>
      <c r="W467">
        <v>1</v>
      </c>
      <c r="X467">
        <v>0.78302662366407383</v>
      </c>
      <c r="Y467">
        <v>0.99767808108544664</v>
      </c>
      <c r="Z467">
        <v>0</v>
      </c>
      <c r="AA467">
        <v>0.78120849933598935</v>
      </c>
    </row>
    <row r="468" spans="1:27" x14ac:dyDescent="0.3">
      <c r="A468" s="6">
        <v>45352</v>
      </c>
      <c r="B468" t="str">
        <f t="shared" si="8"/>
        <v>MAZAK INTEGRES E800-1 I23001</v>
      </c>
      <c r="C468" t="s">
        <v>61</v>
      </c>
      <c r="D468">
        <v>748</v>
      </c>
      <c r="E468">
        <v>1179</v>
      </c>
      <c r="F468">
        <v>1385</v>
      </c>
      <c r="G468">
        <v>1016</v>
      </c>
      <c r="H468">
        <v>724</v>
      </c>
      <c r="I468">
        <v>40</v>
      </c>
      <c r="J468">
        <v>0</v>
      </c>
      <c r="K468">
        <v>3178</v>
      </c>
      <c r="L468">
        <v>80</v>
      </c>
      <c r="M468">
        <v>380</v>
      </c>
      <c r="N468">
        <v>753</v>
      </c>
      <c r="O468">
        <v>105</v>
      </c>
      <c r="P468">
        <v>110</v>
      </c>
      <c r="Q468">
        <v>185</v>
      </c>
      <c r="R468">
        <v>520</v>
      </c>
      <c r="S468">
        <v>24615.5</v>
      </c>
      <c r="T468">
        <v>33750</v>
      </c>
      <c r="U468">
        <v>33420</v>
      </c>
      <c r="V468">
        <v>24682</v>
      </c>
      <c r="W468">
        <v>1</v>
      </c>
      <c r="X468">
        <v>0.73853979652902457</v>
      </c>
      <c r="Y468">
        <v>0.99730572887124225</v>
      </c>
      <c r="Z468">
        <v>0</v>
      </c>
      <c r="AA468">
        <v>0.73654997007779777</v>
      </c>
    </row>
    <row r="469" spans="1:27" x14ac:dyDescent="0.3">
      <c r="A469" s="6">
        <v>45352</v>
      </c>
      <c r="B469" t="str">
        <f t="shared" si="8"/>
        <v>MAZAK INTEGRES E800-2 I23002</v>
      </c>
      <c r="C469" t="s">
        <v>62</v>
      </c>
      <c r="D469">
        <v>955</v>
      </c>
      <c r="E469">
        <v>1079</v>
      </c>
      <c r="F469">
        <v>665</v>
      </c>
      <c r="G469">
        <v>645</v>
      </c>
      <c r="H469">
        <v>1754</v>
      </c>
      <c r="I469">
        <v>275</v>
      </c>
      <c r="J469">
        <v>94</v>
      </c>
      <c r="K469">
        <v>4858</v>
      </c>
      <c r="L469">
        <v>35</v>
      </c>
      <c r="M469">
        <v>460</v>
      </c>
      <c r="N469">
        <v>250</v>
      </c>
      <c r="O469">
        <v>55</v>
      </c>
      <c r="P469">
        <v>0</v>
      </c>
      <c r="Q469">
        <v>0</v>
      </c>
      <c r="R469">
        <v>455</v>
      </c>
      <c r="S469">
        <v>23194</v>
      </c>
      <c r="T469">
        <v>35100</v>
      </c>
      <c r="U469">
        <v>34676</v>
      </c>
      <c r="V469">
        <v>23510</v>
      </c>
      <c r="W469">
        <v>1</v>
      </c>
      <c r="X469">
        <v>1</v>
      </c>
      <c r="Y469">
        <v>0.98655891110165883</v>
      </c>
      <c r="Z469">
        <v>0</v>
      </c>
      <c r="AA469">
        <v>0.66887760987426459</v>
      </c>
    </row>
    <row r="470" spans="1:27" x14ac:dyDescent="0.3">
      <c r="A470" s="6">
        <v>45352</v>
      </c>
      <c r="B470" t="str">
        <f t="shared" si="8"/>
        <v>ARTHUR KLINK BROACHING 120T I5004</v>
      </c>
      <c r="C470" t="s">
        <v>63</v>
      </c>
      <c r="D470">
        <v>850</v>
      </c>
      <c r="E470">
        <v>270</v>
      </c>
      <c r="F470">
        <v>2783</v>
      </c>
      <c r="G470">
        <v>2484.1999999999998</v>
      </c>
      <c r="H470">
        <v>354</v>
      </c>
      <c r="I470">
        <v>55</v>
      </c>
      <c r="J470">
        <v>10</v>
      </c>
      <c r="K470">
        <v>2599</v>
      </c>
      <c r="L470">
        <v>190</v>
      </c>
      <c r="M470">
        <v>108</v>
      </c>
      <c r="N470">
        <v>30</v>
      </c>
      <c r="O470">
        <v>130</v>
      </c>
      <c r="P470">
        <v>70</v>
      </c>
      <c r="Q470">
        <v>600</v>
      </c>
      <c r="R470">
        <v>364</v>
      </c>
      <c r="S470">
        <v>28518</v>
      </c>
      <c r="T470">
        <v>28518</v>
      </c>
      <c r="U470">
        <v>40050</v>
      </c>
      <c r="V470">
        <v>39539</v>
      </c>
      <c r="W470">
        <v>1</v>
      </c>
      <c r="X470">
        <v>0.9872409488139825</v>
      </c>
      <c r="Y470">
        <v>0.72126255089911229</v>
      </c>
      <c r="Z470">
        <v>0</v>
      </c>
      <c r="AA470">
        <v>0.71205992509363292</v>
      </c>
    </row>
    <row r="471" spans="1:27" x14ac:dyDescent="0.3">
      <c r="A471" s="6">
        <v>45352</v>
      </c>
      <c r="B471" t="str">
        <f t="shared" si="8"/>
        <v>BROACHING MACHINE  25 T-5003</v>
      </c>
      <c r="C471" t="s">
        <v>64</v>
      </c>
      <c r="D471">
        <v>780</v>
      </c>
      <c r="E471">
        <v>1310</v>
      </c>
      <c r="F471">
        <v>3509</v>
      </c>
      <c r="G471">
        <v>1834</v>
      </c>
      <c r="H471">
        <v>109</v>
      </c>
      <c r="I471">
        <v>20</v>
      </c>
      <c r="J471">
        <v>2624</v>
      </c>
      <c r="K471">
        <v>1715</v>
      </c>
      <c r="L471">
        <v>50</v>
      </c>
      <c r="M471">
        <v>200</v>
      </c>
      <c r="N471">
        <v>273</v>
      </c>
      <c r="O471">
        <v>67</v>
      </c>
      <c r="P471">
        <v>30</v>
      </c>
      <c r="Q471">
        <v>212</v>
      </c>
      <c r="R471">
        <v>135</v>
      </c>
      <c r="S471">
        <v>26771.399999999998</v>
      </c>
      <c r="T471">
        <v>38250</v>
      </c>
      <c r="U471">
        <v>36677</v>
      </c>
      <c r="V471">
        <v>26732</v>
      </c>
      <c r="W471">
        <v>1</v>
      </c>
      <c r="X471">
        <v>0.72884914251438226</v>
      </c>
      <c r="Y471">
        <v>1.0014738889720185</v>
      </c>
      <c r="Z471">
        <v>0</v>
      </c>
      <c r="AA471">
        <v>0.72992338522779932</v>
      </c>
    </row>
    <row r="472" spans="1:27" x14ac:dyDescent="0.3">
      <c r="A472" s="6">
        <v>45352</v>
      </c>
      <c r="B472" t="str">
        <f t="shared" si="8"/>
        <v>CRANEBEL BROACHING 50T I5005</v>
      </c>
      <c r="C472" t="s">
        <v>65</v>
      </c>
      <c r="D472">
        <v>1105</v>
      </c>
      <c r="E472">
        <v>350</v>
      </c>
      <c r="F472">
        <v>1285</v>
      </c>
      <c r="G472">
        <v>2467</v>
      </c>
      <c r="H472">
        <v>495</v>
      </c>
      <c r="I472">
        <v>218</v>
      </c>
      <c r="J472">
        <v>0</v>
      </c>
      <c r="K472">
        <v>1275</v>
      </c>
      <c r="L472">
        <v>155</v>
      </c>
      <c r="M472">
        <v>0</v>
      </c>
      <c r="N472">
        <v>60</v>
      </c>
      <c r="O472">
        <v>242</v>
      </c>
      <c r="P472">
        <v>0</v>
      </c>
      <c r="Q472">
        <v>180</v>
      </c>
      <c r="R472">
        <v>180</v>
      </c>
      <c r="S472">
        <v>31384.5</v>
      </c>
      <c r="T472">
        <v>39600</v>
      </c>
      <c r="U472">
        <v>38960</v>
      </c>
      <c r="V472">
        <v>31588</v>
      </c>
      <c r="W472">
        <v>1</v>
      </c>
      <c r="X472">
        <v>0.81078028747433262</v>
      </c>
      <c r="Y472">
        <v>0.99355768013169554</v>
      </c>
      <c r="Z472">
        <v>0</v>
      </c>
      <c r="AA472">
        <v>0.80555698151950716</v>
      </c>
    </row>
    <row r="473" spans="1:27" x14ac:dyDescent="0.3">
      <c r="A473" s="6">
        <v>45352</v>
      </c>
      <c r="B473" t="str">
        <f t="shared" si="8"/>
        <v>TASA BROACHING 75T I5006</v>
      </c>
      <c r="C473" t="s">
        <v>66</v>
      </c>
      <c r="D473">
        <v>1006</v>
      </c>
      <c r="E473">
        <v>280</v>
      </c>
      <c r="F473">
        <v>2032</v>
      </c>
      <c r="G473">
        <v>2406</v>
      </c>
      <c r="H473">
        <v>171</v>
      </c>
      <c r="I473">
        <v>15</v>
      </c>
      <c r="J473">
        <v>0</v>
      </c>
      <c r="K473">
        <v>2054</v>
      </c>
      <c r="L473">
        <v>75</v>
      </c>
      <c r="M473">
        <v>250</v>
      </c>
      <c r="N473">
        <v>0</v>
      </c>
      <c r="O473">
        <v>190</v>
      </c>
      <c r="P473">
        <v>10</v>
      </c>
      <c r="Q473">
        <v>20</v>
      </c>
      <c r="R473">
        <v>123</v>
      </c>
      <c r="S473">
        <v>33026.300000000003</v>
      </c>
      <c r="T473">
        <v>41850</v>
      </c>
      <c r="U473">
        <v>41625</v>
      </c>
      <c r="V473">
        <v>33218</v>
      </c>
      <c r="W473">
        <v>1</v>
      </c>
      <c r="X473">
        <v>0.79803003003003004</v>
      </c>
      <c r="Y473">
        <v>0.994229032452285</v>
      </c>
      <c r="Z473">
        <v>0</v>
      </c>
      <c r="AA473">
        <v>0.79342462462462471</v>
      </c>
    </row>
    <row r="474" spans="1:27" x14ac:dyDescent="0.3">
      <c r="A474" s="6">
        <v>45352</v>
      </c>
      <c r="B474" t="str">
        <f t="shared" si="8"/>
        <v>PREMIER HOBBING PE250-1 I7006</v>
      </c>
      <c r="C474" t="s">
        <v>67</v>
      </c>
      <c r="D474">
        <v>900</v>
      </c>
      <c r="E474">
        <v>100</v>
      </c>
      <c r="F474">
        <v>4385</v>
      </c>
      <c r="G474">
        <v>811.5</v>
      </c>
      <c r="H474">
        <v>982</v>
      </c>
      <c r="I474">
        <v>0</v>
      </c>
      <c r="J474">
        <v>0</v>
      </c>
      <c r="K474">
        <v>829</v>
      </c>
      <c r="L474">
        <v>60</v>
      </c>
      <c r="M474">
        <v>165</v>
      </c>
      <c r="N474">
        <v>60</v>
      </c>
      <c r="O474">
        <v>20</v>
      </c>
      <c r="P474">
        <v>15</v>
      </c>
      <c r="Q474">
        <v>180</v>
      </c>
      <c r="R474">
        <v>349</v>
      </c>
      <c r="S474">
        <v>26914.2</v>
      </c>
      <c r="T474">
        <v>37350</v>
      </c>
      <c r="U474">
        <v>37150</v>
      </c>
      <c r="V474">
        <v>28493.5</v>
      </c>
      <c r="W474">
        <v>1</v>
      </c>
      <c r="X474">
        <v>0.76698519515477792</v>
      </c>
      <c r="Y474">
        <v>0.94457332374050229</v>
      </c>
      <c r="Z474">
        <v>0</v>
      </c>
      <c r="AA474">
        <v>0.72447375504710643</v>
      </c>
    </row>
    <row r="475" spans="1:27" x14ac:dyDescent="0.3">
      <c r="A475" s="6">
        <v>45352</v>
      </c>
      <c r="B475" t="str">
        <f t="shared" si="8"/>
        <v>STUDER EXT GRINDING S36-2 I13006</v>
      </c>
      <c r="C475" t="s">
        <v>68</v>
      </c>
      <c r="D475">
        <v>650</v>
      </c>
      <c r="E475">
        <v>265</v>
      </c>
      <c r="F475">
        <v>3105</v>
      </c>
      <c r="G475">
        <v>305</v>
      </c>
      <c r="H475">
        <v>1830</v>
      </c>
      <c r="I475">
        <v>10</v>
      </c>
      <c r="J475">
        <v>75</v>
      </c>
      <c r="K475">
        <v>4230</v>
      </c>
      <c r="L475">
        <v>65</v>
      </c>
      <c r="M475">
        <v>490</v>
      </c>
      <c r="N475">
        <v>0</v>
      </c>
      <c r="O475">
        <v>85</v>
      </c>
      <c r="P475">
        <v>20</v>
      </c>
      <c r="Q475">
        <v>310</v>
      </c>
      <c r="R475">
        <v>60</v>
      </c>
      <c r="S475">
        <v>29006.6</v>
      </c>
      <c r="T475">
        <v>40050</v>
      </c>
      <c r="U475">
        <v>39570</v>
      </c>
      <c r="V475">
        <v>29450</v>
      </c>
      <c r="W475">
        <v>0.999548532731377</v>
      </c>
      <c r="X475">
        <v>0.74425069497093754</v>
      </c>
      <c r="Y475">
        <v>0.9849439728353141</v>
      </c>
      <c r="Z475">
        <v>0</v>
      </c>
      <c r="AA475">
        <v>0.73271429035951374</v>
      </c>
    </row>
    <row r="476" spans="1:27" x14ac:dyDescent="0.3">
      <c r="A476" s="6">
        <v>45352</v>
      </c>
      <c r="B476" t="str">
        <f t="shared" si="8"/>
        <v>GLEASON GEAR GRINDING P600/800G-1 I15006</v>
      </c>
      <c r="C476" t="s">
        <v>69</v>
      </c>
      <c r="D476">
        <v>125</v>
      </c>
      <c r="E476">
        <v>405</v>
      </c>
      <c r="F476">
        <v>1528</v>
      </c>
      <c r="G476">
        <v>862</v>
      </c>
      <c r="H476">
        <v>1438</v>
      </c>
      <c r="I476">
        <v>85</v>
      </c>
      <c r="J476">
        <v>10</v>
      </c>
      <c r="K476">
        <v>0</v>
      </c>
      <c r="L476">
        <v>320</v>
      </c>
      <c r="M476">
        <v>275</v>
      </c>
      <c r="N476">
        <v>110</v>
      </c>
      <c r="O476">
        <v>40</v>
      </c>
      <c r="P476">
        <v>0</v>
      </c>
      <c r="Q476">
        <v>30</v>
      </c>
      <c r="R476">
        <v>89</v>
      </c>
      <c r="S476">
        <v>28516</v>
      </c>
      <c r="T476">
        <v>35550</v>
      </c>
      <c r="U476">
        <v>35385</v>
      </c>
      <c r="V476">
        <v>28169</v>
      </c>
      <c r="W476">
        <v>0.99884925201380903</v>
      </c>
      <c r="X476">
        <v>0.79607178182845839</v>
      </c>
      <c r="Y476">
        <v>1.012318506159253</v>
      </c>
      <c r="Z476">
        <v>0</v>
      </c>
      <c r="AA476">
        <v>0.80495083426383429</v>
      </c>
    </row>
    <row r="477" spans="1:27" x14ac:dyDescent="0.3">
      <c r="A477" s="6">
        <v>45352</v>
      </c>
      <c r="B477" t="str">
        <f t="shared" ref="B477:B496" si="9">_xlfn.XLOOKUP(C477,$C$274:$C$347,$B$274:$B$347)</f>
        <v>GLEASON GEAR GRINDING P600/800G-2 I15008</v>
      </c>
      <c r="C477" t="s">
        <v>70</v>
      </c>
      <c r="D477">
        <v>329</v>
      </c>
      <c r="E477">
        <v>595</v>
      </c>
      <c r="F477">
        <v>1704</v>
      </c>
      <c r="G477">
        <v>752</v>
      </c>
      <c r="H477">
        <v>1346</v>
      </c>
      <c r="I477">
        <v>20</v>
      </c>
      <c r="J477">
        <v>153</v>
      </c>
      <c r="K477">
        <v>2830</v>
      </c>
      <c r="L477">
        <v>316</v>
      </c>
      <c r="M477">
        <v>0</v>
      </c>
      <c r="N477">
        <v>0</v>
      </c>
      <c r="O477">
        <v>55</v>
      </c>
      <c r="P477">
        <v>0</v>
      </c>
      <c r="Q477">
        <v>320</v>
      </c>
      <c r="R477">
        <v>30</v>
      </c>
      <c r="S477">
        <v>29077</v>
      </c>
      <c r="T477">
        <v>37350</v>
      </c>
      <c r="U477">
        <v>36802</v>
      </c>
      <c r="V477">
        <v>28900</v>
      </c>
      <c r="W477">
        <v>1</v>
      </c>
      <c r="X477">
        <v>0.78528340851040701</v>
      </c>
      <c r="Y477">
        <v>1.0061245674740484</v>
      </c>
      <c r="Z477">
        <v>0</v>
      </c>
      <c r="AA477">
        <v>0.79009292973207979</v>
      </c>
    </row>
    <row r="478" spans="1:27" x14ac:dyDescent="0.3">
      <c r="A478" s="6">
        <v>45352</v>
      </c>
      <c r="B478" t="str">
        <f t="shared" si="9"/>
        <v>MAZAK TURNING QTN350B I3008</v>
      </c>
      <c r="C478" t="s">
        <v>71</v>
      </c>
      <c r="D478">
        <v>1530</v>
      </c>
      <c r="E478">
        <v>636</v>
      </c>
      <c r="F478">
        <v>486</v>
      </c>
      <c r="G478">
        <v>90</v>
      </c>
      <c r="H478">
        <v>627</v>
      </c>
      <c r="I478">
        <v>60</v>
      </c>
      <c r="J478">
        <v>0</v>
      </c>
      <c r="K478">
        <v>188</v>
      </c>
      <c r="L478">
        <v>30</v>
      </c>
      <c r="M478">
        <v>137</v>
      </c>
      <c r="N478">
        <v>111</v>
      </c>
      <c r="O478">
        <v>30</v>
      </c>
      <c r="P478">
        <v>0</v>
      </c>
      <c r="Q478">
        <v>722</v>
      </c>
      <c r="R478">
        <v>186</v>
      </c>
      <c r="S478">
        <v>19320</v>
      </c>
      <c r="T478">
        <v>24300</v>
      </c>
      <c r="U478">
        <v>23488</v>
      </c>
      <c r="V478">
        <v>19467</v>
      </c>
      <c r="W478">
        <v>1</v>
      </c>
      <c r="X478">
        <v>0.82880619891008178</v>
      </c>
      <c r="Y478">
        <v>0.99244875943905075</v>
      </c>
      <c r="Z478">
        <v>0</v>
      </c>
      <c r="AA478">
        <v>0.82254768392370581</v>
      </c>
    </row>
    <row r="479" spans="1:27" x14ac:dyDescent="0.3">
      <c r="A479" s="6">
        <v>45352</v>
      </c>
      <c r="B479" t="str">
        <f t="shared" si="9"/>
        <v>GLEASON HOBBING PE800-1 I7007</v>
      </c>
      <c r="C479" t="s">
        <v>72</v>
      </c>
      <c r="D479">
        <v>290</v>
      </c>
      <c r="E479">
        <v>1525</v>
      </c>
      <c r="F479">
        <v>1530</v>
      </c>
      <c r="G479">
        <v>10</v>
      </c>
      <c r="H479">
        <v>184</v>
      </c>
      <c r="I479">
        <v>763</v>
      </c>
      <c r="J479">
        <v>0</v>
      </c>
      <c r="K479">
        <v>3026</v>
      </c>
      <c r="L479">
        <v>186</v>
      </c>
      <c r="M479">
        <v>246</v>
      </c>
      <c r="N479">
        <v>80</v>
      </c>
      <c r="O479">
        <v>90</v>
      </c>
      <c r="P479">
        <v>0</v>
      </c>
      <c r="Q479">
        <v>240</v>
      </c>
      <c r="R479">
        <v>5841</v>
      </c>
      <c r="S479">
        <v>24435</v>
      </c>
      <c r="T479">
        <v>38700</v>
      </c>
      <c r="U479">
        <v>37607</v>
      </c>
      <c r="V479">
        <v>24689</v>
      </c>
      <c r="W479">
        <v>1</v>
      </c>
      <c r="X479">
        <v>0.65650011965857424</v>
      </c>
      <c r="Y479">
        <v>0.98971201749767101</v>
      </c>
      <c r="Z479">
        <v>0</v>
      </c>
      <c r="AA479">
        <v>0.64974605791474993</v>
      </c>
    </row>
    <row r="480" spans="1:27" x14ac:dyDescent="0.3">
      <c r="A480" s="6">
        <v>45352</v>
      </c>
      <c r="B480" t="str">
        <f t="shared" si="9"/>
        <v>GLEASON HOBBING PE800-2 I7014</v>
      </c>
      <c r="C480" t="s">
        <v>73</v>
      </c>
      <c r="D480">
        <v>390</v>
      </c>
      <c r="E480">
        <v>1123</v>
      </c>
      <c r="F480">
        <v>1334</v>
      </c>
      <c r="G480">
        <v>280</v>
      </c>
      <c r="H480">
        <v>208</v>
      </c>
      <c r="I480">
        <v>1000</v>
      </c>
      <c r="J480">
        <v>0</v>
      </c>
      <c r="K480">
        <v>252</v>
      </c>
      <c r="L480">
        <v>127</v>
      </c>
      <c r="M480">
        <v>0</v>
      </c>
      <c r="N480">
        <v>0</v>
      </c>
      <c r="O480">
        <v>40</v>
      </c>
      <c r="P480">
        <v>190</v>
      </c>
      <c r="Q480">
        <v>100</v>
      </c>
      <c r="R480">
        <v>15</v>
      </c>
      <c r="S480">
        <v>33903</v>
      </c>
      <c r="T480">
        <v>40950</v>
      </c>
      <c r="U480">
        <v>39810</v>
      </c>
      <c r="V480">
        <v>35891</v>
      </c>
      <c r="W480">
        <v>1</v>
      </c>
      <c r="X480">
        <v>0.90155739763878417</v>
      </c>
      <c r="Y480">
        <v>0.94461006937672398</v>
      </c>
      <c r="Z480">
        <v>0</v>
      </c>
      <c r="AA480">
        <v>0.85162019593067062</v>
      </c>
    </row>
    <row r="481" spans="1:27" x14ac:dyDescent="0.3">
      <c r="A481" s="6">
        <v>45352</v>
      </c>
      <c r="B481" t="str">
        <f t="shared" si="9"/>
        <v>GLEASON HOBBING P600H-1 I7010</v>
      </c>
      <c r="C481" t="s">
        <v>74</v>
      </c>
      <c r="D481">
        <v>330</v>
      </c>
      <c r="E481">
        <v>610</v>
      </c>
      <c r="F481">
        <v>3125</v>
      </c>
      <c r="G481">
        <v>1250</v>
      </c>
      <c r="H481">
        <v>1315</v>
      </c>
      <c r="I481">
        <v>265</v>
      </c>
      <c r="J481">
        <v>10</v>
      </c>
      <c r="K481">
        <v>935</v>
      </c>
      <c r="L481">
        <v>70</v>
      </c>
      <c r="M481">
        <v>1145</v>
      </c>
      <c r="N481">
        <v>1530</v>
      </c>
      <c r="O481">
        <v>80</v>
      </c>
      <c r="P481">
        <v>10</v>
      </c>
      <c r="Q481">
        <v>220</v>
      </c>
      <c r="R481">
        <v>314</v>
      </c>
      <c r="S481">
        <v>22124</v>
      </c>
      <c r="T481">
        <v>34650</v>
      </c>
      <c r="U481">
        <v>34075</v>
      </c>
      <c r="V481">
        <v>23891</v>
      </c>
      <c r="W481">
        <v>0.99833333333333329</v>
      </c>
      <c r="X481">
        <v>0.70112986060161409</v>
      </c>
      <c r="Y481">
        <v>0.92603909421958064</v>
      </c>
      <c r="Z481">
        <v>0</v>
      </c>
      <c r="AA481">
        <v>0.64819153827341658</v>
      </c>
    </row>
    <row r="482" spans="1:27" x14ac:dyDescent="0.3">
      <c r="A482" s="6">
        <v>45352</v>
      </c>
      <c r="B482" t="str">
        <f t="shared" si="9"/>
        <v>MAZAK HMC FH5800 I21002</v>
      </c>
      <c r="C482" t="s">
        <v>75</v>
      </c>
      <c r="D482">
        <v>1530</v>
      </c>
      <c r="E482">
        <v>636</v>
      </c>
      <c r="F482">
        <v>486</v>
      </c>
      <c r="G482">
        <v>90</v>
      </c>
      <c r="H482">
        <v>627</v>
      </c>
      <c r="I482">
        <v>60</v>
      </c>
      <c r="J482">
        <v>0</v>
      </c>
      <c r="K482">
        <v>188</v>
      </c>
      <c r="L482">
        <v>30</v>
      </c>
      <c r="M482">
        <v>137</v>
      </c>
      <c r="N482">
        <v>111</v>
      </c>
      <c r="O482">
        <v>30</v>
      </c>
      <c r="P482">
        <v>0</v>
      </c>
      <c r="Q482">
        <v>722</v>
      </c>
      <c r="R482">
        <v>186</v>
      </c>
      <c r="S482">
        <v>19320</v>
      </c>
      <c r="T482">
        <v>24300</v>
      </c>
      <c r="U482">
        <v>23488</v>
      </c>
      <c r="V482">
        <v>19467</v>
      </c>
      <c r="W482">
        <v>1</v>
      </c>
      <c r="X482">
        <v>0.82880619891008178</v>
      </c>
      <c r="Y482">
        <v>0.99244875943905075</v>
      </c>
      <c r="Z482">
        <v>0</v>
      </c>
      <c r="AA482">
        <v>0.82254768392370581</v>
      </c>
    </row>
    <row r="483" spans="1:27" x14ac:dyDescent="0.3">
      <c r="A483" s="6">
        <v>45352</v>
      </c>
      <c r="B483" t="str">
        <f t="shared" si="9"/>
        <v>PMT EXT GRINDING AWH600 I13007</v>
      </c>
      <c r="C483" t="s">
        <v>76</v>
      </c>
      <c r="D483">
        <v>1545</v>
      </c>
      <c r="E483">
        <v>577</v>
      </c>
      <c r="F483">
        <v>3355</v>
      </c>
      <c r="G483">
        <v>5</v>
      </c>
      <c r="H483">
        <v>1083</v>
      </c>
      <c r="I483">
        <v>0</v>
      </c>
      <c r="J483">
        <v>65</v>
      </c>
      <c r="K483">
        <v>550</v>
      </c>
      <c r="L483">
        <v>310</v>
      </c>
      <c r="M483">
        <v>555</v>
      </c>
      <c r="N483">
        <v>0</v>
      </c>
      <c r="O483">
        <v>130</v>
      </c>
      <c r="P483">
        <v>40</v>
      </c>
      <c r="Q483">
        <v>145</v>
      </c>
      <c r="R483">
        <v>155</v>
      </c>
      <c r="S483">
        <v>3750.5</v>
      </c>
      <c r="T483">
        <v>4950</v>
      </c>
      <c r="U483">
        <v>4895</v>
      </c>
      <c r="V483">
        <v>3755</v>
      </c>
      <c r="W483">
        <v>1</v>
      </c>
      <c r="X483">
        <v>0.76710929519918281</v>
      </c>
      <c r="Y483">
        <v>0.99880159786950728</v>
      </c>
      <c r="Z483">
        <v>0</v>
      </c>
      <c r="AA483">
        <v>0.76618998978549535</v>
      </c>
    </row>
    <row r="484" spans="1:27" x14ac:dyDescent="0.3">
      <c r="A484" s="6">
        <v>45352</v>
      </c>
      <c r="B484" t="str">
        <f t="shared" si="9"/>
        <v>MAZAK TURNING QTN350A I3007</v>
      </c>
      <c r="C484" t="s">
        <v>77</v>
      </c>
      <c r="D484">
        <v>1350</v>
      </c>
      <c r="E484">
        <v>594</v>
      </c>
      <c r="F484">
        <v>205</v>
      </c>
      <c r="G484">
        <v>110</v>
      </c>
      <c r="H484">
        <v>498</v>
      </c>
      <c r="I484">
        <v>0</v>
      </c>
      <c r="J484">
        <v>0</v>
      </c>
      <c r="K484">
        <v>0</v>
      </c>
      <c r="L484">
        <v>53</v>
      </c>
      <c r="M484">
        <v>3594</v>
      </c>
      <c r="N484">
        <v>128</v>
      </c>
      <c r="O484">
        <v>30</v>
      </c>
      <c r="P484">
        <v>0</v>
      </c>
      <c r="Q484">
        <v>868</v>
      </c>
      <c r="R484">
        <v>588</v>
      </c>
      <c r="S484">
        <v>16111</v>
      </c>
      <c r="T484">
        <v>21600</v>
      </c>
      <c r="U484">
        <v>20702</v>
      </c>
      <c r="V484">
        <v>16282</v>
      </c>
      <c r="W484">
        <v>1</v>
      </c>
      <c r="X484">
        <v>0.78649405854506815</v>
      </c>
      <c r="Y484">
        <v>0.98949760471686521</v>
      </c>
      <c r="Z484">
        <v>0</v>
      </c>
      <c r="AA484">
        <v>0.77823398705439084</v>
      </c>
    </row>
    <row r="485" spans="1:27" x14ac:dyDescent="0.3">
      <c r="A485" s="6">
        <v>45352</v>
      </c>
      <c r="B485" t="str">
        <f t="shared" si="9"/>
        <v>GLEASON HOBBING P600H-2 I7017</v>
      </c>
      <c r="C485" t="s">
        <v>79</v>
      </c>
      <c r="D485">
        <v>270</v>
      </c>
      <c r="E485">
        <v>1270</v>
      </c>
      <c r="F485">
        <v>1860</v>
      </c>
      <c r="G485">
        <v>645</v>
      </c>
      <c r="H485">
        <v>225</v>
      </c>
      <c r="I485">
        <v>70</v>
      </c>
      <c r="J485">
        <v>0</v>
      </c>
      <c r="K485">
        <v>1405</v>
      </c>
      <c r="L485">
        <v>45</v>
      </c>
      <c r="M485">
        <v>95</v>
      </c>
      <c r="N485">
        <v>105</v>
      </c>
      <c r="O485">
        <v>80</v>
      </c>
      <c r="P485">
        <v>1785</v>
      </c>
      <c r="Q485">
        <v>420</v>
      </c>
      <c r="R485">
        <v>490</v>
      </c>
      <c r="S485">
        <v>25734</v>
      </c>
      <c r="T485">
        <v>33300</v>
      </c>
      <c r="U485">
        <v>32730</v>
      </c>
      <c r="V485">
        <v>26335</v>
      </c>
      <c r="W485">
        <v>1</v>
      </c>
      <c r="X485">
        <v>0.80461350443018642</v>
      </c>
      <c r="Y485">
        <v>0.97717865957850769</v>
      </c>
      <c r="Z485">
        <v>0</v>
      </c>
      <c r="AA485">
        <v>0.78625114573785526</v>
      </c>
    </row>
    <row r="486" spans="1:27" x14ac:dyDescent="0.3">
      <c r="A486" s="6">
        <v>45352</v>
      </c>
      <c r="B486" t="str">
        <f t="shared" si="9"/>
        <v>MICROMATIC EXT GRINDING SH63 I13008</v>
      </c>
      <c r="C486" t="s">
        <v>78</v>
      </c>
      <c r="D486">
        <v>3065</v>
      </c>
      <c r="E486">
        <v>35</v>
      </c>
      <c r="F486">
        <v>3744</v>
      </c>
      <c r="G486">
        <v>40</v>
      </c>
      <c r="H486">
        <v>901</v>
      </c>
      <c r="I486">
        <v>0</v>
      </c>
      <c r="J486">
        <v>10</v>
      </c>
      <c r="K486">
        <v>83</v>
      </c>
      <c r="L486">
        <v>235</v>
      </c>
      <c r="M486">
        <v>502</v>
      </c>
      <c r="N486">
        <v>10</v>
      </c>
      <c r="O486">
        <v>45</v>
      </c>
      <c r="P486">
        <v>60</v>
      </c>
      <c r="Q486">
        <v>470</v>
      </c>
      <c r="R486">
        <v>673</v>
      </c>
      <c r="S486">
        <v>24292</v>
      </c>
      <c r="T486">
        <v>32400</v>
      </c>
      <c r="U486">
        <v>31875</v>
      </c>
      <c r="V486">
        <v>24327</v>
      </c>
      <c r="W486">
        <v>1</v>
      </c>
      <c r="X486">
        <v>0.76319999999999999</v>
      </c>
      <c r="Y486">
        <v>0.99856126937148026</v>
      </c>
      <c r="Z486">
        <v>0</v>
      </c>
      <c r="AA486">
        <v>0.76210196078431369</v>
      </c>
    </row>
    <row r="487" spans="1:27" x14ac:dyDescent="0.3">
      <c r="A487" s="6">
        <v>45352</v>
      </c>
      <c r="B487" t="str">
        <f t="shared" si="9"/>
        <v>STUDER EXT GRINDING S36-1 I13005</v>
      </c>
      <c r="C487" t="s">
        <v>22</v>
      </c>
      <c r="D487">
        <v>805</v>
      </c>
      <c r="E487">
        <v>170</v>
      </c>
      <c r="F487">
        <v>6750</v>
      </c>
      <c r="G487">
        <v>1405</v>
      </c>
      <c r="H487">
        <v>1945</v>
      </c>
      <c r="I487">
        <v>60</v>
      </c>
      <c r="J487">
        <v>0</v>
      </c>
      <c r="K487">
        <v>2315</v>
      </c>
      <c r="L487">
        <v>160</v>
      </c>
      <c r="M487">
        <v>260</v>
      </c>
      <c r="N487">
        <v>105</v>
      </c>
      <c r="O487">
        <v>90</v>
      </c>
      <c r="P487">
        <v>0</v>
      </c>
      <c r="Q487">
        <v>60</v>
      </c>
      <c r="R487">
        <v>348</v>
      </c>
      <c r="S487">
        <v>25941.5</v>
      </c>
      <c r="T487">
        <v>40950</v>
      </c>
      <c r="U487">
        <v>40740</v>
      </c>
      <c r="V487">
        <v>26477</v>
      </c>
      <c r="W487">
        <v>1.0249791840133222</v>
      </c>
      <c r="X487">
        <v>0.64990181639666178</v>
      </c>
      <c r="Y487">
        <v>0.97977489896891645</v>
      </c>
      <c r="Z487">
        <v>0</v>
      </c>
      <c r="AA487">
        <v>0.65266316892689258</v>
      </c>
    </row>
    <row r="488" spans="1:27" x14ac:dyDescent="0.3">
      <c r="A488" s="6">
        <v>45352</v>
      </c>
      <c r="B488" t="str">
        <f t="shared" si="9"/>
        <v>STUDER EXT GRINDING S40 I13004</v>
      </c>
      <c r="C488" t="s">
        <v>23</v>
      </c>
      <c r="D488">
        <v>1060</v>
      </c>
      <c r="E488">
        <v>0</v>
      </c>
      <c r="F488">
        <v>3070</v>
      </c>
      <c r="G488">
        <v>595</v>
      </c>
      <c r="H488">
        <v>1645</v>
      </c>
      <c r="I488">
        <v>60</v>
      </c>
      <c r="J488">
        <v>0</v>
      </c>
      <c r="K488">
        <v>0</v>
      </c>
      <c r="L488">
        <v>25</v>
      </c>
      <c r="M488">
        <v>140</v>
      </c>
      <c r="N488">
        <v>0</v>
      </c>
      <c r="O488">
        <v>60</v>
      </c>
      <c r="P488">
        <v>0</v>
      </c>
      <c r="Q488">
        <v>0</v>
      </c>
      <c r="R488">
        <v>10</v>
      </c>
      <c r="S488">
        <v>10830.5</v>
      </c>
      <c r="T488">
        <v>25200</v>
      </c>
      <c r="U488">
        <v>24830</v>
      </c>
      <c r="V488">
        <v>11175</v>
      </c>
      <c r="W488">
        <v>0.99560439560439562</v>
      </c>
      <c r="X488">
        <v>0.45006041079339509</v>
      </c>
      <c r="Y488">
        <v>0.96917225950782993</v>
      </c>
      <c r="Z488">
        <v>0</v>
      </c>
      <c r="AA488">
        <v>0.43426876385797042</v>
      </c>
    </row>
    <row r="489" spans="1:27" x14ac:dyDescent="0.3">
      <c r="A489" s="6">
        <v>45352</v>
      </c>
      <c r="B489" t="str">
        <f t="shared" si="9"/>
        <v>MAZAK TURNING CENTER SQT250-1 I3002</v>
      </c>
      <c r="C489" t="s">
        <v>24</v>
      </c>
      <c r="D489">
        <v>2265</v>
      </c>
      <c r="E489">
        <v>940</v>
      </c>
      <c r="F489">
        <v>7351</v>
      </c>
      <c r="G489">
        <v>1415</v>
      </c>
      <c r="H489">
        <v>1930</v>
      </c>
      <c r="I489">
        <v>85</v>
      </c>
      <c r="J489">
        <v>0</v>
      </c>
      <c r="K489">
        <v>335</v>
      </c>
      <c r="L489">
        <v>40</v>
      </c>
      <c r="M489">
        <v>555</v>
      </c>
      <c r="N489">
        <v>665</v>
      </c>
      <c r="O489">
        <v>60</v>
      </c>
      <c r="P489">
        <v>0</v>
      </c>
      <c r="Q489">
        <v>210</v>
      </c>
      <c r="R489">
        <v>10</v>
      </c>
      <c r="S489">
        <v>21748.9</v>
      </c>
      <c r="T489">
        <v>37350</v>
      </c>
      <c r="U489">
        <v>36995</v>
      </c>
      <c r="V489">
        <v>22389</v>
      </c>
      <c r="W489">
        <v>1.0235186316432499</v>
      </c>
      <c r="X489">
        <v>0.60518989052574668</v>
      </c>
      <c r="Y489">
        <v>0.97141006744383407</v>
      </c>
      <c r="Z489">
        <v>0</v>
      </c>
      <c r="AA489">
        <v>0.60171386316382958</v>
      </c>
    </row>
    <row r="490" spans="1:27" x14ac:dyDescent="0.3">
      <c r="A490" s="6">
        <v>45352</v>
      </c>
      <c r="B490" t="str">
        <f t="shared" si="9"/>
        <v>PMT INTERNAL GRINDING-1 FIG100XL I14004</v>
      </c>
      <c r="C490" t="s">
        <v>25</v>
      </c>
      <c r="D490">
        <v>400</v>
      </c>
      <c r="E490">
        <v>745</v>
      </c>
      <c r="F490">
        <v>2320</v>
      </c>
      <c r="G490">
        <v>1945</v>
      </c>
      <c r="H490">
        <v>3029</v>
      </c>
      <c r="I490">
        <v>190</v>
      </c>
      <c r="J490">
        <v>0</v>
      </c>
      <c r="K490">
        <v>1110</v>
      </c>
      <c r="L490">
        <v>150</v>
      </c>
      <c r="M490">
        <v>260</v>
      </c>
      <c r="N490">
        <v>55</v>
      </c>
      <c r="O490">
        <v>200</v>
      </c>
      <c r="P490">
        <v>0</v>
      </c>
      <c r="Q490">
        <v>290</v>
      </c>
      <c r="R490">
        <v>198</v>
      </c>
      <c r="S490">
        <v>27779.5</v>
      </c>
      <c r="T490">
        <v>40500</v>
      </c>
      <c r="U490">
        <v>39820</v>
      </c>
      <c r="V490">
        <v>29608</v>
      </c>
      <c r="W490">
        <v>1</v>
      </c>
      <c r="X490">
        <v>0.7435459568056253</v>
      </c>
      <c r="Y490">
        <v>0.93824304242096734</v>
      </c>
      <c r="Z490">
        <v>0</v>
      </c>
      <c r="AA490">
        <v>0.6976268206931191</v>
      </c>
    </row>
    <row r="491" spans="1:27" x14ac:dyDescent="0.3">
      <c r="A491" s="6">
        <v>45352</v>
      </c>
      <c r="B491" t="str">
        <f t="shared" si="9"/>
        <v>MORARA CNC ID GRINDING I14002</v>
      </c>
      <c r="C491" t="s">
        <v>26</v>
      </c>
      <c r="D491">
        <v>1650</v>
      </c>
      <c r="E491">
        <v>380</v>
      </c>
      <c r="F491">
        <v>3060</v>
      </c>
      <c r="G491">
        <v>135</v>
      </c>
      <c r="H491">
        <v>1685</v>
      </c>
      <c r="I491">
        <v>0</v>
      </c>
      <c r="J491">
        <v>0</v>
      </c>
      <c r="K491">
        <v>3895</v>
      </c>
      <c r="L491">
        <v>0</v>
      </c>
      <c r="M491">
        <v>2910</v>
      </c>
      <c r="N491">
        <v>70</v>
      </c>
      <c r="O491">
        <v>50</v>
      </c>
      <c r="P491">
        <v>0</v>
      </c>
      <c r="Q491">
        <v>630</v>
      </c>
      <c r="R491">
        <v>0</v>
      </c>
      <c r="S491">
        <v>17112</v>
      </c>
      <c r="T491">
        <v>29250</v>
      </c>
      <c r="U491">
        <v>29020</v>
      </c>
      <c r="V491">
        <v>17690</v>
      </c>
      <c r="W491">
        <v>0.99803701626472241</v>
      </c>
      <c r="X491">
        <v>0.60957960027567193</v>
      </c>
      <c r="Y491">
        <v>0.96732617297908419</v>
      </c>
      <c r="Z491">
        <v>0</v>
      </c>
      <c r="AA491">
        <v>0.58850480435292662</v>
      </c>
    </row>
    <row r="492" spans="1:27" x14ac:dyDescent="0.3">
      <c r="A492" s="6">
        <v>45352</v>
      </c>
      <c r="B492" t="str">
        <f t="shared" si="9"/>
        <v>VOUMARD ID GRINDING I14003</v>
      </c>
      <c r="C492" t="s">
        <v>27</v>
      </c>
      <c r="D492">
        <v>780</v>
      </c>
      <c r="E492">
        <v>1135</v>
      </c>
      <c r="F492">
        <v>5750</v>
      </c>
      <c r="G492">
        <v>1065</v>
      </c>
      <c r="H492">
        <v>1290</v>
      </c>
      <c r="I492">
        <v>90</v>
      </c>
      <c r="J492">
        <v>0</v>
      </c>
      <c r="K492">
        <v>350</v>
      </c>
      <c r="L492">
        <v>85</v>
      </c>
      <c r="M492">
        <v>420</v>
      </c>
      <c r="N492">
        <v>560</v>
      </c>
      <c r="O492">
        <v>40</v>
      </c>
      <c r="P492">
        <v>0</v>
      </c>
      <c r="Q492">
        <v>185</v>
      </c>
      <c r="R492">
        <v>30</v>
      </c>
      <c r="S492">
        <v>29868.5</v>
      </c>
      <c r="T492">
        <v>41850</v>
      </c>
      <c r="U492">
        <v>41535</v>
      </c>
      <c r="V492">
        <v>30070</v>
      </c>
      <c r="W492">
        <v>0.9996343692870201</v>
      </c>
      <c r="X492">
        <v>0.72396773805224512</v>
      </c>
      <c r="Y492">
        <v>0.99329896907216497</v>
      </c>
      <c r="Z492">
        <v>0</v>
      </c>
      <c r="AA492">
        <v>0.71885347680388501</v>
      </c>
    </row>
    <row r="493" spans="1:27" x14ac:dyDescent="0.3">
      <c r="A493" s="6">
        <v>45352</v>
      </c>
      <c r="B493" t="str">
        <f t="shared" si="9"/>
        <v>BURRI GEAR GRINDING BZ331 I15007</v>
      </c>
      <c r="C493" t="s">
        <v>28</v>
      </c>
      <c r="D493">
        <v>210</v>
      </c>
      <c r="E493">
        <v>190</v>
      </c>
      <c r="F493">
        <v>5500</v>
      </c>
      <c r="G493">
        <v>2540</v>
      </c>
      <c r="H493">
        <v>1940</v>
      </c>
      <c r="I493">
        <v>0</v>
      </c>
      <c r="J493">
        <v>0</v>
      </c>
      <c r="K493">
        <v>5175</v>
      </c>
      <c r="L493">
        <v>90</v>
      </c>
      <c r="M493">
        <v>920</v>
      </c>
      <c r="N493">
        <v>360</v>
      </c>
      <c r="O493">
        <v>40</v>
      </c>
      <c r="P493">
        <v>125</v>
      </c>
      <c r="Q493">
        <v>50</v>
      </c>
      <c r="R493">
        <v>534</v>
      </c>
      <c r="S493">
        <v>20273</v>
      </c>
      <c r="T493">
        <v>33300</v>
      </c>
      <c r="U493">
        <v>33210</v>
      </c>
      <c r="V493">
        <v>20576</v>
      </c>
      <c r="W493">
        <v>1.0042297417631345</v>
      </c>
      <c r="X493">
        <v>0.61957241794640172</v>
      </c>
      <c r="Y493">
        <v>0.98527410575427687</v>
      </c>
      <c r="Z493">
        <v>0</v>
      </c>
      <c r="AA493">
        <v>0.61303070023378592</v>
      </c>
    </row>
    <row r="494" spans="1:27" x14ac:dyDescent="0.3">
      <c r="A494" s="6">
        <v>45352</v>
      </c>
      <c r="B494" t="str">
        <f t="shared" si="9"/>
        <v>MORARA CNC ID GRINDING I14002</v>
      </c>
      <c r="C494" t="s">
        <v>26</v>
      </c>
      <c r="D494">
        <v>510</v>
      </c>
      <c r="E494">
        <v>630</v>
      </c>
      <c r="F494">
        <v>1695</v>
      </c>
      <c r="G494">
        <v>4350</v>
      </c>
      <c r="H494">
        <v>2786</v>
      </c>
      <c r="I494">
        <v>115</v>
      </c>
      <c r="J494">
        <v>100</v>
      </c>
      <c r="K494">
        <v>315</v>
      </c>
      <c r="L494">
        <v>40</v>
      </c>
      <c r="M494">
        <v>165</v>
      </c>
      <c r="N494">
        <v>30</v>
      </c>
      <c r="O494">
        <v>95</v>
      </c>
      <c r="P494">
        <v>90</v>
      </c>
      <c r="Q494">
        <v>420</v>
      </c>
      <c r="R494">
        <v>135</v>
      </c>
      <c r="S494">
        <v>23155.96</v>
      </c>
      <c r="T494">
        <v>39150</v>
      </c>
      <c r="U494">
        <v>38420</v>
      </c>
      <c r="V494">
        <v>27674</v>
      </c>
      <c r="W494">
        <v>0.99975378554721162</v>
      </c>
      <c r="X494">
        <v>0.72030192608016663</v>
      </c>
      <c r="Y494">
        <v>0.83674062296740614</v>
      </c>
      <c r="Z494">
        <v>0</v>
      </c>
      <c r="AA494">
        <v>0.60255748745392534</v>
      </c>
    </row>
    <row r="495" spans="1:27" x14ac:dyDescent="0.3">
      <c r="A495" s="6">
        <v>45352</v>
      </c>
      <c r="B495" t="str">
        <f t="shared" si="9"/>
        <v>REISHAUER GEAR GRINDING RZ301AS I15003</v>
      </c>
      <c r="C495" t="s">
        <v>30</v>
      </c>
      <c r="D495">
        <v>0</v>
      </c>
      <c r="E495">
        <v>0</v>
      </c>
      <c r="F495">
        <v>0</v>
      </c>
      <c r="G495">
        <v>0</v>
      </c>
      <c r="H495">
        <v>0</v>
      </c>
      <c r="I495">
        <v>0</v>
      </c>
      <c r="J495">
        <v>0</v>
      </c>
      <c r="K495">
        <v>0</v>
      </c>
      <c r="L495">
        <v>0</v>
      </c>
      <c r="M495">
        <v>0</v>
      </c>
      <c r="N495">
        <v>0</v>
      </c>
      <c r="O495">
        <v>0</v>
      </c>
      <c r="P495">
        <v>0</v>
      </c>
      <c r="Q495">
        <v>0</v>
      </c>
      <c r="R495">
        <v>0</v>
      </c>
      <c r="S495">
        <v>0</v>
      </c>
      <c r="T495">
        <v>0</v>
      </c>
      <c r="U495">
        <v>0</v>
      </c>
      <c r="V495">
        <v>0</v>
      </c>
      <c r="W495" t="s">
        <v>103</v>
      </c>
      <c r="X495" t="s">
        <v>103</v>
      </c>
      <c r="Y495" t="s">
        <v>103</v>
      </c>
      <c r="Z495">
        <v>0</v>
      </c>
      <c r="AA495" t="s">
        <v>103</v>
      </c>
    </row>
    <row r="496" spans="1:27" x14ac:dyDescent="0.3">
      <c r="A496" s="6">
        <v>45352</v>
      </c>
      <c r="B496" t="str">
        <f t="shared" si="9"/>
        <v>REISHAUER GEAR GRINDING RZ362A I15004</v>
      </c>
      <c r="C496" t="s">
        <v>31</v>
      </c>
      <c r="D496">
        <v>635</v>
      </c>
      <c r="E496">
        <v>0</v>
      </c>
      <c r="F496">
        <v>895</v>
      </c>
      <c r="G496">
        <v>960</v>
      </c>
      <c r="H496">
        <v>1005</v>
      </c>
      <c r="I496">
        <v>0</v>
      </c>
      <c r="J496">
        <v>0</v>
      </c>
      <c r="K496">
        <v>5965</v>
      </c>
      <c r="L496">
        <v>65</v>
      </c>
      <c r="M496">
        <v>4155</v>
      </c>
      <c r="N496">
        <v>1095</v>
      </c>
      <c r="O496">
        <v>90</v>
      </c>
      <c r="P496">
        <v>0</v>
      </c>
      <c r="Q496">
        <v>160</v>
      </c>
      <c r="R496">
        <v>0</v>
      </c>
      <c r="S496">
        <v>17832.5</v>
      </c>
      <c r="T496">
        <v>29700</v>
      </c>
      <c r="U496">
        <v>23735</v>
      </c>
      <c r="V496">
        <v>17825</v>
      </c>
      <c r="W496">
        <v>0.99924642049736245</v>
      </c>
      <c r="X496">
        <v>0.75100063197809142</v>
      </c>
      <c r="Y496">
        <v>1.0004207573632538</v>
      </c>
      <c r="Z496">
        <v>0</v>
      </c>
      <c r="AA496">
        <v>0.75075044421820991</v>
      </c>
    </row>
  </sheetData>
  <autoFilter ref="A1:AA496" xr:uid="{DB46BE8F-AFE9-4708-ADFC-A8B214E77C1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AA699-F591-44AA-A8DC-24209E119E11}">
  <sheetPr codeName="Sheet6"/>
  <dimension ref="A1:Z2210"/>
  <sheetViews>
    <sheetView topLeftCell="A2206" workbookViewId="0">
      <selection activeCell="A2211" sqref="A2211"/>
    </sheetView>
  </sheetViews>
  <sheetFormatPr defaultRowHeight="14.4" x14ac:dyDescent="0.3"/>
  <cols>
    <col min="3" max="3" width="12.88671875" customWidth="1"/>
    <col min="4" max="4" width="30.21875" customWidth="1"/>
    <col min="5" max="5" width="14.77734375" customWidth="1"/>
    <col min="6" max="6" width="13.77734375" customWidth="1"/>
    <col min="7" max="7" width="14.21875" customWidth="1"/>
    <col min="9" max="9" width="11.33203125" customWidth="1"/>
    <col min="10" max="10" width="11.44140625" customWidth="1"/>
    <col min="11" max="11" width="11.109375" bestFit="1" customWidth="1"/>
    <col min="12" max="12" width="10.5546875" customWidth="1"/>
    <col min="13" max="13" width="21.21875" customWidth="1"/>
    <col min="14" max="14" width="28" customWidth="1"/>
    <col min="15" max="15" width="10.21875" customWidth="1"/>
    <col min="16" max="16" width="32.6640625" customWidth="1"/>
    <col min="17" max="17" width="65.21875" customWidth="1"/>
    <col min="18" max="18" width="9.6640625" customWidth="1"/>
    <col min="19" max="19" width="18.109375" customWidth="1"/>
    <col min="20" max="20" width="26.44140625" customWidth="1"/>
    <col min="21" max="21" width="23.44140625" customWidth="1"/>
    <col min="23" max="23" width="15.6640625" customWidth="1"/>
    <col min="24" max="24" width="16.44140625" customWidth="1"/>
    <col min="25" max="25" width="8.5546875" customWidth="1"/>
    <col min="26" max="26" width="9.44140625" customWidth="1"/>
  </cols>
  <sheetData>
    <row r="1" spans="1:26" x14ac:dyDescent="0.3">
      <c r="A1" s="9" t="s">
        <v>104</v>
      </c>
      <c r="B1" s="3" t="s">
        <v>105</v>
      </c>
      <c r="C1" s="3" t="s">
        <v>106</v>
      </c>
      <c r="D1" s="3" t="s">
        <v>107</v>
      </c>
      <c r="E1" s="3" t="s">
        <v>108</v>
      </c>
      <c r="F1" s="3" t="s">
        <v>109</v>
      </c>
      <c r="G1" s="3" t="s">
        <v>110</v>
      </c>
      <c r="H1" s="3" t="s">
        <v>111</v>
      </c>
      <c r="I1" s="3" t="s">
        <v>112</v>
      </c>
      <c r="J1" s="3" t="s">
        <v>113</v>
      </c>
      <c r="K1" s="3" t="s">
        <v>114</v>
      </c>
      <c r="L1" s="3" t="s">
        <v>115</v>
      </c>
      <c r="M1" s="3" t="s">
        <v>116</v>
      </c>
      <c r="N1" s="3" t="s">
        <v>117</v>
      </c>
      <c r="O1" s="3" t="s">
        <v>118</v>
      </c>
      <c r="P1" s="3" t="s">
        <v>119</v>
      </c>
      <c r="Q1" s="3" t="s">
        <v>120</v>
      </c>
      <c r="R1" s="3" t="s">
        <v>121</v>
      </c>
      <c r="S1" s="3" t="s">
        <v>122</v>
      </c>
      <c r="T1" s="3" t="s">
        <v>123</v>
      </c>
      <c r="U1" s="3" t="s">
        <v>124</v>
      </c>
      <c r="V1" s="3" t="s">
        <v>125</v>
      </c>
      <c r="W1" s="3" t="s">
        <v>126</v>
      </c>
      <c r="X1" s="3" t="s">
        <v>127</v>
      </c>
      <c r="Y1" s="3" t="s">
        <v>128</v>
      </c>
      <c r="Z1" s="7" t="s">
        <v>1573</v>
      </c>
    </row>
    <row r="2" spans="1:26" ht="43.2" x14ac:dyDescent="0.3">
      <c r="A2" s="89">
        <v>1</v>
      </c>
      <c r="B2" s="4" t="s">
        <v>129</v>
      </c>
      <c r="C2" s="4" t="s">
        <v>130</v>
      </c>
      <c r="D2" s="4" t="s">
        <v>378</v>
      </c>
      <c r="E2" s="4" t="s">
        <v>103</v>
      </c>
      <c r="F2" s="4" t="s">
        <v>131</v>
      </c>
      <c r="G2" s="4" t="s">
        <v>132</v>
      </c>
      <c r="H2" s="4" t="s">
        <v>133</v>
      </c>
      <c r="I2" s="5" t="s">
        <v>134</v>
      </c>
      <c r="J2" s="5" t="s">
        <v>135</v>
      </c>
      <c r="K2" s="5" t="s">
        <v>134</v>
      </c>
      <c r="L2" s="5" t="s">
        <v>136</v>
      </c>
      <c r="M2" s="4" t="s">
        <v>137</v>
      </c>
      <c r="N2" s="4" t="s">
        <v>138</v>
      </c>
      <c r="O2" s="4" t="s">
        <v>103</v>
      </c>
      <c r="P2" s="4" t="s">
        <v>139</v>
      </c>
      <c r="Q2" s="4" t="s">
        <v>140</v>
      </c>
      <c r="R2" s="5">
        <v>61529</v>
      </c>
      <c r="S2" s="5">
        <v>75</v>
      </c>
      <c r="T2" s="5">
        <v>75</v>
      </c>
      <c r="U2" s="4" t="s">
        <v>141</v>
      </c>
      <c r="V2" s="4" t="s">
        <v>142</v>
      </c>
      <c r="W2" s="4" t="s">
        <v>103</v>
      </c>
      <c r="X2" s="4" t="s">
        <v>143</v>
      </c>
      <c r="Y2" s="4">
        <v>70114</v>
      </c>
      <c r="Z2" t="str">
        <f>IF(AND(DAY(K2) = 1, V2 = "Third Shift"), TEXT(K2 - 1, "mmm-yy"), IF(MONTH(K2) &lt;&gt; MONTH(I2), TEXT(K2, "mmm-yy"), TEXT(I2, "mmm-yy")))</f>
        <v>Jan-24</v>
      </c>
    </row>
    <row r="3" spans="1:26" ht="57.6" x14ac:dyDescent="0.3">
      <c r="A3" s="89">
        <v>2</v>
      </c>
      <c r="B3" s="4" t="s">
        <v>129</v>
      </c>
      <c r="C3" s="4" t="s">
        <v>130</v>
      </c>
      <c r="D3" s="4" t="s">
        <v>378</v>
      </c>
      <c r="E3" s="4" t="s">
        <v>103</v>
      </c>
      <c r="F3" s="4" t="s">
        <v>131</v>
      </c>
      <c r="G3" s="4" t="s">
        <v>132</v>
      </c>
      <c r="H3" s="4" t="s">
        <v>133</v>
      </c>
      <c r="I3" s="5" t="s">
        <v>144</v>
      </c>
      <c r="J3" s="5" t="s">
        <v>145</v>
      </c>
      <c r="K3" s="5" t="s">
        <v>144</v>
      </c>
      <c r="L3" s="5" t="s">
        <v>146</v>
      </c>
      <c r="M3" s="4" t="s">
        <v>137</v>
      </c>
      <c r="N3" s="4" t="s">
        <v>147</v>
      </c>
      <c r="O3" s="4" t="s">
        <v>103</v>
      </c>
      <c r="P3" s="4" t="s">
        <v>148</v>
      </c>
      <c r="Q3" s="4" t="s">
        <v>149</v>
      </c>
      <c r="R3" s="5">
        <v>61453</v>
      </c>
      <c r="S3" s="5">
        <v>285</v>
      </c>
      <c r="T3" s="5">
        <v>285</v>
      </c>
      <c r="U3" s="4" t="s">
        <v>150</v>
      </c>
      <c r="V3" s="4" t="s">
        <v>151</v>
      </c>
      <c r="W3" s="4" t="s">
        <v>103</v>
      </c>
      <c r="X3" s="4" t="s">
        <v>143</v>
      </c>
      <c r="Y3" s="4" t="s">
        <v>152</v>
      </c>
      <c r="Z3" t="str">
        <f t="shared" ref="Z3:Z66" si="0">IF(AND(DAY(K3) = 1, V3 = "Third Shift"), TEXT(K3 - 1, "mmm-yy"), IF(MONTH(K3) &lt;&gt; MONTH(I3), TEXT(K3, "mmm-yy"), TEXT(I3, "mmm-yy")))</f>
        <v>Jan-24</v>
      </c>
    </row>
    <row r="4" spans="1:26" ht="43.2" x14ac:dyDescent="0.3">
      <c r="A4" s="89">
        <v>3</v>
      </c>
      <c r="B4" s="4" t="s">
        <v>129</v>
      </c>
      <c r="C4" s="4" t="s">
        <v>130</v>
      </c>
      <c r="D4" s="4" t="s">
        <v>378</v>
      </c>
      <c r="E4" s="4" t="s">
        <v>103</v>
      </c>
      <c r="F4" s="4" t="s">
        <v>131</v>
      </c>
      <c r="G4" s="4" t="s">
        <v>132</v>
      </c>
      <c r="H4" s="4" t="s">
        <v>133</v>
      </c>
      <c r="I4" s="5" t="s">
        <v>153</v>
      </c>
      <c r="J4" s="5" t="s">
        <v>154</v>
      </c>
      <c r="K4" s="5" t="s">
        <v>153</v>
      </c>
      <c r="L4" s="5" t="s">
        <v>155</v>
      </c>
      <c r="M4" s="4" t="s">
        <v>137</v>
      </c>
      <c r="N4" s="4" t="s">
        <v>156</v>
      </c>
      <c r="O4" s="4" t="s">
        <v>103</v>
      </c>
      <c r="P4" s="4" t="s">
        <v>156</v>
      </c>
      <c r="Q4" s="4" t="s">
        <v>157</v>
      </c>
      <c r="R4" s="5">
        <v>61462</v>
      </c>
      <c r="S4" s="5">
        <v>30</v>
      </c>
      <c r="T4" s="5">
        <v>30</v>
      </c>
      <c r="U4" s="4" t="s">
        <v>158</v>
      </c>
      <c r="V4" s="4" t="s">
        <v>151</v>
      </c>
      <c r="W4" s="4" t="s">
        <v>103</v>
      </c>
      <c r="X4" s="4" t="s">
        <v>143</v>
      </c>
      <c r="Y4" s="4" t="s">
        <v>159</v>
      </c>
      <c r="Z4" t="str">
        <f t="shared" si="0"/>
        <v>Jan-24</v>
      </c>
    </row>
    <row r="5" spans="1:26" ht="43.2" x14ac:dyDescent="0.3">
      <c r="A5" s="89">
        <v>4</v>
      </c>
      <c r="B5" s="4" t="s">
        <v>129</v>
      </c>
      <c r="C5" s="4" t="s">
        <v>130</v>
      </c>
      <c r="D5" s="4" t="s">
        <v>378</v>
      </c>
      <c r="E5" s="4" t="s">
        <v>103</v>
      </c>
      <c r="F5" s="4" t="s">
        <v>131</v>
      </c>
      <c r="G5" s="4" t="s">
        <v>132</v>
      </c>
      <c r="H5" s="4" t="s">
        <v>133</v>
      </c>
      <c r="I5" s="5" t="s">
        <v>153</v>
      </c>
      <c r="J5" s="5" t="s">
        <v>160</v>
      </c>
      <c r="K5" s="5" t="s">
        <v>153</v>
      </c>
      <c r="L5" s="5" t="s">
        <v>161</v>
      </c>
      <c r="M5" s="4" t="s">
        <v>137</v>
      </c>
      <c r="N5" s="4" t="s">
        <v>162</v>
      </c>
      <c r="O5" s="4" t="s">
        <v>103</v>
      </c>
      <c r="P5" s="4" t="s">
        <v>163</v>
      </c>
      <c r="Q5" s="4" t="s">
        <v>164</v>
      </c>
      <c r="R5" s="5">
        <v>61433</v>
      </c>
      <c r="S5" s="5">
        <v>30</v>
      </c>
      <c r="T5" s="5">
        <v>30</v>
      </c>
      <c r="U5" s="4" t="s">
        <v>165</v>
      </c>
      <c r="V5" s="4" t="s">
        <v>142</v>
      </c>
      <c r="W5" s="4" t="s">
        <v>103</v>
      </c>
      <c r="X5" s="4" t="s">
        <v>143</v>
      </c>
      <c r="Y5" s="4">
        <v>70133</v>
      </c>
      <c r="Z5" t="str">
        <f t="shared" si="0"/>
        <v>Jan-24</v>
      </c>
    </row>
    <row r="6" spans="1:26" ht="57.6" x14ac:dyDescent="0.3">
      <c r="A6" s="89">
        <v>5</v>
      </c>
      <c r="B6" s="4" t="s">
        <v>129</v>
      </c>
      <c r="C6" s="4" t="s">
        <v>130</v>
      </c>
      <c r="D6" s="4" t="s">
        <v>378</v>
      </c>
      <c r="E6" s="4" t="s">
        <v>103</v>
      </c>
      <c r="F6" s="4" t="s">
        <v>131</v>
      </c>
      <c r="G6" s="4" t="s">
        <v>166</v>
      </c>
      <c r="H6" s="4" t="s">
        <v>167</v>
      </c>
      <c r="I6" s="5" t="s">
        <v>153</v>
      </c>
      <c r="J6" s="5" t="s">
        <v>136</v>
      </c>
      <c r="K6" s="5" t="s">
        <v>153</v>
      </c>
      <c r="L6" s="5" t="s">
        <v>155</v>
      </c>
      <c r="M6" s="4" t="s">
        <v>168</v>
      </c>
      <c r="N6" s="4" t="s">
        <v>169</v>
      </c>
      <c r="O6" s="4" t="s">
        <v>170</v>
      </c>
      <c r="P6" s="4" t="s">
        <v>171</v>
      </c>
      <c r="Q6" s="4" t="s">
        <v>172</v>
      </c>
      <c r="R6" s="5">
        <v>61431</v>
      </c>
      <c r="S6" s="5">
        <v>240</v>
      </c>
      <c r="T6" s="5">
        <v>240</v>
      </c>
      <c r="U6" s="4" t="s">
        <v>173</v>
      </c>
      <c r="V6" s="4" t="s">
        <v>142</v>
      </c>
      <c r="W6" s="4" t="s">
        <v>103</v>
      </c>
      <c r="X6" s="4" t="s">
        <v>143</v>
      </c>
      <c r="Y6" s="4" t="s">
        <v>103</v>
      </c>
      <c r="Z6" t="str">
        <f t="shared" si="0"/>
        <v>Jan-24</v>
      </c>
    </row>
    <row r="7" spans="1:26" ht="43.2" x14ac:dyDescent="0.3">
      <c r="A7" s="89">
        <v>6</v>
      </c>
      <c r="B7" s="4" t="s">
        <v>129</v>
      </c>
      <c r="C7" s="4" t="s">
        <v>130</v>
      </c>
      <c r="D7" s="4" t="s">
        <v>378</v>
      </c>
      <c r="E7" s="4" t="s">
        <v>103</v>
      </c>
      <c r="F7" s="4" t="s">
        <v>131</v>
      </c>
      <c r="G7" s="4" t="s">
        <v>132</v>
      </c>
      <c r="H7" s="4" t="s">
        <v>133</v>
      </c>
      <c r="I7" s="5" t="s">
        <v>174</v>
      </c>
      <c r="J7" s="5" t="s">
        <v>175</v>
      </c>
      <c r="K7" s="5" t="s">
        <v>174</v>
      </c>
      <c r="L7" s="5" t="s">
        <v>176</v>
      </c>
      <c r="M7" s="4" t="s">
        <v>137</v>
      </c>
      <c r="N7" s="4" t="s">
        <v>177</v>
      </c>
      <c r="O7" s="4" t="s">
        <v>103</v>
      </c>
      <c r="P7" s="4" t="s">
        <v>178</v>
      </c>
      <c r="Q7" s="4" t="s">
        <v>179</v>
      </c>
      <c r="R7" s="5">
        <v>61503</v>
      </c>
      <c r="S7" s="5">
        <v>45</v>
      </c>
      <c r="T7" s="5">
        <v>45</v>
      </c>
      <c r="U7" s="4" t="s">
        <v>180</v>
      </c>
      <c r="V7" s="4" t="s">
        <v>142</v>
      </c>
      <c r="W7" s="4" t="s">
        <v>103</v>
      </c>
      <c r="X7" s="4" t="s">
        <v>143</v>
      </c>
      <c r="Y7" s="4">
        <v>61503</v>
      </c>
      <c r="Z7" t="str">
        <f t="shared" si="0"/>
        <v>Jan-24</v>
      </c>
    </row>
    <row r="8" spans="1:26" ht="43.2" x14ac:dyDescent="0.3">
      <c r="A8" s="89">
        <v>7</v>
      </c>
      <c r="B8" s="4" t="s">
        <v>129</v>
      </c>
      <c r="C8" s="4" t="s">
        <v>130</v>
      </c>
      <c r="D8" s="4" t="s">
        <v>378</v>
      </c>
      <c r="E8" s="4" t="s">
        <v>103</v>
      </c>
      <c r="F8" s="4" t="s">
        <v>131</v>
      </c>
      <c r="G8" s="4" t="s">
        <v>132</v>
      </c>
      <c r="H8" s="4" t="s">
        <v>133</v>
      </c>
      <c r="I8" s="5" t="s">
        <v>181</v>
      </c>
      <c r="J8" s="5" t="s">
        <v>182</v>
      </c>
      <c r="K8" s="5" t="s">
        <v>181</v>
      </c>
      <c r="L8" s="5" t="s">
        <v>183</v>
      </c>
      <c r="M8" s="4" t="s">
        <v>137</v>
      </c>
      <c r="N8" s="4" t="s">
        <v>184</v>
      </c>
      <c r="O8" s="4" t="s">
        <v>185</v>
      </c>
      <c r="P8" s="4" t="s">
        <v>184</v>
      </c>
      <c r="Q8" s="4" t="s">
        <v>186</v>
      </c>
      <c r="R8" s="5">
        <v>61457</v>
      </c>
      <c r="S8" s="5">
        <v>30</v>
      </c>
      <c r="T8" s="5">
        <v>30</v>
      </c>
      <c r="U8" s="4" t="s">
        <v>187</v>
      </c>
      <c r="V8" s="4" t="s">
        <v>142</v>
      </c>
      <c r="W8" s="4" t="s">
        <v>103</v>
      </c>
      <c r="X8" s="4" t="s">
        <v>143</v>
      </c>
      <c r="Y8" s="4" t="s">
        <v>152</v>
      </c>
      <c r="Z8" t="str">
        <f t="shared" si="0"/>
        <v>Jan-24</v>
      </c>
    </row>
    <row r="9" spans="1:26" ht="43.2" x14ac:dyDescent="0.3">
      <c r="A9" s="89">
        <v>8</v>
      </c>
      <c r="B9" s="4" t="s">
        <v>129</v>
      </c>
      <c r="C9" s="4" t="s">
        <v>188</v>
      </c>
      <c r="D9" s="4" t="s">
        <v>189</v>
      </c>
      <c r="E9" s="4" t="s">
        <v>103</v>
      </c>
      <c r="F9" s="4" t="s">
        <v>131</v>
      </c>
      <c r="G9" s="4" t="s">
        <v>132</v>
      </c>
      <c r="H9" s="4" t="s">
        <v>133</v>
      </c>
      <c r="I9" s="5" t="s">
        <v>190</v>
      </c>
      <c r="J9" s="5" t="s">
        <v>191</v>
      </c>
      <c r="K9" s="5" t="s">
        <v>190</v>
      </c>
      <c r="L9" s="5" t="s">
        <v>192</v>
      </c>
      <c r="M9" s="4" t="s">
        <v>137</v>
      </c>
      <c r="N9" s="4" t="s">
        <v>193</v>
      </c>
      <c r="O9" s="4" t="s">
        <v>103</v>
      </c>
      <c r="P9" s="4" t="s">
        <v>194</v>
      </c>
      <c r="Q9" s="4" t="s">
        <v>195</v>
      </c>
      <c r="R9" s="5">
        <v>61907</v>
      </c>
      <c r="S9" s="5">
        <v>90</v>
      </c>
      <c r="T9" s="5">
        <v>90</v>
      </c>
      <c r="U9" s="4" t="s">
        <v>196</v>
      </c>
      <c r="V9" s="4" t="s">
        <v>197</v>
      </c>
      <c r="W9" s="4" t="s">
        <v>103</v>
      </c>
      <c r="X9" s="4" t="s">
        <v>143</v>
      </c>
      <c r="Y9" s="4">
        <v>66467</v>
      </c>
      <c r="Z9" t="str">
        <f t="shared" si="0"/>
        <v>Jan-24</v>
      </c>
    </row>
    <row r="10" spans="1:26" ht="43.2" x14ac:dyDescent="0.3">
      <c r="A10" s="89">
        <v>9</v>
      </c>
      <c r="B10" s="4" t="s">
        <v>129</v>
      </c>
      <c r="C10" s="4" t="s">
        <v>130</v>
      </c>
      <c r="D10" s="4" t="s">
        <v>736</v>
      </c>
      <c r="E10" s="4" t="s">
        <v>103</v>
      </c>
      <c r="F10" s="4" t="s">
        <v>131</v>
      </c>
      <c r="G10" s="4" t="s">
        <v>198</v>
      </c>
      <c r="H10" s="4" t="s">
        <v>167</v>
      </c>
      <c r="I10" s="5" t="s">
        <v>199</v>
      </c>
      <c r="J10" s="5" t="s">
        <v>200</v>
      </c>
      <c r="K10" s="5" t="s">
        <v>201</v>
      </c>
      <c r="L10" s="5" t="s">
        <v>202</v>
      </c>
      <c r="M10" s="4" t="s">
        <v>203</v>
      </c>
      <c r="N10" s="4" t="s">
        <v>204</v>
      </c>
      <c r="O10" s="4" t="s">
        <v>103</v>
      </c>
      <c r="P10" s="4" t="s">
        <v>205</v>
      </c>
      <c r="Q10" s="4" t="s">
        <v>206</v>
      </c>
      <c r="R10" s="5">
        <v>61491</v>
      </c>
      <c r="S10" s="5">
        <v>0</v>
      </c>
      <c r="T10" s="5">
        <v>0</v>
      </c>
      <c r="U10" s="4" t="s">
        <v>207</v>
      </c>
      <c r="V10" s="4" t="s">
        <v>197</v>
      </c>
      <c r="W10" s="4" t="s">
        <v>103</v>
      </c>
      <c r="X10" s="4" t="s">
        <v>143</v>
      </c>
      <c r="Y10" s="4" t="s">
        <v>159</v>
      </c>
      <c r="Z10" t="str">
        <f t="shared" si="0"/>
        <v>Jan-24</v>
      </c>
    </row>
    <row r="11" spans="1:26" ht="43.2" x14ac:dyDescent="0.3">
      <c r="A11" s="89">
        <v>10</v>
      </c>
      <c r="B11" s="4" t="s">
        <v>129</v>
      </c>
      <c r="C11" s="4" t="s">
        <v>188</v>
      </c>
      <c r="D11" s="4" t="s">
        <v>208</v>
      </c>
      <c r="E11" s="4" t="s">
        <v>103</v>
      </c>
      <c r="F11" s="4" t="s">
        <v>131</v>
      </c>
      <c r="G11" s="4" t="s">
        <v>132</v>
      </c>
      <c r="H11" s="4" t="s">
        <v>133</v>
      </c>
      <c r="I11" s="5" t="s">
        <v>209</v>
      </c>
      <c r="J11" s="5" t="s">
        <v>155</v>
      </c>
      <c r="K11" s="5" t="s">
        <v>209</v>
      </c>
      <c r="L11" s="5" t="s">
        <v>210</v>
      </c>
      <c r="M11" s="4" t="s">
        <v>137</v>
      </c>
      <c r="N11" s="4" t="s">
        <v>211</v>
      </c>
      <c r="O11" s="4" t="s">
        <v>212</v>
      </c>
      <c r="P11" s="4" t="s">
        <v>213</v>
      </c>
      <c r="Q11" s="4" t="s">
        <v>214</v>
      </c>
      <c r="R11" s="5">
        <v>61868</v>
      </c>
      <c r="S11" s="5">
        <v>40</v>
      </c>
      <c r="T11" s="5">
        <v>40</v>
      </c>
      <c r="U11" s="4" t="s">
        <v>196</v>
      </c>
      <c r="V11" s="4" t="s">
        <v>151</v>
      </c>
      <c r="W11" s="4" t="s">
        <v>103</v>
      </c>
      <c r="X11" s="4" t="s">
        <v>143</v>
      </c>
      <c r="Y11" s="4">
        <v>66462</v>
      </c>
      <c r="Z11" t="str">
        <f t="shared" si="0"/>
        <v>Jan-24</v>
      </c>
    </row>
    <row r="12" spans="1:26" ht="72" x14ac:dyDescent="0.3">
      <c r="A12" s="89">
        <v>11</v>
      </c>
      <c r="B12" s="4" t="s">
        <v>129</v>
      </c>
      <c r="C12" s="4" t="s">
        <v>215</v>
      </c>
      <c r="D12" s="4" t="s">
        <v>486</v>
      </c>
      <c r="E12" s="4" t="s">
        <v>103</v>
      </c>
      <c r="F12" s="4" t="s">
        <v>131</v>
      </c>
      <c r="G12" s="4" t="s">
        <v>132</v>
      </c>
      <c r="H12" s="4" t="s">
        <v>133</v>
      </c>
      <c r="I12" s="5" t="s">
        <v>144</v>
      </c>
      <c r="J12" s="5" t="s">
        <v>216</v>
      </c>
      <c r="K12" s="5" t="s">
        <v>144</v>
      </c>
      <c r="L12" s="5" t="s">
        <v>217</v>
      </c>
      <c r="M12" s="4" t="s">
        <v>137</v>
      </c>
      <c r="N12" s="4" t="s">
        <v>218</v>
      </c>
      <c r="O12" s="4" t="s">
        <v>103</v>
      </c>
      <c r="P12" s="4" t="s">
        <v>219</v>
      </c>
      <c r="Q12" s="4" t="s">
        <v>220</v>
      </c>
      <c r="R12" s="5">
        <v>61442</v>
      </c>
      <c r="S12" s="5">
        <v>45</v>
      </c>
      <c r="T12" s="5">
        <v>45</v>
      </c>
      <c r="U12" s="4" t="s">
        <v>221</v>
      </c>
      <c r="V12" s="4" t="s">
        <v>197</v>
      </c>
      <c r="W12" s="4" t="s">
        <v>103</v>
      </c>
      <c r="X12" s="4" t="s">
        <v>143</v>
      </c>
      <c r="Y12" s="4" t="s">
        <v>152</v>
      </c>
      <c r="Z12" t="str">
        <f t="shared" si="0"/>
        <v>Jan-24</v>
      </c>
    </row>
    <row r="13" spans="1:26" ht="129.6" x14ac:dyDescent="0.3">
      <c r="A13" s="89">
        <v>12</v>
      </c>
      <c r="B13" s="4" t="s">
        <v>129</v>
      </c>
      <c r="C13" s="4" t="s">
        <v>215</v>
      </c>
      <c r="D13" s="4" t="s">
        <v>486</v>
      </c>
      <c r="E13" s="4" t="s">
        <v>103</v>
      </c>
      <c r="F13" s="4" t="s">
        <v>131</v>
      </c>
      <c r="G13" s="4" t="s">
        <v>132</v>
      </c>
      <c r="H13" s="4" t="s">
        <v>167</v>
      </c>
      <c r="I13" s="5" t="s">
        <v>144</v>
      </c>
      <c r="J13" s="5" t="s">
        <v>191</v>
      </c>
      <c r="K13" s="5" t="s">
        <v>153</v>
      </c>
      <c r="L13" s="5" t="s">
        <v>222</v>
      </c>
      <c r="M13" s="4" t="s">
        <v>223</v>
      </c>
      <c r="N13" s="4" t="s">
        <v>224</v>
      </c>
      <c r="O13" s="4" t="s">
        <v>170</v>
      </c>
      <c r="P13" s="4" t="s">
        <v>225</v>
      </c>
      <c r="Q13" s="4" t="s">
        <v>226</v>
      </c>
      <c r="R13" s="5">
        <v>61429</v>
      </c>
      <c r="S13" s="5">
        <v>330</v>
      </c>
      <c r="T13" s="5">
        <v>330</v>
      </c>
      <c r="U13" s="4" t="s">
        <v>227</v>
      </c>
      <c r="V13" s="4" t="s">
        <v>197</v>
      </c>
      <c r="W13" s="4" t="s">
        <v>103</v>
      </c>
      <c r="X13" s="4" t="s">
        <v>143</v>
      </c>
      <c r="Y13" s="4" t="s">
        <v>152</v>
      </c>
      <c r="Z13" t="str">
        <f t="shared" si="0"/>
        <v>Jan-24</v>
      </c>
    </row>
    <row r="14" spans="1:26" ht="57.6" x14ac:dyDescent="0.3">
      <c r="A14" s="89">
        <v>13</v>
      </c>
      <c r="B14" s="4" t="s">
        <v>129</v>
      </c>
      <c r="C14" s="4" t="s">
        <v>215</v>
      </c>
      <c r="D14" s="4" t="s">
        <v>486</v>
      </c>
      <c r="E14" s="4" t="s">
        <v>103</v>
      </c>
      <c r="F14" s="4" t="s">
        <v>131</v>
      </c>
      <c r="G14" s="4" t="s">
        <v>132</v>
      </c>
      <c r="H14" s="4" t="s">
        <v>167</v>
      </c>
      <c r="I14" s="5" t="s">
        <v>228</v>
      </c>
      <c r="J14" s="5" t="s">
        <v>216</v>
      </c>
      <c r="K14" s="5" t="s">
        <v>228</v>
      </c>
      <c r="L14" s="5" t="s">
        <v>229</v>
      </c>
      <c r="M14" s="4" t="s">
        <v>223</v>
      </c>
      <c r="N14" s="4" t="s">
        <v>230</v>
      </c>
      <c r="O14" s="4" t="s">
        <v>103</v>
      </c>
      <c r="P14" s="4" t="s">
        <v>231</v>
      </c>
      <c r="Q14" s="4" t="s">
        <v>232</v>
      </c>
      <c r="R14" s="5">
        <v>61494</v>
      </c>
      <c r="S14" s="5">
        <v>180</v>
      </c>
      <c r="T14" s="5">
        <v>180</v>
      </c>
      <c r="U14" s="4" t="s">
        <v>207</v>
      </c>
      <c r="V14" s="4" t="s">
        <v>197</v>
      </c>
      <c r="W14" s="4" t="s">
        <v>103</v>
      </c>
      <c r="X14" s="4" t="s">
        <v>143</v>
      </c>
      <c r="Y14" s="4">
        <v>70157</v>
      </c>
      <c r="Z14" t="str">
        <f t="shared" si="0"/>
        <v>Jan-24</v>
      </c>
    </row>
    <row r="15" spans="1:26" ht="43.2" x14ac:dyDescent="0.3">
      <c r="A15" s="89">
        <v>14</v>
      </c>
      <c r="B15" s="4" t="s">
        <v>129</v>
      </c>
      <c r="C15" s="4" t="s">
        <v>215</v>
      </c>
      <c r="D15" s="4" t="s">
        <v>486</v>
      </c>
      <c r="E15" s="4" t="s">
        <v>103</v>
      </c>
      <c r="F15" s="4" t="s">
        <v>131</v>
      </c>
      <c r="G15" s="4" t="s">
        <v>132</v>
      </c>
      <c r="H15" s="4" t="s">
        <v>167</v>
      </c>
      <c r="I15" s="5" t="s">
        <v>233</v>
      </c>
      <c r="J15" s="5" t="s">
        <v>234</v>
      </c>
      <c r="K15" s="5" t="s">
        <v>233</v>
      </c>
      <c r="L15" s="5" t="s">
        <v>235</v>
      </c>
      <c r="M15" s="4" t="s">
        <v>223</v>
      </c>
      <c r="N15" s="4" t="s">
        <v>236</v>
      </c>
      <c r="O15" s="4" t="s">
        <v>103</v>
      </c>
      <c r="P15" s="4" t="s">
        <v>237</v>
      </c>
      <c r="Q15" s="4" t="s">
        <v>238</v>
      </c>
      <c r="R15" s="5">
        <v>61524</v>
      </c>
      <c r="S15" s="5">
        <v>30</v>
      </c>
      <c r="T15" s="5">
        <v>30</v>
      </c>
      <c r="U15" s="4" t="s">
        <v>239</v>
      </c>
      <c r="V15" s="4" t="s">
        <v>197</v>
      </c>
      <c r="W15" s="4" t="s">
        <v>103</v>
      </c>
      <c r="X15" s="4" t="s">
        <v>143</v>
      </c>
      <c r="Y15" s="4" t="s">
        <v>152</v>
      </c>
      <c r="Z15" t="str">
        <f t="shared" si="0"/>
        <v>Jan-24</v>
      </c>
    </row>
    <row r="16" spans="1:26" ht="43.2" x14ac:dyDescent="0.3">
      <c r="A16" s="89">
        <v>15</v>
      </c>
      <c r="B16" s="4" t="s">
        <v>129</v>
      </c>
      <c r="C16" s="4" t="s">
        <v>215</v>
      </c>
      <c r="D16" s="4" t="s">
        <v>486</v>
      </c>
      <c r="E16" s="4" t="s">
        <v>103</v>
      </c>
      <c r="F16" s="4" t="s">
        <v>131</v>
      </c>
      <c r="G16" s="4" t="s">
        <v>132</v>
      </c>
      <c r="H16" s="4" t="s">
        <v>167</v>
      </c>
      <c r="I16" s="5" t="s">
        <v>240</v>
      </c>
      <c r="J16" s="5" t="s">
        <v>241</v>
      </c>
      <c r="K16" s="5" t="s">
        <v>240</v>
      </c>
      <c r="L16" s="5" t="s">
        <v>242</v>
      </c>
      <c r="M16" s="4" t="s">
        <v>223</v>
      </c>
      <c r="N16" s="4" t="s">
        <v>243</v>
      </c>
      <c r="O16" s="4" t="s">
        <v>103</v>
      </c>
      <c r="P16" s="4" t="s">
        <v>243</v>
      </c>
      <c r="Q16" s="4" t="s">
        <v>244</v>
      </c>
      <c r="R16" s="5">
        <v>61560</v>
      </c>
      <c r="S16" s="5">
        <v>30</v>
      </c>
      <c r="T16" s="5">
        <v>30</v>
      </c>
      <c r="U16" s="4" t="s">
        <v>245</v>
      </c>
      <c r="V16" s="4" t="s">
        <v>151</v>
      </c>
      <c r="W16" s="4" t="s">
        <v>103</v>
      </c>
      <c r="X16" s="4" t="s">
        <v>143</v>
      </c>
      <c r="Y16" s="4" t="s">
        <v>152</v>
      </c>
      <c r="Z16" t="str">
        <f t="shared" si="0"/>
        <v>Jan-24</v>
      </c>
    </row>
    <row r="17" spans="1:26" ht="43.2" x14ac:dyDescent="0.3">
      <c r="A17" s="89">
        <v>16</v>
      </c>
      <c r="B17" s="4" t="s">
        <v>129</v>
      </c>
      <c r="C17" s="4" t="s">
        <v>215</v>
      </c>
      <c r="D17" s="4" t="s">
        <v>486</v>
      </c>
      <c r="E17" s="4" t="s">
        <v>103</v>
      </c>
      <c r="F17" s="4" t="s">
        <v>131</v>
      </c>
      <c r="G17" s="4" t="s">
        <v>132</v>
      </c>
      <c r="H17" s="4" t="s">
        <v>167</v>
      </c>
      <c r="I17" s="5" t="s">
        <v>240</v>
      </c>
      <c r="J17" s="5" t="s">
        <v>246</v>
      </c>
      <c r="K17" s="5" t="s">
        <v>240</v>
      </c>
      <c r="L17" s="5" t="s">
        <v>247</v>
      </c>
      <c r="M17" s="4" t="s">
        <v>223</v>
      </c>
      <c r="N17" s="4" t="s">
        <v>248</v>
      </c>
      <c r="O17" s="4" t="s">
        <v>103</v>
      </c>
      <c r="P17" s="4" t="s">
        <v>248</v>
      </c>
      <c r="Q17" s="4" t="s">
        <v>249</v>
      </c>
      <c r="R17" s="5">
        <v>61607</v>
      </c>
      <c r="S17" s="5">
        <v>120</v>
      </c>
      <c r="T17" s="5">
        <v>120</v>
      </c>
      <c r="U17" s="4" t="s">
        <v>245</v>
      </c>
      <c r="V17" s="4" t="s">
        <v>151</v>
      </c>
      <c r="W17" s="4" t="s">
        <v>103</v>
      </c>
      <c r="X17" s="4" t="s">
        <v>143</v>
      </c>
      <c r="Y17" s="4" t="s">
        <v>152</v>
      </c>
      <c r="Z17" t="str">
        <f t="shared" si="0"/>
        <v>Jan-24</v>
      </c>
    </row>
    <row r="18" spans="1:26" ht="43.2" x14ac:dyDescent="0.3">
      <c r="A18" s="89">
        <v>17</v>
      </c>
      <c r="B18" s="4" t="s">
        <v>129</v>
      </c>
      <c r="C18" s="4" t="s">
        <v>215</v>
      </c>
      <c r="D18" s="4" t="s">
        <v>486</v>
      </c>
      <c r="E18" s="4" t="s">
        <v>103</v>
      </c>
      <c r="F18" s="4" t="s">
        <v>131</v>
      </c>
      <c r="G18" s="4" t="s">
        <v>132</v>
      </c>
      <c r="H18" s="4" t="s">
        <v>167</v>
      </c>
      <c r="I18" s="5" t="s">
        <v>250</v>
      </c>
      <c r="J18" s="5" t="s">
        <v>251</v>
      </c>
      <c r="K18" s="5" t="s">
        <v>250</v>
      </c>
      <c r="L18" s="5" t="s">
        <v>252</v>
      </c>
      <c r="M18" s="4" t="s">
        <v>223</v>
      </c>
      <c r="N18" s="4" t="s">
        <v>253</v>
      </c>
      <c r="O18" s="4" t="s">
        <v>103</v>
      </c>
      <c r="P18" s="4" t="s">
        <v>253</v>
      </c>
      <c r="Q18" s="4" t="s">
        <v>254</v>
      </c>
      <c r="R18" s="5">
        <v>61609</v>
      </c>
      <c r="S18" s="5">
        <v>45</v>
      </c>
      <c r="T18" s="5">
        <v>45</v>
      </c>
      <c r="U18" s="4" t="s">
        <v>255</v>
      </c>
      <c r="V18" s="4" t="s">
        <v>142</v>
      </c>
      <c r="W18" s="4" t="s">
        <v>103</v>
      </c>
      <c r="X18" s="4" t="s">
        <v>143</v>
      </c>
      <c r="Y18" s="4">
        <v>69341</v>
      </c>
      <c r="Z18" t="str">
        <f t="shared" si="0"/>
        <v>Jan-24</v>
      </c>
    </row>
    <row r="19" spans="1:26" ht="72" x14ac:dyDescent="0.3">
      <c r="A19" s="89">
        <v>18</v>
      </c>
      <c r="B19" s="4" t="s">
        <v>129</v>
      </c>
      <c r="C19" s="4" t="s">
        <v>215</v>
      </c>
      <c r="D19" s="4" t="s">
        <v>486</v>
      </c>
      <c r="E19" s="4" t="s">
        <v>103</v>
      </c>
      <c r="F19" s="4" t="s">
        <v>131</v>
      </c>
      <c r="G19" s="4" t="s">
        <v>132</v>
      </c>
      <c r="H19" s="4" t="s">
        <v>133</v>
      </c>
      <c r="I19" s="5" t="s">
        <v>209</v>
      </c>
      <c r="J19" s="5" t="s">
        <v>256</v>
      </c>
      <c r="K19" s="5" t="s">
        <v>257</v>
      </c>
      <c r="L19" s="5" t="s">
        <v>216</v>
      </c>
      <c r="M19" s="4" t="s">
        <v>137</v>
      </c>
      <c r="N19" s="4" t="s">
        <v>258</v>
      </c>
      <c r="O19" s="4" t="s">
        <v>103</v>
      </c>
      <c r="P19" s="4" t="s">
        <v>259</v>
      </c>
      <c r="Q19" s="4" t="s">
        <v>259</v>
      </c>
      <c r="R19" s="5">
        <v>61602</v>
      </c>
      <c r="S19" s="5">
        <v>10</v>
      </c>
      <c r="T19" s="5">
        <v>10</v>
      </c>
      <c r="U19" s="4" t="s">
        <v>260</v>
      </c>
      <c r="V19" s="4" t="s">
        <v>197</v>
      </c>
      <c r="W19" s="4" t="s">
        <v>103</v>
      </c>
      <c r="X19" s="4" t="s">
        <v>143</v>
      </c>
      <c r="Y19" s="4">
        <v>69348</v>
      </c>
      <c r="Z19" t="str">
        <f t="shared" si="0"/>
        <v>Jan-24</v>
      </c>
    </row>
    <row r="20" spans="1:26" ht="43.2" x14ac:dyDescent="0.3">
      <c r="A20" s="89">
        <v>19</v>
      </c>
      <c r="B20" s="4" t="s">
        <v>129</v>
      </c>
      <c r="C20" s="4" t="s">
        <v>215</v>
      </c>
      <c r="D20" s="4" t="s">
        <v>486</v>
      </c>
      <c r="E20" s="4" t="s">
        <v>103</v>
      </c>
      <c r="F20" s="4" t="s">
        <v>131</v>
      </c>
      <c r="G20" s="4" t="s">
        <v>166</v>
      </c>
      <c r="H20" s="4" t="s">
        <v>133</v>
      </c>
      <c r="I20" s="5" t="s">
        <v>209</v>
      </c>
      <c r="J20" s="5" t="s">
        <v>261</v>
      </c>
      <c r="K20" s="5" t="s">
        <v>209</v>
      </c>
      <c r="L20" s="5" t="s">
        <v>262</v>
      </c>
      <c r="M20" s="4" t="s">
        <v>263</v>
      </c>
      <c r="N20" s="4" t="s">
        <v>264</v>
      </c>
      <c r="O20" s="4" t="s">
        <v>103</v>
      </c>
      <c r="P20" s="4" t="s">
        <v>265</v>
      </c>
      <c r="Q20" s="4" t="s">
        <v>266</v>
      </c>
      <c r="R20" s="5">
        <v>61577</v>
      </c>
      <c r="S20" s="5">
        <v>120</v>
      </c>
      <c r="T20" s="5">
        <v>120</v>
      </c>
      <c r="U20" s="4" t="s">
        <v>267</v>
      </c>
      <c r="V20" s="4" t="s">
        <v>151</v>
      </c>
      <c r="W20" s="4" t="s">
        <v>103</v>
      </c>
      <c r="X20" s="4" t="s">
        <v>143</v>
      </c>
      <c r="Y20" s="4" t="s">
        <v>103</v>
      </c>
      <c r="Z20" t="str">
        <f t="shared" si="0"/>
        <v>Jan-24</v>
      </c>
    </row>
    <row r="21" spans="1:26" ht="57.6" x14ac:dyDescent="0.3">
      <c r="A21" s="89">
        <v>20</v>
      </c>
      <c r="B21" s="4" t="s">
        <v>129</v>
      </c>
      <c r="C21" s="4" t="s">
        <v>268</v>
      </c>
      <c r="D21" s="4" t="s">
        <v>269</v>
      </c>
      <c r="E21" s="4" t="s">
        <v>103</v>
      </c>
      <c r="F21" s="4" t="s">
        <v>131</v>
      </c>
      <c r="G21" s="4" t="s">
        <v>132</v>
      </c>
      <c r="H21" s="4" t="s">
        <v>133</v>
      </c>
      <c r="I21" s="5" t="s">
        <v>228</v>
      </c>
      <c r="J21" s="5" t="s">
        <v>145</v>
      </c>
      <c r="K21" s="5" t="s">
        <v>228</v>
      </c>
      <c r="L21" s="5" t="s">
        <v>270</v>
      </c>
      <c r="M21" s="4" t="s">
        <v>137</v>
      </c>
      <c r="N21" s="4" t="s">
        <v>271</v>
      </c>
      <c r="O21" s="4" t="s">
        <v>272</v>
      </c>
      <c r="P21" s="4" t="s">
        <v>273</v>
      </c>
      <c r="Q21" s="4" t="s">
        <v>274</v>
      </c>
      <c r="R21" s="5">
        <v>61760</v>
      </c>
      <c r="S21" s="5">
        <v>200</v>
      </c>
      <c r="T21" s="5">
        <v>200</v>
      </c>
      <c r="U21" s="4" t="s">
        <v>275</v>
      </c>
      <c r="V21" s="4" t="s">
        <v>151</v>
      </c>
      <c r="W21" s="4" t="s">
        <v>103</v>
      </c>
      <c r="X21" s="4" t="s">
        <v>143</v>
      </c>
      <c r="Y21" s="4">
        <v>66458</v>
      </c>
      <c r="Z21" t="str">
        <f t="shared" si="0"/>
        <v>Jan-24</v>
      </c>
    </row>
    <row r="22" spans="1:26" ht="57.6" x14ac:dyDescent="0.3">
      <c r="A22" s="89">
        <v>21</v>
      </c>
      <c r="B22" s="4" t="s">
        <v>129</v>
      </c>
      <c r="C22" s="4" t="s">
        <v>268</v>
      </c>
      <c r="D22" s="4" t="s">
        <v>276</v>
      </c>
      <c r="E22" s="4" t="s">
        <v>103</v>
      </c>
      <c r="F22" s="4" t="s">
        <v>131</v>
      </c>
      <c r="G22" s="4" t="s">
        <v>132</v>
      </c>
      <c r="H22" s="4" t="s">
        <v>277</v>
      </c>
      <c r="I22" s="5" t="s">
        <v>278</v>
      </c>
      <c r="J22" s="5" t="s">
        <v>261</v>
      </c>
      <c r="K22" s="5" t="s">
        <v>278</v>
      </c>
      <c r="L22" s="5" t="s">
        <v>279</v>
      </c>
      <c r="M22" s="4" t="s">
        <v>280</v>
      </c>
      <c r="N22" s="4" t="s">
        <v>281</v>
      </c>
      <c r="O22" s="4" t="s">
        <v>282</v>
      </c>
      <c r="P22" s="4" t="s">
        <v>283</v>
      </c>
      <c r="Q22" s="4" t="s">
        <v>284</v>
      </c>
      <c r="R22" s="5">
        <v>61870</v>
      </c>
      <c r="S22" s="5">
        <v>70</v>
      </c>
      <c r="T22" s="5">
        <v>70</v>
      </c>
      <c r="U22" s="4" t="s">
        <v>285</v>
      </c>
      <c r="V22" s="4" t="s">
        <v>151</v>
      </c>
      <c r="W22" s="4" t="s">
        <v>103</v>
      </c>
      <c r="X22" s="4" t="s">
        <v>143</v>
      </c>
      <c r="Y22" s="4">
        <v>66464</v>
      </c>
      <c r="Z22" t="str">
        <f t="shared" si="0"/>
        <v>Jan-24</v>
      </c>
    </row>
    <row r="23" spans="1:26" ht="43.2" x14ac:dyDescent="0.3">
      <c r="A23" s="89">
        <v>22</v>
      </c>
      <c r="B23" s="4" t="s">
        <v>129</v>
      </c>
      <c r="C23" s="4" t="s">
        <v>188</v>
      </c>
      <c r="D23" s="4" t="s">
        <v>286</v>
      </c>
      <c r="E23" s="4" t="s">
        <v>103</v>
      </c>
      <c r="F23" s="4" t="s">
        <v>131</v>
      </c>
      <c r="G23" s="4" t="s">
        <v>132</v>
      </c>
      <c r="H23" s="4" t="s">
        <v>133</v>
      </c>
      <c r="I23" s="5" t="s">
        <v>209</v>
      </c>
      <c r="J23" s="5" t="s">
        <v>287</v>
      </c>
      <c r="K23" s="5" t="s">
        <v>209</v>
      </c>
      <c r="L23" s="5" t="s">
        <v>288</v>
      </c>
      <c r="M23" s="4" t="s">
        <v>137</v>
      </c>
      <c r="N23" s="4" t="s">
        <v>289</v>
      </c>
      <c r="O23" s="4" t="s">
        <v>290</v>
      </c>
      <c r="P23" s="4" t="s">
        <v>291</v>
      </c>
      <c r="Q23" s="4" t="s">
        <v>292</v>
      </c>
      <c r="R23" s="5">
        <v>61867</v>
      </c>
      <c r="S23" s="5">
        <v>200</v>
      </c>
      <c r="T23" s="5">
        <v>200</v>
      </c>
      <c r="U23" s="4" t="s">
        <v>285</v>
      </c>
      <c r="V23" s="4" t="s">
        <v>142</v>
      </c>
      <c r="W23" s="4" t="s">
        <v>103</v>
      </c>
      <c r="X23" s="4" t="s">
        <v>143</v>
      </c>
      <c r="Y23" s="4">
        <v>66461</v>
      </c>
      <c r="Z23" t="str">
        <f t="shared" si="0"/>
        <v>Jan-24</v>
      </c>
    </row>
    <row r="24" spans="1:26" ht="43.2" x14ac:dyDescent="0.3">
      <c r="A24" s="89">
        <v>23</v>
      </c>
      <c r="B24" s="4" t="s">
        <v>129</v>
      </c>
      <c r="C24" s="4" t="s">
        <v>188</v>
      </c>
      <c r="D24" s="4" t="s">
        <v>293</v>
      </c>
      <c r="E24" s="4" t="s">
        <v>103</v>
      </c>
      <c r="F24" s="4" t="s">
        <v>294</v>
      </c>
      <c r="G24" s="4" t="s">
        <v>132</v>
      </c>
      <c r="H24" s="4" t="s">
        <v>133</v>
      </c>
      <c r="I24" s="5" t="s">
        <v>295</v>
      </c>
      <c r="J24" s="5" t="s">
        <v>296</v>
      </c>
      <c r="K24" s="5" t="s">
        <v>295</v>
      </c>
      <c r="L24" s="5" t="s">
        <v>191</v>
      </c>
      <c r="M24" s="4" t="s">
        <v>137</v>
      </c>
      <c r="N24" s="4" t="s">
        <v>297</v>
      </c>
      <c r="O24" s="4" t="s">
        <v>290</v>
      </c>
      <c r="P24" s="4" t="s">
        <v>298</v>
      </c>
      <c r="Q24" s="4" t="s">
        <v>299</v>
      </c>
      <c r="R24" s="5">
        <v>61763</v>
      </c>
      <c r="S24" s="5">
        <v>120</v>
      </c>
      <c r="T24" s="5">
        <v>120</v>
      </c>
      <c r="U24" s="4" t="s">
        <v>196</v>
      </c>
      <c r="V24" s="4" t="s">
        <v>151</v>
      </c>
      <c r="W24" s="4" t="s">
        <v>103</v>
      </c>
      <c r="X24" s="4" t="s">
        <v>143</v>
      </c>
      <c r="Y24" s="4">
        <v>66459</v>
      </c>
      <c r="Z24" t="str">
        <f t="shared" si="0"/>
        <v>Jan-24</v>
      </c>
    </row>
    <row r="25" spans="1:26" ht="43.2" x14ac:dyDescent="0.3">
      <c r="A25" s="89">
        <v>24</v>
      </c>
      <c r="B25" s="4" t="s">
        <v>129</v>
      </c>
      <c r="C25" s="4" t="s">
        <v>188</v>
      </c>
      <c r="D25" s="4" t="s">
        <v>300</v>
      </c>
      <c r="E25" s="4" t="s">
        <v>103</v>
      </c>
      <c r="F25" s="4" t="s">
        <v>301</v>
      </c>
      <c r="G25" s="4" t="s">
        <v>132</v>
      </c>
      <c r="H25" s="4" t="s">
        <v>167</v>
      </c>
      <c r="I25" s="5" t="s">
        <v>181</v>
      </c>
      <c r="J25" s="5" t="s">
        <v>302</v>
      </c>
      <c r="K25" s="5" t="s">
        <v>181</v>
      </c>
      <c r="L25" s="5" t="s">
        <v>303</v>
      </c>
      <c r="M25" s="4" t="s">
        <v>223</v>
      </c>
      <c r="N25" s="4" t="s">
        <v>304</v>
      </c>
      <c r="O25" s="4" t="s">
        <v>272</v>
      </c>
      <c r="P25" s="4" t="s">
        <v>305</v>
      </c>
      <c r="Q25" s="4" t="s">
        <v>306</v>
      </c>
      <c r="R25" s="5">
        <v>61757</v>
      </c>
      <c r="S25" s="5">
        <v>70</v>
      </c>
      <c r="T25" s="5">
        <v>70</v>
      </c>
      <c r="U25" s="4" t="s">
        <v>307</v>
      </c>
      <c r="V25" s="4" t="s">
        <v>197</v>
      </c>
      <c r="W25" s="4" t="s">
        <v>103</v>
      </c>
      <c r="X25" s="4" t="s">
        <v>143</v>
      </c>
      <c r="Y25" s="4">
        <v>66457</v>
      </c>
      <c r="Z25" t="str">
        <f t="shared" si="0"/>
        <v>Jan-24</v>
      </c>
    </row>
    <row r="26" spans="1:26" ht="43.2" x14ac:dyDescent="0.3">
      <c r="A26" s="89">
        <v>25</v>
      </c>
      <c r="B26" s="4" t="s">
        <v>129</v>
      </c>
      <c r="C26" s="4" t="s">
        <v>188</v>
      </c>
      <c r="D26" s="4" t="s">
        <v>300</v>
      </c>
      <c r="E26" s="4" t="s">
        <v>103</v>
      </c>
      <c r="F26" s="4" t="s">
        <v>308</v>
      </c>
      <c r="G26" s="4" t="s">
        <v>132</v>
      </c>
      <c r="H26" s="4" t="s">
        <v>133</v>
      </c>
      <c r="I26" s="5" t="s">
        <v>181</v>
      </c>
      <c r="J26" s="5" t="s">
        <v>182</v>
      </c>
      <c r="K26" s="5" t="s">
        <v>181</v>
      </c>
      <c r="L26" s="5" t="s">
        <v>309</v>
      </c>
      <c r="M26" s="4" t="s">
        <v>137</v>
      </c>
      <c r="N26" s="4" t="s">
        <v>310</v>
      </c>
      <c r="O26" s="4" t="s">
        <v>272</v>
      </c>
      <c r="P26" s="4" t="s">
        <v>311</v>
      </c>
      <c r="Q26" s="4" t="s">
        <v>312</v>
      </c>
      <c r="R26" s="5">
        <v>61756</v>
      </c>
      <c r="S26" s="5">
        <v>80</v>
      </c>
      <c r="T26" s="5">
        <v>80</v>
      </c>
      <c r="U26" s="4" t="s">
        <v>307</v>
      </c>
      <c r="V26" s="4" t="s">
        <v>142</v>
      </c>
      <c r="W26" s="4" t="s">
        <v>103</v>
      </c>
      <c r="X26" s="4" t="s">
        <v>143</v>
      </c>
      <c r="Y26" s="4">
        <v>66456</v>
      </c>
      <c r="Z26" t="str">
        <f t="shared" si="0"/>
        <v>Jan-24</v>
      </c>
    </row>
    <row r="27" spans="1:26" ht="43.2" x14ac:dyDescent="0.3">
      <c r="A27" s="89">
        <v>26</v>
      </c>
      <c r="B27" s="4" t="s">
        <v>129</v>
      </c>
      <c r="C27" s="4" t="s">
        <v>188</v>
      </c>
      <c r="D27" s="4" t="s">
        <v>300</v>
      </c>
      <c r="E27" s="4" t="s">
        <v>103</v>
      </c>
      <c r="F27" s="4" t="s">
        <v>313</v>
      </c>
      <c r="G27" s="4" t="s">
        <v>132</v>
      </c>
      <c r="H27" s="4" t="s">
        <v>133</v>
      </c>
      <c r="I27" s="5" t="s">
        <v>314</v>
      </c>
      <c r="J27" s="5" t="s">
        <v>315</v>
      </c>
      <c r="K27" s="5" t="s">
        <v>314</v>
      </c>
      <c r="L27" s="5" t="s">
        <v>192</v>
      </c>
      <c r="M27" s="4" t="s">
        <v>137</v>
      </c>
      <c r="N27" s="4" t="s">
        <v>316</v>
      </c>
      <c r="O27" s="4" t="s">
        <v>317</v>
      </c>
      <c r="P27" s="4" t="s">
        <v>318</v>
      </c>
      <c r="Q27" s="4" t="s">
        <v>319</v>
      </c>
      <c r="R27" s="5">
        <v>61765</v>
      </c>
      <c r="S27" s="5">
        <v>60</v>
      </c>
      <c r="T27" s="5">
        <v>60</v>
      </c>
      <c r="U27" s="4" t="s">
        <v>320</v>
      </c>
      <c r="V27" s="4" t="s">
        <v>197</v>
      </c>
      <c r="W27" s="4" t="s">
        <v>103</v>
      </c>
      <c r="X27" s="4" t="s">
        <v>143</v>
      </c>
      <c r="Y27" s="4">
        <v>664570</v>
      </c>
      <c r="Z27" t="str">
        <f t="shared" si="0"/>
        <v>Jan-24</v>
      </c>
    </row>
    <row r="28" spans="1:26" ht="43.2" x14ac:dyDescent="0.3">
      <c r="A28" s="89">
        <v>27</v>
      </c>
      <c r="B28" s="4" t="s">
        <v>129</v>
      </c>
      <c r="C28" s="4" t="s">
        <v>188</v>
      </c>
      <c r="D28" s="4" t="s">
        <v>300</v>
      </c>
      <c r="E28" s="4" t="s">
        <v>103</v>
      </c>
      <c r="F28" s="4" t="s">
        <v>321</v>
      </c>
      <c r="G28" s="4" t="s">
        <v>166</v>
      </c>
      <c r="H28" s="4" t="s">
        <v>167</v>
      </c>
      <c r="I28" s="5" t="s">
        <v>322</v>
      </c>
      <c r="J28" s="5" t="s">
        <v>323</v>
      </c>
      <c r="K28" s="5" t="s">
        <v>322</v>
      </c>
      <c r="L28" s="5" t="s">
        <v>324</v>
      </c>
      <c r="M28" s="4" t="s">
        <v>168</v>
      </c>
      <c r="N28" s="4" t="s">
        <v>325</v>
      </c>
      <c r="O28" s="4" t="s">
        <v>326</v>
      </c>
      <c r="P28" s="4" t="s">
        <v>327</v>
      </c>
      <c r="Q28" s="4" t="s">
        <v>328</v>
      </c>
      <c r="R28" s="5">
        <v>61865</v>
      </c>
      <c r="S28" s="5">
        <v>20</v>
      </c>
      <c r="T28" s="5">
        <v>20</v>
      </c>
      <c r="U28" s="4" t="s">
        <v>320</v>
      </c>
      <c r="V28" s="4" t="s">
        <v>142</v>
      </c>
      <c r="W28" s="4" t="s">
        <v>103</v>
      </c>
      <c r="X28" s="4" t="s">
        <v>143</v>
      </c>
      <c r="Y28" s="4" t="s">
        <v>103</v>
      </c>
      <c r="Z28" t="str">
        <f t="shared" si="0"/>
        <v>Jan-24</v>
      </c>
    </row>
    <row r="29" spans="1:26" ht="43.2" x14ac:dyDescent="0.3">
      <c r="A29" s="89">
        <v>28</v>
      </c>
      <c r="B29" s="4" t="s">
        <v>129</v>
      </c>
      <c r="C29" s="4" t="s">
        <v>188</v>
      </c>
      <c r="D29" s="4" t="s">
        <v>300</v>
      </c>
      <c r="E29" s="4" t="s">
        <v>103</v>
      </c>
      <c r="F29" s="4" t="s">
        <v>329</v>
      </c>
      <c r="G29" s="4" t="s">
        <v>132</v>
      </c>
      <c r="H29" s="4" t="s">
        <v>133</v>
      </c>
      <c r="I29" s="5" t="s">
        <v>330</v>
      </c>
      <c r="J29" s="5" t="s">
        <v>331</v>
      </c>
      <c r="K29" s="5" t="s">
        <v>330</v>
      </c>
      <c r="L29" s="5" t="s">
        <v>332</v>
      </c>
      <c r="M29" s="4" t="s">
        <v>137</v>
      </c>
      <c r="N29" s="4" t="s">
        <v>333</v>
      </c>
      <c r="O29" s="4" t="s">
        <v>334</v>
      </c>
      <c r="P29" s="4" t="s">
        <v>335</v>
      </c>
      <c r="Q29" s="4" t="s">
        <v>336</v>
      </c>
      <c r="R29" s="5">
        <v>61866</v>
      </c>
      <c r="S29" s="5">
        <v>45</v>
      </c>
      <c r="T29" s="5">
        <v>45</v>
      </c>
      <c r="U29" s="4" t="s">
        <v>320</v>
      </c>
      <c r="V29" s="4" t="s">
        <v>197</v>
      </c>
      <c r="W29" s="4" t="s">
        <v>103</v>
      </c>
      <c r="X29" s="4" t="s">
        <v>143</v>
      </c>
      <c r="Y29" s="4">
        <v>66460</v>
      </c>
      <c r="Z29" t="str">
        <f t="shared" si="0"/>
        <v>Jan-24</v>
      </c>
    </row>
    <row r="30" spans="1:26" ht="86.4" x14ac:dyDescent="0.3">
      <c r="A30" s="89">
        <v>29</v>
      </c>
      <c r="B30" s="4" t="s">
        <v>129</v>
      </c>
      <c r="C30" s="4" t="s">
        <v>188</v>
      </c>
      <c r="D30" s="4" t="s">
        <v>300</v>
      </c>
      <c r="E30" s="4" t="s">
        <v>103</v>
      </c>
      <c r="F30" s="4" t="s">
        <v>308</v>
      </c>
      <c r="G30" s="4" t="s">
        <v>132</v>
      </c>
      <c r="H30" s="4" t="s">
        <v>167</v>
      </c>
      <c r="I30" s="5" t="s">
        <v>190</v>
      </c>
      <c r="J30" s="5" t="s">
        <v>242</v>
      </c>
      <c r="K30" s="5" t="s">
        <v>190</v>
      </c>
      <c r="L30" s="5" t="s">
        <v>337</v>
      </c>
      <c r="M30" s="4" t="s">
        <v>223</v>
      </c>
      <c r="N30" s="4" t="s">
        <v>338</v>
      </c>
      <c r="O30" s="4" t="s">
        <v>103</v>
      </c>
      <c r="P30" s="4" t="s">
        <v>339</v>
      </c>
      <c r="Q30" s="4" t="s">
        <v>340</v>
      </c>
      <c r="R30" s="5">
        <v>61906</v>
      </c>
      <c r="S30" s="5">
        <v>50</v>
      </c>
      <c r="T30" s="5">
        <v>50</v>
      </c>
      <c r="U30" s="4" t="s">
        <v>320</v>
      </c>
      <c r="V30" s="4" t="s">
        <v>151</v>
      </c>
      <c r="W30" s="4" t="s">
        <v>103</v>
      </c>
      <c r="X30" s="4" t="s">
        <v>143</v>
      </c>
      <c r="Y30" s="4">
        <v>66466</v>
      </c>
      <c r="Z30" t="str">
        <f t="shared" si="0"/>
        <v>Jan-24</v>
      </c>
    </row>
    <row r="31" spans="1:26" ht="43.2" x14ac:dyDescent="0.3">
      <c r="A31" s="89">
        <v>30</v>
      </c>
      <c r="B31" s="4" t="s">
        <v>129</v>
      </c>
      <c r="C31" s="4" t="s">
        <v>188</v>
      </c>
      <c r="D31" s="4" t="s">
        <v>300</v>
      </c>
      <c r="E31" s="4" t="s">
        <v>103</v>
      </c>
      <c r="F31" s="4" t="s">
        <v>308</v>
      </c>
      <c r="G31" s="4" t="s">
        <v>132</v>
      </c>
      <c r="H31" s="4" t="s">
        <v>167</v>
      </c>
      <c r="I31" s="5" t="s">
        <v>190</v>
      </c>
      <c r="J31" s="5" t="s">
        <v>155</v>
      </c>
      <c r="K31" s="5" t="s">
        <v>190</v>
      </c>
      <c r="L31" s="5" t="s">
        <v>279</v>
      </c>
      <c r="M31" s="4" t="s">
        <v>223</v>
      </c>
      <c r="N31" s="4" t="s">
        <v>341</v>
      </c>
      <c r="O31" s="4" t="s">
        <v>103</v>
      </c>
      <c r="P31" s="4" t="s">
        <v>342</v>
      </c>
      <c r="Q31" s="4" t="s">
        <v>343</v>
      </c>
      <c r="R31" s="5">
        <v>61905</v>
      </c>
      <c r="S31" s="5">
        <v>30</v>
      </c>
      <c r="T31" s="5">
        <v>30</v>
      </c>
      <c r="U31" s="4" t="s">
        <v>307</v>
      </c>
      <c r="V31" s="4" t="s">
        <v>151</v>
      </c>
      <c r="W31" s="4" t="s">
        <v>103</v>
      </c>
      <c r="X31" s="4" t="s">
        <v>143</v>
      </c>
      <c r="Y31" s="4">
        <v>66465</v>
      </c>
      <c r="Z31" t="str">
        <f t="shared" si="0"/>
        <v>Jan-24</v>
      </c>
    </row>
    <row r="32" spans="1:26" ht="43.2" x14ac:dyDescent="0.3">
      <c r="A32" s="89">
        <v>31</v>
      </c>
      <c r="B32" s="4" t="s">
        <v>129</v>
      </c>
      <c r="C32" s="4" t="s">
        <v>188</v>
      </c>
      <c r="D32" s="4" t="s">
        <v>300</v>
      </c>
      <c r="E32" s="4" t="s">
        <v>103</v>
      </c>
      <c r="F32" s="4" t="s">
        <v>344</v>
      </c>
      <c r="G32" s="4" t="s">
        <v>132</v>
      </c>
      <c r="H32" s="4" t="s">
        <v>167</v>
      </c>
      <c r="I32" s="5" t="s">
        <v>209</v>
      </c>
      <c r="J32" s="5" t="s">
        <v>345</v>
      </c>
      <c r="K32" s="5" t="s">
        <v>209</v>
      </c>
      <c r="L32" s="5" t="s">
        <v>346</v>
      </c>
      <c r="M32" s="4" t="s">
        <v>223</v>
      </c>
      <c r="N32" s="4" t="s">
        <v>347</v>
      </c>
      <c r="O32" s="4" t="s">
        <v>348</v>
      </c>
      <c r="P32" s="4" t="s">
        <v>349</v>
      </c>
      <c r="Q32" s="4" t="s">
        <v>350</v>
      </c>
      <c r="R32" s="5">
        <v>61869</v>
      </c>
      <c r="S32" s="5">
        <v>60</v>
      </c>
      <c r="T32" s="5">
        <v>60</v>
      </c>
      <c r="U32" s="4" t="s">
        <v>307</v>
      </c>
      <c r="V32" s="4" t="s">
        <v>151</v>
      </c>
      <c r="W32" s="4" t="s">
        <v>103</v>
      </c>
      <c r="X32" s="4" t="s">
        <v>143</v>
      </c>
      <c r="Y32" s="4">
        <v>66463</v>
      </c>
      <c r="Z32" t="str">
        <f t="shared" si="0"/>
        <v>Jan-24</v>
      </c>
    </row>
    <row r="33" spans="1:26" ht="43.2" x14ac:dyDescent="0.3">
      <c r="A33" s="89">
        <v>32</v>
      </c>
      <c r="B33" s="4" t="s">
        <v>129</v>
      </c>
      <c r="C33" s="4" t="s">
        <v>130</v>
      </c>
      <c r="D33" s="4" t="s">
        <v>351</v>
      </c>
      <c r="E33" s="4" t="s">
        <v>103</v>
      </c>
      <c r="F33" s="4" t="s">
        <v>131</v>
      </c>
      <c r="G33" s="4" t="s">
        <v>132</v>
      </c>
      <c r="H33" s="4" t="s">
        <v>133</v>
      </c>
      <c r="I33" s="5" t="s">
        <v>352</v>
      </c>
      <c r="J33" s="5" t="s">
        <v>242</v>
      </c>
      <c r="K33" s="5" t="s">
        <v>352</v>
      </c>
      <c r="L33" s="5" t="s">
        <v>353</v>
      </c>
      <c r="M33" s="4" t="s">
        <v>137</v>
      </c>
      <c r="N33" s="4" t="s">
        <v>354</v>
      </c>
      <c r="O33" s="4" t="s">
        <v>103</v>
      </c>
      <c r="P33" s="4" t="s">
        <v>354</v>
      </c>
      <c r="Q33" s="4" t="s">
        <v>355</v>
      </c>
      <c r="R33" s="5">
        <v>61468</v>
      </c>
      <c r="S33" s="5">
        <v>60</v>
      </c>
      <c r="T33" s="5">
        <v>60</v>
      </c>
      <c r="U33" s="4" t="s">
        <v>356</v>
      </c>
      <c r="V33" s="4" t="s">
        <v>151</v>
      </c>
      <c r="W33" s="4" t="s">
        <v>103</v>
      </c>
      <c r="X33" s="4" t="s">
        <v>143</v>
      </c>
      <c r="Y33" s="4">
        <v>70120</v>
      </c>
      <c r="Z33" t="str">
        <f t="shared" si="0"/>
        <v>Jan-24</v>
      </c>
    </row>
    <row r="34" spans="1:26" ht="43.2" x14ac:dyDescent="0.3">
      <c r="A34" s="89">
        <v>33</v>
      </c>
      <c r="B34" s="4" t="s">
        <v>129</v>
      </c>
      <c r="C34" s="4" t="s">
        <v>130</v>
      </c>
      <c r="D34" s="4" t="s">
        <v>351</v>
      </c>
      <c r="E34" s="4" t="s">
        <v>103</v>
      </c>
      <c r="F34" s="4" t="s">
        <v>131</v>
      </c>
      <c r="G34" s="4" t="s">
        <v>132</v>
      </c>
      <c r="H34" s="4" t="s">
        <v>167</v>
      </c>
      <c r="I34" s="5" t="s">
        <v>174</v>
      </c>
      <c r="J34" s="5" t="s">
        <v>242</v>
      </c>
      <c r="K34" s="5" t="s">
        <v>174</v>
      </c>
      <c r="L34" s="5" t="s">
        <v>353</v>
      </c>
      <c r="M34" s="4" t="s">
        <v>223</v>
      </c>
      <c r="N34" s="4" t="s">
        <v>357</v>
      </c>
      <c r="O34" s="4" t="s">
        <v>103</v>
      </c>
      <c r="P34" s="4" t="s">
        <v>357</v>
      </c>
      <c r="Q34" s="4" t="s">
        <v>358</v>
      </c>
      <c r="R34" s="5">
        <v>61455</v>
      </c>
      <c r="S34" s="5">
        <v>60</v>
      </c>
      <c r="T34" s="5">
        <v>60</v>
      </c>
      <c r="U34" s="4" t="s">
        <v>359</v>
      </c>
      <c r="V34" s="4" t="s">
        <v>151</v>
      </c>
      <c r="W34" s="4" t="s">
        <v>103</v>
      </c>
      <c r="X34" s="4" t="s">
        <v>143</v>
      </c>
      <c r="Y34" s="4">
        <v>70145</v>
      </c>
      <c r="Z34" t="str">
        <f t="shared" si="0"/>
        <v>Jan-24</v>
      </c>
    </row>
    <row r="35" spans="1:26" ht="43.2" x14ac:dyDescent="0.3">
      <c r="A35" s="89">
        <v>34</v>
      </c>
      <c r="B35" s="4" t="s">
        <v>129</v>
      </c>
      <c r="C35" s="4" t="s">
        <v>130</v>
      </c>
      <c r="D35" s="4" t="s">
        <v>351</v>
      </c>
      <c r="E35" s="4" t="s">
        <v>103</v>
      </c>
      <c r="F35" s="4" t="s">
        <v>131</v>
      </c>
      <c r="G35" s="4" t="s">
        <v>132</v>
      </c>
      <c r="H35" s="4" t="s">
        <v>133</v>
      </c>
      <c r="I35" s="5" t="s">
        <v>181</v>
      </c>
      <c r="J35" s="5" t="s">
        <v>360</v>
      </c>
      <c r="K35" s="5" t="s">
        <v>181</v>
      </c>
      <c r="L35" s="5" t="s">
        <v>361</v>
      </c>
      <c r="M35" s="4" t="s">
        <v>137</v>
      </c>
      <c r="N35" s="4" t="s">
        <v>362</v>
      </c>
      <c r="O35" s="4" t="s">
        <v>103</v>
      </c>
      <c r="P35" s="4" t="s">
        <v>362</v>
      </c>
      <c r="Q35" s="4" t="s">
        <v>363</v>
      </c>
      <c r="R35" s="5">
        <v>61460</v>
      </c>
      <c r="S35" s="5">
        <v>45</v>
      </c>
      <c r="T35" s="5">
        <v>45</v>
      </c>
      <c r="U35" s="4" t="s">
        <v>364</v>
      </c>
      <c r="V35" s="4" t="s">
        <v>142</v>
      </c>
      <c r="W35" s="4" t="s">
        <v>103</v>
      </c>
      <c r="X35" s="4" t="s">
        <v>143</v>
      </c>
      <c r="Y35" s="4" t="s">
        <v>152</v>
      </c>
      <c r="Z35" t="str">
        <f t="shared" si="0"/>
        <v>Jan-24</v>
      </c>
    </row>
    <row r="36" spans="1:26" ht="43.2" x14ac:dyDescent="0.3">
      <c r="A36" s="89">
        <v>35</v>
      </c>
      <c r="B36" s="4" t="s">
        <v>129</v>
      </c>
      <c r="C36" s="4" t="s">
        <v>130</v>
      </c>
      <c r="D36" s="4" t="s">
        <v>351</v>
      </c>
      <c r="E36" s="4" t="s">
        <v>103</v>
      </c>
      <c r="F36" s="4" t="s">
        <v>131</v>
      </c>
      <c r="G36" s="4" t="s">
        <v>132</v>
      </c>
      <c r="H36" s="4" t="s">
        <v>167</v>
      </c>
      <c r="I36" s="5" t="s">
        <v>240</v>
      </c>
      <c r="J36" s="5" t="s">
        <v>365</v>
      </c>
      <c r="K36" s="5" t="s">
        <v>240</v>
      </c>
      <c r="L36" s="5" t="s">
        <v>366</v>
      </c>
      <c r="M36" s="4" t="s">
        <v>223</v>
      </c>
      <c r="N36" s="4" t="s">
        <v>367</v>
      </c>
      <c r="O36" s="4" t="s">
        <v>103</v>
      </c>
      <c r="P36" s="4" t="s">
        <v>368</v>
      </c>
      <c r="Q36" s="4" t="s">
        <v>369</v>
      </c>
      <c r="R36" s="5">
        <v>61559</v>
      </c>
      <c r="S36" s="5">
        <v>45</v>
      </c>
      <c r="T36" s="5">
        <v>45</v>
      </c>
      <c r="U36" s="4" t="s">
        <v>370</v>
      </c>
      <c r="V36" s="4" t="s">
        <v>151</v>
      </c>
      <c r="W36" s="4" t="s">
        <v>103</v>
      </c>
      <c r="X36" s="4" t="s">
        <v>143</v>
      </c>
      <c r="Y36" s="4">
        <v>69401</v>
      </c>
      <c r="Z36" t="str">
        <f t="shared" si="0"/>
        <v>Jan-24</v>
      </c>
    </row>
    <row r="37" spans="1:26" ht="43.2" x14ac:dyDescent="0.3">
      <c r="A37" s="89">
        <v>36</v>
      </c>
      <c r="B37" s="4" t="s">
        <v>129</v>
      </c>
      <c r="C37" s="4" t="s">
        <v>130</v>
      </c>
      <c r="D37" s="4" t="s">
        <v>371</v>
      </c>
      <c r="E37" s="4" t="s">
        <v>103</v>
      </c>
      <c r="F37" s="4" t="s">
        <v>131</v>
      </c>
      <c r="G37" s="4" t="s">
        <v>166</v>
      </c>
      <c r="H37" s="4" t="s">
        <v>167</v>
      </c>
      <c r="I37" s="5" t="s">
        <v>372</v>
      </c>
      <c r="J37" s="5" t="s">
        <v>136</v>
      </c>
      <c r="K37" s="5" t="s">
        <v>372</v>
      </c>
      <c r="L37" s="5" t="s">
        <v>175</v>
      </c>
      <c r="M37" s="4" t="s">
        <v>168</v>
      </c>
      <c r="N37" s="4" t="s">
        <v>373</v>
      </c>
      <c r="O37" s="4" t="s">
        <v>374</v>
      </c>
      <c r="P37" s="4" t="s">
        <v>375</v>
      </c>
      <c r="Q37" s="4" t="s">
        <v>376</v>
      </c>
      <c r="R37" s="5">
        <v>61618</v>
      </c>
      <c r="S37" s="5">
        <v>45</v>
      </c>
      <c r="T37" s="5">
        <v>45</v>
      </c>
      <c r="U37" s="4" t="s">
        <v>377</v>
      </c>
      <c r="V37" s="4" t="s">
        <v>142</v>
      </c>
      <c r="W37" s="4" t="s">
        <v>103</v>
      </c>
      <c r="X37" s="4" t="s">
        <v>143</v>
      </c>
      <c r="Y37" s="4" t="s">
        <v>152</v>
      </c>
      <c r="Z37" t="str">
        <f t="shared" si="0"/>
        <v>Jan-24</v>
      </c>
    </row>
    <row r="38" spans="1:26" ht="43.2" x14ac:dyDescent="0.3">
      <c r="A38" s="89">
        <v>37</v>
      </c>
      <c r="B38" s="4" t="s">
        <v>129</v>
      </c>
      <c r="C38" s="4" t="s">
        <v>130</v>
      </c>
      <c r="D38" s="4" t="s">
        <v>378</v>
      </c>
      <c r="E38" s="4" t="s">
        <v>103</v>
      </c>
      <c r="F38" s="4" t="s">
        <v>379</v>
      </c>
      <c r="G38" s="4" t="s">
        <v>132</v>
      </c>
      <c r="H38" s="4" t="s">
        <v>167</v>
      </c>
      <c r="I38" s="5" t="s">
        <v>153</v>
      </c>
      <c r="J38" s="5" t="s">
        <v>145</v>
      </c>
      <c r="K38" s="5" t="s">
        <v>153</v>
      </c>
      <c r="L38" s="5" t="s">
        <v>155</v>
      </c>
      <c r="M38" s="4" t="s">
        <v>223</v>
      </c>
      <c r="N38" s="4" t="s">
        <v>253</v>
      </c>
      <c r="O38" s="4" t="s">
        <v>103</v>
      </c>
      <c r="P38" s="4" t="s">
        <v>253</v>
      </c>
      <c r="Q38" s="4" t="s">
        <v>380</v>
      </c>
      <c r="R38" s="5">
        <v>61896</v>
      </c>
      <c r="S38" s="5">
        <v>60</v>
      </c>
      <c r="T38" s="5">
        <v>60</v>
      </c>
      <c r="U38" s="4" t="s">
        <v>381</v>
      </c>
      <c r="V38" s="4" t="s">
        <v>151</v>
      </c>
      <c r="W38" s="4" t="s">
        <v>103</v>
      </c>
      <c r="X38" s="4" t="s">
        <v>143</v>
      </c>
      <c r="Y38" s="4" t="s">
        <v>152</v>
      </c>
      <c r="Z38" t="str">
        <f t="shared" si="0"/>
        <v>Jan-24</v>
      </c>
    </row>
    <row r="39" spans="1:26" ht="43.2" x14ac:dyDescent="0.3">
      <c r="A39" s="89">
        <v>38</v>
      </c>
      <c r="B39" s="4" t="s">
        <v>129</v>
      </c>
      <c r="C39" s="4" t="s">
        <v>130</v>
      </c>
      <c r="D39" s="4" t="s">
        <v>378</v>
      </c>
      <c r="E39" s="4" t="s">
        <v>103</v>
      </c>
      <c r="F39" s="4" t="s">
        <v>131</v>
      </c>
      <c r="G39" s="4" t="s">
        <v>166</v>
      </c>
      <c r="H39" s="4" t="s">
        <v>133</v>
      </c>
      <c r="I39" s="5" t="s">
        <v>382</v>
      </c>
      <c r="J39" s="5" t="s">
        <v>296</v>
      </c>
      <c r="K39" s="5" t="s">
        <v>382</v>
      </c>
      <c r="L39" s="5" t="s">
        <v>383</v>
      </c>
      <c r="M39" s="4" t="s">
        <v>263</v>
      </c>
      <c r="N39" s="4" t="s">
        <v>384</v>
      </c>
      <c r="O39" s="4" t="s">
        <v>103</v>
      </c>
      <c r="P39" s="4" t="s">
        <v>385</v>
      </c>
      <c r="Q39" s="4" t="s">
        <v>386</v>
      </c>
      <c r="R39" s="5">
        <v>61861</v>
      </c>
      <c r="S39" s="5">
        <v>40</v>
      </c>
      <c r="T39" s="5">
        <v>40</v>
      </c>
      <c r="U39" s="4" t="s">
        <v>387</v>
      </c>
      <c r="V39" s="4" t="s">
        <v>151</v>
      </c>
      <c r="W39" s="4" t="s">
        <v>103</v>
      </c>
      <c r="X39" s="4" t="s">
        <v>143</v>
      </c>
      <c r="Y39" s="4" t="s">
        <v>388</v>
      </c>
      <c r="Z39" t="str">
        <f t="shared" si="0"/>
        <v>Jan-24</v>
      </c>
    </row>
    <row r="40" spans="1:26" ht="43.2" x14ac:dyDescent="0.3">
      <c r="A40" s="89">
        <v>39</v>
      </c>
      <c r="B40" s="4" t="s">
        <v>129</v>
      </c>
      <c r="C40" s="4" t="s">
        <v>130</v>
      </c>
      <c r="D40" s="4" t="s">
        <v>378</v>
      </c>
      <c r="E40" s="4" t="s">
        <v>103</v>
      </c>
      <c r="F40" s="4" t="s">
        <v>131</v>
      </c>
      <c r="G40" s="4" t="s">
        <v>132</v>
      </c>
      <c r="H40" s="4" t="s">
        <v>133</v>
      </c>
      <c r="I40" s="5" t="s">
        <v>389</v>
      </c>
      <c r="J40" s="5" t="s">
        <v>279</v>
      </c>
      <c r="K40" s="5" t="s">
        <v>389</v>
      </c>
      <c r="L40" s="5" t="s">
        <v>241</v>
      </c>
      <c r="M40" s="4" t="s">
        <v>137</v>
      </c>
      <c r="N40" s="4" t="s">
        <v>390</v>
      </c>
      <c r="O40" s="4" t="s">
        <v>103</v>
      </c>
      <c r="P40" s="4" t="s">
        <v>391</v>
      </c>
      <c r="Q40" s="4" t="s">
        <v>392</v>
      </c>
      <c r="R40" s="5">
        <v>61788</v>
      </c>
      <c r="S40" s="5">
        <v>60</v>
      </c>
      <c r="T40" s="5">
        <v>60</v>
      </c>
      <c r="U40" s="4" t="s">
        <v>393</v>
      </c>
      <c r="V40" s="4" t="s">
        <v>151</v>
      </c>
      <c r="W40" s="4" t="s">
        <v>103</v>
      </c>
      <c r="X40" s="4" t="s">
        <v>394</v>
      </c>
      <c r="Y40" s="4" t="s">
        <v>395</v>
      </c>
      <c r="Z40" t="str">
        <f t="shared" si="0"/>
        <v>Jan-24</v>
      </c>
    </row>
    <row r="41" spans="1:26" ht="43.2" x14ac:dyDescent="0.3">
      <c r="A41" s="89">
        <v>40</v>
      </c>
      <c r="B41" s="4" t="s">
        <v>129</v>
      </c>
      <c r="C41" s="4" t="s">
        <v>130</v>
      </c>
      <c r="D41" s="4" t="s">
        <v>378</v>
      </c>
      <c r="E41" s="4" t="s">
        <v>103</v>
      </c>
      <c r="F41" s="4" t="s">
        <v>131</v>
      </c>
      <c r="G41" s="4" t="s">
        <v>132</v>
      </c>
      <c r="H41" s="4" t="s">
        <v>396</v>
      </c>
      <c r="I41" s="5" t="s">
        <v>330</v>
      </c>
      <c r="J41" s="5" t="s">
        <v>397</v>
      </c>
      <c r="K41" s="5" t="s">
        <v>330</v>
      </c>
      <c r="L41" s="5" t="s">
        <v>398</v>
      </c>
      <c r="M41" s="4" t="s">
        <v>399</v>
      </c>
      <c r="N41" s="4" t="s">
        <v>400</v>
      </c>
      <c r="O41" s="4" t="s">
        <v>401</v>
      </c>
      <c r="P41" s="4" t="s">
        <v>402</v>
      </c>
      <c r="Q41" s="4" t="s">
        <v>403</v>
      </c>
      <c r="R41" s="5">
        <v>61714</v>
      </c>
      <c r="S41" s="5">
        <v>35</v>
      </c>
      <c r="T41" s="5">
        <v>35</v>
      </c>
      <c r="U41" s="4" t="s">
        <v>404</v>
      </c>
      <c r="V41" s="4" t="s">
        <v>142</v>
      </c>
      <c r="W41" s="4" t="s">
        <v>103</v>
      </c>
      <c r="X41" s="4" t="s">
        <v>143</v>
      </c>
      <c r="Y41" s="4">
        <v>69326</v>
      </c>
      <c r="Z41" t="str">
        <f t="shared" si="0"/>
        <v>Jan-24</v>
      </c>
    </row>
    <row r="42" spans="1:26" ht="43.2" x14ac:dyDescent="0.3">
      <c r="A42" s="89">
        <v>41</v>
      </c>
      <c r="B42" s="4" t="s">
        <v>129</v>
      </c>
      <c r="C42" s="4" t="s">
        <v>130</v>
      </c>
      <c r="D42" s="4" t="s">
        <v>378</v>
      </c>
      <c r="E42" s="4" t="s">
        <v>103</v>
      </c>
      <c r="F42" s="4" t="s">
        <v>131</v>
      </c>
      <c r="G42" s="4" t="s">
        <v>132</v>
      </c>
      <c r="H42" s="4" t="s">
        <v>167</v>
      </c>
      <c r="I42" s="5" t="s">
        <v>190</v>
      </c>
      <c r="J42" s="5" t="s">
        <v>136</v>
      </c>
      <c r="K42" s="5" t="s">
        <v>190</v>
      </c>
      <c r="L42" s="5" t="s">
        <v>155</v>
      </c>
      <c r="M42" s="4" t="s">
        <v>223</v>
      </c>
      <c r="N42" s="4" t="s">
        <v>405</v>
      </c>
      <c r="O42" s="4" t="s">
        <v>103</v>
      </c>
      <c r="P42" s="4" t="s">
        <v>406</v>
      </c>
      <c r="Q42" s="4" t="s">
        <v>407</v>
      </c>
      <c r="R42" s="5">
        <v>61923</v>
      </c>
      <c r="S42" s="5">
        <v>240</v>
      </c>
      <c r="T42" s="5">
        <v>240</v>
      </c>
      <c r="U42" s="4" t="s">
        <v>103</v>
      </c>
      <c r="V42" s="4" t="s">
        <v>142</v>
      </c>
      <c r="W42" s="4" t="s">
        <v>103</v>
      </c>
      <c r="X42" s="4" t="s">
        <v>143</v>
      </c>
      <c r="Y42" s="4" t="s">
        <v>408</v>
      </c>
      <c r="Z42" t="str">
        <f t="shared" si="0"/>
        <v>Jan-24</v>
      </c>
    </row>
    <row r="43" spans="1:26" ht="57.6" x14ac:dyDescent="0.3">
      <c r="A43" s="89">
        <v>42</v>
      </c>
      <c r="B43" s="4" t="s">
        <v>129</v>
      </c>
      <c r="C43" s="4" t="s">
        <v>130</v>
      </c>
      <c r="D43" s="4" t="s">
        <v>378</v>
      </c>
      <c r="E43" s="4" t="s">
        <v>103</v>
      </c>
      <c r="F43" s="4" t="s">
        <v>131</v>
      </c>
      <c r="G43" s="4" t="s">
        <v>132</v>
      </c>
      <c r="H43" s="4" t="s">
        <v>133</v>
      </c>
      <c r="I43" s="5" t="s">
        <v>209</v>
      </c>
      <c r="J43" s="5" t="s">
        <v>409</v>
      </c>
      <c r="K43" s="5" t="s">
        <v>209</v>
      </c>
      <c r="L43" s="5" t="s">
        <v>410</v>
      </c>
      <c r="M43" s="4" t="s">
        <v>137</v>
      </c>
      <c r="N43" s="4" t="s">
        <v>411</v>
      </c>
      <c r="O43" s="4" t="s">
        <v>103</v>
      </c>
      <c r="P43" s="4" t="s">
        <v>412</v>
      </c>
      <c r="Q43" s="4" t="s">
        <v>412</v>
      </c>
      <c r="R43" s="5">
        <v>61601</v>
      </c>
      <c r="S43" s="5">
        <v>35</v>
      </c>
      <c r="T43" s="5">
        <v>35</v>
      </c>
      <c r="U43" s="4" t="s">
        <v>413</v>
      </c>
      <c r="V43" s="4" t="s">
        <v>197</v>
      </c>
      <c r="W43" s="4" t="s">
        <v>103</v>
      </c>
      <c r="X43" s="4" t="s">
        <v>143</v>
      </c>
      <c r="Y43" s="4">
        <v>69347</v>
      </c>
      <c r="Z43" t="str">
        <f t="shared" si="0"/>
        <v>Jan-24</v>
      </c>
    </row>
    <row r="44" spans="1:26" ht="57.6" x14ac:dyDescent="0.3">
      <c r="A44" s="89">
        <v>43</v>
      </c>
      <c r="B44" s="4" t="s">
        <v>129</v>
      </c>
      <c r="C44" s="4" t="s">
        <v>215</v>
      </c>
      <c r="D44" s="4" t="s">
        <v>414</v>
      </c>
      <c r="E44" s="4" t="s">
        <v>103</v>
      </c>
      <c r="F44" s="4" t="s">
        <v>131</v>
      </c>
      <c r="G44" s="4" t="s">
        <v>132</v>
      </c>
      <c r="H44" s="4" t="s">
        <v>167</v>
      </c>
      <c r="I44" s="5" t="s">
        <v>352</v>
      </c>
      <c r="J44" s="5" t="s">
        <v>192</v>
      </c>
      <c r="K44" s="5" t="s">
        <v>144</v>
      </c>
      <c r="L44" s="5" t="s">
        <v>216</v>
      </c>
      <c r="M44" s="4" t="s">
        <v>223</v>
      </c>
      <c r="N44" s="4" t="s">
        <v>415</v>
      </c>
      <c r="O44" s="4" t="s">
        <v>170</v>
      </c>
      <c r="P44" s="4" t="s">
        <v>415</v>
      </c>
      <c r="Q44" s="4" t="s">
        <v>416</v>
      </c>
      <c r="R44" s="5">
        <v>61427</v>
      </c>
      <c r="S44" s="5">
        <v>30</v>
      </c>
      <c r="T44" s="5">
        <v>30</v>
      </c>
      <c r="U44" s="4" t="s">
        <v>417</v>
      </c>
      <c r="V44" s="4" t="s">
        <v>197</v>
      </c>
      <c r="W44" s="4" t="s">
        <v>103</v>
      </c>
      <c r="X44" s="4" t="s">
        <v>143</v>
      </c>
      <c r="Y44" s="4">
        <v>70126</v>
      </c>
      <c r="Z44" t="str">
        <f t="shared" si="0"/>
        <v>Jan-24</v>
      </c>
    </row>
    <row r="45" spans="1:26" ht="43.2" x14ac:dyDescent="0.3">
      <c r="A45" s="89">
        <v>44</v>
      </c>
      <c r="B45" s="4" t="s">
        <v>129</v>
      </c>
      <c r="C45" s="4" t="s">
        <v>215</v>
      </c>
      <c r="D45" s="4" t="s">
        <v>414</v>
      </c>
      <c r="E45" s="4" t="s">
        <v>103</v>
      </c>
      <c r="F45" s="4" t="s">
        <v>131</v>
      </c>
      <c r="G45" s="4" t="s">
        <v>132</v>
      </c>
      <c r="H45" s="4" t="s">
        <v>167</v>
      </c>
      <c r="I45" s="5" t="s">
        <v>352</v>
      </c>
      <c r="J45" s="5" t="s">
        <v>418</v>
      </c>
      <c r="K45" s="5" t="s">
        <v>352</v>
      </c>
      <c r="L45" s="5" t="s">
        <v>366</v>
      </c>
      <c r="M45" s="4" t="s">
        <v>223</v>
      </c>
      <c r="N45" s="4" t="s">
        <v>419</v>
      </c>
      <c r="O45" s="4" t="s">
        <v>103</v>
      </c>
      <c r="P45" s="4" t="s">
        <v>419</v>
      </c>
      <c r="Q45" s="4" t="s">
        <v>420</v>
      </c>
      <c r="R45" s="5">
        <v>61875</v>
      </c>
      <c r="S45" s="5">
        <v>25</v>
      </c>
      <c r="T45" s="5">
        <v>25</v>
      </c>
      <c r="U45" s="4" t="s">
        <v>421</v>
      </c>
      <c r="V45" s="4" t="s">
        <v>151</v>
      </c>
      <c r="W45" s="4" t="s">
        <v>103</v>
      </c>
      <c r="X45" s="4" t="s">
        <v>143</v>
      </c>
      <c r="Y45" s="4" t="s">
        <v>152</v>
      </c>
      <c r="Z45" t="str">
        <f t="shared" si="0"/>
        <v>Jan-24</v>
      </c>
    </row>
    <row r="46" spans="1:26" ht="43.2" x14ac:dyDescent="0.3">
      <c r="A46" s="89">
        <v>45</v>
      </c>
      <c r="B46" s="4" t="s">
        <v>129</v>
      </c>
      <c r="C46" s="4" t="s">
        <v>215</v>
      </c>
      <c r="D46" s="4" t="s">
        <v>414</v>
      </c>
      <c r="E46" s="4" t="s">
        <v>103</v>
      </c>
      <c r="F46" s="4" t="s">
        <v>131</v>
      </c>
      <c r="G46" s="4" t="s">
        <v>132</v>
      </c>
      <c r="H46" s="4" t="s">
        <v>167</v>
      </c>
      <c r="I46" s="5" t="s">
        <v>144</v>
      </c>
      <c r="J46" s="5" t="s">
        <v>422</v>
      </c>
      <c r="K46" s="5" t="s">
        <v>144</v>
      </c>
      <c r="L46" s="5" t="s">
        <v>423</v>
      </c>
      <c r="M46" s="4" t="s">
        <v>223</v>
      </c>
      <c r="N46" s="4" t="s">
        <v>424</v>
      </c>
      <c r="O46" s="4" t="s">
        <v>103</v>
      </c>
      <c r="P46" s="4" t="s">
        <v>425</v>
      </c>
      <c r="Q46" s="4" t="s">
        <v>426</v>
      </c>
      <c r="R46" s="5">
        <v>61882</v>
      </c>
      <c r="S46" s="5">
        <v>60</v>
      </c>
      <c r="T46" s="5">
        <v>60</v>
      </c>
      <c r="U46" s="4" t="s">
        <v>245</v>
      </c>
      <c r="V46" s="4" t="s">
        <v>151</v>
      </c>
      <c r="W46" s="4" t="s">
        <v>103</v>
      </c>
      <c r="X46" s="4" t="s">
        <v>143</v>
      </c>
      <c r="Y46" s="4">
        <v>70131</v>
      </c>
      <c r="Z46" t="str">
        <f t="shared" si="0"/>
        <v>Jan-24</v>
      </c>
    </row>
    <row r="47" spans="1:26" ht="43.2" x14ac:dyDescent="0.3">
      <c r="A47" s="89">
        <v>46</v>
      </c>
      <c r="B47" s="4" t="s">
        <v>129</v>
      </c>
      <c r="C47" s="4" t="s">
        <v>215</v>
      </c>
      <c r="D47" s="4" t="s">
        <v>414</v>
      </c>
      <c r="E47" s="4" t="s">
        <v>103</v>
      </c>
      <c r="F47" s="4" t="s">
        <v>131</v>
      </c>
      <c r="G47" s="4" t="s">
        <v>132</v>
      </c>
      <c r="H47" s="4" t="s">
        <v>167</v>
      </c>
      <c r="I47" s="5" t="s">
        <v>144</v>
      </c>
      <c r="J47" s="5" t="s">
        <v>136</v>
      </c>
      <c r="K47" s="5" t="s">
        <v>144</v>
      </c>
      <c r="L47" s="5" t="s">
        <v>427</v>
      </c>
      <c r="M47" s="4" t="s">
        <v>223</v>
      </c>
      <c r="N47" s="4" t="s">
        <v>428</v>
      </c>
      <c r="O47" s="4" t="s">
        <v>103</v>
      </c>
      <c r="P47" s="4" t="s">
        <v>429</v>
      </c>
      <c r="Q47" s="4" t="s">
        <v>430</v>
      </c>
      <c r="R47" s="5">
        <v>61880</v>
      </c>
      <c r="S47" s="5">
        <v>30</v>
      </c>
      <c r="T47" s="5">
        <v>30</v>
      </c>
      <c r="U47" s="4" t="s">
        <v>431</v>
      </c>
      <c r="V47" s="4" t="s">
        <v>142</v>
      </c>
      <c r="W47" s="4" t="s">
        <v>103</v>
      </c>
      <c r="X47" s="4" t="s">
        <v>143</v>
      </c>
      <c r="Y47" s="4" t="s">
        <v>152</v>
      </c>
      <c r="Z47" t="str">
        <f t="shared" si="0"/>
        <v>Jan-24</v>
      </c>
    </row>
    <row r="48" spans="1:26" ht="43.2" x14ac:dyDescent="0.3">
      <c r="A48" s="89">
        <v>47</v>
      </c>
      <c r="B48" s="4" t="s">
        <v>129</v>
      </c>
      <c r="C48" s="4" t="s">
        <v>215</v>
      </c>
      <c r="D48" s="4" t="s">
        <v>414</v>
      </c>
      <c r="E48" s="4" t="s">
        <v>103</v>
      </c>
      <c r="F48" s="4" t="s">
        <v>131</v>
      </c>
      <c r="G48" s="4" t="s">
        <v>132</v>
      </c>
      <c r="H48" s="4" t="s">
        <v>167</v>
      </c>
      <c r="I48" s="5" t="s">
        <v>153</v>
      </c>
      <c r="J48" s="5" t="s">
        <v>145</v>
      </c>
      <c r="K48" s="5" t="s">
        <v>153</v>
      </c>
      <c r="L48" s="5" t="s">
        <v>155</v>
      </c>
      <c r="M48" s="4" t="s">
        <v>223</v>
      </c>
      <c r="N48" s="4" t="s">
        <v>432</v>
      </c>
      <c r="O48" s="4" t="s">
        <v>103</v>
      </c>
      <c r="P48" s="4" t="s">
        <v>433</v>
      </c>
      <c r="Q48" s="4" t="s">
        <v>434</v>
      </c>
      <c r="R48" s="5">
        <v>61895</v>
      </c>
      <c r="S48" s="5">
        <v>60</v>
      </c>
      <c r="T48" s="5">
        <v>60</v>
      </c>
      <c r="U48" s="4" t="s">
        <v>381</v>
      </c>
      <c r="V48" s="4" t="s">
        <v>151</v>
      </c>
      <c r="W48" s="4" t="s">
        <v>103</v>
      </c>
      <c r="X48" s="4" t="s">
        <v>143</v>
      </c>
      <c r="Y48" s="4" t="s">
        <v>152</v>
      </c>
      <c r="Z48" t="str">
        <f t="shared" si="0"/>
        <v>Jan-24</v>
      </c>
    </row>
    <row r="49" spans="1:26" ht="43.2" x14ac:dyDescent="0.3">
      <c r="A49" s="89">
        <v>48</v>
      </c>
      <c r="B49" s="4" t="s">
        <v>129</v>
      </c>
      <c r="C49" s="4" t="s">
        <v>215</v>
      </c>
      <c r="D49" s="4" t="s">
        <v>414</v>
      </c>
      <c r="E49" s="4" t="s">
        <v>103</v>
      </c>
      <c r="F49" s="4" t="s">
        <v>131</v>
      </c>
      <c r="G49" s="4" t="s">
        <v>132</v>
      </c>
      <c r="H49" s="4" t="s">
        <v>133</v>
      </c>
      <c r="I49" s="5" t="s">
        <v>240</v>
      </c>
      <c r="J49" s="5" t="s">
        <v>435</v>
      </c>
      <c r="K49" s="5" t="s">
        <v>240</v>
      </c>
      <c r="L49" s="5" t="s">
        <v>331</v>
      </c>
      <c r="M49" s="4" t="s">
        <v>137</v>
      </c>
      <c r="N49" s="4" t="s">
        <v>436</v>
      </c>
      <c r="O49" s="4" t="s">
        <v>103</v>
      </c>
      <c r="P49" s="4" t="s">
        <v>437</v>
      </c>
      <c r="Q49" s="4" t="s">
        <v>438</v>
      </c>
      <c r="R49" s="5">
        <v>61553</v>
      </c>
      <c r="S49" s="5">
        <v>30</v>
      </c>
      <c r="T49" s="5">
        <v>30</v>
      </c>
      <c r="U49" s="4" t="s">
        <v>439</v>
      </c>
      <c r="V49" s="4" t="s">
        <v>197</v>
      </c>
      <c r="W49" s="4" t="s">
        <v>103</v>
      </c>
      <c r="X49" s="4" t="s">
        <v>143</v>
      </c>
      <c r="Y49" s="4">
        <v>69402</v>
      </c>
      <c r="Z49" t="str">
        <f t="shared" si="0"/>
        <v>Jan-24</v>
      </c>
    </row>
    <row r="50" spans="1:26" ht="43.2" x14ac:dyDescent="0.3">
      <c r="A50" s="89">
        <v>49</v>
      </c>
      <c r="B50" s="4" t="s">
        <v>129</v>
      </c>
      <c r="C50" s="4" t="s">
        <v>440</v>
      </c>
      <c r="D50" s="4" t="s">
        <v>454</v>
      </c>
      <c r="E50" s="4" t="s">
        <v>103</v>
      </c>
      <c r="F50" s="4" t="s">
        <v>131</v>
      </c>
      <c r="G50" s="4" t="s">
        <v>132</v>
      </c>
      <c r="H50" s="4" t="s">
        <v>133</v>
      </c>
      <c r="I50" s="5" t="s">
        <v>134</v>
      </c>
      <c r="J50" s="5" t="s">
        <v>398</v>
      </c>
      <c r="K50" s="5" t="s">
        <v>134</v>
      </c>
      <c r="L50" s="5" t="s">
        <v>183</v>
      </c>
      <c r="M50" s="4" t="s">
        <v>137</v>
      </c>
      <c r="N50" s="4" t="s">
        <v>441</v>
      </c>
      <c r="O50" s="4" t="s">
        <v>103</v>
      </c>
      <c r="P50" s="4" t="s">
        <v>442</v>
      </c>
      <c r="Q50" s="4" t="s">
        <v>443</v>
      </c>
      <c r="R50" s="5">
        <v>61528</v>
      </c>
      <c r="S50" s="5">
        <v>20</v>
      </c>
      <c r="T50" s="5">
        <v>20</v>
      </c>
      <c r="U50" s="4" t="s">
        <v>444</v>
      </c>
      <c r="V50" s="4" t="s">
        <v>142</v>
      </c>
      <c r="W50" s="4" t="s">
        <v>103</v>
      </c>
      <c r="X50" s="4" t="s">
        <v>143</v>
      </c>
      <c r="Y50" s="4">
        <v>68944</v>
      </c>
      <c r="Z50" t="str">
        <f t="shared" si="0"/>
        <v>Jan-24</v>
      </c>
    </row>
    <row r="51" spans="1:26" ht="57.6" x14ac:dyDescent="0.3">
      <c r="A51" s="89">
        <v>50</v>
      </c>
      <c r="B51" s="4" t="s">
        <v>129</v>
      </c>
      <c r="C51" s="4" t="s">
        <v>440</v>
      </c>
      <c r="D51" s="4" t="s">
        <v>454</v>
      </c>
      <c r="E51" s="4" t="s">
        <v>103</v>
      </c>
      <c r="F51" s="4" t="s">
        <v>131</v>
      </c>
      <c r="G51" s="4" t="s">
        <v>132</v>
      </c>
      <c r="H51" s="4" t="s">
        <v>133</v>
      </c>
      <c r="I51" s="5" t="s">
        <v>144</v>
      </c>
      <c r="J51" s="5" t="s">
        <v>315</v>
      </c>
      <c r="K51" s="5" t="s">
        <v>153</v>
      </c>
      <c r="L51" s="5" t="s">
        <v>302</v>
      </c>
      <c r="M51" s="4" t="s">
        <v>137</v>
      </c>
      <c r="N51" s="4" t="s">
        <v>445</v>
      </c>
      <c r="O51" s="4" t="s">
        <v>103</v>
      </c>
      <c r="P51" s="4" t="s">
        <v>446</v>
      </c>
      <c r="Q51" s="4" t="s">
        <v>447</v>
      </c>
      <c r="R51" s="5">
        <v>61444</v>
      </c>
      <c r="S51" s="5">
        <v>150</v>
      </c>
      <c r="T51" s="5">
        <v>150</v>
      </c>
      <c r="U51" s="4" t="s">
        <v>448</v>
      </c>
      <c r="V51" s="4" t="s">
        <v>197</v>
      </c>
      <c r="W51" s="4" t="s">
        <v>103</v>
      </c>
      <c r="X51" s="4" t="s">
        <v>143</v>
      </c>
      <c r="Y51" s="4" t="s">
        <v>152</v>
      </c>
      <c r="Z51" t="str">
        <f t="shared" si="0"/>
        <v>Jan-24</v>
      </c>
    </row>
    <row r="52" spans="1:26" ht="43.2" x14ac:dyDescent="0.3">
      <c r="A52" s="89">
        <v>51</v>
      </c>
      <c r="B52" s="4" t="s">
        <v>129</v>
      </c>
      <c r="C52" s="4" t="s">
        <v>440</v>
      </c>
      <c r="D52" s="4" t="s">
        <v>454</v>
      </c>
      <c r="E52" s="4" t="s">
        <v>103</v>
      </c>
      <c r="F52" s="4" t="s">
        <v>131</v>
      </c>
      <c r="G52" s="4" t="s">
        <v>132</v>
      </c>
      <c r="H52" s="4" t="s">
        <v>133</v>
      </c>
      <c r="I52" s="5" t="s">
        <v>250</v>
      </c>
      <c r="J52" s="5" t="s">
        <v>449</v>
      </c>
      <c r="K52" s="5" t="s">
        <v>250</v>
      </c>
      <c r="L52" s="5" t="s">
        <v>279</v>
      </c>
      <c r="M52" s="4" t="s">
        <v>137</v>
      </c>
      <c r="N52" s="4" t="s">
        <v>450</v>
      </c>
      <c r="O52" s="4" t="s">
        <v>103</v>
      </c>
      <c r="P52" s="4" t="s">
        <v>451</v>
      </c>
      <c r="Q52" s="4" t="s">
        <v>452</v>
      </c>
      <c r="R52" s="5">
        <v>61676</v>
      </c>
      <c r="S52" s="5">
        <v>50</v>
      </c>
      <c r="T52" s="5">
        <v>50</v>
      </c>
      <c r="U52" s="4" t="s">
        <v>453</v>
      </c>
      <c r="V52" s="4" t="s">
        <v>151</v>
      </c>
      <c r="W52" s="4" t="s">
        <v>103</v>
      </c>
      <c r="X52" s="4" t="s">
        <v>143</v>
      </c>
      <c r="Y52" s="4">
        <v>71131</v>
      </c>
      <c r="Z52" t="str">
        <f t="shared" si="0"/>
        <v>Jan-24</v>
      </c>
    </row>
    <row r="53" spans="1:26" ht="43.2" x14ac:dyDescent="0.3">
      <c r="A53" s="89">
        <v>52</v>
      </c>
      <c r="B53" s="4" t="s">
        <v>129</v>
      </c>
      <c r="C53" s="4" t="s">
        <v>130</v>
      </c>
      <c r="D53" s="4" t="s">
        <v>454</v>
      </c>
      <c r="E53" s="4" t="s">
        <v>103</v>
      </c>
      <c r="F53" s="4" t="s">
        <v>131</v>
      </c>
      <c r="G53" s="4" t="s">
        <v>132</v>
      </c>
      <c r="H53" s="4" t="s">
        <v>133</v>
      </c>
      <c r="I53" s="5" t="s">
        <v>352</v>
      </c>
      <c r="J53" s="5" t="s">
        <v>455</v>
      </c>
      <c r="K53" s="5" t="s">
        <v>352</v>
      </c>
      <c r="L53" s="5" t="s">
        <v>435</v>
      </c>
      <c r="M53" s="4" t="s">
        <v>137</v>
      </c>
      <c r="N53" s="4" t="s">
        <v>456</v>
      </c>
      <c r="O53" s="4" t="s">
        <v>103</v>
      </c>
      <c r="P53" s="4" t="s">
        <v>456</v>
      </c>
      <c r="Q53" s="4" t="s">
        <v>457</v>
      </c>
      <c r="R53" s="5">
        <v>61816</v>
      </c>
      <c r="S53" s="5">
        <v>35</v>
      </c>
      <c r="T53" s="5">
        <v>35</v>
      </c>
      <c r="U53" s="4" t="s">
        <v>458</v>
      </c>
      <c r="V53" s="4" t="s">
        <v>197</v>
      </c>
      <c r="W53" s="4" t="s">
        <v>103</v>
      </c>
      <c r="X53" s="4" t="s">
        <v>143</v>
      </c>
      <c r="Y53" s="4">
        <v>69106</v>
      </c>
      <c r="Z53" t="str">
        <f t="shared" si="0"/>
        <v>Jan-24</v>
      </c>
    </row>
    <row r="54" spans="1:26" ht="57.6" x14ac:dyDescent="0.3">
      <c r="A54" s="89">
        <v>53</v>
      </c>
      <c r="B54" s="4" t="s">
        <v>129</v>
      </c>
      <c r="C54" s="4" t="s">
        <v>130</v>
      </c>
      <c r="D54" s="4" t="s">
        <v>463</v>
      </c>
      <c r="E54" s="4" t="s">
        <v>103</v>
      </c>
      <c r="F54" s="4" t="s">
        <v>131</v>
      </c>
      <c r="G54" s="4" t="s">
        <v>132</v>
      </c>
      <c r="H54" s="4" t="s">
        <v>167</v>
      </c>
      <c r="I54" s="5" t="s">
        <v>330</v>
      </c>
      <c r="J54" s="5" t="s">
        <v>222</v>
      </c>
      <c r="K54" s="5" t="s">
        <v>330</v>
      </c>
      <c r="L54" s="5" t="s">
        <v>459</v>
      </c>
      <c r="M54" s="4" t="s">
        <v>223</v>
      </c>
      <c r="N54" s="4" t="s">
        <v>460</v>
      </c>
      <c r="O54" s="4" t="s">
        <v>170</v>
      </c>
      <c r="P54" s="4" t="s">
        <v>460</v>
      </c>
      <c r="Q54" s="4" t="s">
        <v>461</v>
      </c>
      <c r="R54" s="5">
        <v>61538</v>
      </c>
      <c r="S54" s="5">
        <v>30</v>
      </c>
      <c r="T54" s="5">
        <v>30</v>
      </c>
      <c r="U54" s="4" t="s">
        <v>462</v>
      </c>
      <c r="V54" s="4" t="s">
        <v>197</v>
      </c>
      <c r="W54" s="4" t="s">
        <v>103</v>
      </c>
      <c r="X54" s="4" t="s">
        <v>143</v>
      </c>
      <c r="Y54" s="4" t="s">
        <v>152</v>
      </c>
      <c r="Z54" t="str">
        <f t="shared" si="0"/>
        <v>Jan-24</v>
      </c>
    </row>
    <row r="55" spans="1:26" ht="57.6" x14ac:dyDescent="0.3">
      <c r="A55" s="89">
        <v>54</v>
      </c>
      <c r="B55" s="4" t="s">
        <v>129</v>
      </c>
      <c r="C55" s="4" t="s">
        <v>130</v>
      </c>
      <c r="D55" s="4" t="s">
        <v>463</v>
      </c>
      <c r="E55" s="4" t="s">
        <v>103</v>
      </c>
      <c r="F55" s="4" t="s">
        <v>131</v>
      </c>
      <c r="G55" s="4" t="s">
        <v>132</v>
      </c>
      <c r="H55" s="4" t="s">
        <v>167</v>
      </c>
      <c r="I55" s="5" t="s">
        <v>330</v>
      </c>
      <c r="J55" s="5" t="s">
        <v>202</v>
      </c>
      <c r="K55" s="5" t="s">
        <v>330</v>
      </c>
      <c r="L55" s="5" t="s">
        <v>464</v>
      </c>
      <c r="M55" s="4" t="s">
        <v>223</v>
      </c>
      <c r="N55" s="4" t="s">
        <v>465</v>
      </c>
      <c r="O55" s="4" t="s">
        <v>170</v>
      </c>
      <c r="P55" s="4" t="s">
        <v>465</v>
      </c>
      <c r="Q55" s="4" t="s">
        <v>466</v>
      </c>
      <c r="R55" s="5">
        <v>61838</v>
      </c>
      <c r="S55" s="5">
        <v>60</v>
      </c>
      <c r="T55" s="5">
        <v>60</v>
      </c>
      <c r="U55" s="4" t="s">
        <v>417</v>
      </c>
      <c r="V55" s="4" t="s">
        <v>197</v>
      </c>
      <c r="W55" s="4" t="s">
        <v>103</v>
      </c>
      <c r="X55" s="4" t="s">
        <v>143</v>
      </c>
      <c r="Y55" s="4" t="s">
        <v>152</v>
      </c>
      <c r="Z55" t="str">
        <f t="shared" si="0"/>
        <v>Jan-24</v>
      </c>
    </row>
    <row r="56" spans="1:26" ht="43.2" x14ac:dyDescent="0.3">
      <c r="A56" s="89">
        <v>55</v>
      </c>
      <c r="B56" s="4" t="s">
        <v>129</v>
      </c>
      <c r="C56" s="4" t="s">
        <v>130</v>
      </c>
      <c r="D56" s="4" t="s">
        <v>463</v>
      </c>
      <c r="E56" s="4" t="s">
        <v>103</v>
      </c>
      <c r="F56" s="4" t="s">
        <v>131</v>
      </c>
      <c r="G56" s="4" t="s">
        <v>132</v>
      </c>
      <c r="H56" s="4" t="s">
        <v>133</v>
      </c>
      <c r="I56" s="5" t="s">
        <v>372</v>
      </c>
      <c r="J56" s="5" t="s">
        <v>155</v>
      </c>
      <c r="K56" s="5" t="s">
        <v>372</v>
      </c>
      <c r="L56" s="5" t="s">
        <v>467</v>
      </c>
      <c r="M56" s="4" t="s">
        <v>137</v>
      </c>
      <c r="N56" s="4" t="s">
        <v>468</v>
      </c>
      <c r="O56" s="4" t="s">
        <v>469</v>
      </c>
      <c r="P56" s="4" t="s">
        <v>470</v>
      </c>
      <c r="Q56" s="4" t="s">
        <v>471</v>
      </c>
      <c r="R56" s="5">
        <v>61652</v>
      </c>
      <c r="S56" s="5">
        <v>60</v>
      </c>
      <c r="T56" s="5">
        <v>60</v>
      </c>
      <c r="U56" s="4" t="s">
        <v>472</v>
      </c>
      <c r="V56" s="4" t="s">
        <v>151</v>
      </c>
      <c r="W56" s="4" t="s">
        <v>103</v>
      </c>
      <c r="X56" s="4" t="s">
        <v>143</v>
      </c>
      <c r="Y56" s="4" t="s">
        <v>152</v>
      </c>
      <c r="Z56" t="str">
        <f t="shared" si="0"/>
        <v>Jan-24</v>
      </c>
    </row>
    <row r="57" spans="1:26" ht="43.2" x14ac:dyDescent="0.3">
      <c r="A57" s="89">
        <v>56</v>
      </c>
      <c r="B57" s="4" t="s">
        <v>129</v>
      </c>
      <c r="C57" s="4" t="s">
        <v>130</v>
      </c>
      <c r="D57" s="4" t="s">
        <v>473</v>
      </c>
      <c r="E57" s="4" t="s">
        <v>103</v>
      </c>
      <c r="F57" s="4" t="s">
        <v>131</v>
      </c>
      <c r="G57" s="4" t="s">
        <v>132</v>
      </c>
      <c r="H57" s="4" t="s">
        <v>167</v>
      </c>
      <c r="I57" s="5" t="s">
        <v>240</v>
      </c>
      <c r="J57" s="5" t="s">
        <v>136</v>
      </c>
      <c r="K57" s="5" t="s">
        <v>240</v>
      </c>
      <c r="L57" s="5" t="s">
        <v>474</v>
      </c>
      <c r="M57" s="4" t="s">
        <v>223</v>
      </c>
      <c r="N57" s="4" t="s">
        <v>475</v>
      </c>
      <c r="O57" s="4" t="s">
        <v>103</v>
      </c>
      <c r="P57" s="4" t="s">
        <v>475</v>
      </c>
      <c r="Q57" s="4" t="s">
        <v>476</v>
      </c>
      <c r="R57" s="5">
        <v>61718</v>
      </c>
      <c r="S57" s="5">
        <v>150</v>
      </c>
      <c r="T57" s="5">
        <v>150</v>
      </c>
      <c r="U57" s="4" t="s">
        <v>377</v>
      </c>
      <c r="V57" s="4" t="s">
        <v>142</v>
      </c>
      <c r="W57" s="4" t="s">
        <v>103</v>
      </c>
      <c r="X57" s="4" t="s">
        <v>143</v>
      </c>
      <c r="Y57" s="4" t="s">
        <v>152</v>
      </c>
      <c r="Z57" t="str">
        <f t="shared" si="0"/>
        <v>Jan-24</v>
      </c>
    </row>
    <row r="58" spans="1:26" ht="43.2" x14ac:dyDescent="0.3">
      <c r="A58" s="89">
        <v>57</v>
      </c>
      <c r="B58" s="4" t="s">
        <v>129</v>
      </c>
      <c r="C58" s="4" t="s">
        <v>130</v>
      </c>
      <c r="D58" s="4" t="s">
        <v>473</v>
      </c>
      <c r="E58" s="4" t="s">
        <v>103</v>
      </c>
      <c r="F58" s="4" t="s">
        <v>131</v>
      </c>
      <c r="G58" s="4" t="s">
        <v>132</v>
      </c>
      <c r="H58" s="4" t="s">
        <v>167</v>
      </c>
      <c r="I58" s="5" t="s">
        <v>190</v>
      </c>
      <c r="J58" s="5" t="s">
        <v>155</v>
      </c>
      <c r="K58" s="5" t="s">
        <v>190</v>
      </c>
      <c r="L58" s="5" t="s">
        <v>279</v>
      </c>
      <c r="M58" s="4" t="s">
        <v>223</v>
      </c>
      <c r="N58" s="4" t="s">
        <v>465</v>
      </c>
      <c r="O58" s="4" t="s">
        <v>103</v>
      </c>
      <c r="P58" s="4" t="s">
        <v>477</v>
      </c>
      <c r="Q58" s="4" t="s">
        <v>478</v>
      </c>
      <c r="R58" s="5">
        <v>61920</v>
      </c>
      <c r="S58" s="5">
        <v>30</v>
      </c>
      <c r="T58" s="5">
        <v>30</v>
      </c>
      <c r="U58" s="4" t="s">
        <v>479</v>
      </c>
      <c r="V58" s="4" t="s">
        <v>151</v>
      </c>
      <c r="W58" s="4" t="s">
        <v>103</v>
      </c>
      <c r="X58" s="4" t="s">
        <v>143</v>
      </c>
      <c r="Y58" s="4" t="s">
        <v>408</v>
      </c>
      <c r="Z58" t="str">
        <f t="shared" si="0"/>
        <v>Jan-24</v>
      </c>
    </row>
    <row r="59" spans="1:26" ht="43.2" x14ac:dyDescent="0.3">
      <c r="A59" s="89">
        <v>58</v>
      </c>
      <c r="B59" s="4" t="s">
        <v>129</v>
      </c>
      <c r="C59" s="4" t="s">
        <v>130</v>
      </c>
      <c r="D59" s="4" t="s">
        <v>473</v>
      </c>
      <c r="E59" s="4" t="s">
        <v>103</v>
      </c>
      <c r="F59" s="4" t="s">
        <v>131</v>
      </c>
      <c r="G59" s="4" t="s">
        <v>166</v>
      </c>
      <c r="H59" s="4" t="s">
        <v>167</v>
      </c>
      <c r="I59" s="5" t="s">
        <v>257</v>
      </c>
      <c r="J59" s="5" t="s">
        <v>480</v>
      </c>
      <c r="K59" s="5" t="s">
        <v>257</v>
      </c>
      <c r="L59" s="5" t="s">
        <v>481</v>
      </c>
      <c r="M59" s="4" t="s">
        <v>168</v>
      </c>
      <c r="N59" s="4" t="s">
        <v>482</v>
      </c>
      <c r="O59" s="4" t="s">
        <v>483</v>
      </c>
      <c r="P59" s="4" t="s">
        <v>482</v>
      </c>
      <c r="Q59" s="4" t="s">
        <v>484</v>
      </c>
      <c r="R59" s="5">
        <v>61600</v>
      </c>
      <c r="S59" s="5">
        <v>75</v>
      </c>
      <c r="T59" s="5">
        <v>75</v>
      </c>
      <c r="U59" s="4" t="s">
        <v>485</v>
      </c>
      <c r="V59" s="4" t="s">
        <v>197</v>
      </c>
      <c r="W59" s="4" t="s">
        <v>103</v>
      </c>
      <c r="X59" s="4" t="s">
        <v>143</v>
      </c>
      <c r="Y59" s="4" t="s">
        <v>103</v>
      </c>
      <c r="Z59" t="str">
        <f t="shared" si="0"/>
        <v>Jan-24</v>
      </c>
    </row>
    <row r="60" spans="1:26" ht="43.2" x14ac:dyDescent="0.3">
      <c r="A60" s="89">
        <v>59</v>
      </c>
      <c r="B60" s="4" t="s">
        <v>129</v>
      </c>
      <c r="C60" s="4" t="s">
        <v>215</v>
      </c>
      <c r="D60" s="4" t="s">
        <v>486</v>
      </c>
      <c r="E60" s="4" t="s">
        <v>103</v>
      </c>
      <c r="F60" s="4" t="s">
        <v>131</v>
      </c>
      <c r="G60" s="4" t="s">
        <v>132</v>
      </c>
      <c r="H60" s="4" t="s">
        <v>133</v>
      </c>
      <c r="I60" s="5" t="s">
        <v>322</v>
      </c>
      <c r="J60" s="5" t="s">
        <v>487</v>
      </c>
      <c r="K60" s="5" t="s">
        <v>322</v>
      </c>
      <c r="L60" s="5" t="s">
        <v>176</v>
      </c>
      <c r="M60" s="4" t="s">
        <v>137</v>
      </c>
      <c r="N60" s="4" t="s">
        <v>488</v>
      </c>
      <c r="O60" s="4" t="s">
        <v>103</v>
      </c>
      <c r="P60" s="4" t="s">
        <v>489</v>
      </c>
      <c r="Q60" s="4" t="s">
        <v>490</v>
      </c>
      <c r="R60" s="5">
        <v>61824</v>
      </c>
      <c r="S60" s="5">
        <v>30</v>
      </c>
      <c r="T60" s="5">
        <v>30</v>
      </c>
      <c r="U60" s="4" t="s">
        <v>491</v>
      </c>
      <c r="V60" s="4" t="s">
        <v>142</v>
      </c>
      <c r="W60" s="4" t="s">
        <v>103</v>
      </c>
      <c r="X60" s="4" t="s">
        <v>143</v>
      </c>
      <c r="Y60" s="4" t="s">
        <v>395</v>
      </c>
      <c r="Z60" t="str">
        <f t="shared" si="0"/>
        <v>Jan-24</v>
      </c>
    </row>
    <row r="61" spans="1:26" ht="43.2" x14ac:dyDescent="0.3">
      <c r="A61" s="89">
        <v>60</v>
      </c>
      <c r="B61" s="4" t="s">
        <v>129</v>
      </c>
      <c r="C61" s="4" t="s">
        <v>215</v>
      </c>
      <c r="D61" s="4" t="s">
        <v>486</v>
      </c>
      <c r="E61" s="4" t="s">
        <v>103</v>
      </c>
      <c r="F61" s="4" t="s">
        <v>131</v>
      </c>
      <c r="G61" s="4" t="s">
        <v>132</v>
      </c>
      <c r="H61" s="4" t="s">
        <v>133</v>
      </c>
      <c r="I61" s="5" t="s">
        <v>330</v>
      </c>
      <c r="J61" s="5" t="s">
        <v>216</v>
      </c>
      <c r="K61" s="5" t="s">
        <v>330</v>
      </c>
      <c r="L61" s="5" t="s">
        <v>302</v>
      </c>
      <c r="M61" s="4" t="s">
        <v>137</v>
      </c>
      <c r="N61" s="4" t="s">
        <v>492</v>
      </c>
      <c r="O61" s="4" t="s">
        <v>103</v>
      </c>
      <c r="P61" s="4" t="s">
        <v>493</v>
      </c>
      <c r="Q61" s="4" t="s">
        <v>494</v>
      </c>
      <c r="R61" s="5">
        <v>61690</v>
      </c>
      <c r="S61" s="5">
        <v>60</v>
      </c>
      <c r="T61" s="5">
        <v>60</v>
      </c>
      <c r="U61" s="4" t="s">
        <v>495</v>
      </c>
      <c r="V61" s="4" t="s">
        <v>197</v>
      </c>
      <c r="W61" s="4" t="s">
        <v>103</v>
      </c>
      <c r="X61" s="4" t="s">
        <v>143</v>
      </c>
      <c r="Y61" s="4">
        <v>69329</v>
      </c>
      <c r="Z61" t="str">
        <f t="shared" si="0"/>
        <v>Jan-24</v>
      </c>
    </row>
    <row r="62" spans="1:26" ht="43.2" x14ac:dyDescent="0.3">
      <c r="A62" s="89">
        <v>61</v>
      </c>
      <c r="B62" s="4" t="s">
        <v>129</v>
      </c>
      <c r="C62" s="4" t="s">
        <v>215</v>
      </c>
      <c r="D62" s="4" t="s">
        <v>486</v>
      </c>
      <c r="E62" s="4" t="s">
        <v>103</v>
      </c>
      <c r="F62" s="4" t="s">
        <v>131</v>
      </c>
      <c r="G62" s="4" t="s">
        <v>132</v>
      </c>
      <c r="H62" s="4" t="s">
        <v>167</v>
      </c>
      <c r="I62" s="5" t="s">
        <v>372</v>
      </c>
      <c r="J62" s="5" t="s">
        <v>176</v>
      </c>
      <c r="K62" s="5" t="s">
        <v>372</v>
      </c>
      <c r="L62" s="5" t="s">
        <v>361</v>
      </c>
      <c r="M62" s="4" t="s">
        <v>223</v>
      </c>
      <c r="N62" s="4" t="s">
        <v>496</v>
      </c>
      <c r="O62" s="4" t="s">
        <v>103</v>
      </c>
      <c r="P62" s="4" t="s">
        <v>497</v>
      </c>
      <c r="Q62" s="4" t="s">
        <v>498</v>
      </c>
      <c r="R62" s="5">
        <v>61650</v>
      </c>
      <c r="S62" s="5">
        <v>30</v>
      </c>
      <c r="T62" s="5">
        <v>30</v>
      </c>
      <c r="U62" s="4" t="s">
        <v>377</v>
      </c>
      <c r="V62" s="4" t="s">
        <v>142</v>
      </c>
      <c r="W62" s="4" t="s">
        <v>103</v>
      </c>
      <c r="X62" s="4" t="s">
        <v>143</v>
      </c>
      <c r="Y62" s="4" t="s">
        <v>499</v>
      </c>
      <c r="Z62" t="str">
        <f t="shared" si="0"/>
        <v>Jan-24</v>
      </c>
    </row>
    <row r="63" spans="1:26" ht="57.6" x14ac:dyDescent="0.3">
      <c r="A63" s="89">
        <v>62</v>
      </c>
      <c r="B63" s="4" t="s">
        <v>129</v>
      </c>
      <c r="C63" s="4" t="s">
        <v>215</v>
      </c>
      <c r="D63" s="4" t="s">
        <v>486</v>
      </c>
      <c r="E63" s="4" t="s">
        <v>103</v>
      </c>
      <c r="F63" s="4" t="s">
        <v>131</v>
      </c>
      <c r="G63" s="4" t="s">
        <v>132</v>
      </c>
      <c r="H63" s="4" t="s">
        <v>167</v>
      </c>
      <c r="I63" s="5" t="s">
        <v>500</v>
      </c>
      <c r="J63" s="5" t="s">
        <v>216</v>
      </c>
      <c r="K63" s="5" t="s">
        <v>500</v>
      </c>
      <c r="L63" s="5" t="s">
        <v>217</v>
      </c>
      <c r="M63" s="4" t="s">
        <v>223</v>
      </c>
      <c r="N63" s="4" t="s">
        <v>501</v>
      </c>
      <c r="O63" s="4" t="s">
        <v>170</v>
      </c>
      <c r="P63" s="4" t="s">
        <v>501</v>
      </c>
      <c r="Q63" s="4" t="s">
        <v>502</v>
      </c>
      <c r="R63" s="5">
        <v>61809</v>
      </c>
      <c r="S63" s="5">
        <v>45</v>
      </c>
      <c r="T63" s="5">
        <v>45</v>
      </c>
      <c r="U63" s="4" t="s">
        <v>103</v>
      </c>
      <c r="V63" s="4" t="s">
        <v>197</v>
      </c>
      <c r="W63" s="4" t="s">
        <v>103</v>
      </c>
      <c r="X63" s="4" t="s">
        <v>143</v>
      </c>
      <c r="Y63" s="4" t="s">
        <v>159</v>
      </c>
      <c r="Z63" t="str">
        <f t="shared" si="0"/>
        <v>Jan-24</v>
      </c>
    </row>
    <row r="64" spans="1:26" ht="43.2" x14ac:dyDescent="0.3">
      <c r="A64" s="89">
        <v>63</v>
      </c>
      <c r="B64" s="4" t="s">
        <v>129</v>
      </c>
      <c r="C64" s="4" t="s">
        <v>130</v>
      </c>
      <c r="D64" s="4" t="s">
        <v>503</v>
      </c>
      <c r="E64" s="4" t="s">
        <v>103</v>
      </c>
      <c r="F64" s="4" t="s">
        <v>131</v>
      </c>
      <c r="G64" s="4" t="s">
        <v>198</v>
      </c>
      <c r="H64" s="4" t="s">
        <v>133</v>
      </c>
      <c r="I64" s="5" t="s">
        <v>174</v>
      </c>
      <c r="J64" s="5" t="s">
        <v>504</v>
      </c>
      <c r="K64" s="5" t="s">
        <v>174</v>
      </c>
      <c r="L64" s="5" t="s">
        <v>505</v>
      </c>
      <c r="M64" s="4" t="s">
        <v>137</v>
      </c>
      <c r="N64" s="4" t="s">
        <v>506</v>
      </c>
      <c r="O64" s="4" t="s">
        <v>103</v>
      </c>
      <c r="P64" s="4" t="s">
        <v>507</v>
      </c>
      <c r="Q64" s="4" t="s">
        <v>508</v>
      </c>
      <c r="R64" s="5">
        <v>61504</v>
      </c>
      <c r="S64" s="5">
        <v>30</v>
      </c>
      <c r="T64" s="5">
        <v>30</v>
      </c>
      <c r="U64" s="4" t="s">
        <v>509</v>
      </c>
      <c r="V64" s="4" t="s">
        <v>142</v>
      </c>
      <c r="W64" s="4" t="s">
        <v>103</v>
      </c>
      <c r="X64" s="4" t="s">
        <v>143</v>
      </c>
      <c r="Y64" s="4">
        <v>69047</v>
      </c>
      <c r="Z64" t="str">
        <f t="shared" si="0"/>
        <v>Jan-24</v>
      </c>
    </row>
    <row r="65" spans="1:26" ht="72" x14ac:dyDescent="0.3">
      <c r="A65" s="89">
        <v>64</v>
      </c>
      <c r="B65" s="4" t="s">
        <v>129</v>
      </c>
      <c r="C65" s="4" t="s">
        <v>130</v>
      </c>
      <c r="D65" s="4" t="s">
        <v>503</v>
      </c>
      <c r="E65" s="4" t="s">
        <v>103</v>
      </c>
      <c r="F65" s="4" t="s">
        <v>131</v>
      </c>
      <c r="G65" s="4" t="s">
        <v>198</v>
      </c>
      <c r="H65" s="4" t="s">
        <v>133</v>
      </c>
      <c r="I65" s="5" t="s">
        <v>181</v>
      </c>
      <c r="J65" s="5" t="s">
        <v>332</v>
      </c>
      <c r="K65" s="5" t="s">
        <v>181</v>
      </c>
      <c r="L65" s="5" t="s">
        <v>510</v>
      </c>
      <c r="M65" s="4" t="s">
        <v>137</v>
      </c>
      <c r="N65" s="4" t="s">
        <v>511</v>
      </c>
      <c r="O65" s="4" t="s">
        <v>103</v>
      </c>
      <c r="P65" s="4" t="s">
        <v>512</v>
      </c>
      <c r="Q65" s="4" t="s">
        <v>513</v>
      </c>
      <c r="R65" s="5">
        <v>61497</v>
      </c>
      <c r="S65" s="5">
        <v>115</v>
      </c>
      <c r="T65" s="5">
        <v>115</v>
      </c>
      <c r="U65" s="4" t="s">
        <v>514</v>
      </c>
      <c r="V65" s="4" t="s">
        <v>197</v>
      </c>
      <c r="W65" s="4" t="s">
        <v>103</v>
      </c>
      <c r="X65" s="4" t="s">
        <v>143</v>
      </c>
      <c r="Y65" s="4">
        <v>69018</v>
      </c>
      <c r="Z65" t="str">
        <f t="shared" si="0"/>
        <v>Jan-24</v>
      </c>
    </row>
    <row r="66" spans="1:26" ht="43.2" x14ac:dyDescent="0.3">
      <c r="A66" s="89">
        <v>65</v>
      </c>
      <c r="B66" s="4" t="s">
        <v>129</v>
      </c>
      <c r="C66" s="4" t="s">
        <v>130</v>
      </c>
      <c r="D66" s="4" t="s">
        <v>503</v>
      </c>
      <c r="E66" s="4" t="s">
        <v>103</v>
      </c>
      <c r="F66" s="4" t="s">
        <v>131</v>
      </c>
      <c r="G66" s="4" t="s">
        <v>166</v>
      </c>
      <c r="H66" s="4" t="s">
        <v>133</v>
      </c>
      <c r="I66" s="5" t="s">
        <v>228</v>
      </c>
      <c r="J66" s="5" t="s">
        <v>191</v>
      </c>
      <c r="K66" s="5" t="s">
        <v>228</v>
      </c>
      <c r="L66" s="5" t="s">
        <v>515</v>
      </c>
      <c r="M66" s="4" t="s">
        <v>263</v>
      </c>
      <c r="N66" s="4" t="s">
        <v>511</v>
      </c>
      <c r="O66" s="4" t="s">
        <v>103</v>
      </c>
      <c r="P66" s="4" t="s">
        <v>512</v>
      </c>
      <c r="Q66" s="4" t="s">
        <v>516</v>
      </c>
      <c r="R66" s="5">
        <v>61489</v>
      </c>
      <c r="S66" s="5">
        <v>50</v>
      </c>
      <c r="T66" s="5">
        <v>50</v>
      </c>
      <c r="U66" s="4" t="s">
        <v>517</v>
      </c>
      <c r="V66" s="4" t="s">
        <v>197</v>
      </c>
      <c r="W66" s="4" t="s">
        <v>103</v>
      </c>
      <c r="X66" s="4" t="s">
        <v>143</v>
      </c>
      <c r="Y66" s="4" t="s">
        <v>103</v>
      </c>
      <c r="Z66" t="str">
        <f t="shared" si="0"/>
        <v>Jan-24</v>
      </c>
    </row>
    <row r="67" spans="1:26" ht="72" x14ac:dyDescent="0.3">
      <c r="A67" s="89">
        <v>66</v>
      </c>
      <c r="B67" s="4" t="s">
        <v>129</v>
      </c>
      <c r="C67" s="4" t="s">
        <v>130</v>
      </c>
      <c r="D67" s="4" t="s">
        <v>503</v>
      </c>
      <c r="E67" s="4" t="s">
        <v>103</v>
      </c>
      <c r="F67" s="4" t="s">
        <v>131</v>
      </c>
      <c r="G67" s="4" t="s">
        <v>198</v>
      </c>
      <c r="H67" s="4" t="s">
        <v>133</v>
      </c>
      <c r="I67" s="5" t="s">
        <v>228</v>
      </c>
      <c r="J67" s="5" t="s">
        <v>161</v>
      </c>
      <c r="K67" s="5" t="s">
        <v>228</v>
      </c>
      <c r="L67" s="5" t="s">
        <v>145</v>
      </c>
      <c r="M67" s="4" t="s">
        <v>137</v>
      </c>
      <c r="N67" s="4" t="s">
        <v>518</v>
      </c>
      <c r="O67" s="4" t="s">
        <v>103</v>
      </c>
      <c r="P67" s="4" t="s">
        <v>519</v>
      </c>
      <c r="Q67" s="4" t="s">
        <v>520</v>
      </c>
      <c r="R67" s="5">
        <v>61467</v>
      </c>
      <c r="S67" s="5">
        <v>210</v>
      </c>
      <c r="T67" s="5">
        <v>210</v>
      </c>
      <c r="U67" s="4" t="s">
        <v>521</v>
      </c>
      <c r="V67" s="4" t="s">
        <v>142</v>
      </c>
      <c r="W67" s="4" t="s">
        <v>522</v>
      </c>
      <c r="X67" s="4" t="s">
        <v>143</v>
      </c>
      <c r="Y67" s="4" t="s">
        <v>152</v>
      </c>
      <c r="Z67" t="str">
        <f t="shared" ref="Z67:Z130" si="1">IF(AND(DAY(K67) = 1, V67 = "Third Shift"), TEXT(K67 - 1, "mmm-yy"), IF(MONTH(K67) &lt;&gt; MONTH(I67), TEXT(K67, "mmm-yy"), TEXT(I67, "mmm-yy")))</f>
        <v>Jan-24</v>
      </c>
    </row>
    <row r="68" spans="1:26" ht="43.2" x14ac:dyDescent="0.3">
      <c r="A68" s="89">
        <v>67</v>
      </c>
      <c r="B68" s="4" t="s">
        <v>129</v>
      </c>
      <c r="C68" s="4" t="s">
        <v>130</v>
      </c>
      <c r="D68" s="4" t="s">
        <v>503</v>
      </c>
      <c r="E68" s="4" t="s">
        <v>103</v>
      </c>
      <c r="F68" s="4" t="s">
        <v>131</v>
      </c>
      <c r="G68" s="4" t="s">
        <v>198</v>
      </c>
      <c r="H68" s="4" t="s">
        <v>133</v>
      </c>
      <c r="I68" s="5" t="s">
        <v>228</v>
      </c>
      <c r="J68" s="5" t="s">
        <v>183</v>
      </c>
      <c r="K68" s="5" t="s">
        <v>228</v>
      </c>
      <c r="L68" s="5" t="s">
        <v>523</v>
      </c>
      <c r="M68" s="4" t="s">
        <v>524</v>
      </c>
      <c r="N68" s="4" t="s">
        <v>525</v>
      </c>
      <c r="O68" s="4" t="s">
        <v>103</v>
      </c>
      <c r="P68" s="4" t="s">
        <v>526</v>
      </c>
      <c r="Q68" s="4" t="s">
        <v>527</v>
      </c>
      <c r="R68" s="5">
        <v>61463</v>
      </c>
      <c r="S68" s="5">
        <v>0</v>
      </c>
      <c r="T68" s="5">
        <v>0</v>
      </c>
      <c r="U68" s="4" t="s">
        <v>472</v>
      </c>
      <c r="V68" s="4" t="s">
        <v>142</v>
      </c>
      <c r="W68" s="4" t="s">
        <v>528</v>
      </c>
      <c r="X68" s="4" t="s">
        <v>143</v>
      </c>
      <c r="Y68" s="4" t="s">
        <v>499</v>
      </c>
      <c r="Z68" t="str">
        <f t="shared" si="1"/>
        <v>Jan-24</v>
      </c>
    </row>
    <row r="69" spans="1:26" ht="43.2" x14ac:dyDescent="0.3">
      <c r="A69" s="89">
        <v>68</v>
      </c>
      <c r="B69" s="4" t="s">
        <v>129</v>
      </c>
      <c r="C69" s="4" t="s">
        <v>529</v>
      </c>
      <c r="D69" s="4" t="s">
        <v>530</v>
      </c>
      <c r="E69" s="4" t="s">
        <v>103</v>
      </c>
      <c r="F69" s="4" t="s">
        <v>131</v>
      </c>
      <c r="G69" s="4" t="s">
        <v>132</v>
      </c>
      <c r="H69" s="4" t="s">
        <v>133</v>
      </c>
      <c r="I69" s="5" t="s">
        <v>240</v>
      </c>
      <c r="J69" s="5" t="s">
        <v>531</v>
      </c>
      <c r="K69" s="5" t="s">
        <v>240</v>
      </c>
      <c r="L69" s="5" t="s">
        <v>532</v>
      </c>
      <c r="M69" s="4" t="s">
        <v>137</v>
      </c>
      <c r="N69" s="4" t="s">
        <v>533</v>
      </c>
      <c r="O69" s="4" t="s">
        <v>103</v>
      </c>
      <c r="P69" s="4" t="s">
        <v>534</v>
      </c>
      <c r="Q69" s="4" t="s">
        <v>535</v>
      </c>
      <c r="R69" s="5">
        <v>61670</v>
      </c>
      <c r="S69" s="5">
        <v>30</v>
      </c>
      <c r="T69" s="5">
        <v>30</v>
      </c>
      <c r="U69" s="4" t="s">
        <v>536</v>
      </c>
      <c r="V69" s="4" t="s">
        <v>151</v>
      </c>
      <c r="W69" s="4" t="s">
        <v>103</v>
      </c>
      <c r="X69" s="4" t="s">
        <v>143</v>
      </c>
      <c r="Y69" s="4" t="s">
        <v>395</v>
      </c>
      <c r="Z69" t="str">
        <f t="shared" si="1"/>
        <v>Jan-24</v>
      </c>
    </row>
    <row r="70" spans="1:26" ht="43.2" x14ac:dyDescent="0.3">
      <c r="A70" s="89">
        <v>69</v>
      </c>
      <c r="B70" s="4" t="s">
        <v>129</v>
      </c>
      <c r="C70" s="4" t="s">
        <v>529</v>
      </c>
      <c r="D70" s="4" t="s">
        <v>530</v>
      </c>
      <c r="E70" s="4" t="s">
        <v>103</v>
      </c>
      <c r="F70" s="4" t="s">
        <v>131</v>
      </c>
      <c r="G70" s="4" t="s">
        <v>166</v>
      </c>
      <c r="H70" s="4" t="s">
        <v>133</v>
      </c>
      <c r="I70" s="5" t="s">
        <v>250</v>
      </c>
      <c r="J70" s="5" t="s">
        <v>176</v>
      </c>
      <c r="K70" s="5" t="s">
        <v>250</v>
      </c>
      <c r="L70" s="5" t="s">
        <v>537</v>
      </c>
      <c r="M70" s="4" t="s">
        <v>263</v>
      </c>
      <c r="N70" s="4" t="s">
        <v>538</v>
      </c>
      <c r="O70" s="4" t="s">
        <v>103</v>
      </c>
      <c r="P70" s="4" t="s">
        <v>539</v>
      </c>
      <c r="Q70" s="4" t="s">
        <v>540</v>
      </c>
      <c r="R70" s="5">
        <v>61675</v>
      </c>
      <c r="S70" s="5">
        <v>40</v>
      </c>
      <c r="T70" s="5">
        <v>40</v>
      </c>
      <c r="U70" s="4" t="s">
        <v>541</v>
      </c>
      <c r="V70" s="4" t="s">
        <v>142</v>
      </c>
      <c r="W70" s="4" t="s">
        <v>103</v>
      </c>
      <c r="X70" s="4" t="s">
        <v>394</v>
      </c>
      <c r="Y70" s="4" t="s">
        <v>388</v>
      </c>
      <c r="Z70" t="str">
        <f t="shared" si="1"/>
        <v>Jan-24</v>
      </c>
    </row>
    <row r="71" spans="1:26" ht="57.6" x14ac:dyDescent="0.3">
      <c r="A71" s="89">
        <v>70</v>
      </c>
      <c r="B71" s="4" t="s">
        <v>129</v>
      </c>
      <c r="C71" s="4" t="s">
        <v>529</v>
      </c>
      <c r="D71" s="4" t="s">
        <v>530</v>
      </c>
      <c r="E71" s="4" t="s">
        <v>103</v>
      </c>
      <c r="F71" s="4" t="s">
        <v>131</v>
      </c>
      <c r="G71" s="4" t="s">
        <v>132</v>
      </c>
      <c r="H71" s="4" t="s">
        <v>133</v>
      </c>
      <c r="I71" s="5" t="s">
        <v>240</v>
      </c>
      <c r="J71" s="5" t="s">
        <v>256</v>
      </c>
      <c r="K71" s="5" t="s">
        <v>250</v>
      </c>
      <c r="L71" s="5" t="s">
        <v>435</v>
      </c>
      <c r="M71" s="4" t="s">
        <v>137</v>
      </c>
      <c r="N71" s="4" t="s">
        <v>542</v>
      </c>
      <c r="O71" s="4" t="s">
        <v>103</v>
      </c>
      <c r="P71" s="4" t="s">
        <v>543</v>
      </c>
      <c r="Q71" s="4" t="s">
        <v>544</v>
      </c>
      <c r="R71" s="5">
        <v>61556</v>
      </c>
      <c r="S71" s="5">
        <v>130</v>
      </c>
      <c r="T71" s="5">
        <v>130</v>
      </c>
      <c r="U71" s="4" t="s">
        <v>545</v>
      </c>
      <c r="V71" s="4" t="s">
        <v>197</v>
      </c>
      <c r="W71" s="4" t="s">
        <v>103</v>
      </c>
      <c r="X71" s="4" t="s">
        <v>143</v>
      </c>
      <c r="Y71" s="4">
        <v>72101</v>
      </c>
      <c r="Z71" t="str">
        <f t="shared" si="1"/>
        <v>Jan-24</v>
      </c>
    </row>
    <row r="72" spans="1:26" ht="72" x14ac:dyDescent="0.3">
      <c r="A72" s="89">
        <v>71</v>
      </c>
      <c r="B72" s="4" t="s">
        <v>129</v>
      </c>
      <c r="C72" s="4" t="s">
        <v>529</v>
      </c>
      <c r="D72" s="4" t="s">
        <v>530</v>
      </c>
      <c r="E72" s="4" t="s">
        <v>103</v>
      </c>
      <c r="F72" s="4" t="s">
        <v>131</v>
      </c>
      <c r="G72" s="4" t="s">
        <v>166</v>
      </c>
      <c r="H72" s="4" t="s">
        <v>167</v>
      </c>
      <c r="I72" s="5" t="s">
        <v>190</v>
      </c>
      <c r="J72" s="5" t="s">
        <v>191</v>
      </c>
      <c r="K72" s="5" t="s">
        <v>546</v>
      </c>
      <c r="L72" s="5" t="s">
        <v>235</v>
      </c>
      <c r="M72" s="4" t="s">
        <v>168</v>
      </c>
      <c r="N72" s="4" t="s">
        <v>547</v>
      </c>
      <c r="O72" s="4" t="s">
        <v>170</v>
      </c>
      <c r="P72" s="4" t="s">
        <v>547</v>
      </c>
      <c r="Q72" s="4" t="s">
        <v>548</v>
      </c>
      <c r="R72" s="5">
        <v>61571</v>
      </c>
      <c r="S72" s="5">
        <v>450</v>
      </c>
      <c r="T72" s="5">
        <v>450</v>
      </c>
      <c r="U72" s="4" t="s">
        <v>549</v>
      </c>
      <c r="V72" s="4" t="s">
        <v>197</v>
      </c>
      <c r="W72" s="4" t="s">
        <v>103</v>
      </c>
      <c r="X72" s="4" t="s">
        <v>143</v>
      </c>
      <c r="Y72" s="4" t="s">
        <v>103</v>
      </c>
      <c r="Z72" t="str">
        <f t="shared" si="1"/>
        <v>Jan-24</v>
      </c>
    </row>
    <row r="73" spans="1:26" ht="57.6" x14ac:dyDescent="0.3">
      <c r="A73" s="89">
        <v>72</v>
      </c>
      <c r="B73" s="4" t="s">
        <v>129</v>
      </c>
      <c r="C73" s="4" t="s">
        <v>529</v>
      </c>
      <c r="D73" s="4" t="s">
        <v>530</v>
      </c>
      <c r="E73" s="4" t="s">
        <v>103</v>
      </c>
      <c r="F73" s="4" t="s">
        <v>131</v>
      </c>
      <c r="G73" s="4" t="s">
        <v>166</v>
      </c>
      <c r="H73" s="4" t="s">
        <v>167</v>
      </c>
      <c r="I73" s="5" t="s">
        <v>546</v>
      </c>
      <c r="J73" s="5" t="s">
        <v>191</v>
      </c>
      <c r="K73" s="5" t="s">
        <v>209</v>
      </c>
      <c r="L73" s="5" t="s">
        <v>550</v>
      </c>
      <c r="M73" s="4" t="s">
        <v>168</v>
      </c>
      <c r="N73" s="4" t="s">
        <v>551</v>
      </c>
      <c r="O73" s="4" t="s">
        <v>170</v>
      </c>
      <c r="P73" s="4" t="s">
        <v>551</v>
      </c>
      <c r="Q73" s="4" t="s">
        <v>552</v>
      </c>
      <c r="R73" s="5">
        <v>61586</v>
      </c>
      <c r="S73" s="5">
        <v>480</v>
      </c>
      <c r="T73" s="5">
        <v>480</v>
      </c>
      <c r="U73" s="4" t="s">
        <v>553</v>
      </c>
      <c r="V73" s="4" t="s">
        <v>197</v>
      </c>
      <c r="W73" s="4" t="s">
        <v>103</v>
      </c>
      <c r="X73" s="4" t="s">
        <v>143</v>
      </c>
      <c r="Y73" s="4" t="s">
        <v>103</v>
      </c>
      <c r="Z73" t="str">
        <f t="shared" si="1"/>
        <v>Jan-24</v>
      </c>
    </row>
    <row r="74" spans="1:26" ht="43.2" x14ac:dyDescent="0.3">
      <c r="A74" s="89">
        <v>73</v>
      </c>
      <c r="B74" s="4" t="s">
        <v>129</v>
      </c>
      <c r="C74" s="4" t="s">
        <v>554</v>
      </c>
      <c r="D74" s="4" t="s">
        <v>555</v>
      </c>
      <c r="E74" s="4" t="s">
        <v>103</v>
      </c>
      <c r="F74" s="4" t="s">
        <v>131</v>
      </c>
      <c r="G74" s="4" t="s">
        <v>132</v>
      </c>
      <c r="H74" s="4" t="s">
        <v>167</v>
      </c>
      <c r="I74" s="5" t="s">
        <v>257</v>
      </c>
      <c r="J74" s="5" t="s">
        <v>331</v>
      </c>
      <c r="K74" s="5" t="s">
        <v>257</v>
      </c>
      <c r="L74" s="5" t="s">
        <v>222</v>
      </c>
      <c r="M74" s="4" t="s">
        <v>223</v>
      </c>
      <c r="N74" s="4" t="s">
        <v>556</v>
      </c>
      <c r="O74" s="4" t="s">
        <v>326</v>
      </c>
      <c r="P74" s="4" t="s">
        <v>557</v>
      </c>
      <c r="Q74" s="4" t="s">
        <v>558</v>
      </c>
      <c r="R74" s="5">
        <v>62063</v>
      </c>
      <c r="S74" s="5">
        <v>60</v>
      </c>
      <c r="T74" s="5">
        <v>60</v>
      </c>
      <c r="U74" s="4" t="s">
        <v>320</v>
      </c>
      <c r="V74" s="4" t="s">
        <v>197</v>
      </c>
      <c r="W74" s="4" t="s">
        <v>103</v>
      </c>
      <c r="X74" s="4" t="s">
        <v>143</v>
      </c>
      <c r="Y74" s="4">
        <v>66473</v>
      </c>
      <c r="Z74" t="str">
        <f t="shared" si="1"/>
        <v>Jan-24</v>
      </c>
    </row>
    <row r="75" spans="1:26" ht="43.2" x14ac:dyDescent="0.3">
      <c r="A75" s="89">
        <v>74</v>
      </c>
      <c r="B75" s="4" t="s">
        <v>129</v>
      </c>
      <c r="C75" s="4" t="s">
        <v>554</v>
      </c>
      <c r="D75" s="4" t="s">
        <v>559</v>
      </c>
      <c r="E75" s="4" t="s">
        <v>103</v>
      </c>
      <c r="F75" s="4" t="s">
        <v>131</v>
      </c>
      <c r="G75" s="4" t="s">
        <v>132</v>
      </c>
      <c r="H75" s="4" t="s">
        <v>167</v>
      </c>
      <c r="I75" s="5" t="s">
        <v>209</v>
      </c>
      <c r="J75" s="5" t="s">
        <v>191</v>
      </c>
      <c r="K75" s="5" t="s">
        <v>257</v>
      </c>
      <c r="L75" s="5" t="s">
        <v>331</v>
      </c>
      <c r="M75" s="4" t="s">
        <v>223</v>
      </c>
      <c r="N75" s="4" t="s">
        <v>560</v>
      </c>
      <c r="O75" s="4" t="s">
        <v>103</v>
      </c>
      <c r="P75" s="4" t="s">
        <v>561</v>
      </c>
      <c r="Q75" s="4" t="s">
        <v>562</v>
      </c>
      <c r="R75" s="5">
        <v>61909</v>
      </c>
      <c r="S75" s="5">
        <v>270</v>
      </c>
      <c r="T75" s="5">
        <v>270</v>
      </c>
      <c r="U75" s="4" t="s">
        <v>563</v>
      </c>
      <c r="V75" s="4" t="s">
        <v>197</v>
      </c>
      <c r="W75" s="4" t="s">
        <v>103</v>
      </c>
      <c r="X75" s="4" t="s">
        <v>143</v>
      </c>
      <c r="Y75" s="4">
        <v>664571</v>
      </c>
      <c r="Z75" t="str">
        <f t="shared" si="1"/>
        <v>Jan-24</v>
      </c>
    </row>
    <row r="76" spans="1:26" ht="43.2" x14ac:dyDescent="0.3">
      <c r="A76" s="89">
        <v>75</v>
      </c>
      <c r="B76" s="4" t="s">
        <v>129</v>
      </c>
      <c r="C76" s="4" t="s">
        <v>554</v>
      </c>
      <c r="D76" s="4" t="s">
        <v>559</v>
      </c>
      <c r="E76" s="4" t="s">
        <v>103</v>
      </c>
      <c r="F76" s="4" t="s">
        <v>131</v>
      </c>
      <c r="G76" s="4" t="s">
        <v>132</v>
      </c>
      <c r="H76" s="4" t="s">
        <v>167</v>
      </c>
      <c r="I76" s="5" t="s">
        <v>209</v>
      </c>
      <c r="J76" s="5" t="s">
        <v>550</v>
      </c>
      <c r="K76" s="5" t="s">
        <v>209</v>
      </c>
      <c r="L76" s="5" t="s">
        <v>361</v>
      </c>
      <c r="M76" s="4" t="s">
        <v>223</v>
      </c>
      <c r="N76" s="4" t="s">
        <v>564</v>
      </c>
      <c r="O76" s="4" t="s">
        <v>565</v>
      </c>
      <c r="P76" s="4" t="s">
        <v>566</v>
      </c>
      <c r="Q76" s="4" t="s">
        <v>567</v>
      </c>
      <c r="R76" s="5">
        <v>61908</v>
      </c>
      <c r="S76" s="5">
        <v>420</v>
      </c>
      <c r="T76" s="5">
        <v>420</v>
      </c>
      <c r="U76" s="4" t="s">
        <v>103</v>
      </c>
      <c r="V76" s="4" t="s">
        <v>142</v>
      </c>
      <c r="W76" s="4" t="s">
        <v>103</v>
      </c>
      <c r="X76" s="4" t="s">
        <v>143</v>
      </c>
      <c r="Y76" s="4">
        <v>664578</v>
      </c>
      <c r="Z76" t="str">
        <f t="shared" si="1"/>
        <v>Jan-24</v>
      </c>
    </row>
    <row r="77" spans="1:26" ht="43.2" x14ac:dyDescent="0.3">
      <c r="A77" s="89">
        <v>76</v>
      </c>
      <c r="B77" s="4" t="s">
        <v>129</v>
      </c>
      <c r="C77" s="4" t="s">
        <v>130</v>
      </c>
      <c r="D77" s="4" t="s">
        <v>1217</v>
      </c>
      <c r="E77" s="4" t="s">
        <v>103</v>
      </c>
      <c r="F77" s="4" t="s">
        <v>131</v>
      </c>
      <c r="G77" s="4" t="s">
        <v>166</v>
      </c>
      <c r="H77" s="4" t="s">
        <v>133</v>
      </c>
      <c r="I77" s="5" t="s">
        <v>190</v>
      </c>
      <c r="J77" s="5" t="s">
        <v>145</v>
      </c>
      <c r="K77" s="5" t="s">
        <v>190</v>
      </c>
      <c r="L77" s="5" t="s">
        <v>467</v>
      </c>
      <c r="M77" s="4" t="s">
        <v>263</v>
      </c>
      <c r="N77" s="4" t="s">
        <v>568</v>
      </c>
      <c r="O77" s="4" t="s">
        <v>103</v>
      </c>
      <c r="P77" s="4" t="s">
        <v>569</v>
      </c>
      <c r="Q77" s="4" t="s">
        <v>570</v>
      </c>
      <c r="R77" s="5">
        <v>61580</v>
      </c>
      <c r="S77" s="5">
        <v>120</v>
      </c>
      <c r="T77" s="5">
        <v>120</v>
      </c>
      <c r="U77" s="4" t="s">
        <v>571</v>
      </c>
      <c r="V77" s="4" t="s">
        <v>151</v>
      </c>
      <c r="W77" s="4" t="s">
        <v>103</v>
      </c>
      <c r="X77" s="4" t="s">
        <v>143</v>
      </c>
      <c r="Y77" s="4" t="s">
        <v>103</v>
      </c>
      <c r="Z77" t="str">
        <f t="shared" si="1"/>
        <v>Jan-24</v>
      </c>
    </row>
    <row r="78" spans="1:26" ht="172.8" x14ac:dyDescent="0.3">
      <c r="A78" s="89">
        <v>77</v>
      </c>
      <c r="B78" s="4" t="s">
        <v>129</v>
      </c>
      <c r="C78" s="4" t="s">
        <v>130</v>
      </c>
      <c r="D78" s="4" t="s">
        <v>1222</v>
      </c>
      <c r="E78" s="4" t="s">
        <v>103</v>
      </c>
      <c r="F78" s="4" t="s">
        <v>131</v>
      </c>
      <c r="G78" s="4" t="s">
        <v>132</v>
      </c>
      <c r="H78" s="4" t="s">
        <v>133</v>
      </c>
      <c r="I78" s="5" t="s">
        <v>199</v>
      </c>
      <c r="J78" s="5" t="s">
        <v>191</v>
      </c>
      <c r="K78" s="5" t="s">
        <v>201</v>
      </c>
      <c r="L78" s="5" t="s">
        <v>435</v>
      </c>
      <c r="M78" s="4" t="s">
        <v>137</v>
      </c>
      <c r="N78" s="4" t="s">
        <v>572</v>
      </c>
      <c r="O78" s="4" t="s">
        <v>103</v>
      </c>
      <c r="P78" s="4" t="s">
        <v>573</v>
      </c>
      <c r="Q78" s="4" t="s">
        <v>574</v>
      </c>
      <c r="R78" s="5">
        <v>61486</v>
      </c>
      <c r="S78" s="5">
        <v>240</v>
      </c>
      <c r="T78" s="5">
        <v>240</v>
      </c>
      <c r="U78" s="4" t="s">
        <v>575</v>
      </c>
      <c r="V78" s="4" t="s">
        <v>197</v>
      </c>
      <c r="W78" s="4" t="s">
        <v>103</v>
      </c>
      <c r="X78" s="4" t="s">
        <v>394</v>
      </c>
      <c r="Y78" s="4">
        <v>70162</v>
      </c>
      <c r="Z78" t="str">
        <f t="shared" si="1"/>
        <v>Jan-24</v>
      </c>
    </row>
    <row r="79" spans="1:26" ht="43.2" x14ac:dyDescent="0.3">
      <c r="A79" s="89">
        <v>78</v>
      </c>
      <c r="B79" s="4" t="s">
        <v>129</v>
      </c>
      <c r="C79" s="4" t="s">
        <v>130</v>
      </c>
      <c r="D79" s="4" t="s">
        <v>1222</v>
      </c>
      <c r="E79" s="4" t="s">
        <v>103</v>
      </c>
      <c r="F79" s="4" t="s">
        <v>131</v>
      </c>
      <c r="G79" s="4" t="s">
        <v>132</v>
      </c>
      <c r="H79" s="4" t="s">
        <v>167</v>
      </c>
      <c r="I79" s="5" t="s">
        <v>199</v>
      </c>
      <c r="J79" s="5" t="s">
        <v>337</v>
      </c>
      <c r="K79" s="5" t="s">
        <v>199</v>
      </c>
      <c r="L79" s="5" t="s">
        <v>576</v>
      </c>
      <c r="M79" s="4" t="s">
        <v>223</v>
      </c>
      <c r="N79" s="4" t="s">
        <v>577</v>
      </c>
      <c r="O79" s="4" t="s">
        <v>103</v>
      </c>
      <c r="P79" s="4" t="s">
        <v>577</v>
      </c>
      <c r="Q79" s="4" t="s">
        <v>578</v>
      </c>
      <c r="R79" s="5">
        <v>61484</v>
      </c>
      <c r="S79" s="5">
        <v>40</v>
      </c>
      <c r="T79" s="5">
        <v>40</v>
      </c>
      <c r="U79" s="4" t="s">
        <v>579</v>
      </c>
      <c r="V79" s="4" t="s">
        <v>151</v>
      </c>
      <c r="W79" s="4" t="s">
        <v>103</v>
      </c>
      <c r="X79" s="4" t="s">
        <v>143</v>
      </c>
      <c r="Y79" s="4">
        <v>70160</v>
      </c>
      <c r="Z79" t="str">
        <f t="shared" si="1"/>
        <v>Jan-24</v>
      </c>
    </row>
    <row r="80" spans="1:26" ht="57.6" x14ac:dyDescent="0.3">
      <c r="A80" s="89">
        <v>79</v>
      </c>
      <c r="B80" s="4" t="s">
        <v>129</v>
      </c>
      <c r="C80" s="4" t="s">
        <v>130</v>
      </c>
      <c r="D80" s="4" t="s">
        <v>1222</v>
      </c>
      <c r="E80" s="4" t="s">
        <v>103</v>
      </c>
      <c r="F80" s="4" t="s">
        <v>131</v>
      </c>
      <c r="G80" s="4" t="s">
        <v>132</v>
      </c>
      <c r="H80" s="4" t="s">
        <v>167</v>
      </c>
      <c r="I80" s="5" t="s">
        <v>580</v>
      </c>
      <c r="J80" s="5" t="s">
        <v>581</v>
      </c>
      <c r="K80" s="5" t="s">
        <v>580</v>
      </c>
      <c r="L80" s="5" t="s">
        <v>582</v>
      </c>
      <c r="M80" s="4" t="s">
        <v>223</v>
      </c>
      <c r="N80" s="4" t="s">
        <v>583</v>
      </c>
      <c r="O80" s="4" t="s">
        <v>170</v>
      </c>
      <c r="P80" s="4" t="s">
        <v>583</v>
      </c>
      <c r="Q80" s="4" t="s">
        <v>584</v>
      </c>
      <c r="R80" s="5">
        <v>61518</v>
      </c>
      <c r="S80" s="5">
        <v>30</v>
      </c>
      <c r="T80" s="5">
        <v>30</v>
      </c>
      <c r="U80" s="4" t="s">
        <v>585</v>
      </c>
      <c r="V80" s="4" t="s">
        <v>151</v>
      </c>
      <c r="W80" s="4" t="s">
        <v>103</v>
      </c>
      <c r="X80" s="4" t="s">
        <v>143</v>
      </c>
      <c r="Y80" s="4">
        <v>70178</v>
      </c>
      <c r="Z80" t="str">
        <f t="shared" si="1"/>
        <v>Jan-24</v>
      </c>
    </row>
    <row r="81" spans="1:26" ht="43.2" x14ac:dyDescent="0.3">
      <c r="A81" s="89">
        <v>80</v>
      </c>
      <c r="B81" s="4" t="s">
        <v>129</v>
      </c>
      <c r="C81" s="4" t="s">
        <v>130</v>
      </c>
      <c r="D81" s="4" t="s">
        <v>1222</v>
      </c>
      <c r="E81" s="4" t="s">
        <v>103</v>
      </c>
      <c r="F81" s="4" t="s">
        <v>131</v>
      </c>
      <c r="G81" s="4" t="s">
        <v>166</v>
      </c>
      <c r="H81" s="4" t="s">
        <v>133</v>
      </c>
      <c r="I81" s="5" t="s">
        <v>190</v>
      </c>
      <c r="J81" s="5" t="s">
        <v>487</v>
      </c>
      <c r="K81" s="5" t="s">
        <v>190</v>
      </c>
      <c r="L81" s="5" t="s">
        <v>145</v>
      </c>
      <c r="M81" s="4" t="s">
        <v>263</v>
      </c>
      <c r="N81" s="4" t="s">
        <v>586</v>
      </c>
      <c r="O81" s="4" t="s">
        <v>103</v>
      </c>
      <c r="P81" s="4" t="s">
        <v>586</v>
      </c>
      <c r="Q81" s="4" t="s">
        <v>587</v>
      </c>
      <c r="R81" s="5">
        <v>61572</v>
      </c>
      <c r="S81" s="5">
        <v>120</v>
      </c>
      <c r="T81" s="5">
        <v>120</v>
      </c>
      <c r="U81" s="4" t="s">
        <v>187</v>
      </c>
      <c r="V81" s="4" t="s">
        <v>142</v>
      </c>
      <c r="W81" s="4" t="s">
        <v>103</v>
      </c>
      <c r="X81" s="4" t="s">
        <v>394</v>
      </c>
      <c r="Y81" s="4" t="s">
        <v>103</v>
      </c>
      <c r="Z81" t="str">
        <f t="shared" si="1"/>
        <v>Jan-24</v>
      </c>
    </row>
    <row r="82" spans="1:26" ht="43.2" x14ac:dyDescent="0.3">
      <c r="A82" s="89">
        <v>81</v>
      </c>
      <c r="B82" s="4" t="s">
        <v>129</v>
      </c>
      <c r="C82" s="4" t="s">
        <v>130</v>
      </c>
      <c r="D82" s="4" t="s">
        <v>1481</v>
      </c>
      <c r="E82" s="4" t="s">
        <v>103</v>
      </c>
      <c r="F82" s="4" t="s">
        <v>131</v>
      </c>
      <c r="G82" s="4" t="s">
        <v>132</v>
      </c>
      <c r="H82" s="4" t="s">
        <v>167</v>
      </c>
      <c r="I82" s="5" t="s">
        <v>228</v>
      </c>
      <c r="J82" s="5" t="s">
        <v>222</v>
      </c>
      <c r="K82" s="5" t="s">
        <v>228</v>
      </c>
      <c r="L82" s="5" t="s">
        <v>588</v>
      </c>
      <c r="M82" s="4" t="s">
        <v>223</v>
      </c>
      <c r="N82" s="4" t="s">
        <v>589</v>
      </c>
      <c r="O82" s="4" t="s">
        <v>103</v>
      </c>
      <c r="P82" s="4" t="s">
        <v>590</v>
      </c>
      <c r="Q82" s="4" t="s">
        <v>591</v>
      </c>
      <c r="R82" s="5">
        <v>61493</v>
      </c>
      <c r="S82" s="5">
        <v>45</v>
      </c>
      <c r="T82" s="5">
        <v>45</v>
      </c>
      <c r="U82" s="4" t="s">
        <v>207</v>
      </c>
      <c r="V82" s="4" t="s">
        <v>197</v>
      </c>
      <c r="W82" s="4" t="s">
        <v>103</v>
      </c>
      <c r="X82" s="4" t="s">
        <v>143</v>
      </c>
      <c r="Y82" s="4" t="s">
        <v>152</v>
      </c>
      <c r="Z82" t="str">
        <f t="shared" si="1"/>
        <v>Jan-24</v>
      </c>
    </row>
    <row r="83" spans="1:26" ht="43.2" x14ac:dyDescent="0.3">
      <c r="A83" s="89">
        <v>82</v>
      </c>
      <c r="B83" s="4" t="s">
        <v>129</v>
      </c>
      <c r="C83" s="4" t="s">
        <v>130</v>
      </c>
      <c r="D83" s="4" t="s">
        <v>1481</v>
      </c>
      <c r="E83" s="4" t="s">
        <v>103</v>
      </c>
      <c r="F83" s="4" t="s">
        <v>131</v>
      </c>
      <c r="G83" s="4" t="s">
        <v>132</v>
      </c>
      <c r="H83" s="4" t="s">
        <v>167</v>
      </c>
      <c r="I83" s="5" t="s">
        <v>199</v>
      </c>
      <c r="J83" s="5" t="s">
        <v>302</v>
      </c>
      <c r="K83" s="5" t="s">
        <v>199</v>
      </c>
      <c r="L83" s="5" t="s">
        <v>435</v>
      </c>
      <c r="M83" s="4" t="s">
        <v>223</v>
      </c>
      <c r="N83" s="4" t="s">
        <v>592</v>
      </c>
      <c r="O83" s="4" t="s">
        <v>103</v>
      </c>
      <c r="P83" s="4" t="s">
        <v>593</v>
      </c>
      <c r="Q83" s="4" t="s">
        <v>594</v>
      </c>
      <c r="R83" s="5">
        <v>61490</v>
      </c>
      <c r="S83" s="5">
        <v>60</v>
      </c>
      <c r="T83" s="5">
        <v>60</v>
      </c>
      <c r="U83" s="4" t="s">
        <v>207</v>
      </c>
      <c r="V83" s="4" t="s">
        <v>197</v>
      </c>
      <c r="W83" s="4" t="s">
        <v>103</v>
      </c>
      <c r="X83" s="4" t="s">
        <v>143</v>
      </c>
      <c r="Y83" s="4" t="s">
        <v>152</v>
      </c>
      <c r="Z83" t="str">
        <f t="shared" si="1"/>
        <v>Jan-24</v>
      </c>
    </row>
    <row r="84" spans="1:26" ht="43.2" x14ac:dyDescent="0.3">
      <c r="A84" s="89">
        <v>83</v>
      </c>
      <c r="B84" s="4" t="s">
        <v>129</v>
      </c>
      <c r="C84" s="4" t="s">
        <v>130</v>
      </c>
      <c r="D84" s="4" t="s">
        <v>1481</v>
      </c>
      <c r="E84" s="4" t="s">
        <v>103</v>
      </c>
      <c r="F84" s="4" t="s">
        <v>131</v>
      </c>
      <c r="G84" s="4" t="s">
        <v>132</v>
      </c>
      <c r="H84" s="4" t="s">
        <v>167</v>
      </c>
      <c r="I84" s="5" t="s">
        <v>233</v>
      </c>
      <c r="J84" s="5" t="s">
        <v>200</v>
      </c>
      <c r="K84" s="5" t="s">
        <v>580</v>
      </c>
      <c r="L84" s="5" t="s">
        <v>216</v>
      </c>
      <c r="M84" s="4" t="s">
        <v>223</v>
      </c>
      <c r="N84" s="4" t="s">
        <v>595</v>
      </c>
      <c r="O84" s="4" t="s">
        <v>103</v>
      </c>
      <c r="P84" s="4" t="s">
        <v>596</v>
      </c>
      <c r="Q84" s="4" t="s">
        <v>597</v>
      </c>
      <c r="R84" s="5">
        <v>61523</v>
      </c>
      <c r="S84" s="5">
        <v>60</v>
      </c>
      <c r="T84" s="5">
        <v>60</v>
      </c>
      <c r="U84" s="4" t="s">
        <v>239</v>
      </c>
      <c r="V84" s="4" t="s">
        <v>197</v>
      </c>
      <c r="W84" s="4" t="s">
        <v>103</v>
      </c>
      <c r="X84" s="4" t="s">
        <v>143</v>
      </c>
      <c r="Y84" s="4" t="s">
        <v>152</v>
      </c>
      <c r="Z84" t="str">
        <f t="shared" si="1"/>
        <v>Jan-24</v>
      </c>
    </row>
    <row r="85" spans="1:26" ht="57.6" x14ac:dyDescent="0.3">
      <c r="A85" s="89">
        <v>84</v>
      </c>
      <c r="B85" s="4" t="s">
        <v>129</v>
      </c>
      <c r="C85" s="4" t="s">
        <v>130</v>
      </c>
      <c r="D85" s="4" t="s">
        <v>1481</v>
      </c>
      <c r="E85" s="4" t="s">
        <v>103</v>
      </c>
      <c r="F85" s="4" t="s">
        <v>131</v>
      </c>
      <c r="G85" s="4" t="s">
        <v>132</v>
      </c>
      <c r="H85" s="4" t="s">
        <v>167</v>
      </c>
      <c r="I85" s="5" t="s">
        <v>580</v>
      </c>
      <c r="J85" s="5" t="s">
        <v>467</v>
      </c>
      <c r="K85" s="5" t="s">
        <v>580</v>
      </c>
      <c r="L85" s="5" t="s">
        <v>598</v>
      </c>
      <c r="M85" s="4" t="s">
        <v>223</v>
      </c>
      <c r="N85" s="4" t="s">
        <v>599</v>
      </c>
      <c r="O85" s="4" t="s">
        <v>170</v>
      </c>
      <c r="P85" s="4" t="s">
        <v>599</v>
      </c>
      <c r="Q85" s="4" t="s">
        <v>600</v>
      </c>
      <c r="R85" s="5">
        <v>61519</v>
      </c>
      <c r="S85" s="5">
        <v>45</v>
      </c>
      <c r="T85" s="5">
        <v>45</v>
      </c>
      <c r="U85" s="4" t="s">
        <v>601</v>
      </c>
      <c r="V85" s="4" t="s">
        <v>151</v>
      </c>
      <c r="W85" s="4" t="s">
        <v>103</v>
      </c>
      <c r="X85" s="4" t="s">
        <v>143</v>
      </c>
      <c r="Y85" s="4">
        <v>68976</v>
      </c>
      <c r="Z85" t="str">
        <f t="shared" si="1"/>
        <v>Jan-24</v>
      </c>
    </row>
    <row r="86" spans="1:26" ht="43.2" x14ac:dyDescent="0.3">
      <c r="A86" s="89">
        <v>85</v>
      </c>
      <c r="B86" s="4" t="s">
        <v>129</v>
      </c>
      <c r="C86" s="4" t="s">
        <v>130</v>
      </c>
      <c r="D86" s="4" t="s">
        <v>1481</v>
      </c>
      <c r="E86" s="4" t="s">
        <v>103</v>
      </c>
      <c r="F86" s="4" t="s">
        <v>131</v>
      </c>
      <c r="G86" s="4" t="s">
        <v>132</v>
      </c>
      <c r="H86" s="4" t="s">
        <v>133</v>
      </c>
      <c r="I86" s="5" t="s">
        <v>602</v>
      </c>
      <c r="J86" s="5" t="s">
        <v>155</v>
      </c>
      <c r="K86" s="5" t="s">
        <v>602</v>
      </c>
      <c r="L86" s="5" t="s">
        <v>210</v>
      </c>
      <c r="M86" s="4" t="s">
        <v>137</v>
      </c>
      <c r="N86" s="4" t="s">
        <v>603</v>
      </c>
      <c r="O86" s="4" t="s">
        <v>103</v>
      </c>
      <c r="P86" s="4" t="s">
        <v>604</v>
      </c>
      <c r="Q86" s="4" t="s">
        <v>605</v>
      </c>
      <c r="R86" s="5">
        <v>61533</v>
      </c>
      <c r="S86" s="5">
        <v>40</v>
      </c>
      <c r="T86" s="5">
        <v>40</v>
      </c>
      <c r="U86" s="4" t="s">
        <v>606</v>
      </c>
      <c r="V86" s="4" t="s">
        <v>151</v>
      </c>
      <c r="W86" s="4" t="s">
        <v>103</v>
      </c>
      <c r="X86" s="4" t="s">
        <v>143</v>
      </c>
      <c r="Y86" s="4" t="s">
        <v>152</v>
      </c>
      <c r="Z86" t="str">
        <f t="shared" si="1"/>
        <v>Jan-24</v>
      </c>
    </row>
    <row r="87" spans="1:26" ht="43.2" x14ac:dyDescent="0.3">
      <c r="A87" s="89">
        <v>86</v>
      </c>
      <c r="B87" s="4" t="s">
        <v>129</v>
      </c>
      <c r="C87" s="4" t="s">
        <v>130</v>
      </c>
      <c r="D87" s="4" t="s">
        <v>1481</v>
      </c>
      <c r="E87" s="4" t="s">
        <v>103</v>
      </c>
      <c r="F87" s="4" t="s">
        <v>131</v>
      </c>
      <c r="G87" s="4" t="s">
        <v>132</v>
      </c>
      <c r="H87" s="4" t="s">
        <v>167</v>
      </c>
      <c r="I87" s="5" t="s">
        <v>607</v>
      </c>
      <c r="J87" s="5" t="s">
        <v>216</v>
      </c>
      <c r="K87" s="5" t="s">
        <v>607</v>
      </c>
      <c r="L87" s="5" t="s">
        <v>302</v>
      </c>
      <c r="M87" s="4" t="s">
        <v>223</v>
      </c>
      <c r="N87" s="4" t="s">
        <v>608</v>
      </c>
      <c r="O87" s="4" t="s">
        <v>103</v>
      </c>
      <c r="P87" s="4" t="s">
        <v>609</v>
      </c>
      <c r="Q87" s="4" t="s">
        <v>610</v>
      </c>
      <c r="R87" s="5">
        <v>61535</v>
      </c>
      <c r="S87" s="5">
        <v>60</v>
      </c>
      <c r="T87" s="5">
        <v>60</v>
      </c>
      <c r="U87" s="4" t="s">
        <v>103</v>
      </c>
      <c r="V87" s="4" t="s">
        <v>197</v>
      </c>
      <c r="W87" s="4" t="s">
        <v>103</v>
      </c>
      <c r="X87" s="4" t="s">
        <v>143</v>
      </c>
      <c r="Y87" s="4" t="s">
        <v>152</v>
      </c>
      <c r="Z87" t="str">
        <f t="shared" si="1"/>
        <v>Jan-24</v>
      </c>
    </row>
    <row r="88" spans="1:26" ht="57.6" x14ac:dyDescent="0.3">
      <c r="A88" s="89">
        <v>87</v>
      </c>
      <c r="B88" s="4" t="s">
        <v>129</v>
      </c>
      <c r="C88" s="4" t="s">
        <v>130</v>
      </c>
      <c r="D88" s="4" t="s">
        <v>1481</v>
      </c>
      <c r="E88" s="4" t="s">
        <v>103</v>
      </c>
      <c r="F88" s="4" t="s">
        <v>131</v>
      </c>
      <c r="G88" s="4" t="s">
        <v>132</v>
      </c>
      <c r="H88" s="4" t="s">
        <v>167</v>
      </c>
      <c r="I88" s="5" t="s">
        <v>611</v>
      </c>
      <c r="J88" s="5" t="s">
        <v>191</v>
      </c>
      <c r="K88" s="5" t="s">
        <v>611</v>
      </c>
      <c r="L88" s="5" t="s">
        <v>200</v>
      </c>
      <c r="M88" s="4" t="s">
        <v>223</v>
      </c>
      <c r="N88" s="4" t="s">
        <v>599</v>
      </c>
      <c r="O88" s="4" t="s">
        <v>170</v>
      </c>
      <c r="P88" s="4" t="s">
        <v>599</v>
      </c>
      <c r="Q88" s="4" t="s">
        <v>612</v>
      </c>
      <c r="R88" s="5">
        <v>61540</v>
      </c>
      <c r="S88" s="5">
        <v>60</v>
      </c>
      <c r="T88" s="5">
        <v>60</v>
      </c>
      <c r="U88" s="4" t="s">
        <v>601</v>
      </c>
      <c r="V88" s="4" t="s">
        <v>197</v>
      </c>
      <c r="W88" s="4" t="s">
        <v>103</v>
      </c>
      <c r="X88" s="4" t="s">
        <v>143</v>
      </c>
      <c r="Y88" s="4" t="s">
        <v>152</v>
      </c>
      <c r="Z88" t="str">
        <f t="shared" si="1"/>
        <v>Jan-24</v>
      </c>
    </row>
    <row r="89" spans="1:26" ht="43.2" x14ac:dyDescent="0.3">
      <c r="A89" s="89">
        <v>88</v>
      </c>
      <c r="B89" s="4" t="s">
        <v>129</v>
      </c>
      <c r="C89" s="4" t="s">
        <v>130</v>
      </c>
      <c r="D89" s="4" t="s">
        <v>1481</v>
      </c>
      <c r="E89" s="4" t="s">
        <v>103</v>
      </c>
      <c r="F89" s="4" t="s">
        <v>131</v>
      </c>
      <c r="G89" s="4" t="s">
        <v>166</v>
      </c>
      <c r="H89" s="4" t="s">
        <v>133</v>
      </c>
      <c r="I89" s="5" t="s">
        <v>500</v>
      </c>
      <c r="J89" s="5" t="s">
        <v>613</v>
      </c>
      <c r="K89" s="5" t="s">
        <v>240</v>
      </c>
      <c r="L89" s="5" t="s">
        <v>614</v>
      </c>
      <c r="M89" s="4" t="s">
        <v>263</v>
      </c>
      <c r="N89" s="4" t="s">
        <v>615</v>
      </c>
      <c r="O89" s="4" t="s">
        <v>103</v>
      </c>
      <c r="P89" s="4" t="s">
        <v>616</v>
      </c>
      <c r="Q89" s="4" t="s">
        <v>617</v>
      </c>
      <c r="R89" s="5">
        <v>61550</v>
      </c>
      <c r="S89" s="5">
        <v>60</v>
      </c>
      <c r="T89" s="5">
        <v>60</v>
      </c>
      <c r="U89" s="4" t="s">
        <v>495</v>
      </c>
      <c r="V89" s="4" t="s">
        <v>197</v>
      </c>
      <c r="W89" s="4" t="s">
        <v>103</v>
      </c>
      <c r="X89" s="4" t="s">
        <v>143</v>
      </c>
      <c r="Y89" s="4" t="s">
        <v>103</v>
      </c>
      <c r="Z89" t="str">
        <f t="shared" si="1"/>
        <v>Jan-24</v>
      </c>
    </row>
    <row r="90" spans="1:26" ht="43.2" x14ac:dyDescent="0.3">
      <c r="A90" s="89">
        <v>89</v>
      </c>
      <c r="B90" s="4" t="s">
        <v>129</v>
      </c>
      <c r="C90" s="4" t="s">
        <v>130</v>
      </c>
      <c r="D90" s="4" t="s">
        <v>1481</v>
      </c>
      <c r="E90" s="4" t="s">
        <v>103</v>
      </c>
      <c r="F90" s="4" t="s">
        <v>131</v>
      </c>
      <c r="G90" s="4" t="s">
        <v>132</v>
      </c>
      <c r="H90" s="4" t="s">
        <v>167</v>
      </c>
      <c r="I90" s="5" t="s">
        <v>250</v>
      </c>
      <c r="J90" s="5" t="s">
        <v>242</v>
      </c>
      <c r="K90" s="5" t="s">
        <v>250</v>
      </c>
      <c r="L90" s="5" t="s">
        <v>576</v>
      </c>
      <c r="M90" s="4" t="s">
        <v>223</v>
      </c>
      <c r="N90" s="4" t="s">
        <v>618</v>
      </c>
      <c r="O90" s="4" t="s">
        <v>103</v>
      </c>
      <c r="P90" s="4" t="s">
        <v>618</v>
      </c>
      <c r="Q90" s="4" t="s">
        <v>619</v>
      </c>
      <c r="R90" s="5">
        <v>61558</v>
      </c>
      <c r="S90" s="5">
        <v>90</v>
      </c>
      <c r="T90" s="5">
        <v>90</v>
      </c>
      <c r="U90" s="4" t="s">
        <v>620</v>
      </c>
      <c r="V90" s="4" t="s">
        <v>151</v>
      </c>
      <c r="W90" s="4" t="s">
        <v>103</v>
      </c>
      <c r="X90" s="4" t="s">
        <v>143</v>
      </c>
      <c r="Y90" s="4" t="s">
        <v>152</v>
      </c>
      <c r="Z90" t="str">
        <f t="shared" si="1"/>
        <v>Jan-24</v>
      </c>
    </row>
    <row r="91" spans="1:26" ht="43.2" x14ac:dyDescent="0.3">
      <c r="A91" s="89">
        <v>90</v>
      </c>
      <c r="B91" s="4" t="s">
        <v>129</v>
      </c>
      <c r="C91" s="4" t="s">
        <v>130</v>
      </c>
      <c r="D91" s="4" t="s">
        <v>1459</v>
      </c>
      <c r="E91" s="4" t="s">
        <v>103</v>
      </c>
      <c r="F91" s="4" t="s">
        <v>131</v>
      </c>
      <c r="G91" s="4" t="s">
        <v>132</v>
      </c>
      <c r="H91" s="4" t="s">
        <v>133</v>
      </c>
      <c r="I91" s="5" t="s">
        <v>153</v>
      </c>
      <c r="J91" s="5" t="s">
        <v>246</v>
      </c>
      <c r="K91" s="5" t="s">
        <v>153</v>
      </c>
      <c r="L91" s="5" t="s">
        <v>621</v>
      </c>
      <c r="M91" s="4" t="s">
        <v>137</v>
      </c>
      <c r="N91" s="4" t="s">
        <v>622</v>
      </c>
      <c r="O91" s="4" t="s">
        <v>103</v>
      </c>
      <c r="P91" s="4" t="s">
        <v>623</v>
      </c>
      <c r="Q91" s="4" t="s">
        <v>624</v>
      </c>
      <c r="R91" s="5">
        <v>61475</v>
      </c>
      <c r="S91" s="5">
        <v>90</v>
      </c>
      <c r="T91" s="5">
        <v>90</v>
      </c>
      <c r="U91" s="4" t="s">
        <v>625</v>
      </c>
      <c r="V91" s="4" t="s">
        <v>151</v>
      </c>
      <c r="W91" s="4" t="s">
        <v>103</v>
      </c>
      <c r="X91" s="4" t="s">
        <v>143</v>
      </c>
      <c r="Y91" s="4" t="s">
        <v>152</v>
      </c>
      <c r="Z91" t="str">
        <f t="shared" si="1"/>
        <v>Jan-24</v>
      </c>
    </row>
    <row r="92" spans="1:26" ht="57.6" x14ac:dyDescent="0.3">
      <c r="A92" s="89">
        <v>91</v>
      </c>
      <c r="B92" s="4" t="s">
        <v>129</v>
      </c>
      <c r="C92" s="4" t="s">
        <v>130</v>
      </c>
      <c r="D92" s="4" t="s">
        <v>1463</v>
      </c>
      <c r="E92" s="4" t="s">
        <v>103</v>
      </c>
      <c r="F92" s="4" t="s">
        <v>131</v>
      </c>
      <c r="G92" s="4" t="s">
        <v>132</v>
      </c>
      <c r="H92" s="4" t="s">
        <v>167</v>
      </c>
      <c r="I92" s="5" t="s">
        <v>372</v>
      </c>
      <c r="J92" s="5" t="s">
        <v>145</v>
      </c>
      <c r="K92" s="5" t="s">
        <v>372</v>
      </c>
      <c r="L92" s="5" t="s">
        <v>576</v>
      </c>
      <c r="M92" s="4" t="s">
        <v>223</v>
      </c>
      <c r="N92" s="4" t="s">
        <v>626</v>
      </c>
      <c r="O92" s="4" t="s">
        <v>103</v>
      </c>
      <c r="P92" s="4" t="s">
        <v>627</v>
      </c>
      <c r="Q92" s="4" t="s">
        <v>628</v>
      </c>
      <c r="R92" s="5">
        <v>61546</v>
      </c>
      <c r="S92" s="5">
        <v>270</v>
      </c>
      <c r="T92" s="5">
        <v>270</v>
      </c>
      <c r="U92" s="4" t="s">
        <v>629</v>
      </c>
      <c r="V92" s="4" t="s">
        <v>151</v>
      </c>
      <c r="W92" s="4" t="s">
        <v>103</v>
      </c>
      <c r="X92" s="4" t="s">
        <v>143</v>
      </c>
      <c r="Y92" s="4" t="s">
        <v>152</v>
      </c>
      <c r="Z92" t="str">
        <f t="shared" si="1"/>
        <v>Jan-24</v>
      </c>
    </row>
    <row r="93" spans="1:26" ht="43.2" x14ac:dyDescent="0.3">
      <c r="A93" s="89">
        <v>92</v>
      </c>
      <c r="B93" s="4" t="s">
        <v>129</v>
      </c>
      <c r="C93" s="4" t="s">
        <v>130</v>
      </c>
      <c r="D93" s="4" t="s">
        <v>1463</v>
      </c>
      <c r="E93" s="4" t="s">
        <v>103</v>
      </c>
      <c r="F93" s="4" t="s">
        <v>131</v>
      </c>
      <c r="G93" s="4" t="s">
        <v>166</v>
      </c>
      <c r="H93" s="4" t="s">
        <v>133</v>
      </c>
      <c r="I93" s="5" t="s">
        <v>240</v>
      </c>
      <c r="J93" s="5" t="s">
        <v>315</v>
      </c>
      <c r="K93" s="5" t="s">
        <v>240</v>
      </c>
      <c r="L93" s="5" t="s">
        <v>515</v>
      </c>
      <c r="M93" s="4" t="s">
        <v>263</v>
      </c>
      <c r="N93" s="4" t="s">
        <v>630</v>
      </c>
      <c r="O93" s="4" t="s">
        <v>103</v>
      </c>
      <c r="P93" s="4" t="s">
        <v>631</v>
      </c>
      <c r="Q93" s="4" t="s">
        <v>632</v>
      </c>
      <c r="R93" s="5">
        <v>61554</v>
      </c>
      <c r="S93" s="5">
        <v>20</v>
      </c>
      <c r="T93" s="5">
        <v>20</v>
      </c>
      <c r="U93" s="4" t="s">
        <v>633</v>
      </c>
      <c r="V93" s="4" t="s">
        <v>197</v>
      </c>
      <c r="W93" s="4" t="s">
        <v>103</v>
      </c>
      <c r="X93" s="4" t="s">
        <v>143</v>
      </c>
      <c r="Y93" s="4" t="s">
        <v>103</v>
      </c>
      <c r="Z93" t="str">
        <f t="shared" si="1"/>
        <v>Jan-24</v>
      </c>
    </row>
    <row r="94" spans="1:26" ht="43.2" x14ac:dyDescent="0.3">
      <c r="A94" s="89">
        <v>93</v>
      </c>
      <c r="B94" s="4" t="s">
        <v>129</v>
      </c>
      <c r="C94" s="4" t="s">
        <v>634</v>
      </c>
      <c r="D94" s="4" t="s">
        <v>1097</v>
      </c>
      <c r="E94" s="4" t="s">
        <v>103</v>
      </c>
      <c r="F94" s="4" t="s">
        <v>131</v>
      </c>
      <c r="G94" s="4" t="s">
        <v>132</v>
      </c>
      <c r="H94" s="4" t="s">
        <v>133</v>
      </c>
      <c r="I94" s="5" t="s">
        <v>144</v>
      </c>
      <c r="J94" s="5" t="s">
        <v>241</v>
      </c>
      <c r="K94" s="5" t="s">
        <v>144</v>
      </c>
      <c r="L94" s="5" t="s">
        <v>242</v>
      </c>
      <c r="M94" s="4" t="s">
        <v>137</v>
      </c>
      <c r="N94" s="4" t="s">
        <v>635</v>
      </c>
      <c r="O94" s="4" t="s">
        <v>103</v>
      </c>
      <c r="P94" s="4" t="s">
        <v>636</v>
      </c>
      <c r="Q94" s="4" t="s">
        <v>637</v>
      </c>
      <c r="R94" s="5">
        <v>61454</v>
      </c>
      <c r="S94" s="5">
        <v>30</v>
      </c>
      <c r="T94" s="5">
        <v>30</v>
      </c>
      <c r="U94" s="4" t="s">
        <v>458</v>
      </c>
      <c r="V94" s="4" t="s">
        <v>151</v>
      </c>
      <c r="W94" s="4" t="s">
        <v>103</v>
      </c>
      <c r="X94" s="4" t="s">
        <v>143</v>
      </c>
      <c r="Y94" s="4" t="s">
        <v>152</v>
      </c>
      <c r="Z94" t="str">
        <f t="shared" si="1"/>
        <v>Jan-24</v>
      </c>
    </row>
    <row r="95" spans="1:26" ht="43.2" x14ac:dyDescent="0.3">
      <c r="A95" s="89">
        <v>94</v>
      </c>
      <c r="B95" s="4" t="s">
        <v>129</v>
      </c>
      <c r="C95" s="4" t="s">
        <v>634</v>
      </c>
      <c r="D95" s="4" t="s">
        <v>1097</v>
      </c>
      <c r="E95" s="4" t="s">
        <v>103</v>
      </c>
      <c r="F95" s="4" t="s">
        <v>131</v>
      </c>
      <c r="G95" s="4" t="s">
        <v>132</v>
      </c>
      <c r="H95" s="4" t="s">
        <v>133</v>
      </c>
      <c r="I95" s="5" t="s">
        <v>144</v>
      </c>
      <c r="J95" s="5" t="s">
        <v>200</v>
      </c>
      <c r="K95" s="5" t="s">
        <v>144</v>
      </c>
      <c r="L95" s="5" t="s">
        <v>192</v>
      </c>
      <c r="M95" s="4" t="s">
        <v>137</v>
      </c>
      <c r="N95" s="4" t="s">
        <v>638</v>
      </c>
      <c r="O95" s="4" t="s">
        <v>103</v>
      </c>
      <c r="P95" s="4" t="s">
        <v>639</v>
      </c>
      <c r="Q95" s="4" t="s">
        <v>639</v>
      </c>
      <c r="R95" s="5">
        <v>61443</v>
      </c>
      <c r="S95" s="5">
        <v>30</v>
      </c>
      <c r="T95" s="5">
        <v>30</v>
      </c>
      <c r="U95" s="4" t="s">
        <v>491</v>
      </c>
      <c r="V95" s="4" t="s">
        <v>197</v>
      </c>
      <c r="W95" s="4" t="s">
        <v>103</v>
      </c>
      <c r="X95" s="4" t="s">
        <v>143</v>
      </c>
      <c r="Y95" s="4">
        <v>69031</v>
      </c>
      <c r="Z95" t="str">
        <f t="shared" si="1"/>
        <v>Jan-24</v>
      </c>
    </row>
    <row r="96" spans="1:26" ht="43.2" x14ac:dyDescent="0.3">
      <c r="A96" s="89">
        <v>95</v>
      </c>
      <c r="B96" s="4" t="s">
        <v>129</v>
      </c>
      <c r="C96" s="4" t="s">
        <v>634</v>
      </c>
      <c r="D96" s="4" t="s">
        <v>1097</v>
      </c>
      <c r="E96" s="4" t="s">
        <v>103</v>
      </c>
      <c r="F96" s="4" t="s">
        <v>131</v>
      </c>
      <c r="G96" s="4" t="s">
        <v>132</v>
      </c>
      <c r="H96" s="4" t="s">
        <v>167</v>
      </c>
      <c r="I96" s="5" t="s">
        <v>250</v>
      </c>
      <c r="J96" s="5" t="s">
        <v>247</v>
      </c>
      <c r="K96" s="5" t="s">
        <v>250</v>
      </c>
      <c r="L96" s="5" t="s">
        <v>640</v>
      </c>
      <c r="M96" s="4" t="s">
        <v>223</v>
      </c>
      <c r="N96" s="4" t="s">
        <v>641</v>
      </c>
      <c r="O96" s="4" t="s">
        <v>103</v>
      </c>
      <c r="P96" s="4" t="s">
        <v>642</v>
      </c>
      <c r="Q96" s="4" t="s">
        <v>643</v>
      </c>
      <c r="R96" s="5">
        <v>61557</v>
      </c>
      <c r="S96" s="5">
        <v>115</v>
      </c>
      <c r="T96" s="5">
        <v>115</v>
      </c>
      <c r="U96" s="4" t="s">
        <v>620</v>
      </c>
      <c r="V96" s="4" t="s">
        <v>151</v>
      </c>
      <c r="W96" s="4" t="s">
        <v>103</v>
      </c>
      <c r="X96" s="4" t="s">
        <v>143</v>
      </c>
      <c r="Y96" s="4">
        <v>72102</v>
      </c>
      <c r="Z96" t="str">
        <f t="shared" si="1"/>
        <v>Jan-24</v>
      </c>
    </row>
    <row r="97" spans="1:26" ht="43.2" x14ac:dyDescent="0.3">
      <c r="A97" s="89">
        <v>96</v>
      </c>
      <c r="B97" s="4" t="s">
        <v>129</v>
      </c>
      <c r="C97" s="4" t="s">
        <v>644</v>
      </c>
      <c r="D97" s="4" t="s">
        <v>645</v>
      </c>
      <c r="E97" s="4" t="s">
        <v>103</v>
      </c>
      <c r="F97" s="4" t="s">
        <v>131</v>
      </c>
      <c r="G97" s="4" t="s">
        <v>166</v>
      </c>
      <c r="H97" s="4" t="s">
        <v>133</v>
      </c>
      <c r="I97" s="5" t="s">
        <v>646</v>
      </c>
      <c r="J97" s="5" t="s">
        <v>161</v>
      </c>
      <c r="K97" s="5" t="s">
        <v>646</v>
      </c>
      <c r="L97" s="5" t="s">
        <v>647</v>
      </c>
      <c r="M97" s="4" t="s">
        <v>263</v>
      </c>
      <c r="N97" s="4" t="s">
        <v>648</v>
      </c>
      <c r="O97" s="4" t="s">
        <v>103</v>
      </c>
      <c r="P97" s="4" t="s">
        <v>649</v>
      </c>
      <c r="Q97" s="4" t="s">
        <v>650</v>
      </c>
      <c r="R97" s="5">
        <v>61509</v>
      </c>
      <c r="S97" s="5">
        <v>45</v>
      </c>
      <c r="T97" s="5">
        <v>45</v>
      </c>
      <c r="U97" s="4" t="s">
        <v>651</v>
      </c>
      <c r="V97" s="4" t="s">
        <v>142</v>
      </c>
      <c r="W97" s="4" t="s">
        <v>103</v>
      </c>
      <c r="X97" s="4" t="s">
        <v>143</v>
      </c>
      <c r="Y97" s="4" t="s">
        <v>103</v>
      </c>
      <c r="Z97" t="str">
        <f t="shared" si="1"/>
        <v>Jan-24</v>
      </c>
    </row>
    <row r="98" spans="1:26" ht="43.2" x14ac:dyDescent="0.3">
      <c r="A98" s="89">
        <v>97</v>
      </c>
      <c r="B98" s="4" t="s">
        <v>129</v>
      </c>
      <c r="C98" s="4" t="s">
        <v>130</v>
      </c>
      <c r="D98" s="4" t="s">
        <v>713</v>
      </c>
      <c r="E98" s="4" t="s">
        <v>103</v>
      </c>
      <c r="F98" s="4" t="s">
        <v>131</v>
      </c>
      <c r="G98" s="4" t="s">
        <v>132</v>
      </c>
      <c r="H98" s="4" t="s">
        <v>133</v>
      </c>
      <c r="I98" s="5" t="s">
        <v>134</v>
      </c>
      <c r="J98" s="5" t="s">
        <v>652</v>
      </c>
      <c r="K98" s="5" t="s">
        <v>134</v>
      </c>
      <c r="L98" s="5" t="s">
        <v>161</v>
      </c>
      <c r="M98" s="4" t="s">
        <v>137</v>
      </c>
      <c r="N98" s="4" t="s">
        <v>653</v>
      </c>
      <c r="O98" s="4" t="s">
        <v>103</v>
      </c>
      <c r="P98" s="4" t="s">
        <v>654</v>
      </c>
      <c r="Q98" s="4" t="s">
        <v>655</v>
      </c>
      <c r="R98" s="5">
        <v>61421</v>
      </c>
      <c r="S98" s="5">
        <v>60</v>
      </c>
      <c r="T98" s="5">
        <v>60</v>
      </c>
      <c r="U98" s="4" t="s">
        <v>656</v>
      </c>
      <c r="V98" s="4" t="s">
        <v>142</v>
      </c>
      <c r="W98" s="4" t="s">
        <v>103</v>
      </c>
      <c r="X98" s="4" t="s">
        <v>143</v>
      </c>
      <c r="Y98" s="4">
        <v>68946</v>
      </c>
      <c r="Z98" t="str">
        <f t="shared" si="1"/>
        <v>Jan-24</v>
      </c>
    </row>
    <row r="99" spans="1:26" ht="86.4" x14ac:dyDescent="0.3">
      <c r="A99" s="89">
        <v>98</v>
      </c>
      <c r="B99" s="4" t="s">
        <v>129</v>
      </c>
      <c r="C99" s="4" t="s">
        <v>130</v>
      </c>
      <c r="D99" s="4" t="s">
        <v>713</v>
      </c>
      <c r="E99" s="4" t="s">
        <v>103</v>
      </c>
      <c r="F99" s="4" t="s">
        <v>131</v>
      </c>
      <c r="G99" s="4" t="s">
        <v>132</v>
      </c>
      <c r="H99" s="4" t="s">
        <v>167</v>
      </c>
      <c r="I99" s="5" t="s">
        <v>134</v>
      </c>
      <c r="J99" s="5" t="s">
        <v>191</v>
      </c>
      <c r="K99" s="5" t="s">
        <v>352</v>
      </c>
      <c r="L99" s="5" t="s">
        <v>235</v>
      </c>
      <c r="M99" s="4" t="s">
        <v>223</v>
      </c>
      <c r="N99" s="4" t="s">
        <v>657</v>
      </c>
      <c r="O99" s="4" t="s">
        <v>170</v>
      </c>
      <c r="P99" s="4" t="s">
        <v>657</v>
      </c>
      <c r="Q99" s="4" t="s">
        <v>658</v>
      </c>
      <c r="R99" s="5">
        <v>61417</v>
      </c>
      <c r="S99" s="5">
        <v>450</v>
      </c>
      <c r="T99" s="5">
        <v>450</v>
      </c>
      <c r="U99" s="4" t="s">
        <v>659</v>
      </c>
      <c r="V99" s="4" t="s">
        <v>197</v>
      </c>
      <c r="W99" s="4" t="s">
        <v>103</v>
      </c>
      <c r="X99" s="4" t="s">
        <v>143</v>
      </c>
      <c r="Y99" s="4">
        <v>68951</v>
      </c>
      <c r="Z99" t="str">
        <f t="shared" si="1"/>
        <v>Jan-24</v>
      </c>
    </row>
    <row r="100" spans="1:26" ht="86.4" x14ac:dyDescent="0.3">
      <c r="A100" s="89">
        <v>99</v>
      </c>
      <c r="B100" s="4" t="s">
        <v>129</v>
      </c>
      <c r="C100" s="4" t="s">
        <v>130</v>
      </c>
      <c r="D100" s="4" t="s">
        <v>713</v>
      </c>
      <c r="E100" s="4" t="s">
        <v>103</v>
      </c>
      <c r="F100" s="4" t="s">
        <v>131</v>
      </c>
      <c r="G100" s="4" t="s">
        <v>132</v>
      </c>
      <c r="H100" s="4" t="s">
        <v>167</v>
      </c>
      <c r="I100" s="5" t="s">
        <v>352</v>
      </c>
      <c r="J100" s="5" t="s">
        <v>155</v>
      </c>
      <c r="K100" s="5" t="s">
        <v>352</v>
      </c>
      <c r="L100" s="5" t="s">
        <v>242</v>
      </c>
      <c r="M100" s="4" t="s">
        <v>223</v>
      </c>
      <c r="N100" s="4" t="s">
        <v>660</v>
      </c>
      <c r="O100" s="4" t="s">
        <v>103</v>
      </c>
      <c r="P100" s="4" t="s">
        <v>661</v>
      </c>
      <c r="Q100" s="4" t="s">
        <v>662</v>
      </c>
      <c r="R100" s="5">
        <v>61423</v>
      </c>
      <c r="S100" s="5">
        <v>120</v>
      </c>
      <c r="T100" s="5">
        <v>120</v>
      </c>
      <c r="U100" s="4" t="s">
        <v>663</v>
      </c>
      <c r="V100" s="4" t="s">
        <v>151</v>
      </c>
      <c r="W100" s="4" t="s">
        <v>103</v>
      </c>
      <c r="X100" s="4" t="s">
        <v>143</v>
      </c>
      <c r="Y100" s="4" t="s">
        <v>152</v>
      </c>
      <c r="Z100" t="str">
        <f t="shared" si="1"/>
        <v>Jan-24</v>
      </c>
    </row>
    <row r="101" spans="1:26" ht="43.2" x14ac:dyDescent="0.3">
      <c r="A101" s="89">
        <v>100</v>
      </c>
      <c r="B101" s="4" t="s">
        <v>129</v>
      </c>
      <c r="C101" s="4" t="s">
        <v>130</v>
      </c>
      <c r="D101" s="4" t="s">
        <v>713</v>
      </c>
      <c r="E101" s="4" t="s">
        <v>103</v>
      </c>
      <c r="F101" s="4" t="s">
        <v>131</v>
      </c>
      <c r="G101" s="4" t="s">
        <v>132</v>
      </c>
      <c r="H101" s="4" t="s">
        <v>133</v>
      </c>
      <c r="I101" s="5" t="s">
        <v>174</v>
      </c>
      <c r="J101" s="5" t="s">
        <v>664</v>
      </c>
      <c r="K101" s="5" t="s">
        <v>174</v>
      </c>
      <c r="L101" s="5" t="s">
        <v>665</v>
      </c>
      <c r="M101" s="4" t="s">
        <v>137</v>
      </c>
      <c r="N101" s="4" t="s">
        <v>666</v>
      </c>
      <c r="O101" s="4" t="s">
        <v>103</v>
      </c>
      <c r="P101" s="4" t="s">
        <v>667</v>
      </c>
      <c r="Q101" s="4" t="s">
        <v>668</v>
      </c>
      <c r="R101" s="5">
        <v>61502</v>
      </c>
      <c r="S101" s="5">
        <v>45</v>
      </c>
      <c r="T101" s="5">
        <v>45</v>
      </c>
      <c r="U101" s="4" t="s">
        <v>669</v>
      </c>
      <c r="V101" s="4" t="s">
        <v>142</v>
      </c>
      <c r="W101" s="4" t="s">
        <v>103</v>
      </c>
      <c r="X101" s="4" t="s">
        <v>143</v>
      </c>
      <c r="Y101" s="4">
        <v>68965</v>
      </c>
      <c r="Z101" t="str">
        <f t="shared" si="1"/>
        <v>Jan-24</v>
      </c>
    </row>
    <row r="102" spans="1:26" ht="57.6" x14ac:dyDescent="0.3">
      <c r="A102" s="89">
        <v>101</v>
      </c>
      <c r="B102" s="4" t="s">
        <v>129</v>
      </c>
      <c r="C102" s="4" t="s">
        <v>130</v>
      </c>
      <c r="D102" s="4" t="s">
        <v>713</v>
      </c>
      <c r="E102" s="4" t="s">
        <v>103</v>
      </c>
      <c r="F102" s="4" t="s">
        <v>131</v>
      </c>
      <c r="G102" s="4" t="s">
        <v>166</v>
      </c>
      <c r="H102" s="4" t="s">
        <v>167</v>
      </c>
      <c r="I102" s="5" t="s">
        <v>209</v>
      </c>
      <c r="J102" s="5" t="s">
        <v>200</v>
      </c>
      <c r="K102" s="5" t="s">
        <v>257</v>
      </c>
      <c r="L102" s="5" t="s">
        <v>216</v>
      </c>
      <c r="M102" s="4" t="s">
        <v>168</v>
      </c>
      <c r="N102" s="4" t="s">
        <v>670</v>
      </c>
      <c r="O102" s="4" t="s">
        <v>170</v>
      </c>
      <c r="P102" s="4" t="s">
        <v>670</v>
      </c>
      <c r="Q102" s="4" t="s">
        <v>671</v>
      </c>
      <c r="R102" s="5">
        <v>61590</v>
      </c>
      <c r="S102" s="5">
        <v>60</v>
      </c>
      <c r="T102" s="5">
        <v>60</v>
      </c>
      <c r="U102" s="4" t="s">
        <v>207</v>
      </c>
      <c r="V102" s="4" t="s">
        <v>197</v>
      </c>
      <c r="W102" s="4" t="s">
        <v>103</v>
      </c>
      <c r="X102" s="4" t="s">
        <v>143</v>
      </c>
      <c r="Y102" s="4" t="s">
        <v>103</v>
      </c>
      <c r="Z102" t="str">
        <f t="shared" si="1"/>
        <v>Jan-24</v>
      </c>
    </row>
    <row r="103" spans="1:26" ht="43.2" x14ac:dyDescent="0.3">
      <c r="A103" s="89">
        <v>102</v>
      </c>
      <c r="B103" s="4" t="s">
        <v>129</v>
      </c>
      <c r="C103" s="4" t="s">
        <v>130</v>
      </c>
      <c r="D103" s="4" t="s">
        <v>1386</v>
      </c>
      <c r="E103" s="4" t="s">
        <v>103</v>
      </c>
      <c r="F103" s="4" t="s">
        <v>131</v>
      </c>
      <c r="G103" s="4" t="s">
        <v>132</v>
      </c>
      <c r="H103" s="4" t="s">
        <v>167</v>
      </c>
      <c r="I103" s="5" t="s">
        <v>199</v>
      </c>
      <c r="J103" s="5" t="s">
        <v>246</v>
      </c>
      <c r="K103" s="5" t="s">
        <v>199</v>
      </c>
      <c r="L103" s="5" t="s">
        <v>353</v>
      </c>
      <c r="M103" s="4" t="s">
        <v>203</v>
      </c>
      <c r="N103" s="4" t="s">
        <v>672</v>
      </c>
      <c r="O103" s="4" t="s">
        <v>103</v>
      </c>
      <c r="P103" s="4" t="s">
        <v>673</v>
      </c>
      <c r="Q103" s="4" t="s">
        <v>674</v>
      </c>
      <c r="R103" s="5">
        <v>61482</v>
      </c>
      <c r="S103" s="5">
        <v>30</v>
      </c>
      <c r="T103" s="5">
        <v>30</v>
      </c>
      <c r="U103" s="4" t="s">
        <v>675</v>
      </c>
      <c r="V103" s="4" t="s">
        <v>151</v>
      </c>
      <c r="W103" s="4" t="s">
        <v>676</v>
      </c>
      <c r="X103" s="4" t="s">
        <v>143</v>
      </c>
      <c r="Y103" s="4">
        <v>68980</v>
      </c>
      <c r="Z103" t="str">
        <f t="shared" si="1"/>
        <v>Jan-24</v>
      </c>
    </row>
    <row r="104" spans="1:26" ht="43.2" x14ac:dyDescent="0.3">
      <c r="A104" s="89">
        <v>103</v>
      </c>
      <c r="B104" s="4" t="s">
        <v>129</v>
      </c>
      <c r="C104" s="4" t="s">
        <v>130</v>
      </c>
      <c r="D104" s="4" t="s">
        <v>1386</v>
      </c>
      <c r="E104" s="4" t="s">
        <v>103</v>
      </c>
      <c r="F104" s="4" t="s">
        <v>131</v>
      </c>
      <c r="G104" s="4" t="s">
        <v>132</v>
      </c>
      <c r="H104" s="4" t="s">
        <v>133</v>
      </c>
      <c r="I104" s="5" t="s">
        <v>201</v>
      </c>
      <c r="J104" s="5" t="s">
        <v>677</v>
      </c>
      <c r="K104" s="5" t="s">
        <v>233</v>
      </c>
      <c r="L104" s="5" t="s">
        <v>216</v>
      </c>
      <c r="M104" s="4" t="s">
        <v>137</v>
      </c>
      <c r="N104" s="4" t="s">
        <v>678</v>
      </c>
      <c r="O104" s="4" t="s">
        <v>103</v>
      </c>
      <c r="P104" s="4" t="s">
        <v>679</v>
      </c>
      <c r="Q104" s="4" t="s">
        <v>680</v>
      </c>
      <c r="R104" s="5">
        <v>61511</v>
      </c>
      <c r="S104" s="5">
        <v>50</v>
      </c>
      <c r="T104" s="5">
        <v>50</v>
      </c>
      <c r="U104" s="4" t="s">
        <v>681</v>
      </c>
      <c r="V104" s="4" t="s">
        <v>197</v>
      </c>
      <c r="W104" s="4" t="s">
        <v>103</v>
      </c>
      <c r="X104" s="4" t="s">
        <v>143</v>
      </c>
      <c r="Y104" s="4">
        <v>68983</v>
      </c>
      <c r="Z104" t="str">
        <f t="shared" si="1"/>
        <v>Jan-24</v>
      </c>
    </row>
    <row r="105" spans="1:26" ht="43.2" x14ac:dyDescent="0.3">
      <c r="A105" s="89">
        <v>104</v>
      </c>
      <c r="B105" s="4" t="s">
        <v>129</v>
      </c>
      <c r="C105" s="4" t="s">
        <v>130</v>
      </c>
      <c r="D105" s="4" t="s">
        <v>1556</v>
      </c>
      <c r="E105" s="4" t="s">
        <v>103</v>
      </c>
      <c r="F105" s="4" t="s">
        <v>131</v>
      </c>
      <c r="G105" s="4" t="s">
        <v>132</v>
      </c>
      <c r="H105" s="4" t="s">
        <v>133</v>
      </c>
      <c r="I105" s="5" t="s">
        <v>233</v>
      </c>
      <c r="J105" s="5" t="s">
        <v>682</v>
      </c>
      <c r="K105" s="5" t="s">
        <v>233</v>
      </c>
      <c r="L105" s="5" t="s">
        <v>683</v>
      </c>
      <c r="M105" s="4" t="s">
        <v>137</v>
      </c>
      <c r="N105" s="4" t="s">
        <v>684</v>
      </c>
      <c r="O105" s="4" t="s">
        <v>103</v>
      </c>
      <c r="P105" s="4" t="s">
        <v>685</v>
      </c>
      <c r="Q105" s="4" t="s">
        <v>686</v>
      </c>
      <c r="R105" s="5">
        <v>61512</v>
      </c>
      <c r="S105" s="5">
        <v>30</v>
      </c>
      <c r="T105" s="5">
        <v>30</v>
      </c>
      <c r="U105" s="4" t="s">
        <v>651</v>
      </c>
      <c r="V105" s="4" t="s">
        <v>197</v>
      </c>
      <c r="W105" s="4" t="s">
        <v>103</v>
      </c>
      <c r="X105" s="4" t="s">
        <v>143</v>
      </c>
      <c r="Y105" s="4">
        <v>69135</v>
      </c>
      <c r="Z105" t="str">
        <f t="shared" si="1"/>
        <v>Jan-24</v>
      </c>
    </row>
    <row r="106" spans="1:26" ht="43.2" x14ac:dyDescent="0.3">
      <c r="A106" s="89">
        <v>105</v>
      </c>
      <c r="B106" s="4" t="s">
        <v>129</v>
      </c>
      <c r="C106" s="4" t="s">
        <v>130</v>
      </c>
      <c r="D106" s="4" t="s">
        <v>840</v>
      </c>
      <c r="E106" s="4" t="s">
        <v>103</v>
      </c>
      <c r="F106" s="4" t="s">
        <v>131</v>
      </c>
      <c r="G106" s="4" t="s">
        <v>166</v>
      </c>
      <c r="H106" s="4" t="s">
        <v>133</v>
      </c>
      <c r="I106" s="5" t="s">
        <v>174</v>
      </c>
      <c r="J106" s="5" t="s">
        <v>687</v>
      </c>
      <c r="K106" s="5" t="s">
        <v>174</v>
      </c>
      <c r="L106" s="5" t="s">
        <v>688</v>
      </c>
      <c r="M106" s="4" t="s">
        <v>263</v>
      </c>
      <c r="N106" s="4" t="s">
        <v>689</v>
      </c>
      <c r="O106" s="4" t="s">
        <v>103</v>
      </c>
      <c r="P106" s="4" t="s">
        <v>690</v>
      </c>
      <c r="Q106" s="4" t="s">
        <v>691</v>
      </c>
      <c r="R106" s="5">
        <v>61505</v>
      </c>
      <c r="S106" s="5">
        <v>30</v>
      </c>
      <c r="T106" s="5">
        <v>30</v>
      </c>
      <c r="U106" s="4" t="s">
        <v>692</v>
      </c>
      <c r="V106" s="4" t="s">
        <v>142</v>
      </c>
      <c r="W106" s="4" t="s">
        <v>103</v>
      </c>
      <c r="X106" s="4" t="s">
        <v>143</v>
      </c>
      <c r="Y106" s="4" t="s">
        <v>103</v>
      </c>
      <c r="Z106" t="str">
        <f t="shared" si="1"/>
        <v>Jan-24</v>
      </c>
    </row>
    <row r="107" spans="1:26" ht="43.2" x14ac:dyDescent="0.3">
      <c r="A107" s="89">
        <v>106</v>
      </c>
      <c r="B107" s="4" t="s">
        <v>129</v>
      </c>
      <c r="C107" s="4" t="s">
        <v>693</v>
      </c>
      <c r="D107" s="4" t="s">
        <v>694</v>
      </c>
      <c r="E107" s="4" t="s">
        <v>103</v>
      </c>
      <c r="F107" s="4" t="s">
        <v>131</v>
      </c>
      <c r="G107" s="4" t="s">
        <v>166</v>
      </c>
      <c r="H107" s="4" t="s">
        <v>133</v>
      </c>
      <c r="I107" s="5" t="s">
        <v>181</v>
      </c>
      <c r="J107" s="5" t="s">
        <v>695</v>
      </c>
      <c r="K107" s="5" t="s">
        <v>181</v>
      </c>
      <c r="L107" s="5" t="s">
        <v>696</v>
      </c>
      <c r="M107" s="4" t="s">
        <v>263</v>
      </c>
      <c r="N107" s="4" t="s">
        <v>697</v>
      </c>
      <c r="O107" s="4" t="s">
        <v>103</v>
      </c>
      <c r="P107" s="4" t="s">
        <v>698</v>
      </c>
      <c r="Q107" s="4" t="s">
        <v>699</v>
      </c>
      <c r="R107" s="5">
        <v>61496</v>
      </c>
      <c r="S107" s="5">
        <v>45</v>
      </c>
      <c r="T107" s="5">
        <v>45</v>
      </c>
      <c r="U107" s="4" t="s">
        <v>700</v>
      </c>
      <c r="V107" s="4" t="s">
        <v>197</v>
      </c>
      <c r="W107" s="4" t="s">
        <v>103</v>
      </c>
      <c r="X107" s="4" t="s">
        <v>394</v>
      </c>
      <c r="Y107" s="4" t="s">
        <v>103</v>
      </c>
      <c r="Z107" t="str">
        <f t="shared" si="1"/>
        <v>Jan-24</v>
      </c>
    </row>
    <row r="108" spans="1:26" ht="43.2" x14ac:dyDescent="0.3">
      <c r="A108" s="89">
        <v>107</v>
      </c>
      <c r="B108" s="4" t="s">
        <v>129</v>
      </c>
      <c r="C108" s="4" t="s">
        <v>693</v>
      </c>
      <c r="D108" s="4" t="s">
        <v>694</v>
      </c>
      <c r="E108" s="4" t="s">
        <v>103</v>
      </c>
      <c r="F108" s="4" t="s">
        <v>131</v>
      </c>
      <c r="G108" s="4" t="s">
        <v>132</v>
      </c>
      <c r="H108" s="4" t="s">
        <v>396</v>
      </c>
      <c r="I108" s="5" t="s">
        <v>228</v>
      </c>
      <c r="J108" s="5" t="s">
        <v>459</v>
      </c>
      <c r="K108" s="5" t="s">
        <v>228</v>
      </c>
      <c r="L108" s="5" t="s">
        <v>270</v>
      </c>
      <c r="M108" s="4" t="s">
        <v>701</v>
      </c>
      <c r="N108" s="4" t="s">
        <v>702</v>
      </c>
      <c r="O108" s="4" t="s">
        <v>103</v>
      </c>
      <c r="P108" s="4" t="s">
        <v>703</v>
      </c>
      <c r="Q108" s="4" t="s">
        <v>704</v>
      </c>
      <c r="R108" s="5">
        <v>61464</v>
      </c>
      <c r="S108" s="5">
        <v>800</v>
      </c>
      <c r="T108" s="5">
        <v>800</v>
      </c>
      <c r="U108" s="4" t="s">
        <v>458</v>
      </c>
      <c r="V108" s="4" t="s">
        <v>197</v>
      </c>
      <c r="W108" s="4" t="s">
        <v>705</v>
      </c>
      <c r="X108" s="4" t="s">
        <v>143</v>
      </c>
      <c r="Y108" s="4" t="s">
        <v>103</v>
      </c>
      <c r="Z108" t="str">
        <f t="shared" si="1"/>
        <v>Jan-24</v>
      </c>
    </row>
    <row r="109" spans="1:26" ht="43.2" x14ac:dyDescent="0.3">
      <c r="A109" s="89">
        <v>108</v>
      </c>
      <c r="B109" s="4" t="s">
        <v>129</v>
      </c>
      <c r="C109" s="4" t="s">
        <v>693</v>
      </c>
      <c r="D109" s="4" t="s">
        <v>694</v>
      </c>
      <c r="E109" s="4" t="s">
        <v>103</v>
      </c>
      <c r="F109" s="4" t="s">
        <v>131</v>
      </c>
      <c r="G109" s="4" t="s">
        <v>132</v>
      </c>
      <c r="H109" s="4" t="s">
        <v>133</v>
      </c>
      <c r="I109" s="5" t="s">
        <v>199</v>
      </c>
      <c r="J109" s="5" t="s">
        <v>695</v>
      </c>
      <c r="K109" s="5" t="s">
        <v>199</v>
      </c>
      <c r="L109" s="5" t="s">
        <v>706</v>
      </c>
      <c r="M109" s="4" t="s">
        <v>707</v>
      </c>
      <c r="N109" s="4" t="s">
        <v>708</v>
      </c>
      <c r="O109" s="4" t="s">
        <v>103</v>
      </c>
      <c r="P109" s="4" t="s">
        <v>709</v>
      </c>
      <c r="Q109" s="4" t="s">
        <v>710</v>
      </c>
      <c r="R109" s="5">
        <v>61480</v>
      </c>
      <c r="S109" s="5">
        <v>0</v>
      </c>
      <c r="T109" s="5">
        <v>0</v>
      </c>
      <c r="U109" s="4" t="s">
        <v>711</v>
      </c>
      <c r="V109" s="4" t="s">
        <v>197</v>
      </c>
      <c r="W109" s="4" t="s">
        <v>712</v>
      </c>
      <c r="X109" s="4" t="s">
        <v>143</v>
      </c>
      <c r="Y109" s="4" t="s">
        <v>152</v>
      </c>
      <c r="Z109" t="str">
        <f t="shared" si="1"/>
        <v>Jan-24</v>
      </c>
    </row>
    <row r="110" spans="1:26" ht="43.2" x14ac:dyDescent="0.3">
      <c r="A110" s="89">
        <v>109</v>
      </c>
      <c r="B110" s="4" t="s">
        <v>129</v>
      </c>
      <c r="C110" s="4" t="s">
        <v>130</v>
      </c>
      <c r="D110" s="4" t="s">
        <v>713</v>
      </c>
      <c r="E110" s="4" t="s">
        <v>103</v>
      </c>
      <c r="F110" s="4" t="s">
        <v>131</v>
      </c>
      <c r="G110" s="4" t="s">
        <v>132</v>
      </c>
      <c r="H110" s="4" t="s">
        <v>167</v>
      </c>
      <c r="I110" s="5" t="s">
        <v>144</v>
      </c>
      <c r="J110" s="5" t="s">
        <v>202</v>
      </c>
      <c r="K110" s="5" t="s">
        <v>144</v>
      </c>
      <c r="L110" s="5" t="s">
        <v>464</v>
      </c>
      <c r="M110" s="4" t="s">
        <v>223</v>
      </c>
      <c r="N110" s="4" t="s">
        <v>714</v>
      </c>
      <c r="O110" s="4" t="s">
        <v>103</v>
      </c>
      <c r="P110" s="4" t="s">
        <v>714</v>
      </c>
      <c r="Q110" s="4" t="s">
        <v>715</v>
      </c>
      <c r="R110" s="5">
        <v>61891</v>
      </c>
      <c r="S110" s="5">
        <v>60</v>
      </c>
      <c r="T110" s="5">
        <v>60</v>
      </c>
      <c r="U110" s="4" t="s">
        <v>479</v>
      </c>
      <c r="V110" s="4" t="s">
        <v>197</v>
      </c>
      <c r="W110" s="4" t="s">
        <v>103</v>
      </c>
      <c r="X110" s="4" t="s">
        <v>143</v>
      </c>
      <c r="Y110" s="4" t="s">
        <v>152</v>
      </c>
      <c r="Z110" t="str">
        <f t="shared" si="1"/>
        <v>Jan-24</v>
      </c>
    </row>
    <row r="111" spans="1:26" ht="43.2" x14ac:dyDescent="0.3">
      <c r="A111" s="89">
        <v>110</v>
      </c>
      <c r="B111" s="4" t="s">
        <v>129</v>
      </c>
      <c r="C111" s="4" t="s">
        <v>130</v>
      </c>
      <c r="D111" s="4" t="s">
        <v>713</v>
      </c>
      <c r="E111" s="4" t="s">
        <v>103</v>
      </c>
      <c r="F111" s="4" t="s">
        <v>131</v>
      </c>
      <c r="G111" s="4" t="s">
        <v>132</v>
      </c>
      <c r="H111" s="4" t="s">
        <v>133</v>
      </c>
      <c r="I111" s="5" t="s">
        <v>201</v>
      </c>
      <c r="J111" s="5" t="s">
        <v>279</v>
      </c>
      <c r="K111" s="5" t="s">
        <v>201</v>
      </c>
      <c r="L111" s="5" t="s">
        <v>467</v>
      </c>
      <c r="M111" s="4" t="s">
        <v>137</v>
      </c>
      <c r="N111" s="4" t="s">
        <v>716</v>
      </c>
      <c r="O111" s="4" t="s">
        <v>103</v>
      </c>
      <c r="P111" s="4" t="s">
        <v>717</v>
      </c>
      <c r="Q111" s="4" t="s">
        <v>718</v>
      </c>
      <c r="R111" s="5">
        <v>61829</v>
      </c>
      <c r="S111" s="5">
        <v>30</v>
      </c>
      <c r="T111" s="5">
        <v>30</v>
      </c>
      <c r="U111" s="4" t="s">
        <v>719</v>
      </c>
      <c r="V111" s="4" t="s">
        <v>151</v>
      </c>
      <c r="W111" s="4" t="s">
        <v>103</v>
      </c>
      <c r="X111" s="4" t="s">
        <v>143</v>
      </c>
      <c r="Y111" s="4" t="s">
        <v>388</v>
      </c>
      <c r="Z111" t="str">
        <f t="shared" si="1"/>
        <v>Jan-24</v>
      </c>
    </row>
    <row r="112" spans="1:26" ht="43.2" x14ac:dyDescent="0.3">
      <c r="A112" s="89">
        <v>111</v>
      </c>
      <c r="B112" s="4" t="s">
        <v>129</v>
      </c>
      <c r="C112" s="4" t="s">
        <v>130</v>
      </c>
      <c r="D112" s="4" t="s">
        <v>713</v>
      </c>
      <c r="E112" s="4" t="s">
        <v>103</v>
      </c>
      <c r="F112" s="4" t="s">
        <v>131</v>
      </c>
      <c r="G112" s="4" t="s">
        <v>132</v>
      </c>
      <c r="H112" s="4" t="s">
        <v>133</v>
      </c>
      <c r="I112" s="5" t="s">
        <v>372</v>
      </c>
      <c r="J112" s="5" t="s">
        <v>361</v>
      </c>
      <c r="K112" s="5" t="s">
        <v>372</v>
      </c>
      <c r="L112" s="5" t="s">
        <v>474</v>
      </c>
      <c r="M112" s="4" t="s">
        <v>137</v>
      </c>
      <c r="N112" s="4" t="s">
        <v>720</v>
      </c>
      <c r="O112" s="4" t="s">
        <v>103</v>
      </c>
      <c r="P112" s="4" t="s">
        <v>721</v>
      </c>
      <c r="Q112" s="4" t="s">
        <v>722</v>
      </c>
      <c r="R112" s="5">
        <v>61617</v>
      </c>
      <c r="S112" s="5">
        <v>30</v>
      </c>
      <c r="T112" s="5">
        <v>30</v>
      </c>
      <c r="U112" s="4" t="s">
        <v>509</v>
      </c>
      <c r="V112" s="4" t="s">
        <v>142</v>
      </c>
      <c r="W112" s="4" t="s">
        <v>103</v>
      </c>
      <c r="X112" s="4" t="s">
        <v>143</v>
      </c>
      <c r="Y112" s="4" t="s">
        <v>499</v>
      </c>
      <c r="Z112" t="str">
        <f t="shared" si="1"/>
        <v>Jan-24</v>
      </c>
    </row>
    <row r="113" spans="1:26" ht="43.2" x14ac:dyDescent="0.3">
      <c r="A113" s="89">
        <v>112</v>
      </c>
      <c r="B113" s="4" t="s">
        <v>129</v>
      </c>
      <c r="C113" s="4" t="s">
        <v>130</v>
      </c>
      <c r="D113" s="4" t="s">
        <v>713</v>
      </c>
      <c r="E113" s="4" t="s">
        <v>103</v>
      </c>
      <c r="F113" s="4" t="s">
        <v>131</v>
      </c>
      <c r="G113" s="4" t="s">
        <v>132</v>
      </c>
      <c r="H113" s="4" t="s">
        <v>167</v>
      </c>
      <c r="I113" s="5" t="s">
        <v>240</v>
      </c>
      <c r="J113" s="5" t="s">
        <v>505</v>
      </c>
      <c r="K113" s="5" t="s">
        <v>240</v>
      </c>
      <c r="L113" s="5" t="s">
        <v>723</v>
      </c>
      <c r="M113" s="4" t="s">
        <v>223</v>
      </c>
      <c r="N113" s="4" t="s">
        <v>724</v>
      </c>
      <c r="O113" s="4" t="s">
        <v>103</v>
      </c>
      <c r="P113" s="4" t="s">
        <v>724</v>
      </c>
      <c r="Q113" s="4" t="s">
        <v>725</v>
      </c>
      <c r="R113" s="5">
        <v>61716</v>
      </c>
      <c r="S113" s="5">
        <v>30</v>
      </c>
      <c r="T113" s="5">
        <v>30</v>
      </c>
      <c r="U113" s="4" t="s">
        <v>377</v>
      </c>
      <c r="V113" s="4" t="s">
        <v>142</v>
      </c>
      <c r="W113" s="4" t="s">
        <v>103</v>
      </c>
      <c r="X113" s="4" t="s">
        <v>143</v>
      </c>
      <c r="Y113" s="4" t="s">
        <v>152</v>
      </c>
      <c r="Z113" t="str">
        <f t="shared" si="1"/>
        <v>Jan-24</v>
      </c>
    </row>
    <row r="114" spans="1:26" ht="43.2" x14ac:dyDescent="0.3">
      <c r="A114" s="89">
        <v>113</v>
      </c>
      <c r="B114" s="4" t="s">
        <v>129</v>
      </c>
      <c r="C114" s="4" t="s">
        <v>130</v>
      </c>
      <c r="D114" s="4" t="s">
        <v>726</v>
      </c>
      <c r="E114" s="4" t="s">
        <v>103</v>
      </c>
      <c r="F114" s="4" t="s">
        <v>131</v>
      </c>
      <c r="G114" s="4" t="s">
        <v>132</v>
      </c>
      <c r="H114" s="4" t="s">
        <v>133</v>
      </c>
      <c r="I114" s="5" t="s">
        <v>240</v>
      </c>
      <c r="J114" s="5" t="s">
        <v>427</v>
      </c>
      <c r="K114" s="5" t="s">
        <v>240</v>
      </c>
      <c r="L114" s="5" t="s">
        <v>727</v>
      </c>
      <c r="M114" s="4" t="s">
        <v>137</v>
      </c>
      <c r="N114" s="4" t="s">
        <v>728</v>
      </c>
      <c r="O114" s="4" t="s">
        <v>103</v>
      </c>
      <c r="P114" s="4" t="s">
        <v>729</v>
      </c>
      <c r="Q114" s="4" t="s">
        <v>730</v>
      </c>
      <c r="R114" s="5">
        <v>61669</v>
      </c>
      <c r="S114" s="5">
        <v>22</v>
      </c>
      <c r="T114" s="5">
        <v>22</v>
      </c>
      <c r="U114" s="4" t="s">
        <v>731</v>
      </c>
      <c r="V114" s="4" t="s">
        <v>142</v>
      </c>
      <c r="W114" s="4" t="s">
        <v>103</v>
      </c>
      <c r="X114" s="4" t="s">
        <v>143</v>
      </c>
      <c r="Y114" s="4" t="s">
        <v>152</v>
      </c>
      <c r="Z114" t="str">
        <f t="shared" si="1"/>
        <v>Jan-24</v>
      </c>
    </row>
    <row r="115" spans="1:26" ht="43.2" x14ac:dyDescent="0.3">
      <c r="A115" s="89">
        <v>114</v>
      </c>
      <c r="B115" s="4" t="s">
        <v>129</v>
      </c>
      <c r="C115" s="4" t="s">
        <v>130</v>
      </c>
      <c r="D115" s="4" t="s">
        <v>726</v>
      </c>
      <c r="E115" s="4" t="s">
        <v>103</v>
      </c>
      <c r="F115" s="4" t="s">
        <v>131</v>
      </c>
      <c r="G115" s="4" t="s">
        <v>132</v>
      </c>
      <c r="H115" s="4" t="s">
        <v>133</v>
      </c>
      <c r="I115" s="5" t="s">
        <v>209</v>
      </c>
      <c r="J115" s="5" t="s">
        <v>216</v>
      </c>
      <c r="K115" s="5" t="s">
        <v>209</v>
      </c>
      <c r="L115" s="5" t="s">
        <v>202</v>
      </c>
      <c r="M115" s="4" t="s">
        <v>137</v>
      </c>
      <c r="N115" s="4" t="s">
        <v>732</v>
      </c>
      <c r="O115" s="4" t="s">
        <v>103</v>
      </c>
      <c r="P115" s="4" t="s">
        <v>733</v>
      </c>
      <c r="Q115" s="4" t="s">
        <v>734</v>
      </c>
      <c r="R115" s="5">
        <v>61678</v>
      </c>
      <c r="S115" s="5">
        <v>30</v>
      </c>
      <c r="T115" s="5">
        <v>30</v>
      </c>
      <c r="U115" s="4" t="s">
        <v>735</v>
      </c>
      <c r="V115" s="4" t="s">
        <v>197</v>
      </c>
      <c r="W115" s="4" t="s">
        <v>103</v>
      </c>
      <c r="X115" s="4" t="s">
        <v>143</v>
      </c>
      <c r="Y115" s="4" t="s">
        <v>152</v>
      </c>
      <c r="Z115" t="str">
        <f t="shared" si="1"/>
        <v>Jan-24</v>
      </c>
    </row>
    <row r="116" spans="1:26" ht="43.2" x14ac:dyDescent="0.3">
      <c r="A116" s="89">
        <v>115</v>
      </c>
      <c r="B116" s="4" t="s">
        <v>129</v>
      </c>
      <c r="C116" s="4" t="s">
        <v>130</v>
      </c>
      <c r="D116" s="4" t="s">
        <v>736</v>
      </c>
      <c r="E116" s="4" t="s">
        <v>103</v>
      </c>
      <c r="F116" s="4" t="s">
        <v>131</v>
      </c>
      <c r="G116" s="4" t="s">
        <v>198</v>
      </c>
      <c r="H116" s="4" t="s">
        <v>133</v>
      </c>
      <c r="I116" s="5" t="s">
        <v>611</v>
      </c>
      <c r="J116" s="5" t="s">
        <v>155</v>
      </c>
      <c r="K116" s="5" t="s">
        <v>611</v>
      </c>
      <c r="L116" s="5" t="s">
        <v>279</v>
      </c>
      <c r="M116" s="4" t="s">
        <v>137</v>
      </c>
      <c r="N116" s="4" t="s">
        <v>737</v>
      </c>
      <c r="O116" s="4" t="s">
        <v>103</v>
      </c>
      <c r="P116" s="4" t="s">
        <v>738</v>
      </c>
      <c r="Q116" s="4" t="s">
        <v>739</v>
      </c>
      <c r="R116" s="5">
        <v>61751</v>
      </c>
      <c r="S116" s="5">
        <v>30</v>
      </c>
      <c r="T116" s="5">
        <v>30</v>
      </c>
      <c r="U116" s="4" t="s">
        <v>491</v>
      </c>
      <c r="V116" s="4" t="s">
        <v>151</v>
      </c>
      <c r="W116" s="4" t="s">
        <v>103</v>
      </c>
      <c r="X116" s="4" t="s">
        <v>143</v>
      </c>
      <c r="Y116" s="4" t="s">
        <v>152</v>
      </c>
      <c r="Z116" t="str">
        <f t="shared" si="1"/>
        <v>Jan-24</v>
      </c>
    </row>
    <row r="117" spans="1:26" ht="43.2" x14ac:dyDescent="0.3">
      <c r="A117" s="89">
        <v>116</v>
      </c>
      <c r="B117" s="4" t="s">
        <v>129</v>
      </c>
      <c r="C117" s="4" t="s">
        <v>130</v>
      </c>
      <c r="D117" s="4" t="s">
        <v>736</v>
      </c>
      <c r="E117" s="4" t="s">
        <v>103</v>
      </c>
      <c r="F117" s="4" t="s">
        <v>131</v>
      </c>
      <c r="G117" s="4" t="s">
        <v>198</v>
      </c>
      <c r="H117" s="4" t="s">
        <v>133</v>
      </c>
      <c r="I117" s="5" t="s">
        <v>278</v>
      </c>
      <c r="J117" s="5" t="s">
        <v>467</v>
      </c>
      <c r="K117" s="5" t="s">
        <v>278</v>
      </c>
      <c r="L117" s="5" t="s">
        <v>740</v>
      </c>
      <c r="M117" s="4" t="s">
        <v>137</v>
      </c>
      <c r="N117" s="4" t="s">
        <v>741</v>
      </c>
      <c r="O117" s="4" t="s">
        <v>103</v>
      </c>
      <c r="P117" s="4" t="s">
        <v>742</v>
      </c>
      <c r="Q117" s="4" t="s">
        <v>743</v>
      </c>
      <c r="R117" s="5">
        <v>61738</v>
      </c>
      <c r="S117" s="5">
        <v>40</v>
      </c>
      <c r="T117" s="5">
        <v>40</v>
      </c>
      <c r="U117" s="4" t="s">
        <v>536</v>
      </c>
      <c r="V117" s="4" t="s">
        <v>151</v>
      </c>
      <c r="W117" s="4" t="s">
        <v>103</v>
      </c>
      <c r="X117" s="4" t="s">
        <v>143</v>
      </c>
      <c r="Y117" s="4" t="s">
        <v>395</v>
      </c>
      <c r="Z117" t="str">
        <f t="shared" si="1"/>
        <v>Jan-24</v>
      </c>
    </row>
    <row r="118" spans="1:26" ht="43.2" x14ac:dyDescent="0.3">
      <c r="A118" s="89">
        <v>117</v>
      </c>
      <c r="B118" s="4" t="s">
        <v>129</v>
      </c>
      <c r="C118" s="4" t="s">
        <v>130</v>
      </c>
      <c r="D118" s="4" t="s">
        <v>750</v>
      </c>
      <c r="E118" s="4" t="s">
        <v>103</v>
      </c>
      <c r="F118" s="4" t="s">
        <v>131</v>
      </c>
      <c r="G118" s="4" t="s">
        <v>132</v>
      </c>
      <c r="H118" s="4" t="s">
        <v>167</v>
      </c>
      <c r="I118" s="5" t="s">
        <v>153</v>
      </c>
      <c r="J118" s="5" t="s">
        <v>160</v>
      </c>
      <c r="K118" s="5" t="s">
        <v>153</v>
      </c>
      <c r="L118" s="5" t="s">
        <v>427</v>
      </c>
      <c r="M118" s="4" t="s">
        <v>223</v>
      </c>
      <c r="N118" s="4" t="s">
        <v>744</v>
      </c>
      <c r="O118" s="4" t="s">
        <v>103</v>
      </c>
      <c r="P118" s="4" t="s">
        <v>745</v>
      </c>
      <c r="Q118" s="4" t="s">
        <v>746</v>
      </c>
      <c r="R118" s="5">
        <v>61437</v>
      </c>
      <c r="S118" s="5">
        <v>90</v>
      </c>
      <c r="T118" s="5">
        <v>90</v>
      </c>
      <c r="U118" s="4" t="s">
        <v>747</v>
      </c>
      <c r="V118" s="4" t="s">
        <v>142</v>
      </c>
      <c r="W118" s="4" t="s">
        <v>103</v>
      </c>
      <c r="X118" s="4" t="s">
        <v>143</v>
      </c>
      <c r="Y118" s="4" t="s">
        <v>152</v>
      </c>
      <c r="Z118" t="str">
        <f t="shared" si="1"/>
        <v>Jan-24</v>
      </c>
    </row>
    <row r="119" spans="1:26" ht="43.2" x14ac:dyDescent="0.3">
      <c r="A119" s="89">
        <v>118</v>
      </c>
      <c r="B119" s="4" t="s">
        <v>129</v>
      </c>
      <c r="C119" s="4" t="s">
        <v>130</v>
      </c>
      <c r="D119" s="4" t="s">
        <v>750</v>
      </c>
      <c r="E119" s="4" t="s">
        <v>103</v>
      </c>
      <c r="F119" s="4" t="s">
        <v>131</v>
      </c>
      <c r="G119" s="4" t="s">
        <v>132</v>
      </c>
      <c r="H119" s="4" t="s">
        <v>133</v>
      </c>
      <c r="I119" s="5" t="s">
        <v>389</v>
      </c>
      <c r="J119" s="5" t="s">
        <v>614</v>
      </c>
      <c r="K119" s="5" t="s">
        <v>389</v>
      </c>
      <c r="L119" s="5" t="s">
        <v>682</v>
      </c>
      <c r="M119" s="4" t="s">
        <v>137</v>
      </c>
      <c r="N119" s="4" t="s">
        <v>748</v>
      </c>
      <c r="O119" s="4" t="s">
        <v>103</v>
      </c>
      <c r="P119" s="4" t="s">
        <v>748</v>
      </c>
      <c r="Q119" s="4" t="s">
        <v>749</v>
      </c>
      <c r="R119" s="5">
        <v>61530</v>
      </c>
      <c r="S119" s="5">
        <v>30</v>
      </c>
      <c r="T119" s="5">
        <v>30</v>
      </c>
      <c r="U119" s="4" t="s">
        <v>625</v>
      </c>
      <c r="V119" s="4" t="s">
        <v>197</v>
      </c>
      <c r="W119" s="4" t="s">
        <v>103</v>
      </c>
      <c r="X119" s="4" t="s">
        <v>143</v>
      </c>
      <c r="Y119" s="4">
        <v>69150</v>
      </c>
      <c r="Z119" t="str">
        <f t="shared" si="1"/>
        <v>Jan-24</v>
      </c>
    </row>
    <row r="120" spans="1:26" ht="43.2" x14ac:dyDescent="0.3">
      <c r="A120" s="89">
        <v>119</v>
      </c>
      <c r="B120" s="4" t="s">
        <v>129</v>
      </c>
      <c r="C120" s="4" t="s">
        <v>130</v>
      </c>
      <c r="D120" s="4" t="s">
        <v>750</v>
      </c>
      <c r="E120" s="4" t="s">
        <v>103</v>
      </c>
      <c r="F120" s="4" t="s">
        <v>131</v>
      </c>
      <c r="G120" s="4" t="s">
        <v>132</v>
      </c>
      <c r="H120" s="4" t="s">
        <v>133</v>
      </c>
      <c r="I120" s="5" t="s">
        <v>330</v>
      </c>
      <c r="J120" s="5" t="s">
        <v>665</v>
      </c>
      <c r="K120" s="5" t="s">
        <v>330</v>
      </c>
      <c r="L120" s="5" t="s">
        <v>135</v>
      </c>
      <c r="M120" s="4" t="s">
        <v>137</v>
      </c>
      <c r="N120" s="4" t="s">
        <v>751</v>
      </c>
      <c r="O120" s="4" t="s">
        <v>103</v>
      </c>
      <c r="P120" s="4" t="s">
        <v>752</v>
      </c>
      <c r="Q120" s="4" t="s">
        <v>753</v>
      </c>
      <c r="R120" s="5">
        <v>61748</v>
      </c>
      <c r="S120" s="5">
        <v>30</v>
      </c>
      <c r="T120" s="5">
        <v>30</v>
      </c>
      <c r="U120" s="4" t="s">
        <v>754</v>
      </c>
      <c r="V120" s="4" t="s">
        <v>142</v>
      </c>
      <c r="W120" s="4" t="s">
        <v>103</v>
      </c>
      <c r="X120" s="4" t="s">
        <v>143</v>
      </c>
      <c r="Y120" s="4">
        <v>70084</v>
      </c>
      <c r="Z120" t="str">
        <f t="shared" si="1"/>
        <v>Jan-24</v>
      </c>
    </row>
    <row r="121" spans="1:26" ht="43.2" x14ac:dyDescent="0.3">
      <c r="A121" s="89">
        <v>120</v>
      </c>
      <c r="B121" s="4" t="s">
        <v>129</v>
      </c>
      <c r="C121" s="4" t="s">
        <v>130</v>
      </c>
      <c r="D121" s="4" t="s">
        <v>750</v>
      </c>
      <c r="E121" s="4" t="s">
        <v>103</v>
      </c>
      <c r="F121" s="4" t="s">
        <v>131</v>
      </c>
      <c r="G121" s="4" t="s">
        <v>132</v>
      </c>
      <c r="H121" s="4" t="s">
        <v>133</v>
      </c>
      <c r="I121" s="5" t="s">
        <v>240</v>
      </c>
      <c r="J121" s="5" t="s">
        <v>755</v>
      </c>
      <c r="K121" s="5" t="s">
        <v>240</v>
      </c>
      <c r="L121" s="5" t="s">
        <v>664</v>
      </c>
      <c r="M121" s="4" t="s">
        <v>137</v>
      </c>
      <c r="N121" s="4" t="s">
        <v>756</v>
      </c>
      <c r="O121" s="4" t="s">
        <v>103</v>
      </c>
      <c r="P121" s="4" t="s">
        <v>757</v>
      </c>
      <c r="Q121" s="4" t="s">
        <v>758</v>
      </c>
      <c r="R121" s="5">
        <v>61665</v>
      </c>
      <c r="S121" s="5">
        <v>70</v>
      </c>
      <c r="T121" s="5">
        <v>70</v>
      </c>
      <c r="U121" s="4" t="s">
        <v>731</v>
      </c>
      <c r="V121" s="4" t="s">
        <v>142</v>
      </c>
      <c r="W121" s="4" t="s">
        <v>103</v>
      </c>
      <c r="X121" s="4" t="s">
        <v>143</v>
      </c>
      <c r="Y121" s="4" t="s">
        <v>395</v>
      </c>
      <c r="Z121" t="str">
        <f t="shared" si="1"/>
        <v>Jan-24</v>
      </c>
    </row>
    <row r="122" spans="1:26" ht="43.2" x14ac:dyDescent="0.3">
      <c r="A122" s="89">
        <v>121</v>
      </c>
      <c r="B122" s="4" t="s">
        <v>129</v>
      </c>
      <c r="C122" s="4" t="s">
        <v>130</v>
      </c>
      <c r="D122" s="4" t="s">
        <v>750</v>
      </c>
      <c r="E122" s="4" t="s">
        <v>103</v>
      </c>
      <c r="F122" s="4" t="s">
        <v>131</v>
      </c>
      <c r="G122" s="4" t="s">
        <v>132</v>
      </c>
      <c r="H122" s="4" t="s">
        <v>167</v>
      </c>
      <c r="I122" s="5" t="s">
        <v>209</v>
      </c>
      <c r="J122" s="5" t="s">
        <v>759</v>
      </c>
      <c r="K122" s="5" t="s">
        <v>209</v>
      </c>
      <c r="L122" s="5" t="s">
        <v>760</v>
      </c>
      <c r="M122" s="4" t="s">
        <v>223</v>
      </c>
      <c r="N122" s="4" t="s">
        <v>761</v>
      </c>
      <c r="O122" s="4" t="s">
        <v>103</v>
      </c>
      <c r="P122" s="4" t="s">
        <v>761</v>
      </c>
      <c r="Q122" s="4" t="s">
        <v>762</v>
      </c>
      <c r="R122" s="5">
        <v>61704</v>
      </c>
      <c r="S122" s="5">
        <v>30</v>
      </c>
      <c r="T122" s="5">
        <v>30</v>
      </c>
      <c r="U122" s="4" t="s">
        <v>370</v>
      </c>
      <c r="V122" s="4" t="s">
        <v>151</v>
      </c>
      <c r="W122" s="4" t="s">
        <v>103</v>
      </c>
      <c r="X122" s="4" t="s">
        <v>143</v>
      </c>
      <c r="Y122" s="4" t="s">
        <v>152</v>
      </c>
      <c r="Z122" t="str">
        <f t="shared" si="1"/>
        <v>Jan-24</v>
      </c>
    </row>
    <row r="123" spans="1:26" ht="43.2" x14ac:dyDescent="0.3">
      <c r="A123" s="89">
        <v>122</v>
      </c>
      <c r="B123" s="4" t="s">
        <v>129</v>
      </c>
      <c r="C123" s="4" t="s">
        <v>130</v>
      </c>
      <c r="D123" s="4" t="s">
        <v>763</v>
      </c>
      <c r="E123" s="4" t="s">
        <v>103</v>
      </c>
      <c r="F123" s="4" t="s">
        <v>131</v>
      </c>
      <c r="G123" s="4" t="s">
        <v>132</v>
      </c>
      <c r="H123" s="4" t="s">
        <v>133</v>
      </c>
      <c r="I123" s="5" t="s">
        <v>278</v>
      </c>
      <c r="J123" s="5" t="s">
        <v>764</v>
      </c>
      <c r="K123" s="5" t="s">
        <v>278</v>
      </c>
      <c r="L123" s="5" t="s">
        <v>183</v>
      </c>
      <c r="M123" s="4" t="s">
        <v>137</v>
      </c>
      <c r="N123" s="4" t="s">
        <v>748</v>
      </c>
      <c r="O123" s="4" t="s">
        <v>103</v>
      </c>
      <c r="P123" s="4" t="s">
        <v>765</v>
      </c>
      <c r="Q123" s="4" t="s">
        <v>766</v>
      </c>
      <c r="R123" s="5">
        <v>61744</v>
      </c>
      <c r="S123" s="5">
        <v>40</v>
      </c>
      <c r="T123" s="5">
        <v>40</v>
      </c>
      <c r="U123" s="4" t="s">
        <v>767</v>
      </c>
      <c r="V123" s="4" t="s">
        <v>142</v>
      </c>
      <c r="W123" s="4" t="s">
        <v>103</v>
      </c>
      <c r="X123" s="4" t="s">
        <v>143</v>
      </c>
      <c r="Y123" s="4" t="s">
        <v>152</v>
      </c>
      <c r="Z123" t="str">
        <f t="shared" si="1"/>
        <v>Jan-24</v>
      </c>
    </row>
    <row r="124" spans="1:26" ht="43.2" x14ac:dyDescent="0.3">
      <c r="A124" s="89">
        <v>123</v>
      </c>
      <c r="B124" s="4" t="s">
        <v>129</v>
      </c>
      <c r="C124" s="4" t="s">
        <v>130</v>
      </c>
      <c r="D124" s="4" t="s">
        <v>763</v>
      </c>
      <c r="E124" s="4" t="s">
        <v>103</v>
      </c>
      <c r="F124" s="4" t="s">
        <v>131</v>
      </c>
      <c r="G124" s="4" t="s">
        <v>166</v>
      </c>
      <c r="H124" s="4" t="s">
        <v>167</v>
      </c>
      <c r="I124" s="5" t="s">
        <v>190</v>
      </c>
      <c r="J124" s="5" t="s">
        <v>361</v>
      </c>
      <c r="K124" s="5" t="s">
        <v>190</v>
      </c>
      <c r="L124" s="5" t="s">
        <v>474</v>
      </c>
      <c r="M124" s="4" t="s">
        <v>168</v>
      </c>
      <c r="N124" s="4" t="s">
        <v>768</v>
      </c>
      <c r="O124" s="4" t="s">
        <v>103</v>
      </c>
      <c r="P124" s="4" t="s">
        <v>768</v>
      </c>
      <c r="Q124" s="4" t="s">
        <v>769</v>
      </c>
      <c r="R124" s="5">
        <v>61696</v>
      </c>
      <c r="S124" s="5">
        <v>30</v>
      </c>
      <c r="T124" s="5">
        <v>30</v>
      </c>
      <c r="U124" s="4" t="s">
        <v>103</v>
      </c>
      <c r="V124" s="4" t="s">
        <v>142</v>
      </c>
      <c r="W124" s="4" t="s">
        <v>103</v>
      </c>
      <c r="X124" s="4" t="s">
        <v>143</v>
      </c>
      <c r="Y124" s="4" t="s">
        <v>152</v>
      </c>
      <c r="Z124" t="str">
        <f t="shared" si="1"/>
        <v>Jan-24</v>
      </c>
    </row>
    <row r="125" spans="1:26" ht="43.2" x14ac:dyDescent="0.3">
      <c r="A125" s="89">
        <v>124</v>
      </c>
      <c r="B125" s="4" t="s">
        <v>129</v>
      </c>
      <c r="C125" s="4" t="s">
        <v>130</v>
      </c>
      <c r="D125" s="4" t="s">
        <v>770</v>
      </c>
      <c r="E125" s="4" t="s">
        <v>103</v>
      </c>
      <c r="F125" s="4" t="s">
        <v>131</v>
      </c>
      <c r="G125" s="4" t="s">
        <v>132</v>
      </c>
      <c r="H125" s="4" t="s">
        <v>133</v>
      </c>
      <c r="I125" s="5" t="s">
        <v>389</v>
      </c>
      <c r="J125" s="5" t="s">
        <v>771</v>
      </c>
      <c r="K125" s="5" t="s">
        <v>389</v>
      </c>
      <c r="L125" s="5" t="s">
        <v>160</v>
      </c>
      <c r="M125" s="4" t="s">
        <v>137</v>
      </c>
      <c r="N125" s="4" t="s">
        <v>772</v>
      </c>
      <c r="O125" s="4" t="s">
        <v>103</v>
      </c>
      <c r="P125" s="4" t="s">
        <v>773</v>
      </c>
      <c r="Q125" s="4" t="s">
        <v>774</v>
      </c>
      <c r="R125" s="5">
        <v>61794</v>
      </c>
      <c r="S125" s="5">
        <v>40</v>
      </c>
      <c r="T125" s="5">
        <v>40</v>
      </c>
      <c r="U125" s="4" t="s">
        <v>775</v>
      </c>
      <c r="V125" s="4" t="s">
        <v>142</v>
      </c>
      <c r="W125" s="4" t="s">
        <v>103</v>
      </c>
      <c r="X125" s="4" t="s">
        <v>143</v>
      </c>
      <c r="Y125" s="4">
        <v>70078</v>
      </c>
      <c r="Z125" t="str">
        <f t="shared" si="1"/>
        <v>Jan-24</v>
      </c>
    </row>
    <row r="126" spans="1:26" ht="43.2" x14ac:dyDescent="0.3">
      <c r="A126" s="89">
        <v>125</v>
      </c>
      <c r="B126" s="4" t="s">
        <v>129</v>
      </c>
      <c r="C126" s="4" t="s">
        <v>130</v>
      </c>
      <c r="D126" s="4" t="s">
        <v>776</v>
      </c>
      <c r="E126" s="4" t="s">
        <v>103</v>
      </c>
      <c r="F126" s="4" t="s">
        <v>131</v>
      </c>
      <c r="G126" s="4" t="s">
        <v>132</v>
      </c>
      <c r="H126" s="4" t="s">
        <v>167</v>
      </c>
      <c r="I126" s="5" t="s">
        <v>153</v>
      </c>
      <c r="J126" s="5" t="s">
        <v>145</v>
      </c>
      <c r="K126" s="5" t="s">
        <v>153</v>
      </c>
      <c r="L126" s="5" t="s">
        <v>422</v>
      </c>
      <c r="M126" s="4" t="s">
        <v>223</v>
      </c>
      <c r="N126" s="4" t="s">
        <v>777</v>
      </c>
      <c r="O126" s="4" t="s">
        <v>103</v>
      </c>
      <c r="P126" s="4" t="s">
        <v>777</v>
      </c>
      <c r="Q126" s="4" t="s">
        <v>778</v>
      </c>
      <c r="R126" s="5">
        <v>61897</v>
      </c>
      <c r="S126" s="5">
        <v>405</v>
      </c>
      <c r="T126" s="5">
        <v>405</v>
      </c>
      <c r="U126" s="4" t="s">
        <v>381</v>
      </c>
      <c r="V126" s="4" t="s">
        <v>151</v>
      </c>
      <c r="W126" s="4" t="s">
        <v>103</v>
      </c>
      <c r="X126" s="4" t="s">
        <v>143</v>
      </c>
      <c r="Y126" s="4" t="s">
        <v>152</v>
      </c>
      <c r="Z126" t="str">
        <f t="shared" si="1"/>
        <v>Jan-24</v>
      </c>
    </row>
    <row r="127" spans="1:26" ht="43.2" x14ac:dyDescent="0.3">
      <c r="A127" s="89">
        <v>126</v>
      </c>
      <c r="B127" s="4" t="s">
        <v>129</v>
      </c>
      <c r="C127" s="4" t="s">
        <v>130</v>
      </c>
      <c r="D127" s="4" t="s">
        <v>776</v>
      </c>
      <c r="E127" s="4" t="s">
        <v>103</v>
      </c>
      <c r="F127" s="4" t="s">
        <v>131</v>
      </c>
      <c r="G127" s="4" t="s">
        <v>166</v>
      </c>
      <c r="H127" s="4" t="s">
        <v>133</v>
      </c>
      <c r="I127" s="5" t="s">
        <v>779</v>
      </c>
      <c r="J127" s="5" t="s">
        <v>154</v>
      </c>
      <c r="K127" s="5" t="s">
        <v>779</v>
      </c>
      <c r="L127" s="5" t="s">
        <v>246</v>
      </c>
      <c r="M127" s="4" t="s">
        <v>263</v>
      </c>
      <c r="N127" s="4" t="s">
        <v>780</v>
      </c>
      <c r="O127" s="4" t="s">
        <v>103</v>
      </c>
      <c r="P127" s="4" t="s">
        <v>780</v>
      </c>
      <c r="Q127" s="4" t="s">
        <v>781</v>
      </c>
      <c r="R127" s="5">
        <v>61702</v>
      </c>
      <c r="S127" s="5">
        <v>180</v>
      </c>
      <c r="T127" s="5">
        <v>180</v>
      </c>
      <c r="U127" s="4" t="s">
        <v>782</v>
      </c>
      <c r="V127" s="4" t="s">
        <v>151</v>
      </c>
      <c r="W127" s="4" t="s">
        <v>103</v>
      </c>
      <c r="X127" s="4" t="s">
        <v>143</v>
      </c>
      <c r="Y127" s="4" t="s">
        <v>103</v>
      </c>
      <c r="Z127" t="str">
        <f t="shared" si="1"/>
        <v>Jan-24</v>
      </c>
    </row>
    <row r="128" spans="1:26" ht="43.2" x14ac:dyDescent="0.3">
      <c r="A128" s="89">
        <v>127</v>
      </c>
      <c r="B128" s="4" t="s">
        <v>129</v>
      </c>
      <c r="C128" s="4" t="s">
        <v>130</v>
      </c>
      <c r="D128" s="4" t="s">
        <v>783</v>
      </c>
      <c r="E128" s="4" t="s">
        <v>103</v>
      </c>
      <c r="F128" s="4" t="s">
        <v>131</v>
      </c>
      <c r="G128" s="4" t="s">
        <v>132</v>
      </c>
      <c r="H128" s="4" t="s">
        <v>133</v>
      </c>
      <c r="I128" s="5" t="s">
        <v>153</v>
      </c>
      <c r="J128" s="5" t="s">
        <v>191</v>
      </c>
      <c r="K128" s="5" t="s">
        <v>646</v>
      </c>
      <c r="L128" s="5" t="s">
        <v>202</v>
      </c>
      <c r="M128" s="4" t="s">
        <v>137</v>
      </c>
      <c r="N128" s="4" t="s">
        <v>784</v>
      </c>
      <c r="O128" s="4" t="s">
        <v>785</v>
      </c>
      <c r="P128" s="4" t="s">
        <v>786</v>
      </c>
      <c r="Q128" s="4" t="s">
        <v>787</v>
      </c>
      <c r="R128" s="5">
        <v>61844</v>
      </c>
      <c r="S128" s="5">
        <v>150</v>
      </c>
      <c r="T128" s="5">
        <v>150</v>
      </c>
      <c r="U128" s="4" t="s">
        <v>579</v>
      </c>
      <c r="V128" s="4" t="s">
        <v>197</v>
      </c>
      <c r="W128" s="4" t="s">
        <v>103</v>
      </c>
      <c r="X128" s="4" t="s">
        <v>143</v>
      </c>
      <c r="Y128" s="4">
        <v>56869</v>
      </c>
      <c r="Z128" t="str">
        <f t="shared" si="1"/>
        <v>Jan-24</v>
      </c>
    </row>
    <row r="129" spans="1:26" ht="43.2" x14ac:dyDescent="0.3">
      <c r="A129" s="89">
        <v>128</v>
      </c>
      <c r="B129" s="4" t="s">
        <v>129</v>
      </c>
      <c r="C129" s="4" t="s">
        <v>130</v>
      </c>
      <c r="D129" s="4" t="s">
        <v>783</v>
      </c>
      <c r="E129" s="4" t="s">
        <v>103</v>
      </c>
      <c r="F129" s="4" t="s">
        <v>131</v>
      </c>
      <c r="G129" s="4" t="s">
        <v>132</v>
      </c>
      <c r="H129" s="4" t="s">
        <v>167</v>
      </c>
      <c r="I129" s="5" t="s">
        <v>546</v>
      </c>
      <c r="J129" s="5" t="s">
        <v>136</v>
      </c>
      <c r="K129" s="5" t="s">
        <v>546</v>
      </c>
      <c r="L129" s="5" t="s">
        <v>487</v>
      </c>
      <c r="M129" s="4" t="s">
        <v>223</v>
      </c>
      <c r="N129" s="4" t="s">
        <v>788</v>
      </c>
      <c r="O129" s="4" t="s">
        <v>103</v>
      </c>
      <c r="P129" s="4" t="s">
        <v>788</v>
      </c>
      <c r="Q129" s="4" t="s">
        <v>789</v>
      </c>
      <c r="R129" s="5">
        <v>61707</v>
      </c>
      <c r="S129" s="5">
        <v>60</v>
      </c>
      <c r="T129" s="5">
        <v>60</v>
      </c>
      <c r="U129" s="4" t="s">
        <v>370</v>
      </c>
      <c r="V129" s="4" t="s">
        <v>142</v>
      </c>
      <c r="W129" s="4" t="s">
        <v>103</v>
      </c>
      <c r="X129" s="4" t="s">
        <v>143</v>
      </c>
      <c r="Y129" s="4" t="s">
        <v>152</v>
      </c>
      <c r="Z129" t="str">
        <f t="shared" si="1"/>
        <v>Jan-24</v>
      </c>
    </row>
    <row r="130" spans="1:26" ht="43.2" x14ac:dyDescent="0.3">
      <c r="A130" s="89">
        <v>129</v>
      </c>
      <c r="B130" s="4" t="s">
        <v>129</v>
      </c>
      <c r="C130" s="4" t="s">
        <v>130</v>
      </c>
      <c r="D130" s="4" t="s">
        <v>790</v>
      </c>
      <c r="E130" s="4" t="s">
        <v>103</v>
      </c>
      <c r="F130" s="4" t="s">
        <v>131</v>
      </c>
      <c r="G130" s="4" t="s">
        <v>198</v>
      </c>
      <c r="H130" s="4" t="s">
        <v>133</v>
      </c>
      <c r="I130" s="5" t="s">
        <v>389</v>
      </c>
      <c r="J130" s="5" t="s">
        <v>409</v>
      </c>
      <c r="K130" s="5" t="s">
        <v>389</v>
      </c>
      <c r="L130" s="5" t="s">
        <v>200</v>
      </c>
      <c r="M130" s="4" t="s">
        <v>137</v>
      </c>
      <c r="N130" s="4" t="s">
        <v>791</v>
      </c>
      <c r="O130" s="4" t="s">
        <v>103</v>
      </c>
      <c r="P130" s="4" t="s">
        <v>636</v>
      </c>
      <c r="Q130" s="4" t="s">
        <v>792</v>
      </c>
      <c r="R130" s="5">
        <v>61783</v>
      </c>
      <c r="S130" s="5">
        <v>15</v>
      </c>
      <c r="T130" s="5">
        <v>15</v>
      </c>
      <c r="U130" s="4" t="s">
        <v>793</v>
      </c>
      <c r="V130" s="4" t="s">
        <v>197</v>
      </c>
      <c r="W130" s="4" t="s">
        <v>103</v>
      </c>
      <c r="X130" s="4" t="s">
        <v>143</v>
      </c>
      <c r="Y130" s="4" t="s">
        <v>159</v>
      </c>
      <c r="Z130" t="str">
        <f t="shared" si="1"/>
        <v>Jan-24</v>
      </c>
    </row>
    <row r="131" spans="1:26" ht="43.2" x14ac:dyDescent="0.3">
      <c r="A131" s="89">
        <v>130</v>
      </c>
      <c r="B131" s="4" t="s">
        <v>129</v>
      </c>
      <c r="C131" s="4" t="s">
        <v>130</v>
      </c>
      <c r="D131" s="4" t="s">
        <v>790</v>
      </c>
      <c r="E131" s="4" t="s">
        <v>103</v>
      </c>
      <c r="F131" s="4" t="s">
        <v>131</v>
      </c>
      <c r="G131" s="4" t="s">
        <v>198</v>
      </c>
      <c r="H131" s="4" t="s">
        <v>133</v>
      </c>
      <c r="I131" s="5" t="s">
        <v>278</v>
      </c>
      <c r="J131" s="5" t="s">
        <v>135</v>
      </c>
      <c r="K131" s="5" t="s">
        <v>278</v>
      </c>
      <c r="L131" s="5" t="s">
        <v>160</v>
      </c>
      <c r="M131" s="4" t="s">
        <v>137</v>
      </c>
      <c r="N131" s="4" t="s">
        <v>794</v>
      </c>
      <c r="O131" s="4" t="s">
        <v>103</v>
      </c>
      <c r="P131" s="4" t="s">
        <v>795</v>
      </c>
      <c r="Q131" s="4" t="s">
        <v>796</v>
      </c>
      <c r="R131" s="5">
        <v>61745</v>
      </c>
      <c r="S131" s="5">
        <v>15</v>
      </c>
      <c r="T131" s="5">
        <v>15</v>
      </c>
      <c r="U131" s="4" t="s">
        <v>797</v>
      </c>
      <c r="V131" s="4" t="s">
        <v>142</v>
      </c>
      <c r="W131" s="4" t="s">
        <v>103</v>
      </c>
      <c r="X131" s="4" t="s">
        <v>143</v>
      </c>
      <c r="Y131" s="4" t="s">
        <v>152</v>
      </c>
      <c r="Z131" t="str">
        <f t="shared" ref="Z131:Z194" si="2">IF(AND(DAY(K131) = 1, V131 = "Third Shift"), TEXT(K131 - 1, "mmm-yy"), IF(MONTH(K131) &lt;&gt; MONTH(I131), TEXT(K131, "mmm-yy"), TEXT(I131, "mmm-yy")))</f>
        <v>Jan-24</v>
      </c>
    </row>
    <row r="132" spans="1:26" ht="43.2" x14ac:dyDescent="0.3">
      <c r="A132" s="89">
        <v>131</v>
      </c>
      <c r="B132" s="4" t="s">
        <v>129</v>
      </c>
      <c r="C132" s="4" t="s">
        <v>130</v>
      </c>
      <c r="D132" s="4" t="s">
        <v>790</v>
      </c>
      <c r="E132" s="4" t="s">
        <v>103</v>
      </c>
      <c r="F132" s="4" t="s">
        <v>131</v>
      </c>
      <c r="G132" s="4" t="s">
        <v>166</v>
      </c>
      <c r="H132" s="4" t="s">
        <v>133</v>
      </c>
      <c r="I132" s="5" t="s">
        <v>278</v>
      </c>
      <c r="J132" s="5" t="s">
        <v>216</v>
      </c>
      <c r="K132" s="5" t="s">
        <v>278</v>
      </c>
      <c r="L132" s="5" t="s">
        <v>798</v>
      </c>
      <c r="M132" s="4" t="s">
        <v>263</v>
      </c>
      <c r="N132" s="4" t="s">
        <v>799</v>
      </c>
      <c r="O132" s="4" t="s">
        <v>103</v>
      </c>
      <c r="P132" s="4" t="s">
        <v>800</v>
      </c>
      <c r="Q132" s="4" t="s">
        <v>801</v>
      </c>
      <c r="R132" s="5">
        <v>61687</v>
      </c>
      <c r="S132" s="5">
        <v>25</v>
      </c>
      <c r="T132" s="5">
        <v>25</v>
      </c>
      <c r="U132" s="4" t="s">
        <v>495</v>
      </c>
      <c r="V132" s="4" t="s">
        <v>197</v>
      </c>
      <c r="W132" s="4" t="s">
        <v>103</v>
      </c>
      <c r="X132" s="4" t="s">
        <v>143</v>
      </c>
      <c r="Y132" s="4" t="s">
        <v>103</v>
      </c>
      <c r="Z132" t="str">
        <f t="shared" si="2"/>
        <v>Jan-24</v>
      </c>
    </row>
    <row r="133" spans="1:26" ht="43.2" x14ac:dyDescent="0.3">
      <c r="A133" s="89">
        <v>132</v>
      </c>
      <c r="B133" s="4" t="s">
        <v>129</v>
      </c>
      <c r="C133" s="4" t="s">
        <v>130</v>
      </c>
      <c r="D133" s="4" t="s">
        <v>790</v>
      </c>
      <c r="E133" s="4" t="s">
        <v>103</v>
      </c>
      <c r="F133" s="4" t="s">
        <v>131</v>
      </c>
      <c r="G133" s="4" t="s">
        <v>166</v>
      </c>
      <c r="H133" s="4" t="s">
        <v>133</v>
      </c>
      <c r="I133" s="5" t="s">
        <v>278</v>
      </c>
      <c r="J133" s="5" t="s">
        <v>202</v>
      </c>
      <c r="K133" s="5" t="s">
        <v>278</v>
      </c>
      <c r="L133" s="5" t="s">
        <v>802</v>
      </c>
      <c r="M133" s="4" t="s">
        <v>263</v>
      </c>
      <c r="N133" s="4" t="s">
        <v>803</v>
      </c>
      <c r="O133" s="4" t="s">
        <v>103</v>
      </c>
      <c r="P133" s="4" t="s">
        <v>804</v>
      </c>
      <c r="Q133" s="4" t="s">
        <v>805</v>
      </c>
      <c r="R133" s="5">
        <v>61685</v>
      </c>
      <c r="S133" s="5">
        <v>45</v>
      </c>
      <c r="T133" s="5">
        <v>45</v>
      </c>
      <c r="U133" s="4" t="s">
        <v>495</v>
      </c>
      <c r="V133" s="4" t="s">
        <v>197</v>
      </c>
      <c r="W133" s="4" t="s">
        <v>103</v>
      </c>
      <c r="X133" s="4" t="s">
        <v>143</v>
      </c>
      <c r="Y133" s="4" t="s">
        <v>103</v>
      </c>
      <c r="Z133" t="str">
        <f t="shared" si="2"/>
        <v>Jan-24</v>
      </c>
    </row>
    <row r="134" spans="1:26" ht="72" x14ac:dyDescent="0.3">
      <c r="A134" s="89">
        <v>133</v>
      </c>
      <c r="B134" s="4" t="s">
        <v>129</v>
      </c>
      <c r="C134" s="4" t="s">
        <v>130</v>
      </c>
      <c r="D134" s="4" t="s">
        <v>790</v>
      </c>
      <c r="E134" s="4" t="s">
        <v>103</v>
      </c>
      <c r="F134" s="4" t="s">
        <v>131</v>
      </c>
      <c r="G134" s="4" t="s">
        <v>198</v>
      </c>
      <c r="H134" s="4" t="s">
        <v>133</v>
      </c>
      <c r="I134" s="5" t="s">
        <v>372</v>
      </c>
      <c r="J134" s="5" t="s">
        <v>353</v>
      </c>
      <c r="K134" s="5" t="s">
        <v>372</v>
      </c>
      <c r="L134" s="5" t="s">
        <v>576</v>
      </c>
      <c r="M134" s="4" t="s">
        <v>137</v>
      </c>
      <c r="N134" s="4" t="s">
        <v>806</v>
      </c>
      <c r="O134" s="4" t="s">
        <v>807</v>
      </c>
      <c r="P134" s="4" t="s">
        <v>808</v>
      </c>
      <c r="Q134" s="4" t="s">
        <v>809</v>
      </c>
      <c r="R134" s="5">
        <v>61653</v>
      </c>
      <c r="S134" s="5">
        <v>30</v>
      </c>
      <c r="T134" s="5">
        <v>30</v>
      </c>
      <c r="U134" s="4" t="s">
        <v>491</v>
      </c>
      <c r="V134" s="4" t="s">
        <v>151</v>
      </c>
      <c r="W134" s="4" t="s">
        <v>103</v>
      </c>
      <c r="X134" s="4" t="s">
        <v>143</v>
      </c>
      <c r="Y134" s="4" t="s">
        <v>152</v>
      </c>
      <c r="Z134" t="str">
        <f t="shared" si="2"/>
        <v>Jan-24</v>
      </c>
    </row>
    <row r="135" spans="1:26" ht="43.2" x14ac:dyDescent="0.3">
      <c r="A135" s="89">
        <v>134</v>
      </c>
      <c r="B135" s="4" t="s">
        <v>129</v>
      </c>
      <c r="C135" s="4" t="s">
        <v>810</v>
      </c>
      <c r="D135" s="4" t="s">
        <v>831</v>
      </c>
      <c r="E135" s="4" t="s">
        <v>103</v>
      </c>
      <c r="F135" s="4" t="s">
        <v>131</v>
      </c>
      <c r="G135" s="4" t="s">
        <v>132</v>
      </c>
      <c r="H135" s="4" t="s">
        <v>133</v>
      </c>
      <c r="I135" s="5" t="s">
        <v>134</v>
      </c>
      <c r="J135" s="5" t="s">
        <v>161</v>
      </c>
      <c r="K135" s="5" t="s">
        <v>134</v>
      </c>
      <c r="L135" s="5" t="s">
        <v>487</v>
      </c>
      <c r="M135" s="4" t="s">
        <v>137</v>
      </c>
      <c r="N135" s="4" t="s">
        <v>811</v>
      </c>
      <c r="O135" s="4" t="s">
        <v>103</v>
      </c>
      <c r="P135" s="4" t="s">
        <v>812</v>
      </c>
      <c r="Q135" s="4" t="s">
        <v>813</v>
      </c>
      <c r="R135" s="5">
        <v>61420</v>
      </c>
      <c r="S135" s="5">
        <v>90</v>
      </c>
      <c r="T135" s="5">
        <v>90</v>
      </c>
      <c r="U135" s="4" t="s">
        <v>814</v>
      </c>
      <c r="V135" s="4" t="s">
        <v>142</v>
      </c>
      <c r="W135" s="4" t="s">
        <v>103</v>
      </c>
      <c r="X135" s="4" t="s">
        <v>143</v>
      </c>
      <c r="Y135" s="4">
        <v>69104</v>
      </c>
      <c r="Z135" t="str">
        <f t="shared" si="2"/>
        <v>Jan-24</v>
      </c>
    </row>
    <row r="136" spans="1:26" ht="43.2" x14ac:dyDescent="0.3">
      <c r="A136" s="89">
        <v>135</v>
      </c>
      <c r="B136" s="4" t="s">
        <v>129</v>
      </c>
      <c r="C136" s="4" t="s">
        <v>810</v>
      </c>
      <c r="D136" s="4" t="s">
        <v>831</v>
      </c>
      <c r="E136" s="4" t="s">
        <v>103</v>
      </c>
      <c r="F136" s="4" t="s">
        <v>131</v>
      </c>
      <c r="G136" s="4" t="s">
        <v>132</v>
      </c>
      <c r="H136" s="4" t="s">
        <v>167</v>
      </c>
      <c r="I136" s="5" t="s">
        <v>228</v>
      </c>
      <c r="J136" s="5" t="s">
        <v>234</v>
      </c>
      <c r="K136" s="5" t="s">
        <v>228</v>
      </c>
      <c r="L136" s="5" t="s">
        <v>550</v>
      </c>
      <c r="M136" s="4" t="s">
        <v>223</v>
      </c>
      <c r="N136" s="4" t="s">
        <v>815</v>
      </c>
      <c r="O136" s="4" t="s">
        <v>103</v>
      </c>
      <c r="P136" s="4" t="s">
        <v>816</v>
      </c>
      <c r="Q136" s="4" t="s">
        <v>817</v>
      </c>
      <c r="R136" s="5">
        <v>61492</v>
      </c>
      <c r="S136" s="5">
        <v>60</v>
      </c>
      <c r="T136" s="5">
        <v>60</v>
      </c>
      <c r="U136" s="4" t="s">
        <v>818</v>
      </c>
      <c r="V136" s="4" t="s">
        <v>197</v>
      </c>
      <c r="W136" s="4" t="s">
        <v>103</v>
      </c>
      <c r="X136" s="4" t="s">
        <v>143</v>
      </c>
      <c r="Y136" s="4">
        <v>70075</v>
      </c>
      <c r="Z136" t="str">
        <f t="shared" si="2"/>
        <v>Jan-24</v>
      </c>
    </row>
    <row r="137" spans="1:26" ht="57.6" x14ac:dyDescent="0.3">
      <c r="A137" s="89">
        <v>136</v>
      </c>
      <c r="B137" s="4" t="s">
        <v>129</v>
      </c>
      <c r="C137" s="4" t="s">
        <v>810</v>
      </c>
      <c r="D137" s="4" t="s">
        <v>831</v>
      </c>
      <c r="E137" s="4" t="s">
        <v>103</v>
      </c>
      <c r="F137" s="4" t="s">
        <v>131</v>
      </c>
      <c r="G137" s="4" t="s">
        <v>132</v>
      </c>
      <c r="H137" s="4" t="s">
        <v>133</v>
      </c>
      <c r="I137" s="5" t="s">
        <v>233</v>
      </c>
      <c r="J137" s="5" t="s">
        <v>819</v>
      </c>
      <c r="K137" s="5" t="s">
        <v>233</v>
      </c>
      <c r="L137" s="5" t="s">
        <v>331</v>
      </c>
      <c r="M137" s="4" t="s">
        <v>137</v>
      </c>
      <c r="N137" s="4" t="s">
        <v>820</v>
      </c>
      <c r="O137" s="4" t="s">
        <v>103</v>
      </c>
      <c r="P137" s="4" t="s">
        <v>821</v>
      </c>
      <c r="Q137" s="4" t="s">
        <v>822</v>
      </c>
      <c r="R137" s="5">
        <v>61514</v>
      </c>
      <c r="S137" s="5">
        <v>40</v>
      </c>
      <c r="T137" s="5">
        <v>40</v>
      </c>
      <c r="U137" s="4" t="s">
        <v>823</v>
      </c>
      <c r="V137" s="4" t="s">
        <v>197</v>
      </c>
      <c r="W137" s="4" t="s">
        <v>103</v>
      </c>
      <c r="X137" s="4" t="s">
        <v>143</v>
      </c>
      <c r="Y137" s="4" t="s">
        <v>152</v>
      </c>
      <c r="Z137" t="str">
        <f t="shared" si="2"/>
        <v>Jan-24</v>
      </c>
    </row>
    <row r="138" spans="1:26" ht="57.6" x14ac:dyDescent="0.3">
      <c r="A138" s="89">
        <v>137</v>
      </c>
      <c r="B138" s="4" t="s">
        <v>129</v>
      </c>
      <c r="C138" s="4" t="s">
        <v>810</v>
      </c>
      <c r="D138" s="4" t="s">
        <v>831</v>
      </c>
      <c r="E138" s="4" t="s">
        <v>103</v>
      </c>
      <c r="F138" s="4" t="s">
        <v>131</v>
      </c>
      <c r="G138" s="4" t="s">
        <v>132</v>
      </c>
      <c r="H138" s="4" t="s">
        <v>167</v>
      </c>
      <c r="I138" s="5" t="s">
        <v>607</v>
      </c>
      <c r="J138" s="5" t="s">
        <v>550</v>
      </c>
      <c r="K138" s="5" t="s">
        <v>607</v>
      </c>
      <c r="L138" s="5" t="s">
        <v>145</v>
      </c>
      <c r="M138" s="4" t="s">
        <v>223</v>
      </c>
      <c r="N138" s="4" t="s">
        <v>824</v>
      </c>
      <c r="O138" s="4" t="s">
        <v>170</v>
      </c>
      <c r="P138" s="4" t="s">
        <v>824</v>
      </c>
      <c r="Q138" s="4" t="s">
        <v>825</v>
      </c>
      <c r="R138" s="5">
        <v>61542</v>
      </c>
      <c r="S138" s="5">
        <v>480</v>
      </c>
      <c r="T138" s="5">
        <v>480</v>
      </c>
      <c r="U138" s="4" t="s">
        <v>585</v>
      </c>
      <c r="V138" s="4" t="s">
        <v>142</v>
      </c>
      <c r="W138" s="4" t="s">
        <v>103</v>
      </c>
      <c r="X138" s="4" t="s">
        <v>143</v>
      </c>
      <c r="Y138" s="4" t="s">
        <v>152</v>
      </c>
      <c r="Z138" t="str">
        <f t="shared" si="2"/>
        <v>Jan-24</v>
      </c>
    </row>
    <row r="139" spans="1:26" ht="43.2" x14ac:dyDescent="0.3">
      <c r="A139" s="89">
        <v>138</v>
      </c>
      <c r="B139" s="4" t="s">
        <v>129</v>
      </c>
      <c r="C139" s="4" t="s">
        <v>130</v>
      </c>
      <c r="D139" s="4" t="s">
        <v>826</v>
      </c>
      <c r="E139" s="4" t="s">
        <v>103</v>
      </c>
      <c r="F139" s="4" t="s">
        <v>131</v>
      </c>
      <c r="G139" s="4" t="s">
        <v>827</v>
      </c>
      <c r="H139" s="4" t="s">
        <v>133</v>
      </c>
      <c r="I139" s="5" t="s">
        <v>330</v>
      </c>
      <c r="J139" s="5" t="s">
        <v>759</v>
      </c>
      <c r="K139" s="5" t="s">
        <v>330</v>
      </c>
      <c r="L139" s="5" t="s">
        <v>191</v>
      </c>
      <c r="M139" s="4" t="s">
        <v>137</v>
      </c>
      <c r="N139" s="4" t="s">
        <v>828</v>
      </c>
      <c r="O139" s="4" t="s">
        <v>103</v>
      </c>
      <c r="P139" s="4" t="s">
        <v>829</v>
      </c>
      <c r="Q139" s="4" t="s">
        <v>830</v>
      </c>
      <c r="R139" s="5">
        <v>61715</v>
      </c>
      <c r="S139" s="5">
        <v>60</v>
      </c>
      <c r="T139" s="5">
        <v>60</v>
      </c>
      <c r="U139" s="4" t="s">
        <v>536</v>
      </c>
      <c r="V139" s="4" t="s">
        <v>151</v>
      </c>
      <c r="W139" s="4" t="s">
        <v>103</v>
      </c>
      <c r="X139" s="4" t="s">
        <v>143</v>
      </c>
      <c r="Y139" s="4">
        <v>69161</v>
      </c>
      <c r="Z139" t="str">
        <f t="shared" si="2"/>
        <v>Jan-24</v>
      </c>
    </row>
    <row r="140" spans="1:26" ht="57.6" x14ac:dyDescent="0.3">
      <c r="A140" s="89">
        <v>139</v>
      </c>
      <c r="B140" s="4" t="s">
        <v>129</v>
      </c>
      <c r="C140" s="4" t="s">
        <v>130</v>
      </c>
      <c r="D140" s="4" t="s">
        <v>831</v>
      </c>
      <c r="E140" s="4" t="s">
        <v>103</v>
      </c>
      <c r="F140" s="4" t="s">
        <v>131</v>
      </c>
      <c r="G140" s="4" t="s">
        <v>132</v>
      </c>
      <c r="H140" s="4" t="s">
        <v>133</v>
      </c>
      <c r="I140" s="5" t="s">
        <v>322</v>
      </c>
      <c r="J140" s="5" t="s">
        <v>183</v>
      </c>
      <c r="K140" s="5" t="s">
        <v>322</v>
      </c>
      <c r="L140" s="5" t="s">
        <v>664</v>
      </c>
      <c r="M140" s="4" t="s">
        <v>137</v>
      </c>
      <c r="N140" s="4" t="s">
        <v>832</v>
      </c>
      <c r="O140" s="4" t="s">
        <v>103</v>
      </c>
      <c r="P140" s="4" t="s">
        <v>833</v>
      </c>
      <c r="Q140" s="4" t="s">
        <v>834</v>
      </c>
      <c r="R140" s="5">
        <v>61825</v>
      </c>
      <c r="S140" s="5">
        <v>60</v>
      </c>
      <c r="T140" s="5">
        <v>60</v>
      </c>
      <c r="U140" s="4" t="s">
        <v>835</v>
      </c>
      <c r="V140" s="4" t="s">
        <v>142</v>
      </c>
      <c r="W140" s="4" t="s">
        <v>103</v>
      </c>
      <c r="X140" s="4" t="s">
        <v>143</v>
      </c>
      <c r="Y140" s="4" t="s">
        <v>395</v>
      </c>
      <c r="Z140" t="str">
        <f t="shared" si="2"/>
        <v>Jan-24</v>
      </c>
    </row>
    <row r="141" spans="1:26" ht="43.2" x14ac:dyDescent="0.3">
      <c r="A141" s="89">
        <v>140</v>
      </c>
      <c r="B141" s="4" t="s">
        <v>129</v>
      </c>
      <c r="C141" s="4" t="s">
        <v>130</v>
      </c>
      <c r="D141" s="4" t="s">
        <v>831</v>
      </c>
      <c r="E141" s="4" t="s">
        <v>103</v>
      </c>
      <c r="F141" s="4" t="s">
        <v>131</v>
      </c>
      <c r="G141" s="4" t="s">
        <v>166</v>
      </c>
      <c r="H141" s="4" t="s">
        <v>133</v>
      </c>
      <c r="I141" s="5" t="s">
        <v>278</v>
      </c>
      <c r="J141" s="5" t="s">
        <v>191</v>
      </c>
      <c r="K141" s="5" t="s">
        <v>278</v>
      </c>
      <c r="L141" s="5" t="s">
        <v>200</v>
      </c>
      <c r="M141" s="4" t="s">
        <v>263</v>
      </c>
      <c r="N141" s="4" t="s">
        <v>836</v>
      </c>
      <c r="O141" s="4" t="s">
        <v>103</v>
      </c>
      <c r="P141" s="4" t="s">
        <v>837</v>
      </c>
      <c r="Q141" s="4" t="s">
        <v>838</v>
      </c>
      <c r="R141" s="5">
        <v>61686</v>
      </c>
      <c r="S141" s="5">
        <v>60</v>
      </c>
      <c r="T141" s="5">
        <v>60</v>
      </c>
      <c r="U141" s="4" t="s">
        <v>839</v>
      </c>
      <c r="V141" s="4" t="s">
        <v>197</v>
      </c>
      <c r="W141" s="4" t="s">
        <v>103</v>
      </c>
      <c r="X141" s="4" t="s">
        <v>143</v>
      </c>
      <c r="Y141" s="4" t="s">
        <v>103</v>
      </c>
      <c r="Z141" t="str">
        <f t="shared" si="2"/>
        <v>Jan-24</v>
      </c>
    </row>
    <row r="142" spans="1:26" ht="43.2" x14ac:dyDescent="0.3">
      <c r="A142" s="89">
        <v>141</v>
      </c>
      <c r="B142" s="4" t="s">
        <v>129</v>
      </c>
      <c r="C142" s="4" t="s">
        <v>130</v>
      </c>
      <c r="D142" s="4" t="s">
        <v>840</v>
      </c>
      <c r="E142" s="4" t="s">
        <v>103</v>
      </c>
      <c r="F142" s="4" t="s">
        <v>131</v>
      </c>
      <c r="G142" s="4" t="s">
        <v>132</v>
      </c>
      <c r="H142" s="4" t="s">
        <v>133</v>
      </c>
      <c r="I142" s="5" t="s">
        <v>389</v>
      </c>
      <c r="J142" s="5" t="s">
        <v>145</v>
      </c>
      <c r="K142" s="5" t="s">
        <v>389</v>
      </c>
      <c r="L142" s="5" t="s">
        <v>155</v>
      </c>
      <c r="M142" s="4" t="s">
        <v>137</v>
      </c>
      <c r="N142" s="4" t="s">
        <v>841</v>
      </c>
      <c r="O142" s="4" t="s">
        <v>103</v>
      </c>
      <c r="P142" s="4" t="s">
        <v>842</v>
      </c>
      <c r="Q142" s="4" t="s">
        <v>843</v>
      </c>
      <c r="R142" s="5">
        <v>61789</v>
      </c>
      <c r="S142" s="5">
        <v>60</v>
      </c>
      <c r="T142" s="5">
        <v>60</v>
      </c>
      <c r="U142" s="4" t="s">
        <v>844</v>
      </c>
      <c r="V142" s="4" t="s">
        <v>151</v>
      </c>
      <c r="W142" s="4" t="s">
        <v>103</v>
      </c>
      <c r="X142" s="4" t="s">
        <v>143</v>
      </c>
      <c r="Y142" s="4">
        <v>69149</v>
      </c>
      <c r="Z142" t="str">
        <f t="shared" si="2"/>
        <v>Jan-24</v>
      </c>
    </row>
    <row r="143" spans="1:26" ht="72" x14ac:dyDescent="0.3">
      <c r="A143" s="89">
        <v>142</v>
      </c>
      <c r="B143" s="4" t="s">
        <v>129</v>
      </c>
      <c r="C143" s="4" t="s">
        <v>130</v>
      </c>
      <c r="D143" s="4" t="s">
        <v>1555</v>
      </c>
      <c r="E143" s="4" t="s">
        <v>103</v>
      </c>
      <c r="F143" s="4" t="s">
        <v>131</v>
      </c>
      <c r="G143" s="4" t="s">
        <v>132</v>
      </c>
      <c r="H143" s="4" t="s">
        <v>167</v>
      </c>
      <c r="I143" s="5" t="s">
        <v>153</v>
      </c>
      <c r="J143" s="5" t="s">
        <v>251</v>
      </c>
      <c r="K143" s="5" t="s">
        <v>153</v>
      </c>
      <c r="L143" s="5" t="s">
        <v>145</v>
      </c>
      <c r="M143" s="4" t="s">
        <v>223</v>
      </c>
      <c r="N143" s="4" t="s">
        <v>845</v>
      </c>
      <c r="O143" s="4" t="s">
        <v>103</v>
      </c>
      <c r="P143" s="4" t="s">
        <v>846</v>
      </c>
      <c r="Q143" s="4" t="s">
        <v>847</v>
      </c>
      <c r="R143" s="5">
        <v>61435</v>
      </c>
      <c r="S143" s="5">
        <v>360</v>
      </c>
      <c r="T143" s="5">
        <v>360</v>
      </c>
      <c r="U143" s="4" t="s">
        <v>848</v>
      </c>
      <c r="V143" s="4" t="s">
        <v>142</v>
      </c>
      <c r="W143" s="4" t="s">
        <v>103</v>
      </c>
      <c r="X143" s="4" t="s">
        <v>143</v>
      </c>
      <c r="Y143" s="4" t="s">
        <v>159</v>
      </c>
      <c r="Z143" t="str">
        <f t="shared" si="2"/>
        <v>Jan-24</v>
      </c>
    </row>
    <row r="144" spans="1:26" ht="43.2" x14ac:dyDescent="0.3">
      <c r="A144" s="89">
        <v>143</v>
      </c>
      <c r="B144" s="4" t="s">
        <v>129</v>
      </c>
      <c r="C144" s="4" t="s">
        <v>130</v>
      </c>
      <c r="D144" s="4" t="s">
        <v>763</v>
      </c>
      <c r="E144" s="4" t="s">
        <v>103</v>
      </c>
      <c r="F144" s="4" t="s">
        <v>131</v>
      </c>
      <c r="G144" s="4" t="s">
        <v>132</v>
      </c>
      <c r="H144" s="4" t="s">
        <v>167</v>
      </c>
      <c r="I144" s="5" t="s">
        <v>646</v>
      </c>
      <c r="J144" s="5" t="s">
        <v>582</v>
      </c>
      <c r="K144" s="5" t="s">
        <v>646</v>
      </c>
      <c r="L144" s="5" t="s">
        <v>849</v>
      </c>
      <c r="M144" s="4" t="s">
        <v>223</v>
      </c>
      <c r="N144" s="4" t="s">
        <v>850</v>
      </c>
      <c r="O144" s="4" t="s">
        <v>103</v>
      </c>
      <c r="P144" s="4" t="s">
        <v>850</v>
      </c>
      <c r="Q144" s="4" t="s">
        <v>851</v>
      </c>
      <c r="R144" s="5">
        <v>61441</v>
      </c>
      <c r="S144" s="5">
        <v>20</v>
      </c>
      <c r="T144" s="5">
        <v>20</v>
      </c>
      <c r="U144" s="4" t="s">
        <v>103</v>
      </c>
      <c r="V144" s="4" t="s">
        <v>151</v>
      </c>
      <c r="W144" s="4" t="s">
        <v>103</v>
      </c>
      <c r="X144" s="4" t="s">
        <v>143</v>
      </c>
      <c r="Y144" s="4" t="s">
        <v>152</v>
      </c>
      <c r="Z144" t="str">
        <f t="shared" si="2"/>
        <v>Jan-24</v>
      </c>
    </row>
    <row r="145" spans="1:26" ht="57.6" x14ac:dyDescent="0.3">
      <c r="A145" s="89">
        <v>144</v>
      </c>
      <c r="B145" s="4" t="s">
        <v>129</v>
      </c>
      <c r="C145" s="4" t="s">
        <v>130</v>
      </c>
      <c r="D145" s="4" t="s">
        <v>763</v>
      </c>
      <c r="E145" s="4" t="s">
        <v>103</v>
      </c>
      <c r="F145" s="4" t="s">
        <v>131</v>
      </c>
      <c r="G145" s="4" t="s">
        <v>132</v>
      </c>
      <c r="H145" s="4" t="s">
        <v>167</v>
      </c>
      <c r="I145" s="5" t="s">
        <v>580</v>
      </c>
      <c r="J145" s="5" t="s">
        <v>154</v>
      </c>
      <c r="K145" s="5" t="s">
        <v>580</v>
      </c>
      <c r="L145" s="5" t="s">
        <v>279</v>
      </c>
      <c r="M145" s="4" t="s">
        <v>223</v>
      </c>
      <c r="N145" s="4" t="s">
        <v>852</v>
      </c>
      <c r="O145" s="4" t="s">
        <v>170</v>
      </c>
      <c r="P145" s="4" t="s">
        <v>852</v>
      </c>
      <c r="Q145" s="4" t="s">
        <v>853</v>
      </c>
      <c r="R145" s="5">
        <v>61517</v>
      </c>
      <c r="S145" s="5">
        <v>60</v>
      </c>
      <c r="T145" s="5">
        <v>60</v>
      </c>
      <c r="U145" s="4" t="s">
        <v>854</v>
      </c>
      <c r="V145" s="4" t="s">
        <v>151</v>
      </c>
      <c r="W145" s="4" t="s">
        <v>103</v>
      </c>
      <c r="X145" s="4" t="s">
        <v>143</v>
      </c>
      <c r="Y145" s="4" t="s">
        <v>152</v>
      </c>
      <c r="Z145" t="str">
        <f t="shared" si="2"/>
        <v>Jan-24</v>
      </c>
    </row>
    <row r="146" spans="1:26" ht="57.6" x14ac:dyDescent="0.3">
      <c r="A146" s="89">
        <v>145</v>
      </c>
      <c r="B146" s="4" t="s">
        <v>129</v>
      </c>
      <c r="C146" s="4" t="s">
        <v>130</v>
      </c>
      <c r="D146" s="4" t="s">
        <v>763</v>
      </c>
      <c r="E146" s="4" t="s">
        <v>103</v>
      </c>
      <c r="F146" s="4" t="s">
        <v>131</v>
      </c>
      <c r="G146" s="4" t="s">
        <v>166</v>
      </c>
      <c r="H146" s="4" t="s">
        <v>167</v>
      </c>
      <c r="I146" s="5" t="s">
        <v>190</v>
      </c>
      <c r="J146" s="5" t="s">
        <v>191</v>
      </c>
      <c r="K146" s="5" t="s">
        <v>546</v>
      </c>
      <c r="L146" s="5" t="s">
        <v>202</v>
      </c>
      <c r="M146" s="4" t="s">
        <v>168</v>
      </c>
      <c r="N146" s="4" t="s">
        <v>855</v>
      </c>
      <c r="O146" s="4" t="s">
        <v>170</v>
      </c>
      <c r="P146" s="4" t="s">
        <v>855</v>
      </c>
      <c r="Q146" s="4" t="s">
        <v>856</v>
      </c>
      <c r="R146" s="5">
        <v>61570</v>
      </c>
      <c r="S146" s="5">
        <v>150</v>
      </c>
      <c r="T146" s="5">
        <v>150</v>
      </c>
      <c r="U146" s="4" t="s">
        <v>857</v>
      </c>
      <c r="V146" s="4" t="s">
        <v>197</v>
      </c>
      <c r="W146" s="4" t="s">
        <v>103</v>
      </c>
      <c r="X146" s="4" t="s">
        <v>143</v>
      </c>
      <c r="Y146" s="4" t="s">
        <v>103</v>
      </c>
      <c r="Z146" t="str">
        <f t="shared" si="2"/>
        <v>Jan-24</v>
      </c>
    </row>
    <row r="147" spans="1:26" ht="43.2" x14ac:dyDescent="0.3">
      <c r="A147" s="89">
        <v>146</v>
      </c>
      <c r="B147" s="4" t="s">
        <v>129</v>
      </c>
      <c r="C147" s="4" t="s">
        <v>130</v>
      </c>
      <c r="D147" s="4" t="s">
        <v>770</v>
      </c>
      <c r="E147" s="4" t="s">
        <v>103</v>
      </c>
      <c r="F147" s="4" t="s">
        <v>131</v>
      </c>
      <c r="G147" s="4" t="s">
        <v>166</v>
      </c>
      <c r="H147" s="4" t="s">
        <v>167</v>
      </c>
      <c r="I147" s="5" t="s">
        <v>209</v>
      </c>
      <c r="J147" s="5" t="s">
        <v>435</v>
      </c>
      <c r="K147" s="5" t="s">
        <v>209</v>
      </c>
      <c r="L147" s="5" t="s">
        <v>331</v>
      </c>
      <c r="M147" s="4" t="s">
        <v>168</v>
      </c>
      <c r="N147" s="4" t="s">
        <v>858</v>
      </c>
      <c r="O147" s="4" t="s">
        <v>859</v>
      </c>
      <c r="P147" s="4" t="s">
        <v>858</v>
      </c>
      <c r="Q147" s="4" t="s">
        <v>860</v>
      </c>
      <c r="R147" s="5">
        <v>61587</v>
      </c>
      <c r="S147" s="5">
        <v>30</v>
      </c>
      <c r="T147" s="5">
        <v>30</v>
      </c>
      <c r="U147" s="4" t="s">
        <v>861</v>
      </c>
      <c r="V147" s="4" t="s">
        <v>197</v>
      </c>
      <c r="W147" s="4" t="s">
        <v>103</v>
      </c>
      <c r="X147" s="4" t="s">
        <v>143</v>
      </c>
      <c r="Y147" s="4" t="s">
        <v>103</v>
      </c>
      <c r="Z147" t="str">
        <f t="shared" si="2"/>
        <v>Jan-24</v>
      </c>
    </row>
    <row r="148" spans="1:26" ht="57.6" x14ac:dyDescent="0.3">
      <c r="A148" s="89">
        <v>147</v>
      </c>
      <c r="B148" s="4" t="s">
        <v>129</v>
      </c>
      <c r="C148" s="4" t="s">
        <v>130</v>
      </c>
      <c r="D148" s="4" t="s">
        <v>1374</v>
      </c>
      <c r="E148" s="4" t="s">
        <v>103</v>
      </c>
      <c r="F148" s="4" t="s">
        <v>131</v>
      </c>
      <c r="G148" s="4" t="s">
        <v>166</v>
      </c>
      <c r="H148" s="4" t="s">
        <v>167</v>
      </c>
      <c r="I148" s="5" t="s">
        <v>190</v>
      </c>
      <c r="J148" s="5" t="s">
        <v>192</v>
      </c>
      <c r="K148" s="5" t="s">
        <v>546</v>
      </c>
      <c r="L148" s="5" t="s">
        <v>862</v>
      </c>
      <c r="M148" s="4" t="s">
        <v>168</v>
      </c>
      <c r="N148" s="4" t="s">
        <v>863</v>
      </c>
      <c r="O148" s="4" t="s">
        <v>170</v>
      </c>
      <c r="P148" s="4" t="s">
        <v>863</v>
      </c>
      <c r="Q148" s="4" t="s">
        <v>864</v>
      </c>
      <c r="R148" s="5">
        <v>61569</v>
      </c>
      <c r="S148" s="5">
        <v>50</v>
      </c>
      <c r="T148" s="5">
        <v>50</v>
      </c>
      <c r="U148" s="4" t="s">
        <v>865</v>
      </c>
      <c r="V148" s="4" t="s">
        <v>197</v>
      </c>
      <c r="W148" s="4" t="s">
        <v>103</v>
      </c>
      <c r="X148" s="4" t="s">
        <v>143</v>
      </c>
      <c r="Y148" s="4" t="s">
        <v>103</v>
      </c>
      <c r="Z148" t="str">
        <f t="shared" si="2"/>
        <v>Jan-24</v>
      </c>
    </row>
    <row r="149" spans="1:26" ht="43.2" x14ac:dyDescent="0.3">
      <c r="A149" s="89">
        <v>148</v>
      </c>
      <c r="B149" s="4" t="s">
        <v>129</v>
      </c>
      <c r="C149" s="4" t="s">
        <v>866</v>
      </c>
      <c r="D149" s="4" t="s">
        <v>1565</v>
      </c>
      <c r="E149" s="4" t="s">
        <v>103</v>
      </c>
      <c r="F149" s="4" t="s">
        <v>131</v>
      </c>
      <c r="G149" s="4" t="s">
        <v>132</v>
      </c>
      <c r="H149" s="4" t="s">
        <v>133</v>
      </c>
      <c r="I149" s="5" t="s">
        <v>867</v>
      </c>
      <c r="J149" s="5" t="s">
        <v>427</v>
      </c>
      <c r="K149" s="5" t="s">
        <v>867</v>
      </c>
      <c r="L149" s="5" t="s">
        <v>176</v>
      </c>
      <c r="M149" s="4" t="s">
        <v>137</v>
      </c>
      <c r="N149" s="4" t="s">
        <v>868</v>
      </c>
      <c r="O149" s="4" t="s">
        <v>103</v>
      </c>
      <c r="P149" s="4" t="s">
        <v>869</v>
      </c>
      <c r="Q149" s="4" t="s">
        <v>870</v>
      </c>
      <c r="R149" s="5">
        <v>61501</v>
      </c>
      <c r="S149" s="5">
        <v>60</v>
      </c>
      <c r="T149" s="5">
        <v>60</v>
      </c>
      <c r="U149" s="4" t="s">
        <v>669</v>
      </c>
      <c r="V149" s="4" t="s">
        <v>142</v>
      </c>
      <c r="W149" s="4" t="s">
        <v>103</v>
      </c>
      <c r="X149" s="4" t="s">
        <v>143</v>
      </c>
      <c r="Y149" s="4" t="s">
        <v>152</v>
      </c>
      <c r="Z149" t="str">
        <f t="shared" si="2"/>
        <v>Jan-24</v>
      </c>
    </row>
    <row r="150" spans="1:26" ht="43.2" x14ac:dyDescent="0.3">
      <c r="A150" s="89">
        <v>149</v>
      </c>
      <c r="B150" s="4" t="s">
        <v>129</v>
      </c>
      <c r="C150" s="4" t="s">
        <v>130</v>
      </c>
      <c r="D150" s="4" t="s">
        <v>783</v>
      </c>
      <c r="E150" s="4" t="s">
        <v>103</v>
      </c>
      <c r="F150" s="4" t="s">
        <v>131</v>
      </c>
      <c r="G150" s="4" t="s">
        <v>132</v>
      </c>
      <c r="H150" s="4" t="s">
        <v>133</v>
      </c>
      <c r="I150" s="5" t="s">
        <v>134</v>
      </c>
      <c r="J150" s="5" t="s">
        <v>200</v>
      </c>
      <c r="K150" s="5" t="s">
        <v>352</v>
      </c>
      <c r="L150" s="5" t="s">
        <v>435</v>
      </c>
      <c r="M150" s="4" t="s">
        <v>137</v>
      </c>
      <c r="N150" s="4" t="s">
        <v>871</v>
      </c>
      <c r="O150" s="4" t="s">
        <v>103</v>
      </c>
      <c r="P150" s="4" t="s">
        <v>872</v>
      </c>
      <c r="Q150" s="4" t="s">
        <v>873</v>
      </c>
      <c r="R150" s="5">
        <v>61450</v>
      </c>
      <c r="S150" s="5">
        <v>180</v>
      </c>
      <c r="T150" s="5">
        <v>180</v>
      </c>
      <c r="U150" s="4" t="s">
        <v>625</v>
      </c>
      <c r="V150" s="4" t="s">
        <v>197</v>
      </c>
      <c r="W150" s="4" t="s">
        <v>103</v>
      </c>
      <c r="X150" s="4" t="s">
        <v>143</v>
      </c>
      <c r="Y150" s="4" t="s">
        <v>152</v>
      </c>
      <c r="Z150" t="str">
        <f t="shared" si="2"/>
        <v>Jan-24</v>
      </c>
    </row>
    <row r="151" spans="1:26" ht="57.6" x14ac:dyDescent="0.3">
      <c r="A151" s="89">
        <v>150</v>
      </c>
      <c r="B151" s="4" t="s">
        <v>129</v>
      </c>
      <c r="C151" s="4" t="s">
        <v>130</v>
      </c>
      <c r="D151" s="4" t="s">
        <v>783</v>
      </c>
      <c r="E151" s="4" t="s">
        <v>103</v>
      </c>
      <c r="F151" s="4" t="s">
        <v>131</v>
      </c>
      <c r="G151" s="4" t="s">
        <v>132</v>
      </c>
      <c r="H151" s="4" t="s">
        <v>133</v>
      </c>
      <c r="I151" s="5" t="s">
        <v>144</v>
      </c>
      <c r="J151" s="5" t="s">
        <v>216</v>
      </c>
      <c r="K151" s="5" t="s">
        <v>144</v>
      </c>
      <c r="L151" s="5" t="s">
        <v>202</v>
      </c>
      <c r="M151" s="4" t="s">
        <v>137</v>
      </c>
      <c r="N151" s="4" t="s">
        <v>874</v>
      </c>
      <c r="O151" s="4" t="s">
        <v>103</v>
      </c>
      <c r="P151" s="4" t="s">
        <v>875</v>
      </c>
      <c r="Q151" s="4" t="s">
        <v>875</v>
      </c>
      <c r="R151" s="5">
        <v>61446</v>
      </c>
      <c r="S151" s="5">
        <v>30</v>
      </c>
      <c r="T151" s="5">
        <v>30</v>
      </c>
      <c r="U151" s="4" t="s">
        <v>719</v>
      </c>
      <c r="V151" s="4" t="s">
        <v>197</v>
      </c>
      <c r="W151" s="4" t="s">
        <v>103</v>
      </c>
      <c r="X151" s="4" t="s">
        <v>143</v>
      </c>
      <c r="Y151" s="4" t="s">
        <v>152</v>
      </c>
      <c r="Z151" t="str">
        <f t="shared" si="2"/>
        <v>Jan-24</v>
      </c>
    </row>
    <row r="152" spans="1:26" ht="43.2" x14ac:dyDescent="0.3">
      <c r="A152" s="89">
        <v>151</v>
      </c>
      <c r="B152" s="4" t="s">
        <v>129</v>
      </c>
      <c r="C152" s="4" t="s">
        <v>130</v>
      </c>
      <c r="D152" s="4" t="s">
        <v>783</v>
      </c>
      <c r="E152" s="4" t="s">
        <v>103</v>
      </c>
      <c r="F152" s="4" t="s">
        <v>131</v>
      </c>
      <c r="G152" s="4" t="s">
        <v>166</v>
      </c>
      <c r="H152" s="4" t="s">
        <v>133</v>
      </c>
      <c r="I152" s="5" t="s">
        <v>153</v>
      </c>
      <c r="J152" s="5" t="s">
        <v>550</v>
      </c>
      <c r="K152" s="5" t="s">
        <v>153</v>
      </c>
      <c r="L152" s="5" t="s">
        <v>145</v>
      </c>
      <c r="M152" s="4" t="s">
        <v>263</v>
      </c>
      <c r="N152" s="4" t="s">
        <v>876</v>
      </c>
      <c r="O152" s="4" t="s">
        <v>103</v>
      </c>
      <c r="P152" s="4" t="s">
        <v>877</v>
      </c>
      <c r="Q152" s="4" t="s">
        <v>878</v>
      </c>
      <c r="R152" s="5">
        <v>61434</v>
      </c>
      <c r="S152" s="5">
        <v>480</v>
      </c>
      <c r="T152" s="5">
        <v>480</v>
      </c>
      <c r="U152" s="4" t="s">
        <v>844</v>
      </c>
      <c r="V152" s="4" t="s">
        <v>142</v>
      </c>
      <c r="W152" s="4" t="s">
        <v>103</v>
      </c>
      <c r="X152" s="4" t="s">
        <v>143</v>
      </c>
      <c r="Y152" s="4" t="s">
        <v>103</v>
      </c>
      <c r="Z152" t="str">
        <f t="shared" si="2"/>
        <v>Jan-24</v>
      </c>
    </row>
    <row r="153" spans="1:26" ht="43.2" x14ac:dyDescent="0.3">
      <c r="A153" s="89">
        <v>152</v>
      </c>
      <c r="B153" s="4" t="s">
        <v>129</v>
      </c>
      <c r="C153" s="4" t="s">
        <v>130</v>
      </c>
      <c r="D153" s="4" t="s">
        <v>783</v>
      </c>
      <c r="E153" s="4" t="s">
        <v>103</v>
      </c>
      <c r="F153" s="4" t="s">
        <v>131</v>
      </c>
      <c r="G153" s="4" t="s">
        <v>166</v>
      </c>
      <c r="H153" s="4" t="s">
        <v>133</v>
      </c>
      <c r="I153" s="5" t="s">
        <v>646</v>
      </c>
      <c r="J153" s="5" t="s">
        <v>652</v>
      </c>
      <c r="K153" s="5" t="s">
        <v>646</v>
      </c>
      <c r="L153" s="5" t="s">
        <v>135</v>
      </c>
      <c r="M153" s="4" t="s">
        <v>707</v>
      </c>
      <c r="N153" s="4" t="s">
        <v>879</v>
      </c>
      <c r="O153" s="4" t="s">
        <v>103</v>
      </c>
      <c r="P153" s="4" t="s">
        <v>879</v>
      </c>
      <c r="Q153" s="4" t="s">
        <v>880</v>
      </c>
      <c r="R153" s="5">
        <v>61508</v>
      </c>
      <c r="S153" s="5">
        <v>0</v>
      </c>
      <c r="T153" s="5">
        <v>0</v>
      </c>
      <c r="U153" s="4" t="s">
        <v>165</v>
      </c>
      <c r="V153" s="4" t="s">
        <v>142</v>
      </c>
      <c r="W153" s="4" t="s">
        <v>103</v>
      </c>
      <c r="X153" s="4" t="s">
        <v>143</v>
      </c>
      <c r="Y153" s="4" t="s">
        <v>103</v>
      </c>
      <c r="Z153" t="str">
        <f t="shared" si="2"/>
        <v>Jan-24</v>
      </c>
    </row>
    <row r="154" spans="1:26" ht="57.6" x14ac:dyDescent="0.3">
      <c r="A154" s="89">
        <v>153</v>
      </c>
      <c r="B154" s="4" t="s">
        <v>129</v>
      </c>
      <c r="C154" s="4" t="s">
        <v>130</v>
      </c>
      <c r="D154" s="4" t="s">
        <v>783</v>
      </c>
      <c r="E154" s="4" t="s">
        <v>103</v>
      </c>
      <c r="F154" s="4" t="s">
        <v>131</v>
      </c>
      <c r="G154" s="4" t="s">
        <v>132</v>
      </c>
      <c r="H154" s="4" t="s">
        <v>133</v>
      </c>
      <c r="I154" s="5" t="s">
        <v>546</v>
      </c>
      <c r="J154" s="5" t="s">
        <v>397</v>
      </c>
      <c r="K154" s="5" t="s">
        <v>546</v>
      </c>
      <c r="L154" s="5" t="s">
        <v>160</v>
      </c>
      <c r="M154" s="4" t="s">
        <v>137</v>
      </c>
      <c r="N154" s="4" t="s">
        <v>881</v>
      </c>
      <c r="O154" s="4" t="s">
        <v>103</v>
      </c>
      <c r="P154" s="4" t="s">
        <v>881</v>
      </c>
      <c r="Q154" s="4" t="s">
        <v>882</v>
      </c>
      <c r="R154" s="5">
        <v>61573</v>
      </c>
      <c r="S154" s="5">
        <v>205</v>
      </c>
      <c r="T154" s="5">
        <v>205</v>
      </c>
      <c r="U154" s="4" t="s">
        <v>883</v>
      </c>
      <c r="V154" s="4" t="s">
        <v>142</v>
      </c>
      <c r="W154" s="4" t="s">
        <v>103</v>
      </c>
      <c r="X154" s="4" t="s">
        <v>143</v>
      </c>
      <c r="Y154" s="4">
        <v>68644</v>
      </c>
      <c r="Z154" t="str">
        <f t="shared" si="2"/>
        <v>Jan-24</v>
      </c>
    </row>
    <row r="155" spans="1:26" ht="43.2" x14ac:dyDescent="0.3">
      <c r="A155" s="89">
        <v>154</v>
      </c>
      <c r="B155" s="4" t="s">
        <v>129</v>
      </c>
      <c r="C155" s="4" t="s">
        <v>130</v>
      </c>
      <c r="D155" s="4" t="s">
        <v>783</v>
      </c>
      <c r="E155" s="4" t="s">
        <v>103</v>
      </c>
      <c r="F155" s="4" t="s">
        <v>131</v>
      </c>
      <c r="G155" s="4" t="s">
        <v>132</v>
      </c>
      <c r="H155" s="4" t="s">
        <v>167</v>
      </c>
      <c r="I155" s="5" t="s">
        <v>209</v>
      </c>
      <c r="J155" s="5" t="s">
        <v>229</v>
      </c>
      <c r="K155" s="5" t="s">
        <v>209</v>
      </c>
      <c r="L155" s="5" t="s">
        <v>884</v>
      </c>
      <c r="M155" s="4" t="s">
        <v>223</v>
      </c>
      <c r="N155" s="4" t="s">
        <v>885</v>
      </c>
      <c r="O155" s="4" t="s">
        <v>859</v>
      </c>
      <c r="P155" s="4" t="s">
        <v>885</v>
      </c>
      <c r="Q155" s="4" t="s">
        <v>886</v>
      </c>
      <c r="R155" s="5">
        <v>61585</v>
      </c>
      <c r="S155" s="5">
        <v>45</v>
      </c>
      <c r="T155" s="5">
        <v>45</v>
      </c>
      <c r="U155" s="4" t="s">
        <v>887</v>
      </c>
      <c r="V155" s="4" t="s">
        <v>197</v>
      </c>
      <c r="W155" s="4" t="s">
        <v>103</v>
      </c>
      <c r="X155" s="4" t="s">
        <v>143</v>
      </c>
      <c r="Y155" s="4">
        <v>71137</v>
      </c>
      <c r="Z155" t="str">
        <f t="shared" si="2"/>
        <v>Jan-24</v>
      </c>
    </row>
    <row r="156" spans="1:26" ht="43.2" x14ac:dyDescent="0.3">
      <c r="A156" s="89">
        <v>155</v>
      </c>
      <c r="B156" s="4" t="s">
        <v>129</v>
      </c>
      <c r="C156" s="4" t="s">
        <v>130</v>
      </c>
      <c r="D156" s="4" t="s">
        <v>783</v>
      </c>
      <c r="E156" s="4" t="s">
        <v>103</v>
      </c>
      <c r="F156" s="4" t="s">
        <v>131</v>
      </c>
      <c r="G156" s="4" t="s">
        <v>132</v>
      </c>
      <c r="H156" s="4" t="s">
        <v>133</v>
      </c>
      <c r="I156" s="5" t="s">
        <v>209</v>
      </c>
      <c r="J156" s="5" t="s">
        <v>247</v>
      </c>
      <c r="K156" s="5" t="s">
        <v>209</v>
      </c>
      <c r="L156" s="5" t="s">
        <v>760</v>
      </c>
      <c r="M156" s="4" t="s">
        <v>137</v>
      </c>
      <c r="N156" s="4" t="s">
        <v>888</v>
      </c>
      <c r="O156" s="4" t="s">
        <v>103</v>
      </c>
      <c r="P156" s="4" t="s">
        <v>889</v>
      </c>
      <c r="Q156" s="4" t="s">
        <v>890</v>
      </c>
      <c r="R156" s="5">
        <v>61578</v>
      </c>
      <c r="S156" s="5">
        <v>120</v>
      </c>
      <c r="T156" s="5">
        <v>120</v>
      </c>
      <c r="U156" s="4" t="s">
        <v>891</v>
      </c>
      <c r="V156" s="4" t="s">
        <v>151</v>
      </c>
      <c r="W156" s="4" t="s">
        <v>103</v>
      </c>
      <c r="X156" s="4" t="s">
        <v>143</v>
      </c>
      <c r="Y156" s="4" t="s">
        <v>152</v>
      </c>
      <c r="Z156" t="str">
        <f t="shared" si="2"/>
        <v>Jan-24</v>
      </c>
    </row>
    <row r="157" spans="1:26" ht="43.2" x14ac:dyDescent="0.3">
      <c r="A157" s="89">
        <v>156</v>
      </c>
      <c r="B157" s="4" t="s">
        <v>129</v>
      </c>
      <c r="C157" s="4" t="s">
        <v>130</v>
      </c>
      <c r="D157" s="4" t="s">
        <v>892</v>
      </c>
      <c r="E157" s="4" t="s">
        <v>103</v>
      </c>
      <c r="F157" s="4" t="s">
        <v>131</v>
      </c>
      <c r="G157" s="4" t="s">
        <v>198</v>
      </c>
      <c r="H157" s="4" t="s">
        <v>133</v>
      </c>
      <c r="I157" s="5" t="s">
        <v>144</v>
      </c>
      <c r="J157" s="5" t="s">
        <v>155</v>
      </c>
      <c r="K157" s="5" t="s">
        <v>144</v>
      </c>
      <c r="L157" s="5" t="s">
        <v>279</v>
      </c>
      <c r="M157" s="4" t="s">
        <v>137</v>
      </c>
      <c r="N157" s="4" t="s">
        <v>893</v>
      </c>
      <c r="O157" s="4" t="s">
        <v>103</v>
      </c>
      <c r="P157" s="4" t="s">
        <v>893</v>
      </c>
      <c r="Q157" s="4" t="s">
        <v>894</v>
      </c>
      <c r="R157" s="5">
        <v>61470</v>
      </c>
      <c r="S157" s="5">
        <v>30</v>
      </c>
      <c r="T157" s="5">
        <v>30</v>
      </c>
      <c r="U157" s="4" t="s">
        <v>895</v>
      </c>
      <c r="V157" s="4" t="s">
        <v>151</v>
      </c>
      <c r="W157" s="4" t="s">
        <v>103</v>
      </c>
      <c r="X157" s="4" t="s">
        <v>143</v>
      </c>
      <c r="Y157" s="4" t="s">
        <v>152</v>
      </c>
      <c r="Z157" t="str">
        <f t="shared" si="2"/>
        <v>Jan-24</v>
      </c>
    </row>
    <row r="158" spans="1:26" ht="43.2" x14ac:dyDescent="0.3">
      <c r="A158" s="89">
        <v>157</v>
      </c>
      <c r="B158" s="4" t="s">
        <v>129</v>
      </c>
      <c r="C158" s="4" t="s">
        <v>130</v>
      </c>
      <c r="D158" s="4" t="s">
        <v>892</v>
      </c>
      <c r="E158" s="4" t="s">
        <v>103</v>
      </c>
      <c r="F158" s="4" t="s">
        <v>131</v>
      </c>
      <c r="G158" s="4" t="s">
        <v>198</v>
      </c>
      <c r="H158" s="4" t="s">
        <v>133</v>
      </c>
      <c r="I158" s="5" t="s">
        <v>233</v>
      </c>
      <c r="J158" s="5" t="s">
        <v>896</v>
      </c>
      <c r="K158" s="5" t="s">
        <v>233</v>
      </c>
      <c r="L158" s="5" t="s">
        <v>897</v>
      </c>
      <c r="M158" s="4" t="s">
        <v>137</v>
      </c>
      <c r="N158" s="4" t="s">
        <v>898</v>
      </c>
      <c r="O158" s="4" t="s">
        <v>103</v>
      </c>
      <c r="P158" s="4" t="s">
        <v>899</v>
      </c>
      <c r="Q158" s="4" t="s">
        <v>900</v>
      </c>
      <c r="R158" s="5">
        <v>61516</v>
      </c>
      <c r="S158" s="5">
        <v>20</v>
      </c>
      <c r="T158" s="5">
        <v>20</v>
      </c>
      <c r="U158" s="4" t="s">
        <v>260</v>
      </c>
      <c r="V158" s="4" t="s">
        <v>197</v>
      </c>
      <c r="W158" s="4" t="s">
        <v>103</v>
      </c>
      <c r="X158" s="4" t="s">
        <v>143</v>
      </c>
      <c r="Y158" s="4" t="s">
        <v>152</v>
      </c>
      <c r="Z158" t="str">
        <f t="shared" si="2"/>
        <v>Jan-24</v>
      </c>
    </row>
    <row r="159" spans="1:26" ht="43.2" x14ac:dyDescent="0.3">
      <c r="A159" s="89">
        <v>158</v>
      </c>
      <c r="B159" s="4" t="s">
        <v>129</v>
      </c>
      <c r="C159" s="4" t="s">
        <v>529</v>
      </c>
      <c r="D159" s="4" t="s">
        <v>901</v>
      </c>
      <c r="E159" s="4" t="s">
        <v>103</v>
      </c>
      <c r="F159" s="4" t="s">
        <v>131</v>
      </c>
      <c r="G159" s="4" t="s">
        <v>132</v>
      </c>
      <c r="H159" s="4" t="s">
        <v>167</v>
      </c>
      <c r="I159" s="5" t="s">
        <v>153</v>
      </c>
      <c r="J159" s="5" t="s">
        <v>202</v>
      </c>
      <c r="K159" s="5" t="s">
        <v>153</v>
      </c>
      <c r="L159" s="5" t="s">
        <v>464</v>
      </c>
      <c r="M159" s="4" t="s">
        <v>223</v>
      </c>
      <c r="N159" s="4" t="s">
        <v>902</v>
      </c>
      <c r="O159" s="4" t="s">
        <v>103</v>
      </c>
      <c r="P159" s="4" t="s">
        <v>903</v>
      </c>
      <c r="Q159" s="4" t="s">
        <v>904</v>
      </c>
      <c r="R159" s="5">
        <v>61898</v>
      </c>
      <c r="S159" s="5">
        <v>60</v>
      </c>
      <c r="T159" s="5">
        <v>60</v>
      </c>
      <c r="U159" s="4" t="s">
        <v>905</v>
      </c>
      <c r="V159" s="4" t="s">
        <v>197</v>
      </c>
      <c r="W159" s="4" t="s">
        <v>103</v>
      </c>
      <c r="X159" s="4" t="s">
        <v>143</v>
      </c>
      <c r="Y159" s="4" t="s">
        <v>152</v>
      </c>
      <c r="Z159" t="str">
        <f t="shared" si="2"/>
        <v>Jan-24</v>
      </c>
    </row>
    <row r="160" spans="1:26" ht="43.2" x14ac:dyDescent="0.3">
      <c r="A160" s="89">
        <v>159</v>
      </c>
      <c r="B160" s="4" t="s">
        <v>129</v>
      </c>
      <c r="C160" s="4" t="s">
        <v>130</v>
      </c>
      <c r="D160" s="4" t="s">
        <v>1540</v>
      </c>
      <c r="E160" s="4" t="s">
        <v>103</v>
      </c>
      <c r="F160" s="4" t="s">
        <v>131</v>
      </c>
      <c r="G160" s="4" t="s">
        <v>166</v>
      </c>
      <c r="H160" s="4" t="s">
        <v>133</v>
      </c>
      <c r="I160" s="5" t="s">
        <v>867</v>
      </c>
      <c r="J160" s="5" t="s">
        <v>906</v>
      </c>
      <c r="K160" s="5" t="s">
        <v>867</v>
      </c>
      <c r="L160" s="5" t="s">
        <v>136</v>
      </c>
      <c r="M160" s="4" t="s">
        <v>263</v>
      </c>
      <c r="N160" s="4" t="s">
        <v>907</v>
      </c>
      <c r="O160" s="4" t="s">
        <v>103</v>
      </c>
      <c r="P160" s="4" t="s">
        <v>908</v>
      </c>
      <c r="Q160" s="4" t="s">
        <v>909</v>
      </c>
      <c r="R160" s="5">
        <v>61500</v>
      </c>
      <c r="S160" s="5">
        <v>120</v>
      </c>
      <c r="T160" s="5">
        <v>120</v>
      </c>
      <c r="U160" s="4" t="s">
        <v>669</v>
      </c>
      <c r="V160" s="4" t="s">
        <v>142</v>
      </c>
      <c r="W160" s="4" t="s">
        <v>103</v>
      </c>
      <c r="X160" s="4" t="s">
        <v>143</v>
      </c>
      <c r="Y160" s="4" t="s">
        <v>103</v>
      </c>
      <c r="Z160" t="str">
        <f t="shared" si="2"/>
        <v>Jan-24</v>
      </c>
    </row>
    <row r="161" spans="1:26" ht="43.2" x14ac:dyDescent="0.3">
      <c r="A161" s="89">
        <v>160</v>
      </c>
      <c r="B161" s="4" t="s">
        <v>129</v>
      </c>
      <c r="C161" s="4" t="s">
        <v>130</v>
      </c>
      <c r="D161" s="4" t="s">
        <v>1540</v>
      </c>
      <c r="E161" s="4" t="s">
        <v>103</v>
      </c>
      <c r="F161" s="4" t="s">
        <v>131</v>
      </c>
      <c r="G161" s="4" t="s">
        <v>132</v>
      </c>
      <c r="H161" s="4" t="s">
        <v>133</v>
      </c>
      <c r="I161" s="5" t="s">
        <v>500</v>
      </c>
      <c r="J161" s="5" t="s">
        <v>315</v>
      </c>
      <c r="K161" s="5" t="s">
        <v>500</v>
      </c>
      <c r="L161" s="5" t="s">
        <v>192</v>
      </c>
      <c r="M161" s="4" t="s">
        <v>137</v>
      </c>
      <c r="N161" s="4" t="s">
        <v>910</v>
      </c>
      <c r="O161" s="4" t="s">
        <v>103</v>
      </c>
      <c r="P161" s="4" t="s">
        <v>911</v>
      </c>
      <c r="Q161" s="4" t="s">
        <v>912</v>
      </c>
      <c r="R161" s="5">
        <v>61548</v>
      </c>
      <c r="S161" s="5">
        <v>60</v>
      </c>
      <c r="T161" s="5">
        <v>60</v>
      </c>
      <c r="U161" s="4" t="s">
        <v>495</v>
      </c>
      <c r="V161" s="4" t="s">
        <v>197</v>
      </c>
      <c r="W161" s="4" t="s">
        <v>103</v>
      </c>
      <c r="X161" s="4" t="s">
        <v>143</v>
      </c>
      <c r="Y161" s="4">
        <v>71124</v>
      </c>
      <c r="Z161" t="str">
        <f t="shared" si="2"/>
        <v>Jan-24</v>
      </c>
    </row>
    <row r="162" spans="1:26" ht="57.6" x14ac:dyDescent="0.3">
      <c r="A162" s="89">
        <v>161</v>
      </c>
      <c r="B162" s="4" t="s">
        <v>129</v>
      </c>
      <c r="C162" s="4" t="s">
        <v>130</v>
      </c>
      <c r="D162" s="4" t="s">
        <v>1175</v>
      </c>
      <c r="E162" s="4" t="s">
        <v>103</v>
      </c>
      <c r="F162" s="4" t="s">
        <v>131</v>
      </c>
      <c r="G162" s="4" t="s">
        <v>132</v>
      </c>
      <c r="H162" s="4" t="s">
        <v>167</v>
      </c>
      <c r="I162" s="5" t="s">
        <v>134</v>
      </c>
      <c r="J162" s="5" t="s">
        <v>182</v>
      </c>
      <c r="K162" s="5" t="s">
        <v>134</v>
      </c>
      <c r="L162" s="5" t="s">
        <v>161</v>
      </c>
      <c r="M162" s="4" t="s">
        <v>223</v>
      </c>
      <c r="N162" s="4" t="s">
        <v>913</v>
      </c>
      <c r="O162" s="4" t="s">
        <v>103</v>
      </c>
      <c r="P162" s="4" t="s">
        <v>913</v>
      </c>
      <c r="Q162" s="4" t="s">
        <v>914</v>
      </c>
      <c r="R162" s="5">
        <v>61418</v>
      </c>
      <c r="S162" s="5">
        <v>210</v>
      </c>
      <c r="T162" s="5">
        <v>210</v>
      </c>
      <c r="U162" s="4" t="s">
        <v>915</v>
      </c>
      <c r="V162" s="4" t="s">
        <v>142</v>
      </c>
      <c r="W162" s="4" t="s">
        <v>103</v>
      </c>
      <c r="X162" s="4" t="s">
        <v>143</v>
      </c>
      <c r="Y162" s="4" t="s">
        <v>152</v>
      </c>
      <c r="Z162" t="str">
        <f t="shared" si="2"/>
        <v>Jan-24</v>
      </c>
    </row>
    <row r="163" spans="1:26" ht="43.2" x14ac:dyDescent="0.3">
      <c r="A163" s="89">
        <v>162</v>
      </c>
      <c r="B163" s="4" t="s">
        <v>129</v>
      </c>
      <c r="C163" s="4" t="s">
        <v>130</v>
      </c>
      <c r="D163" s="4" t="s">
        <v>1175</v>
      </c>
      <c r="E163" s="4" t="s">
        <v>103</v>
      </c>
      <c r="F163" s="4" t="s">
        <v>131</v>
      </c>
      <c r="G163" s="4" t="s">
        <v>132</v>
      </c>
      <c r="H163" s="4" t="s">
        <v>133</v>
      </c>
      <c r="I163" s="5" t="s">
        <v>228</v>
      </c>
      <c r="J163" s="5" t="s">
        <v>302</v>
      </c>
      <c r="K163" s="5" t="s">
        <v>228</v>
      </c>
      <c r="L163" s="5" t="s">
        <v>916</v>
      </c>
      <c r="M163" s="4" t="s">
        <v>137</v>
      </c>
      <c r="N163" s="4" t="s">
        <v>917</v>
      </c>
      <c r="O163" s="4" t="s">
        <v>103</v>
      </c>
      <c r="P163" s="4" t="s">
        <v>918</v>
      </c>
      <c r="Q163" s="4" t="s">
        <v>919</v>
      </c>
      <c r="R163" s="5">
        <v>61488</v>
      </c>
      <c r="S163" s="5">
        <v>20</v>
      </c>
      <c r="T163" s="5">
        <v>20</v>
      </c>
      <c r="U163" s="4" t="s">
        <v>844</v>
      </c>
      <c r="V163" s="4" t="s">
        <v>197</v>
      </c>
      <c r="W163" s="4" t="s">
        <v>103</v>
      </c>
      <c r="X163" s="4" t="s">
        <v>143</v>
      </c>
      <c r="Y163" s="4">
        <v>70158</v>
      </c>
      <c r="Z163" t="str">
        <f t="shared" si="2"/>
        <v>Jan-24</v>
      </c>
    </row>
    <row r="164" spans="1:26" ht="43.2" x14ac:dyDescent="0.3">
      <c r="A164" s="89">
        <v>163</v>
      </c>
      <c r="B164" s="4" t="s">
        <v>129</v>
      </c>
      <c r="C164" s="4" t="s">
        <v>130</v>
      </c>
      <c r="D164" s="4" t="s">
        <v>1175</v>
      </c>
      <c r="E164" s="4" t="s">
        <v>103</v>
      </c>
      <c r="F164" s="4" t="s">
        <v>131</v>
      </c>
      <c r="G164" s="4" t="s">
        <v>132</v>
      </c>
      <c r="H164" s="4" t="s">
        <v>167</v>
      </c>
      <c r="I164" s="5" t="s">
        <v>233</v>
      </c>
      <c r="J164" s="5" t="s">
        <v>695</v>
      </c>
      <c r="K164" s="5" t="s">
        <v>233</v>
      </c>
      <c r="L164" s="5" t="s">
        <v>234</v>
      </c>
      <c r="M164" s="4" t="s">
        <v>223</v>
      </c>
      <c r="N164" s="4" t="s">
        <v>920</v>
      </c>
      <c r="O164" s="4" t="s">
        <v>103</v>
      </c>
      <c r="P164" s="4" t="s">
        <v>921</v>
      </c>
      <c r="Q164" s="4" t="s">
        <v>922</v>
      </c>
      <c r="R164" s="5">
        <v>61525</v>
      </c>
      <c r="S164" s="5">
        <v>30</v>
      </c>
      <c r="T164" s="5">
        <v>30</v>
      </c>
      <c r="U164" s="4" t="s">
        <v>239</v>
      </c>
      <c r="V164" s="4" t="s">
        <v>197</v>
      </c>
      <c r="W164" s="4" t="s">
        <v>103</v>
      </c>
      <c r="X164" s="4" t="s">
        <v>143</v>
      </c>
      <c r="Y164" s="4" t="s">
        <v>152</v>
      </c>
      <c r="Z164" t="str">
        <f t="shared" si="2"/>
        <v>Jan-24</v>
      </c>
    </row>
    <row r="165" spans="1:26" ht="43.2" x14ac:dyDescent="0.3">
      <c r="A165" s="89">
        <v>164</v>
      </c>
      <c r="B165" s="4" t="s">
        <v>129</v>
      </c>
      <c r="C165" s="4" t="s">
        <v>130</v>
      </c>
      <c r="D165" s="4" t="s">
        <v>955</v>
      </c>
      <c r="E165" s="4" t="s">
        <v>103</v>
      </c>
      <c r="F165" s="4" t="s">
        <v>131</v>
      </c>
      <c r="G165" s="4" t="s">
        <v>198</v>
      </c>
      <c r="H165" s="4" t="s">
        <v>133</v>
      </c>
      <c r="I165" s="5" t="s">
        <v>134</v>
      </c>
      <c r="J165" s="5" t="s">
        <v>191</v>
      </c>
      <c r="K165" s="5" t="s">
        <v>352</v>
      </c>
      <c r="L165" s="5" t="s">
        <v>202</v>
      </c>
      <c r="M165" s="4" t="s">
        <v>137</v>
      </c>
      <c r="N165" s="4" t="s">
        <v>923</v>
      </c>
      <c r="O165" s="4" t="s">
        <v>103</v>
      </c>
      <c r="P165" s="4" t="s">
        <v>924</v>
      </c>
      <c r="Q165" s="4" t="s">
        <v>718</v>
      </c>
      <c r="R165" s="5">
        <v>61451</v>
      </c>
      <c r="S165" s="5">
        <v>150</v>
      </c>
      <c r="T165" s="5">
        <v>150</v>
      </c>
      <c r="U165" s="4" t="s">
        <v>472</v>
      </c>
      <c r="V165" s="4" t="s">
        <v>197</v>
      </c>
      <c r="W165" s="4" t="s">
        <v>103</v>
      </c>
      <c r="X165" s="4" t="s">
        <v>143</v>
      </c>
      <c r="Y165" s="4" t="s">
        <v>152</v>
      </c>
      <c r="Z165" t="str">
        <f t="shared" si="2"/>
        <v>Jan-24</v>
      </c>
    </row>
    <row r="166" spans="1:26" ht="43.2" x14ac:dyDescent="0.3">
      <c r="A166" s="89">
        <v>165</v>
      </c>
      <c r="B166" s="4" t="s">
        <v>129</v>
      </c>
      <c r="C166" s="4" t="s">
        <v>130</v>
      </c>
      <c r="D166" s="4" t="s">
        <v>955</v>
      </c>
      <c r="E166" s="4" t="s">
        <v>103</v>
      </c>
      <c r="F166" s="4" t="s">
        <v>131</v>
      </c>
      <c r="G166" s="4" t="s">
        <v>198</v>
      </c>
      <c r="H166" s="4" t="s">
        <v>396</v>
      </c>
      <c r="I166" s="5" t="s">
        <v>134</v>
      </c>
      <c r="J166" s="5" t="s">
        <v>365</v>
      </c>
      <c r="K166" s="5" t="s">
        <v>134</v>
      </c>
      <c r="L166" s="5" t="s">
        <v>760</v>
      </c>
      <c r="M166" s="4" t="s">
        <v>399</v>
      </c>
      <c r="N166" s="4" t="s">
        <v>925</v>
      </c>
      <c r="O166" s="4" t="s">
        <v>103</v>
      </c>
      <c r="P166" s="4" t="s">
        <v>926</v>
      </c>
      <c r="Q166" s="4" t="s">
        <v>927</v>
      </c>
      <c r="R166" s="5">
        <v>61448</v>
      </c>
      <c r="S166" s="5">
        <v>60</v>
      </c>
      <c r="T166" s="5">
        <v>60</v>
      </c>
      <c r="U166" s="4" t="s">
        <v>928</v>
      </c>
      <c r="V166" s="4" t="s">
        <v>151</v>
      </c>
      <c r="W166" s="4" t="s">
        <v>103</v>
      </c>
      <c r="X166" s="4" t="s">
        <v>143</v>
      </c>
      <c r="Y166" s="4" t="s">
        <v>152</v>
      </c>
      <c r="Z166" t="str">
        <f t="shared" si="2"/>
        <v>Jan-24</v>
      </c>
    </row>
    <row r="167" spans="1:26" ht="43.2" x14ac:dyDescent="0.3">
      <c r="A167" s="89">
        <v>166</v>
      </c>
      <c r="B167" s="4" t="s">
        <v>129</v>
      </c>
      <c r="C167" s="4" t="s">
        <v>130</v>
      </c>
      <c r="D167" s="4" t="s">
        <v>955</v>
      </c>
      <c r="E167" s="4" t="s">
        <v>103</v>
      </c>
      <c r="F167" s="4" t="s">
        <v>131</v>
      </c>
      <c r="G167" s="4" t="s">
        <v>198</v>
      </c>
      <c r="H167" s="4" t="s">
        <v>133</v>
      </c>
      <c r="I167" s="5" t="s">
        <v>134</v>
      </c>
      <c r="J167" s="5" t="s">
        <v>161</v>
      </c>
      <c r="K167" s="5" t="s">
        <v>134</v>
      </c>
      <c r="L167" s="5" t="s">
        <v>487</v>
      </c>
      <c r="M167" s="4" t="s">
        <v>137</v>
      </c>
      <c r="N167" s="4" t="s">
        <v>929</v>
      </c>
      <c r="O167" s="4" t="s">
        <v>103</v>
      </c>
      <c r="P167" s="4" t="s">
        <v>930</v>
      </c>
      <c r="Q167" s="4" t="s">
        <v>931</v>
      </c>
      <c r="R167" s="5">
        <v>61419</v>
      </c>
      <c r="S167" s="5">
        <v>90</v>
      </c>
      <c r="T167" s="5">
        <v>90</v>
      </c>
      <c r="U167" s="4" t="s">
        <v>932</v>
      </c>
      <c r="V167" s="4" t="s">
        <v>142</v>
      </c>
      <c r="W167" s="4" t="s">
        <v>103</v>
      </c>
      <c r="X167" s="4" t="s">
        <v>143</v>
      </c>
      <c r="Y167" s="4">
        <v>69103</v>
      </c>
      <c r="Z167" t="str">
        <f t="shared" si="2"/>
        <v>Jan-24</v>
      </c>
    </row>
    <row r="168" spans="1:26" ht="43.2" x14ac:dyDescent="0.3">
      <c r="A168" s="89">
        <v>167</v>
      </c>
      <c r="B168" s="4" t="s">
        <v>129</v>
      </c>
      <c r="C168" s="4" t="s">
        <v>130</v>
      </c>
      <c r="D168" s="4" t="s">
        <v>955</v>
      </c>
      <c r="E168" s="4" t="s">
        <v>103</v>
      </c>
      <c r="F168" s="4" t="s">
        <v>131</v>
      </c>
      <c r="G168" s="4" t="s">
        <v>198</v>
      </c>
      <c r="H168" s="4" t="s">
        <v>133</v>
      </c>
      <c r="I168" s="5" t="s">
        <v>153</v>
      </c>
      <c r="J168" s="5" t="s">
        <v>241</v>
      </c>
      <c r="K168" s="5" t="s">
        <v>153</v>
      </c>
      <c r="L168" s="5" t="s">
        <v>242</v>
      </c>
      <c r="M168" s="4" t="s">
        <v>137</v>
      </c>
      <c r="N168" s="4" t="s">
        <v>933</v>
      </c>
      <c r="O168" s="4" t="s">
        <v>103</v>
      </c>
      <c r="P168" s="4" t="s">
        <v>636</v>
      </c>
      <c r="Q168" s="4" t="s">
        <v>934</v>
      </c>
      <c r="R168" s="5">
        <v>61476</v>
      </c>
      <c r="S168" s="5">
        <v>30</v>
      </c>
      <c r="T168" s="5">
        <v>30</v>
      </c>
      <c r="U168" s="4" t="s">
        <v>935</v>
      </c>
      <c r="V168" s="4" t="s">
        <v>151</v>
      </c>
      <c r="W168" s="4" t="s">
        <v>103</v>
      </c>
      <c r="X168" s="4" t="s">
        <v>143</v>
      </c>
      <c r="Y168" s="4" t="s">
        <v>152</v>
      </c>
      <c r="Z168" t="str">
        <f t="shared" si="2"/>
        <v>Jan-24</v>
      </c>
    </row>
    <row r="169" spans="1:26" ht="43.2" x14ac:dyDescent="0.3">
      <c r="A169" s="89">
        <v>168</v>
      </c>
      <c r="B169" s="4" t="s">
        <v>129</v>
      </c>
      <c r="C169" s="4" t="s">
        <v>130</v>
      </c>
      <c r="D169" s="4" t="s">
        <v>955</v>
      </c>
      <c r="E169" s="4" t="s">
        <v>103</v>
      </c>
      <c r="F169" s="4" t="s">
        <v>131</v>
      </c>
      <c r="G169" s="4" t="s">
        <v>198</v>
      </c>
      <c r="H169" s="4" t="s">
        <v>133</v>
      </c>
      <c r="I169" s="5" t="s">
        <v>199</v>
      </c>
      <c r="J169" s="5" t="s">
        <v>192</v>
      </c>
      <c r="K169" s="5" t="s">
        <v>201</v>
      </c>
      <c r="L169" s="5" t="s">
        <v>202</v>
      </c>
      <c r="M169" s="4" t="s">
        <v>137</v>
      </c>
      <c r="N169" s="4" t="s">
        <v>936</v>
      </c>
      <c r="O169" s="4" t="s">
        <v>103</v>
      </c>
      <c r="P169" s="4" t="s">
        <v>937</v>
      </c>
      <c r="Q169" s="4" t="s">
        <v>938</v>
      </c>
      <c r="R169" s="5">
        <v>61485</v>
      </c>
      <c r="S169" s="5">
        <v>60</v>
      </c>
      <c r="T169" s="5">
        <v>60</v>
      </c>
      <c r="U169" s="4" t="s">
        <v>651</v>
      </c>
      <c r="V169" s="4" t="s">
        <v>197</v>
      </c>
      <c r="W169" s="4" t="s">
        <v>103</v>
      </c>
      <c r="X169" s="4" t="s">
        <v>143</v>
      </c>
      <c r="Y169" s="4">
        <v>70075</v>
      </c>
      <c r="Z169" t="str">
        <f t="shared" si="2"/>
        <v>Jan-24</v>
      </c>
    </row>
    <row r="170" spans="1:26" ht="86.4" x14ac:dyDescent="0.3">
      <c r="A170" s="89">
        <v>169</v>
      </c>
      <c r="B170" s="4" t="s">
        <v>129</v>
      </c>
      <c r="C170" s="4" t="s">
        <v>130</v>
      </c>
      <c r="D170" s="4" t="s">
        <v>955</v>
      </c>
      <c r="E170" s="4" t="s">
        <v>103</v>
      </c>
      <c r="F170" s="4" t="s">
        <v>131</v>
      </c>
      <c r="G170" s="4" t="s">
        <v>198</v>
      </c>
      <c r="H170" s="4" t="s">
        <v>133</v>
      </c>
      <c r="I170" s="5" t="s">
        <v>546</v>
      </c>
      <c r="J170" s="5" t="s">
        <v>427</v>
      </c>
      <c r="K170" s="5" t="s">
        <v>546</v>
      </c>
      <c r="L170" s="5" t="s">
        <v>939</v>
      </c>
      <c r="M170" s="4" t="s">
        <v>137</v>
      </c>
      <c r="N170" s="4" t="s">
        <v>940</v>
      </c>
      <c r="O170" s="4" t="s">
        <v>103</v>
      </c>
      <c r="P170" s="4" t="s">
        <v>941</v>
      </c>
      <c r="Q170" s="4" t="s">
        <v>942</v>
      </c>
      <c r="R170" s="5">
        <v>61576</v>
      </c>
      <c r="S170" s="5">
        <v>445</v>
      </c>
      <c r="T170" s="5">
        <v>445</v>
      </c>
      <c r="U170" s="4" t="s">
        <v>943</v>
      </c>
      <c r="V170" s="4" t="s">
        <v>142</v>
      </c>
      <c r="W170" s="4" t="s">
        <v>944</v>
      </c>
      <c r="X170" s="4" t="s">
        <v>143</v>
      </c>
      <c r="Y170" s="4" t="s">
        <v>945</v>
      </c>
      <c r="Z170" t="str">
        <f t="shared" si="2"/>
        <v>Jan-24</v>
      </c>
    </row>
    <row r="171" spans="1:26" ht="43.2" x14ac:dyDescent="0.3">
      <c r="A171" s="89">
        <v>170</v>
      </c>
      <c r="B171" s="4" t="s">
        <v>129</v>
      </c>
      <c r="C171" s="4" t="s">
        <v>130</v>
      </c>
      <c r="D171" s="4" t="s">
        <v>946</v>
      </c>
      <c r="E171" s="4" t="s">
        <v>103</v>
      </c>
      <c r="F171" s="4" t="s">
        <v>131</v>
      </c>
      <c r="G171" s="4" t="s">
        <v>132</v>
      </c>
      <c r="H171" s="4" t="s">
        <v>167</v>
      </c>
      <c r="I171" s="5" t="s">
        <v>134</v>
      </c>
      <c r="J171" s="5" t="s">
        <v>487</v>
      </c>
      <c r="K171" s="5" t="s">
        <v>134</v>
      </c>
      <c r="L171" s="5" t="s">
        <v>361</v>
      </c>
      <c r="M171" s="4" t="s">
        <v>223</v>
      </c>
      <c r="N171" s="4" t="s">
        <v>947</v>
      </c>
      <c r="O171" s="4" t="s">
        <v>103</v>
      </c>
      <c r="P171" s="4" t="s">
        <v>948</v>
      </c>
      <c r="Q171" s="4" t="s">
        <v>949</v>
      </c>
      <c r="R171" s="5">
        <v>61823</v>
      </c>
      <c r="S171" s="5">
        <v>60</v>
      </c>
      <c r="T171" s="5">
        <v>60</v>
      </c>
      <c r="U171" s="4" t="s">
        <v>950</v>
      </c>
      <c r="V171" s="4" t="s">
        <v>142</v>
      </c>
      <c r="W171" s="4" t="s">
        <v>103</v>
      </c>
      <c r="X171" s="4" t="s">
        <v>143</v>
      </c>
      <c r="Y171" s="4" t="s">
        <v>152</v>
      </c>
      <c r="Z171" t="str">
        <f t="shared" si="2"/>
        <v>Jan-24</v>
      </c>
    </row>
    <row r="172" spans="1:26" ht="43.2" x14ac:dyDescent="0.3">
      <c r="A172" s="89">
        <v>171</v>
      </c>
      <c r="B172" s="4" t="s">
        <v>129</v>
      </c>
      <c r="C172" s="4" t="s">
        <v>130</v>
      </c>
      <c r="D172" s="4" t="s">
        <v>946</v>
      </c>
      <c r="E172" s="4" t="s">
        <v>103</v>
      </c>
      <c r="F172" s="4" t="s">
        <v>131</v>
      </c>
      <c r="G172" s="4" t="s">
        <v>132</v>
      </c>
      <c r="H172" s="4" t="s">
        <v>167</v>
      </c>
      <c r="I172" s="5" t="s">
        <v>240</v>
      </c>
      <c r="J172" s="5" t="s">
        <v>160</v>
      </c>
      <c r="K172" s="5" t="s">
        <v>240</v>
      </c>
      <c r="L172" s="5" t="s">
        <v>161</v>
      </c>
      <c r="M172" s="4" t="s">
        <v>223</v>
      </c>
      <c r="N172" s="4" t="s">
        <v>951</v>
      </c>
      <c r="O172" s="4" t="s">
        <v>103</v>
      </c>
      <c r="P172" s="4" t="s">
        <v>952</v>
      </c>
      <c r="Q172" s="4" t="s">
        <v>953</v>
      </c>
      <c r="R172" s="5">
        <v>61721</v>
      </c>
      <c r="S172" s="5">
        <v>30</v>
      </c>
      <c r="T172" s="5">
        <v>30</v>
      </c>
      <c r="U172" s="4" t="s">
        <v>954</v>
      </c>
      <c r="V172" s="4" t="s">
        <v>142</v>
      </c>
      <c r="W172" s="4" t="s">
        <v>103</v>
      </c>
      <c r="X172" s="4" t="s">
        <v>143</v>
      </c>
      <c r="Y172" s="4" t="s">
        <v>152</v>
      </c>
      <c r="Z172" t="str">
        <f t="shared" si="2"/>
        <v>Jan-24</v>
      </c>
    </row>
    <row r="173" spans="1:26" ht="43.2" x14ac:dyDescent="0.3">
      <c r="A173" s="89">
        <v>172</v>
      </c>
      <c r="B173" s="4" t="s">
        <v>129</v>
      </c>
      <c r="C173" s="4" t="s">
        <v>130</v>
      </c>
      <c r="D173" s="4" t="s">
        <v>955</v>
      </c>
      <c r="E173" s="4" t="s">
        <v>103</v>
      </c>
      <c r="F173" s="4" t="s">
        <v>131</v>
      </c>
      <c r="G173" s="4" t="s">
        <v>198</v>
      </c>
      <c r="H173" s="4" t="s">
        <v>167</v>
      </c>
      <c r="I173" s="5" t="s">
        <v>352</v>
      </c>
      <c r="J173" s="5" t="s">
        <v>582</v>
      </c>
      <c r="K173" s="5" t="s">
        <v>352</v>
      </c>
      <c r="L173" s="5" t="s">
        <v>353</v>
      </c>
      <c r="M173" s="4" t="s">
        <v>223</v>
      </c>
      <c r="N173" s="4" t="s">
        <v>956</v>
      </c>
      <c r="O173" s="4" t="s">
        <v>103</v>
      </c>
      <c r="P173" s="4" t="s">
        <v>957</v>
      </c>
      <c r="Q173" s="4" t="s">
        <v>958</v>
      </c>
      <c r="R173" s="5">
        <v>61874</v>
      </c>
      <c r="S173" s="5">
        <v>105</v>
      </c>
      <c r="T173" s="5">
        <v>105</v>
      </c>
      <c r="U173" s="4" t="s">
        <v>959</v>
      </c>
      <c r="V173" s="4" t="s">
        <v>151</v>
      </c>
      <c r="W173" s="4" t="s">
        <v>103</v>
      </c>
      <c r="X173" s="4" t="s">
        <v>143</v>
      </c>
      <c r="Y173" s="4" t="s">
        <v>152</v>
      </c>
      <c r="Z173" t="str">
        <f t="shared" si="2"/>
        <v>Jan-24</v>
      </c>
    </row>
    <row r="174" spans="1:26" ht="43.2" x14ac:dyDescent="0.3">
      <c r="A174" s="89">
        <v>173</v>
      </c>
      <c r="B174" s="4" t="s">
        <v>129</v>
      </c>
      <c r="C174" s="4" t="s">
        <v>130</v>
      </c>
      <c r="D174" s="4" t="s">
        <v>955</v>
      </c>
      <c r="E174" s="4" t="s">
        <v>103</v>
      </c>
      <c r="F174" s="4" t="s">
        <v>131</v>
      </c>
      <c r="G174" s="4" t="s">
        <v>198</v>
      </c>
      <c r="H174" s="4" t="s">
        <v>167</v>
      </c>
      <c r="I174" s="5" t="s">
        <v>153</v>
      </c>
      <c r="J174" s="5" t="s">
        <v>182</v>
      </c>
      <c r="K174" s="5" t="s">
        <v>153</v>
      </c>
      <c r="L174" s="5" t="s">
        <v>664</v>
      </c>
      <c r="M174" s="4" t="s">
        <v>203</v>
      </c>
      <c r="N174" s="4" t="s">
        <v>960</v>
      </c>
      <c r="O174" s="4" t="s">
        <v>103</v>
      </c>
      <c r="P174" s="4" t="s">
        <v>961</v>
      </c>
      <c r="Q174" s="4" t="s">
        <v>962</v>
      </c>
      <c r="R174" s="5">
        <v>61894</v>
      </c>
      <c r="S174" s="5">
        <v>0</v>
      </c>
      <c r="T174" s="5">
        <v>0</v>
      </c>
      <c r="U174" s="4" t="s">
        <v>963</v>
      </c>
      <c r="V174" s="4" t="s">
        <v>142</v>
      </c>
      <c r="W174" s="4" t="s">
        <v>103</v>
      </c>
      <c r="X174" s="4" t="s">
        <v>143</v>
      </c>
      <c r="Y174" s="4" t="s">
        <v>152</v>
      </c>
      <c r="Z174" t="str">
        <f t="shared" si="2"/>
        <v>Jan-24</v>
      </c>
    </row>
    <row r="175" spans="1:26" ht="43.2" x14ac:dyDescent="0.3">
      <c r="A175" s="89">
        <v>174</v>
      </c>
      <c r="B175" s="4" t="s">
        <v>129</v>
      </c>
      <c r="C175" s="4" t="s">
        <v>130</v>
      </c>
      <c r="D175" s="4" t="s">
        <v>955</v>
      </c>
      <c r="E175" s="4" t="s">
        <v>103</v>
      </c>
      <c r="F175" s="4" t="s">
        <v>131</v>
      </c>
      <c r="G175" s="4" t="s">
        <v>198</v>
      </c>
      <c r="H175" s="4" t="s">
        <v>133</v>
      </c>
      <c r="I175" s="5" t="s">
        <v>779</v>
      </c>
      <c r="J175" s="5" t="s">
        <v>182</v>
      </c>
      <c r="K175" s="5" t="s">
        <v>779</v>
      </c>
      <c r="L175" s="5" t="s">
        <v>136</v>
      </c>
      <c r="M175" s="4" t="s">
        <v>137</v>
      </c>
      <c r="N175" s="4" t="s">
        <v>964</v>
      </c>
      <c r="O175" s="4" t="s">
        <v>103</v>
      </c>
      <c r="P175" s="4" t="s">
        <v>964</v>
      </c>
      <c r="Q175" s="4" t="s">
        <v>965</v>
      </c>
      <c r="R175" s="5">
        <v>61694</v>
      </c>
      <c r="S175" s="5">
        <v>240</v>
      </c>
      <c r="T175" s="5">
        <v>240</v>
      </c>
      <c r="U175" s="4" t="s">
        <v>966</v>
      </c>
      <c r="V175" s="4" t="s">
        <v>142</v>
      </c>
      <c r="W175" s="4" t="s">
        <v>103</v>
      </c>
      <c r="X175" s="4" t="s">
        <v>143</v>
      </c>
      <c r="Y175" s="4" t="s">
        <v>152</v>
      </c>
      <c r="Z175" t="str">
        <f t="shared" si="2"/>
        <v>Jan-24</v>
      </c>
    </row>
    <row r="176" spans="1:26" ht="43.2" x14ac:dyDescent="0.3">
      <c r="A176" s="89">
        <v>175</v>
      </c>
      <c r="B176" s="4" t="s">
        <v>129</v>
      </c>
      <c r="C176" s="4" t="s">
        <v>130</v>
      </c>
      <c r="D176" s="4" t="s">
        <v>955</v>
      </c>
      <c r="E176" s="4" t="s">
        <v>103</v>
      </c>
      <c r="F176" s="4" t="s">
        <v>131</v>
      </c>
      <c r="G176" s="4" t="s">
        <v>198</v>
      </c>
      <c r="H176" s="4" t="s">
        <v>133</v>
      </c>
      <c r="I176" s="5" t="s">
        <v>611</v>
      </c>
      <c r="J176" s="5" t="s">
        <v>241</v>
      </c>
      <c r="K176" s="5" t="s">
        <v>611</v>
      </c>
      <c r="L176" s="5" t="s">
        <v>242</v>
      </c>
      <c r="M176" s="4" t="s">
        <v>137</v>
      </c>
      <c r="N176" s="4" t="s">
        <v>967</v>
      </c>
      <c r="O176" s="4" t="s">
        <v>103</v>
      </c>
      <c r="P176" s="4" t="s">
        <v>968</v>
      </c>
      <c r="Q176" s="4" t="s">
        <v>969</v>
      </c>
      <c r="R176" s="5">
        <v>61753</v>
      </c>
      <c r="S176" s="5">
        <v>30</v>
      </c>
      <c r="T176" s="5">
        <v>30</v>
      </c>
      <c r="U176" s="4" t="s">
        <v>472</v>
      </c>
      <c r="V176" s="4" t="s">
        <v>151</v>
      </c>
      <c r="W176" s="4" t="s">
        <v>103</v>
      </c>
      <c r="X176" s="4" t="s">
        <v>143</v>
      </c>
      <c r="Y176" s="4" t="s">
        <v>395</v>
      </c>
      <c r="Z176" t="str">
        <f t="shared" si="2"/>
        <v>Jan-24</v>
      </c>
    </row>
    <row r="177" spans="1:26" ht="86.4" x14ac:dyDescent="0.3">
      <c r="A177" s="89">
        <v>176</v>
      </c>
      <c r="B177" s="4" t="s">
        <v>129</v>
      </c>
      <c r="C177" s="4" t="s">
        <v>130</v>
      </c>
      <c r="D177" s="4" t="s">
        <v>955</v>
      </c>
      <c r="E177" s="4" t="s">
        <v>103</v>
      </c>
      <c r="F177" s="4" t="s">
        <v>131</v>
      </c>
      <c r="G177" s="4" t="s">
        <v>198</v>
      </c>
      <c r="H177" s="4" t="s">
        <v>133</v>
      </c>
      <c r="I177" s="5" t="s">
        <v>500</v>
      </c>
      <c r="J177" s="5" t="s">
        <v>279</v>
      </c>
      <c r="K177" s="5" t="s">
        <v>500</v>
      </c>
      <c r="L177" s="5" t="s">
        <v>621</v>
      </c>
      <c r="M177" s="4" t="s">
        <v>137</v>
      </c>
      <c r="N177" s="4" t="s">
        <v>970</v>
      </c>
      <c r="O177" s="4" t="s">
        <v>103</v>
      </c>
      <c r="P177" s="4" t="s">
        <v>971</v>
      </c>
      <c r="Q177" s="4" t="s">
        <v>972</v>
      </c>
      <c r="R177" s="5">
        <v>61663</v>
      </c>
      <c r="S177" s="5">
        <v>210</v>
      </c>
      <c r="T177" s="5">
        <v>210</v>
      </c>
      <c r="U177" s="4" t="s">
        <v>973</v>
      </c>
      <c r="V177" s="4" t="s">
        <v>151</v>
      </c>
      <c r="W177" s="4" t="s">
        <v>103</v>
      </c>
      <c r="X177" s="4" t="s">
        <v>143</v>
      </c>
      <c r="Y177" s="4" t="s">
        <v>152</v>
      </c>
      <c r="Z177" t="str">
        <f t="shared" si="2"/>
        <v>Jan-24</v>
      </c>
    </row>
    <row r="178" spans="1:26" ht="57.6" x14ac:dyDescent="0.3">
      <c r="A178" s="89">
        <v>177</v>
      </c>
      <c r="B178" s="4" t="s">
        <v>129</v>
      </c>
      <c r="C178" s="4" t="s">
        <v>130</v>
      </c>
      <c r="D178" s="4" t="s">
        <v>955</v>
      </c>
      <c r="E178" s="4" t="s">
        <v>103</v>
      </c>
      <c r="F178" s="4" t="s">
        <v>131</v>
      </c>
      <c r="G178" s="4" t="s">
        <v>198</v>
      </c>
      <c r="H178" s="4" t="s">
        <v>167</v>
      </c>
      <c r="I178" s="5" t="s">
        <v>250</v>
      </c>
      <c r="J178" s="5" t="s">
        <v>505</v>
      </c>
      <c r="K178" s="5" t="s">
        <v>250</v>
      </c>
      <c r="L178" s="5" t="s">
        <v>723</v>
      </c>
      <c r="M178" s="4" t="s">
        <v>223</v>
      </c>
      <c r="N178" s="4" t="s">
        <v>974</v>
      </c>
      <c r="O178" s="4" t="s">
        <v>103</v>
      </c>
      <c r="P178" s="4" t="s">
        <v>975</v>
      </c>
      <c r="Q178" s="4" t="s">
        <v>976</v>
      </c>
      <c r="R178" s="5">
        <v>61695</v>
      </c>
      <c r="S178" s="5">
        <v>30</v>
      </c>
      <c r="T178" s="5">
        <v>30</v>
      </c>
      <c r="U178" s="4" t="s">
        <v>977</v>
      </c>
      <c r="V178" s="4" t="s">
        <v>142</v>
      </c>
      <c r="W178" s="4" t="s">
        <v>103</v>
      </c>
      <c r="X178" s="4" t="s">
        <v>143</v>
      </c>
      <c r="Y178" s="4" t="s">
        <v>159</v>
      </c>
      <c r="Z178" t="str">
        <f t="shared" si="2"/>
        <v>Jan-24</v>
      </c>
    </row>
    <row r="179" spans="1:26" ht="43.2" x14ac:dyDescent="0.3">
      <c r="A179" s="89">
        <v>178</v>
      </c>
      <c r="B179" s="4" t="s">
        <v>129</v>
      </c>
      <c r="C179" s="4" t="s">
        <v>130</v>
      </c>
      <c r="D179" s="4" t="s">
        <v>955</v>
      </c>
      <c r="E179" s="4" t="s">
        <v>103</v>
      </c>
      <c r="F179" s="4" t="s">
        <v>131</v>
      </c>
      <c r="G179" s="4" t="s">
        <v>198</v>
      </c>
      <c r="H179" s="4" t="s">
        <v>133</v>
      </c>
      <c r="I179" s="5" t="s">
        <v>250</v>
      </c>
      <c r="J179" s="5" t="s">
        <v>978</v>
      </c>
      <c r="K179" s="5" t="s">
        <v>250</v>
      </c>
      <c r="L179" s="5" t="s">
        <v>182</v>
      </c>
      <c r="M179" s="4" t="s">
        <v>137</v>
      </c>
      <c r="N179" s="4" t="s">
        <v>979</v>
      </c>
      <c r="O179" s="4" t="s">
        <v>103</v>
      </c>
      <c r="P179" s="4" t="s">
        <v>980</v>
      </c>
      <c r="Q179" s="4" t="s">
        <v>718</v>
      </c>
      <c r="R179" s="5">
        <v>61673</v>
      </c>
      <c r="S179" s="5">
        <v>30</v>
      </c>
      <c r="T179" s="5">
        <v>30</v>
      </c>
      <c r="U179" s="4" t="s">
        <v>541</v>
      </c>
      <c r="V179" s="4" t="s">
        <v>142</v>
      </c>
      <c r="W179" s="4" t="s">
        <v>103</v>
      </c>
      <c r="X179" s="4" t="s">
        <v>143</v>
      </c>
      <c r="Y179" s="4" t="s">
        <v>152</v>
      </c>
      <c r="Z179" t="str">
        <f t="shared" si="2"/>
        <v>Jan-24</v>
      </c>
    </row>
    <row r="180" spans="1:26" ht="43.2" x14ac:dyDescent="0.3">
      <c r="A180" s="89">
        <v>179</v>
      </c>
      <c r="B180" s="4" t="s">
        <v>129</v>
      </c>
      <c r="C180" s="4" t="s">
        <v>130</v>
      </c>
      <c r="D180" s="4" t="s">
        <v>1076</v>
      </c>
      <c r="E180" s="4" t="s">
        <v>103</v>
      </c>
      <c r="F180" s="4" t="s">
        <v>131</v>
      </c>
      <c r="G180" s="4" t="s">
        <v>166</v>
      </c>
      <c r="H180" s="4" t="s">
        <v>133</v>
      </c>
      <c r="I180" s="5" t="s">
        <v>228</v>
      </c>
      <c r="J180" s="5" t="s">
        <v>906</v>
      </c>
      <c r="K180" s="5" t="s">
        <v>228</v>
      </c>
      <c r="L180" s="5" t="s">
        <v>160</v>
      </c>
      <c r="M180" s="4" t="s">
        <v>263</v>
      </c>
      <c r="N180" s="4" t="s">
        <v>981</v>
      </c>
      <c r="O180" s="4" t="s">
        <v>103</v>
      </c>
      <c r="P180" s="4" t="s">
        <v>982</v>
      </c>
      <c r="Q180" s="4" t="s">
        <v>983</v>
      </c>
      <c r="R180" s="5">
        <v>61466</v>
      </c>
      <c r="S180" s="5">
        <v>60</v>
      </c>
      <c r="T180" s="5">
        <v>60</v>
      </c>
      <c r="U180" s="4" t="s">
        <v>984</v>
      </c>
      <c r="V180" s="4" t="s">
        <v>142</v>
      </c>
      <c r="W180" s="4" t="s">
        <v>103</v>
      </c>
      <c r="X180" s="4" t="s">
        <v>143</v>
      </c>
      <c r="Y180" s="4" t="s">
        <v>103</v>
      </c>
      <c r="Z180" t="str">
        <f t="shared" si="2"/>
        <v>Jan-24</v>
      </c>
    </row>
    <row r="181" spans="1:26" ht="43.2" x14ac:dyDescent="0.3">
      <c r="A181" s="89">
        <v>180</v>
      </c>
      <c r="B181" s="4" t="s">
        <v>129</v>
      </c>
      <c r="C181" s="4" t="s">
        <v>130</v>
      </c>
      <c r="D181" s="4" t="s">
        <v>1076</v>
      </c>
      <c r="E181" s="4" t="s">
        <v>103</v>
      </c>
      <c r="F181" s="4" t="s">
        <v>131</v>
      </c>
      <c r="G181" s="4" t="s">
        <v>166</v>
      </c>
      <c r="H181" s="4" t="s">
        <v>133</v>
      </c>
      <c r="I181" s="5" t="s">
        <v>611</v>
      </c>
      <c r="J181" s="5" t="s">
        <v>576</v>
      </c>
      <c r="K181" s="5" t="s">
        <v>330</v>
      </c>
      <c r="L181" s="5" t="s">
        <v>182</v>
      </c>
      <c r="M181" s="4" t="s">
        <v>263</v>
      </c>
      <c r="N181" s="4" t="s">
        <v>985</v>
      </c>
      <c r="O181" s="4" t="s">
        <v>103</v>
      </c>
      <c r="P181" s="4" t="s">
        <v>986</v>
      </c>
      <c r="Q181" s="4" t="s">
        <v>987</v>
      </c>
      <c r="R181" s="5">
        <v>61561</v>
      </c>
      <c r="S181" s="5">
        <v>750</v>
      </c>
      <c r="T181" s="5">
        <v>750</v>
      </c>
      <c r="U181" s="4" t="s">
        <v>988</v>
      </c>
      <c r="V181" s="4" t="s">
        <v>151</v>
      </c>
      <c r="W181" s="4" t="s">
        <v>103</v>
      </c>
      <c r="X181" s="4" t="s">
        <v>143</v>
      </c>
      <c r="Y181" s="4" t="s">
        <v>103</v>
      </c>
      <c r="Z181" t="str">
        <f t="shared" si="2"/>
        <v>Jan-24</v>
      </c>
    </row>
    <row r="182" spans="1:26" ht="43.2" x14ac:dyDescent="0.3">
      <c r="A182" s="89">
        <v>181</v>
      </c>
      <c r="B182" s="4" t="s">
        <v>129</v>
      </c>
      <c r="C182" s="4" t="s">
        <v>130</v>
      </c>
      <c r="D182" s="4" t="s">
        <v>1076</v>
      </c>
      <c r="E182" s="4" t="s">
        <v>103</v>
      </c>
      <c r="F182" s="4" t="s">
        <v>131</v>
      </c>
      <c r="G182" s="4" t="s">
        <v>132</v>
      </c>
      <c r="H182" s="4" t="s">
        <v>133</v>
      </c>
      <c r="I182" s="5" t="s">
        <v>330</v>
      </c>
      <c r="J182" s="5" t="s">
        <v>155</v>
      </c>
      <c r="K182" s="5" t="s">
        <v>330</v>
      </c>
      <c r="L182" s="5" t="s">
        <v>279</v>
      </c>
      <c r="M182" s="4" t="s">
        <v>137</v>
      </c>
      <c r="N182" s="4" t="s">
        <v>989</v>
      </c>
      <c r="O182" s="4" t="s">
        <v>103</v>
      </c>
      <c r="P182" s="4" t="s">
        <v>989</v>
      </c>
      <c r="Q182" s="4" t="s">
        <v>990</v>
      </c>
      <c r="R182" s="5">
        <v>61544</v>
      </c>
      <c r="S182" s="5">
        <v>30</v>
      </c>
      <c r="T182" s="5">
        <v>30</v>
      </c>
      <c r="U182" s="4" t="s">
        <v>472</v>
      </c>
      <c r="V182" s="4" t="s">
        <v>151</v>
      </c>
      <c r="W182" s="4" t="s">
        <v>103</v>
      </c>
      <c r="X182" s="4" t="s">
        <v>143</v>
      </c>
      <c r="Y182" s="4">
        <v>71111</v>
      </c>
      <c r="Z182" t="str">
        <f t="shared" si="2"/>
        <v>Jan-24</v>
      </c>
    </row>
    <row r="183" spans="1:26" ht="43.2" x14ac:dyDescent="0.3">
      <c r="A183" s="89">
        <v>182</v>
      </c>
      <c r="B183" s="4" t="s">
        <v>129</v>
      </c>
      <c r="C183" s="4" t="s">
        <v>130</v>
      </c>
      <c r="D183" s="4" t="s">
        <v>1080</v>
      </c>
      <c r="E183" s="4" t="s">
        <v>103</v>
      </c>
      <c r="F183" s="4" t="s">
        <v>131</v>
      </c>
      <c r="G183" s="4" t="s">
        <v>166</v>
      </c>
      <c r="H183" s="4" t="s">
        <v>133</v>
      </c>
      <c r="I183" s="5" t="s">
        <v>153</v>
      </c>
      <c r="J183" s="5" t="s">
        <v>427</v>
      </c>
      <c r="K183" s="5" t="s">
        <v>153</v>
      </c>
      <c r="L183" s="5" t="s">
        <v>487</v>
      </c>
      <c r="M183" s="4" t="s">
        <v>263</v>
      </c>
      <c r="N183" s="4" t="s">
        <v>991</v>
      </c>
      <c r="O183" s="4" t="s">
        <v>103</v>
      </c>
      <c r="P183" s="4" t="s">
        <v>992</v>
      </c>
      <c r="Q183" s="4" t="s">
        <v>931</v>
      </c>
      <c r="R183" s="5">
        <v>61432</v>
      </c>
      <c r="S183" s="5">
        <v>30</v>
      </c>
      <c r="T183" s="5">
        <v>30</v>
      </c>
      <c r="U183" s="4" t="s">
        <v>993</v>
      </c>
      <c r="V183" s="4" t="s">
        <v>142</v>
      </c>
      <c r="W183" s="4" t="s">
        <v>103</v>
      </c>
      <c r="X183" s="4" t="s">
        <v>143</v>
      </c>
      <c r="Y183" s="4" t="s">
        <v>103</v>
      </c>
      <c r="Z183" t="str">
        <f t="shared" si="2"/>
        <v>Jan-24</v>
      </c>
    </row>
    <row r="184" spans="1:26" ht="43.2" x14ac:dyDescent="0.3">
      <c r="A184" s="89">
        <v>183</v>
      </c>
      <c r="B184" s="4" t="s">
        <v>129</v>
      </c>
      <c r="C184" s="4" t="s">
        <v>130</v>
      </c>
      <c r="D184" s="4" t="s">
        <v>1080</v>
      </c>
      <c r="E184" s="4" t="s">
        <v>103</v>
      </c>
      <c r="F184" s="4" t="s">
        <v>131</v>
      </c>
      <c r="G184" s="4" t="s">
        <v>166</v>
      </c>
      <c r="H184" s="4" t="s">
        <v>133</v>
      </c>
      <c r="I184" s="5" t="s">
        <v>181</v>
      </c>
      <c r="J184" s="5" t="s">
        <v>994</v>
      </c>
      <c r="K184" s="5" t="s">
        <v>181</v>
      </c>
      <c r="L184" s="5" t="s">
        <v>995</v>
      </c>
      <c r="M184" s="4" t="s">
        <v>263</v>
      </c>
      <c r="N184" s="4" t="s">
        <v>996</v>
      </c>
      <c r="O184" s="4" t="s">
        <v>103</v>
      </c>
      <c r="P184" s="4" t="s">
        <v>992</v>
      </c>
      <c r="Q184" s="4" t="s">
        <v>938</v>
      </c>
      <c r="R184" s="5">
        <v>61498</v>
      </c>
      <c r="S184" s="5">
        <v>20</v>
      </c>
      <c r="T184" s="5">
        <v>20</v>
      </c>
      <c r="U184" s="4" t="s">
        <v>669</v>
      </c>
      <c r="V184" s="4" t="s">
        <v>197</v>
      </c>
      <c r="W184" s="4" t="s">
        <v>103</v>
      </c>
      <c r="X184" s="4" t="s">
        <v>143</v>
      </c>
      <c r="Y184" s="4" t="s">
        <v>103</v>
      </c>
      <c r="Z184" t="str">
        <f t="shared" si="2"/>
        <v>Jan-24</v>
      </c>
    </row>
    <row r="185" spans="1:26" ht="57.6" x14ac:dyDescent="0.3">
      <c r="A185" s="89">
        <v>184</v>
      </c>
      <c r="B185" s="4" t="s">
        <v>129</v>
      </c>
      <c r="C185" s="4" t="s">
        <v>130</v>
      </c>
      <c r="D185" s="4" t="s">
        <v>1080</v>
      </c>
      <c r="E185" s="4" t="s">
        <v>103</v>
      </c>
      <c r="F185" s="4" t="s">
        <v>131</v>
      </c>
      <c r="G185" s="4" t="s">
        <v>132</v>
      </c>
      <c r="H185" s="4" t="s">
        <v>133</v>
      </c>
      <c r="I185" s="5" t="s">
        <v>181</v>
      </c>
      <c r="J185" s="5" t="s">
        <v>994</v>
      </c>
      <c r="K185" s="5" t="s">
        <v>181</v>
      </c>
      <c r="L185" s="5" t="s">
        <v>995</v>
      </c>
      <c r="M185" s="4" t="s">
        <v>137</v>
      </c>
      <c r="N185" s="4" t="s">
        <v>997</v>
      </c>
      <c r="O185" s="4" t="s">
        <v>103</v>
      </c>
      <c r="P185" s="4" t="s">
        <v>998</v>
      </c>
      <c r="Q185" s="4" t="s">
        <v>999</v>
      </c>
      <c r="R185" s="5">
        <v>61481</v>
      </c>
      <c r="S185" s="5">
        <v>20</v>
      </c>
      <c r="T185" s="5">
        <v>20</v>
      </c>
      <c r="U185" s="4" t="s">
        <v>1000</v>
      </c>
      <c r="V185" s="4" t="s">
        <v>197</v>
      </c>
      <c r="W185" s="4" t="s">
        <v>1001</v>
      </c>
      <c r="X185" s="4" t="s">
        <v>143</v>
      </c>
      <c r="Y185" s="4" t="s">
        <v>152</v>
      </c>
      <c r="Z185" t="str">
        <f t="shared" si="2"/>
        <v>Jan-24</v>
      </c>
    </row>
    <row r="186" spans="1:26" ht="43.2" x14ac:dyDescent="0.3">
      <c r="A186" s="89">
        <v>185</v>
      </c>
      <c r="B186" s="4" t="s">
        <v>129</v>
      </c>
      <c r="C186" s="4" t="s">
        <v>130</v>
      </c>
      <c r="D186" s="4" t="s">
        <v>1080</v>
      </c>
      <c r="E186" s="4" t="s">
        <v>103</v>
      </c>
      <c r="F186" s="4" t="s">
        <v>131</v>
      </c>
      <c r="G186" s="4" t="s">
        <v>132</v>
      </c>
      <c r="H186" s="4" t="s">
        <v>133</v>
      </c>
      <c r="I186" s="5" t="s">
        <v>181</v>
      </c>
      <c r="J186" s="5" t="s">
        <v>427</v>
      </c>
      <c r="K186" s="5" t="s">
        <v>181</v>
      </c>
      <c r="L186" s="5" t="s">
        <v>175</v>
      </c>
      <c r="M186" s="4" t="s">
        <v>137</v>
      </c>
      <c r="N186" s="4" t="s">
        <v>1002</v>
      </c>
      <c r="O186" s="4" t="s">
        <v>1003</v>
      </c>
      <c r="P186" s="4" t="s">
        <v>1004</v>
      </c>
      <c r="Q186" s="4" t="s">
        <v>1005</v>
      </c>
      <c r="R186" s="5">
        <v>61458</v>
      </c>
      <c r="S186" s="5">
        <v>15</v>
      </c>
      <c r="T186" s="5">
        <v>15</v>
      </c>
      <c r="U186" s="4" t="s">
        <v>458</v>
      </c>
      <c r="V186" s="4" t="s">
        <v>142</v>
      </c>
      <c r="W186" s="4" t="s">
        <v>1006</v>
      </c>
      <c r="X186" s="4" t="s">
        <v>143</v>
      </c>
      <c r="Y186" s="4" t="s">
        <v>499</v>
      </c>
      <c r="Z186" t="str">
        <f t="shared" si="2"/>
        <v>Jan-24</v>
      </c>
    </row>
    <row r="187" spans="1:26" ht="43.2" x14ac:dyDescent="0.3">
      <c r="A187" s="89">
        <v>186</v>
      </c>
      <c r="B187" s="4" t="s">
        <v>129</v>
      </c>
      <c r="C187" s="4" t="s">
        <v>130</v>
      </c>
      <c r="D187" s="4" t="s">
        <v>1080</v>
      </c>
      <c r="E187" s="4" t="s">
        <v>103</v>
      </c>
      <c r="F187" s="4" t="s">
        <v>131</v>
      </c>
      <c r="G187" s="4" t="s">
        <v>132</v>
      </c>
      <c r="H187" s="4" t="s">
        <v>133</v>
      </c>
      <c r="I187" s="5" t="s">
        <v>611</v>
      </c>
      <c r="J187" s="5" t="s">
        <v>1007</v>
      </c>
      <c r="K187" s="5" t="s">
        <v>611</v>
      </c>
      <c r="L187" s="5" t="s">
        <v>884</v>
      </c>
      <c r="M187" s="4" t="s">
        <v>137</v>
      </c>
      <c r="N187" s="4" t="s">
        <v>1008</v>
      </c>
      <c r="O187" s="4" t="s">
        <v>103</v>
      </c>
      <c r="P187" s="4" t="s">
        <v>1009</v>
      </c>
      <c r="Q187" s="4" t="s">
        <v>1010</v>
      </c>
      <c r="R187" s="5">
        <v>61564</v>
      </c>
      <c r="S187" s="5">
        <v>25</v>
      </c>
      <c r="T187" s="5">
        <v>25</v>
      </c>
      <c r="U187" s="4" t="s">
        <v>495</v>
      </c>
      <c r="V187" s="4" t="s">
        <v>197</v>
      </c>
      <c r="W187" s="4" t="s">
        <v>103</v>
      </c>
      <c r="X187" s="4" t="s">
        <v>143</v>
      </c>
      <c r="Y187" s="4">
        <v>69231</v>
      </c>
      <c r="Z187" t="str">
        <f t="shared" si="2"/>
        <v>Jan-24</v>
      </c>
    </row>
    <row r="188" spans="1:26" ht="43.2" x14ac:dyDescent="0.3">
      <c r="A188" s="89">
        <v>187</v>
      </c>
      <c r="B188" s="4" t="s">
        <v>129</v>
      </c>
      <c r="C188" s="4" t="s">
        <v>130</v>
      </c>
      <c r="D188" s="4" t="s">
        <v>1080</v>
      </c>
      <c r="E188" s="4" t="s">
        <v>103</v>
      </c>
      <c r="F188" s="4" t="s">
        <v>131</v>
      </c>
      <c r="G188" s="4" t="s">
        <v>132</v>
      </c>
      <c r="H188" s="4" t="s">
        <v>133</v>
      </c>
      <c r="I188" s="5" t="s">
        <v>611</v>
      </c>
      <c r="J188" s="5" t="s">
        <v>802</v>
      </c>
      <c r="K188" s="5" t="s">
        <v>611</v>
      </c>
      <c r="L188" s="5" t="s">
        <v>1011</v>
      </c>
      <c r="M188" s="4" t="s">
        <v>137</v>
      </c>
      <c r="N188" s="4" t="s">
        <v>1012</v>
      </c>
      <c r="O188" s="4" t="s">
        <v>103</v>
      </c>
      <c r="P188" s="4" t="s">
        <v>1013</v>
      </c>
      <c r="Q188" s="4" t="s">
        <v>938</v>
      </c>
      <c r="R188" s="5">
        <v>61563</v>
      </c>
      <c r="S188" s="5">
        <v>20</v>
      </c>
      <c r="T188" s="5">
        <v>20</v>
      </c>
      <c r="U188" s="4" t="s">
        <v>495</v>
      </c>
      <c r="V188" s="4" t="s">
        <v>197</v>
      </c>
      <c r="W188" s="4" t="s">
        <v>103</v>
      </c>
      <c r="X188" s="4" t="s">
        <v>143</v>
      </c>
      <c r="Y188" s="4">
        <v>69230</v>
      </c>
      <c r="Z188" t="str">
        <f t="shared" si="2"/>
        <v>Jan-24</v>
      </c>
    </row>
    <row r="189" spans="1:26" ht="43.2" x14ac:dyDescent="0.3">
      <c r="A189" s="89">
        <v>188</v>
      </c>
      <c r="B189" s="4" t="s">
        <v>129</v>
      </c>
      <c r="C189" s="4" t="s">
        <v>130</v>
      </c>
      <c r="D189" s="4" t="s">
        <v>1080</v>
      </c>
      <c r="E189" s="4" t="s">
        <v>103</v>
      </c>
      <c r="F189" s="4" t="s">
        <v>131</v>
      </c>
      <c r="G189" s="4" t="s">
        <v>132</v>
      </c>
      <c r="H189" s="4" t="s">
        <v>133</v>
      </c>
      <c r="I189" s="5" t="s">
        <v>190</v>
      </c>
      <c r="J189" s="5" t="s">
        <v>1014</v>
      </c>
      <c r="K189" s="5" t="s">
        <v>190</v>
      </c>
      <c r="L189" s="5" t="s">
        <v>242</v>
      </c>
      <c r="M189" s="4" t="s">
        <v>137</v>
      </c>
      <c r="N189" s="4" t="s">
        <v>1015</v>
      </c>
      <c r="O189" s="4" t="s">
        <v>103</v>
      </c>
      <c r="P189" s="4" t="s">
        <v>1016</v>
      </c>
      <c r="Q189" s="4" t="s">
        <v>1017</v>
      </c>
      <c r="R189" s="5">
        <v>61579</v>
      </c>
      <c r="S189" s="5">
        <v>55</v>
      </c>
      <c r="T189" s="5">
        <v>55</v>
      </c>
      <c r="U189" s="4" t="s">
        <v>495</v>
      </c>
      <c r="V189" s="4" t="s">
        <v>151</v>
      </c>
      <c r="W189" s="4" t="s">
        <v>103</v>
      </c>
      <c r="X189" s="4" t="s">
        <v>143</v>
      </c>
      <c r="Y189" s="4">
        <v>69326</v>
      </c>
      <c r="Z189" t="str">
        <f t="shared" si="2"/>
        <v>Jan-24</v>
      </c>
    </row>
    <row r="190" spans="1:26" ht="43.2" x14ac:dyDescent="0.3">
      <c r="A190" s="89">
        <v>189</v>
      </c>
      <c r="B190" s="4" t="s">
        <v>129</v>
      </c>
      <c r="C190" s="4" t="s">
        <v>130</v>
      </c>
      <c r="D190" s="4" t="s">
        <v>1080</v>
      </c>
      <c r="E190" s="4" t="s">
        <v>103</v>
      </c>
      <c r="F190" s="4" t="s">
        <v>131</v>
      </c>
      <c r="G190" s="4" t="s">
        <v>132</v>
      </c>
      <c r="H190" s="4" t="s">
        <v>133</v>
      </c>
      <c r="I190" s="5" t="s">
        <v>546</v>
      </c>
      <c r="J190" s="5" t="s">
        <v>755</v>
      </c>
      <c r="K190" s="5" t="s">
        <v>546</v>
      </c>
      <c r="L190" s="5" t="s">
        <v>523</v>
      </c>
      <c r="M190" s="4" t="s">
        <v>137</v>
      </c>
      <c r="N190" s="4" t="s">
        <v>1018</v>
      </c>
      <c r="O190" s="4" t="s">
        <v>103</v>
      </c>
      <c r="P190" s="4" t="s">
        <v>1018</v>
      </c>
      <c r="Q190" s="4" t="s">
        <v>1019</v>
      </c>
      <c r="R190" s="5">
        <v>61574</v>
      </c>
      <c r="S190" s="5">
        <v>30</v>
      </c>
      <c r="T190" s="5">
        <v>30</v>
      </c>
      <c r="U190" s="4" t="s">
        <v>754</v>
      </c>
      <c r="V190" s="4" t="s">
        <v>142</v>
      </c>
      <c r="W190" s="4" t="s">
        <v>103</v>
      </c>
      <c r="X190" s="4" t="s">
        <v>143</v>
      </c>
      <c r="Y190" s="4">
        <v>69248</v>
      </c>
      <c r="Z190" t="str">
        <f t="shared" si="2"/>
        <v>Jan-24</v>
      </c>
    </row>
    <row r="191" spans="1:26" ht="43.2" x14ac:dyDescent="0.3">
      <c r="A191" s="89">
        <v>190</v>
      </c>
      <c r="B191" s="4" t="s">
        <v>129</v>
      </c>
      <c r="C191" s="4" t="s">
        <v>130</v>
      </c>
      <c r="D191" s="4" t="s">
        <v>1102</v>
      </c>
      <c r="E191" s="4" t="s">
        <v>103</v>
      </c>
      <c r="F191" s="4" t="s">
        <v>131</v>
      </c>
      <c r="G191" s="4" t="s">
        <v>166</v>
      </c>
      <c r="H191" s="4" t="s">
        <v>133</v>
      </c>
      <c r="I191" s="5" t="s">
        <v>352</v>
      </c>
      <c r="J191" s="5" t="s">
        <v>155</v>
      </c>
      <c r="K191" s="5" t="s">
        <v>352</v>
      </c>
      <c r="L191" s="5" t="s">
        <v>467</v>
      </c>
      <c r="M191" s="4" t="s">
        <v>263</v>
      </c>
      <c r="N191" s="4" t="s">
        <v>1020</v>
      </c>
      <c r="O191" s="4" t="s">
        <v>103</v>
      </c>
      <c r="P191" s="4" t="s">
        <v>1020</v>
      </c>
      <c r="Q191" s="4" t="s">
        <v>1021</v>
      </c>
      <c r="R191" s="5">
        <v>61469</v>
      </c>
      <c r="S191" s="5">
        <v>60</v>
      </c>
      <c r="T191" s="5">
        <v>60</v>
      </c>
      <c r="U191" s="4" t="s">
        <v>1022</v>
      </c>
      <c r="V191" s="4" t="s">
        <v>151</v>
      </c>
      <c r="W191" s="4" t="s">
        <v>103</v>
      </c>
      <c r="X191" s="4" t="s">
        <v>143</v>
      </c>
      <c r="Y191" s="4" t="s">
        <v>103</v>
      </c>
      <c r="Z191" t="str">
        <f t="shared" si="2"/>
        <v>Jan-24</v>
      </c>
    </row>
    <row r="192" spans="1:26" ht="43.2" x14ac:dyDescent="0.3">
      <c r="A192" s="89">
        <v>191</v>
      </c>
      <c r="B192" s="4" t="s">
        <v>129</v>
      </c>
      <c r="C192" s="4" t="s">
        <v>130</v>
      </c>
      <c r="D192" s="4" t="s">
        <v>1102</v>
      </c>
      <c r="E192" s="4" t="s">
        <v>103</v>
      </c>
      <c r="F192" s="4" t="s">
        <v>131</v>
      </c>
      <c r="G192" s="4" t="s">
        <v>132</v>
      </c>
      <c r="H192" s="4" t="s">
        <v>167</v>
      </c>
      <c r="I192" s="5" t="s">
        <v>322</v>
      </c>
      <c r="J192" s="5" t="s">
        <v>191</v>
      </c>
      <c r="K192" s="5" t="s">
        <v>322</v>
      </c>
      <c r="L192" s="5" t="s">
        <v>192</v>
      </c>
      <c r="M192" s="4" t="s">
        <v>223</v>
      </c>
      <c r="N192" s="4" t="s">
        <v>1023</v>
      </c>
      <c r="O192" s="4" t="s">
        <v>103</v>
      </c>
      <c r="P192" s="4" t="s">
        <v>1024</v>
      </c>
      <c r="Q192" s="4" t="s">
        <v>1025</v>
      </c>
      <c r="R192" s="5">
        <v>61537</v>
      </c>
      <c r="S192" s="5">
        <v>90</v>
      </c>
      <c r="T192" s="5">
        <v>90</v>
      </c>
      <c r="U192" s="4" t="s">
        <v>1026</v>
      </c>
      <c r="V192" s="4" t="s">
        <v>197</v>
      </c>
      <c r="W192" s="4" t="s">
        <v>103</v>
      </c>
      <c r="X192" s="4" t="s">
        <v>143</v>
      </c>
      <c r="Y192" s="4" t="s">
        <v>152</v>
      </c>
      <c r="Z192" t="str">
        <f t="shared" si="2"/>
        <v>Jan-24</v>
      </c>
    </row>
    <row r="193" spans="1:26" ht="43.2" x14ac:dyDescent="0.3">
      <c r="A193" s="89">
        <v>192</v>
      </c>
      <c r="B193" s="4" t="s">
        <v>129</v>
      </c>
      <c r="C193" s="4" t="s">
        <v>130</v>
      </c>
      <c r="D193" s="4" t="s">
        <v>1102</v>
      </c>
      <c r="E193" s="4" t="s">
        <v>103</v>
      </c>
      <c r="F193" s="4" t="s">
        <v>131</v>
      </c>
      <c r="G193" s="4" t="s">
        <v>132</v>
      </c>
      <c r="H193" s="4" t="s">
        <v>133</v>
      </c>
      <c r="I193" s="5" t="s">
        <v>330</v>
      </c>
      <c r="J193" s="5" t="s">
        <v>241</v>
      </c>
      <c r="K193" s="5" t="s">
        <v>330</v>
      </c>
      <c r="L193" s="5" t="s">
        <v>242</v>
      </c>
      <c r="M193" s="4" t="s">
        <v>137</v>
      </c>
      <c r="N193" s="4" t="s">
        <v>465</v>
      </c>
      <c r="O193" s="4" t="s">
        <v>103</v>
      </c>
      <c r="P193" s="4" t="s">
        <v>465</v>
      </c>
      <c r="Q193" s="4" t="s">
        <v>1027</v>
      </c>
      <c r="R193" s="5">
        <v>61545</v>
      </c>
      <c r="S193" s="5">
        <v>30</v>
      </c>
      <c r="T193" s="5">
        <v>30</v>
      </c>
      <c r="U193" s="4" t="s">
        <v>1028</v>
      </c>
      <c r="V193" s="4" t="s">
        <v>151</v>
      </c>
      <c r="W193" s="4" t="s">
        <v>103</v>
      </c>
      <c r="X193" s="4" t="s">
        <v>394</v>
      </c>
      <c r="Y193" s="4" t="s">
        <v>152</v>
      </c>
      <c r="Z193" t="str">
        <f t="shared" si="2"/>
        <v>Jan-24</v>
      </c>
    </row>
    <row r="194" spans="1:26" ht="43.2" x14ac:dyDescent="0.3">
      <c r="A194" s="89">
        <v>193</v>
      </c>
      <c r="B194" s="4" t="s">
        <v>129</v>
      </c>
      <c r="C194" s="4" t="s">
        <v>130</v>
      </c>
      <c r="D194" s="4" t="s">
        <v>1102</v>
      </c>
      <c r="E194" s="4" t="s">
        <v>103</v>
      </c>
      <c r="F194" s="4" t="s">
        <v>131</v>
      </c>
      <c r="G194" s="4" t="s">
        <v>166</v>
      </c>
      <c r="H194" s="4" t="s">
        <v>167</v>
      </c>
      <c r="I194" s="5" t="s">
        <v>257</v>
      </c>
      <c r="J194" s="5" t="s">
        <v>459</v>
      </c>
      <c r="K194" s="5" t="s">
        <v>257</v>
      </c>
      <c r="L194" s="5" t="s">
        <v>235</v>
      </c>
      <c r="M194" s="4" t="s">
        <v>168</v>
      </c>
      <c r="N194" s="4" t="s">
        <v>1029</v>
      </c>
      <c r="O194" s="4" t="s">
        <v>1030</v>
      </c>
      <c r="P194" s="4" t="s">
        <v>1029</v>
      </c>
      <c r="Q194" s="4" t="s">
        <v>1031</v>
      </c>
      <c r="R194" s="5">
        <v>61591</v>
      </c>
      <c r="S194" s="5">
        <v>90</v>
      </c>
      <c r="T194" s="5">
        <v>90</v>
      </c>
      <c r="U194" s="4" t="s">
        <v>207</v>
      </c>
      <c r="V194" s="4" t="s">
        <v>197</v>
      </c>
      <c r="W194" s="4" t="s">
        <v>103</v>
      </c>
      <c r="X194" s="4" t="s">
        <v>143</v>
      </c>
      <c r="Y194" s="4" t="s">
        <v>103</v>
      </c>
      <c r="Z194" t="str">
        <f t="shared" si="2"/>
        <v>Jan-24</v>
      </c>
    </row>
    <row r="195" spans="1:26" ht="57.6" x14ac:dyDescent="0.3">
      <c r="A195" s="89">
        <v>194</v>
      </c>
      <c r="B195" s="4" t="s">
        <v>129</v>
      </c>
      <c r="C195" s="4" t="s">
        <v>634</v>
      </c>
      <c r="D195" s="4" t="s">
        <v>1111</v>
      </c>
      <c r="E195" s="4" t="s">
        <v>103</v>
      </c>
      <c r="F195" s="4" t="s">
        <v>131</v>
      </c>
      <c r="G195" s="4" t="s">
        <v>132</v>
      </c>
      <c r="H195" s="4" t="s">
        <v>133</v>
      </c>
      <c r="I195" s="5" t="s">
        <v>352</v>
      </c>
      <c r="J195" s="5" t="s">
        <v>435</v>
      </c>
      <c r="K195" s="5" t="s">
        <v>352</v>
      </c>
      <c r="L195" s="5" t="s">
        <v>1032</v>
      </c>
      <c r="M195" s="4" t="s">
        <v>137</v>
      </c>
      <c r="N195" s="4" t="s">
        <v>1033</v>
      </c>
      <c r="O195" s="4" t="s">
        <v>103</v>
      </c>
      <c r="P195" s="4" t="s">
        <v>1034</v>
      </c>
      <c r="Q195" s="4" t="s">
        <v>1034</v>
      </c>
      <c r="R195" s="5">
        <v>61445</v>
      </c>
      <c r="S195" s="5">
        <v>45</v>
      </c>
      <c r="T195" s="5">
        <v>45</v>
      </c>
      <c r="U195" s="4" t="s">
        <v>719</v>
      </c>
      <c r="V195" s="4" t="s">
        <v>197</v>
      </c>
      <c r="W195" s="4" t="s">
        <v>103</v>
      </c>
      <c r="X195" s="4" t="s">
        <v>143</v>
      </c>
      <c r="Y195" s="4" t="s">
        <v>152</v>
      </c>
      <c r="Z195" t="str">
        <f t="shared" ref="Z195:Z258" si="3">IF(AND(DAY(K195) = 1, V195 = "Third Shift"), TEXT(K195 - 1, "mmm-yy"), IF(MONTH(K195) &lt;&gt; MONTH(I195), TEXT(K195, "mmm-yy"), TEXT(I195, "mmm-yy")))</f>
        <v>Jan-24</v>
      </c>
    </row>
    <row r="196" spans="1:26" ht="57.6" x14ac:dyDescent="0.3">
      <c r="A196" s="89">
        <v>195</v>
      </c>
      <c r="B196" s="4" t="s">
        <v>129</v>
      </c>
      <c r="C196" s="4" t="s">
        <v>634</v>
      </c>
      <c r="D196" s="4" t="s">
        <v>1111</v>
      </c>
      <c r="E196" s="4" t="s">
        <v>103</v>
      </c>
      <c r="F196" s="4" t="s">
        <v>131</v>
      </c>
      <c r="G196" s="4" t="s">
        <v>132</v>
      </c>
      <c r="H196" s="4" t="s">
        <v>133</v>
      </c>
      <c r="I196" s="5" t="s">
        <v>144</v>
      </c>
      <c r="J196" s="5" t="s">
        <v>331</v>
      </c>
      <c r="K196" s="5" t="s">
        <v>144</v>
      </c>
      <c r="L196" s="5" t="s">
        <v>1035</v>
      </c>
      <c r="M196" s="4" t="s">
        <v>137</v>
      </c>
      <c r="N196" s="4" t="s">
        <v>1036</v>
      </c>
      <c r="O196" s="4" t="s">
        <v>103</v>
      </c>
      <c r="P196" s="4" t="s">
        <v>1037</v>
      </c>
      <c r="Q196" s="4" t="s">
        <v>1037</v>
      </c>
      <c r="R196" s="5">
        <v>61428</v>
      </c>
      <c r="S196" s="5">
        <v>40</v>
      </c>
      <c r="T196" s="5">
        <v>40</v>
      </c>
      <c r="U196" s="4" t="s">
        <v>719</v>
      </c>
      <c r="V196" s="4" t="s">
        <v>197</v>
      </c>
      <c r="W196" s="4" t="s">
        <v>103</v>
      </c>
      <c r="X196" s="4" t="s">
        <v>143</v>
      </c>
      <c r="Y196" s="4" t="s">
        <v>152</v>
      </c>
      <c r="Z196" t="str">
        <f t="shared" si="3"/>
        <v>Jan-24</v>
      </c>
    </row>
    <row r="197" spans="1:26" ht="57.6" x14ac:dyDescent="0.3">
      <c r="A197" s="89">
        <v>196</v>
      </c>
      <c r="B197" s="4" t="s">
        <v>129</v>
      </c>
      <c r="C197" s="4" t="s">
        <v>634</v>
      </c>
      <c r="D197" s="4" t="s">
        <v>1111</v>
      </c>
      <c r="E197" s="4" t="s">
        <v>103</v>
      </c>
      <c r="F197" s="4" t="s">
        <v>131</v>
      </c>
      <c r="G197" s="4" t="s">
        <v>166</v>
      </c>
      <c r="H197" s="4" t="s">
        <v>167</v>
      </c>
      <c r="I197" s="5" t="s">
        <v>546</v>
      </c>
      <c r="J197" s="5" t="s">
        <v>515</v>
      </c>
      <c r="K197" s="5" t="s">
        <v>546</v>
      </c>
      <c r="L197" s="5" t="s">
        <v>1038</v>
      </c>
      <c r="M197" s="4" t="s">
        <v>168</v>
      </c>
      <c r="N197" s="4" t="s">
        <v>1039</v>
      </c>
      <c r="O197" s="4" t="s">
        <v>170</v>
      </c>
      <c r="P197" s="4" t="s">
        <v>1039</v>
      </c>
      <c r="Q197" s="4" t="s">
        <v>1040</v>
      </c>
      <c r="R197" s="5">
        <v>61581</v>
      </c>
      <c r="S197" s="5">
        <v>25</v>
      </c>
      <c r="T197" s="5">
        <v>25</v>
      </c>
      <c r="U197" s="4" t="s">
        <v>377</v>
      </c>
      <c r="V197" s="4" t="s">
        <v>197</v>
      </c>
      <c r="W197" s="4" t="s">
        <v>103</v>
      </c>
      <c r="X197" s="4" t="s">
        <v>143</v>
      </c>
      <c r="Y197" s="4" t="s">
        <v>103</v>
      </c>
      <c r="Z197" t="str">
        <f t="shared" si="3"/>
        <v>Jan-24</v>
      </c>
    </row>
    <row r="198" spans="1:26" ht="43.2" x14ac:dyDescent="0.3">
      <c r="A198" s="89">
        <v>197</v>
      </c>
      <c r="B198" s="4" t="s">
        <v>129</v>
      </c>
      <c r="C198" s="4" t="s">
        <v>130</v>
      </c>
      <c r="D198" s="4" t="s">
        <v>1041</v>
      </c>
      <c r="E198" s="4" t="s">
        <v>103</v>
      </c>
      <c r="F198" s="4" t="s">
        <v>131</v>
      </c>
      <c r="G198" s="4" t="s">
        <v>198</v>
      </c>
      <c r="H198" s="4" t="s">
        <v>133</v>
      </c>
      <c r="I198" s="5" t="s">
        <v>153</v>
      </c>
      <c r="J198" s="5" t="s">
        <v>598</v>
      </c>
      <c r="K198" s="5" t="s">
        <v>153</v>
      </c>
      <c r="L198" s="5" t="s">
        <v>242</v>
      </c>
      <c r="M198" s="4" t="s">
        <v>137</v>
      </c>
      <c r="N198" s="4" t="s">
        <v>1042</v>
      </c>
      <c r="O198" s="4" t="s">
        <v>103</v>
      </c>
      <c r="P198" s="4" t="s">
        <v>1043</v>
      </c>
      <c r="Q198" s="4" t="s">
        <v>1044</v>
      </c>
      <c r="R198" s="5">
        <v>61472</v>
      </c>
      <c r="S198" s="5">
        <v>15</v>
      </c>
      <c r="T198" s="5">
        <v>15</v>
      </c>
      <c r="U198" s="4" t="s">
        <v>793</v>
      </c>
      <c r="V198" s="4" t="s">
        <v>151</v>
      </c>
      <c r="W198" s="4" t="s">
        <v>103</v>
      </c>
      <c r="X198" s="4" t="s">
        <v>143</v>
      </c>
      <c r="Y198" s="4">
        <v>69037</v>
      </c>
      <c r="Z198" t="str">
        <f t="shared" si="3"/>
        <v>Jan-24</v>
      </c>
    </row>
    <row r="199" spans="1:26" ht="43.2" x14ac:dyDescent="0.3">
      <c r="A199" s="89">
        <v>198</v>
      </c>
      <c r="B199" s="4" t="s">
        <v>129</v>
      </c>
      <c r="C199" s="4" t="s">
        <v>130</v>
      </c>
      <c r="D199" s="4" t="s">
        <v>1045</v>
      </c>
      <c r="E199" s="4" t="s">
        <v>103</v>
      </c>
      <c r="F199" s="4" t="s">
        <v>131</v>
      </c>
      <c r="G199" s="4" t="s">
        <v>132</v>
      </c>
      <c r="H199" s="4" t="s">
        <v>133</v>
      </c>
      <c r="I199" s="5" t="s">
        <v>181</v>
      </c>
      <c r="J199" s="5" t="s">
        <v>978</v>
      </c>
      <c r="K199" s="5" t="s">
        <v>181</v>
      </c>
      <c r="L199" s="5" t="s">
        <v>764</v>
      </c>
      <c r="M199" s="4" t="s">
        <v>1046</v>
      </c>
      <c r="N199" s="4" t="s">
        <v>1047</v>
      </c>
      <c r="O199" s="4" t="s">
        <v>401</v>
      </c>
      <c r="P199" s="4" t="s">
        <v>1048</v>
      </c>
      <c r="Q199" s="4" t="s">
        <v>1049</v>
      </c>
      <c r="R199" s="5">
        <v>61465</v>
      </c>
      <c r="S199" s="5">
        <v>20</v>
      </c>
      <c r="T199" s="5">
        <v>20</v>
      </c>
      <c r="U199" s="4" t="s">
        <v>1050</v>
      </c>
      <c r="V199" s="4" t="s">
        <v>142</v>
      </c>
      <c r="W199" s="4" t="s">
        <v>1051</v>
      </c>
      <c r="X199" s="4" t="s">
        <v>143</v>
      </c>
      <c r="Y199" s="4" t="s">
        <v>103</v>
      </c>
      <c r="Z199" t="str">
        <f t="shared" si="3"/>
        <v>Jan-24</v>
      </c>
    </row>
    <row r="200" spans="1:26" ht="43.2" x14ac:dyDescent="0.3">
      <c r="A200" s="89">
        <v>199</v>
      </c>
      <c r="B200" s="4" t="s">
        <v>129</v>
      </c>
      <c r="C200" s="4" t="s">
        <v>130</v>
      </c>
      <c r="D200" s="4" t="s">
        <v>1045</v>
      </c>
      <c r="E200" s="4" t="s">
        <v>103</v>
      </c>
      <c r="F200" s="4" t="s">
        <v>131</v>
      </c>
      <c r="G200" s="4" t="s">
        <v>132</v>
      </c>
      <c r="H200" s="4" t="s">
        <v>1052</v>
      </c>
      <c r="I200" s="5" t="s">
        <v>228</v>
      </c>
      <c r="J200" s="5" t="s">
        <v>759</v>
      </c>
      <c r="K200" s="5" t="s">
        <v>228</v>
      </c>
      <c r="L200" s="5" t="s">
        <v>760</v>
      </c>
      <c r="M200" s="4" t="s">
        <v>1053</v>
      </c>
      <c r="N200" s="4" t="s">
        <v>1054</v>
      </c>
      <c r="O200" s="4" t="s">
        <v>103</v>
      </c>
      <c r="P200" s="4" t="s">
        <v>1055</v>
      </c>
      <c r="Q200" s="4" t="s">
        <v>1056</v>
      </c>
      <c r="R200" s="5">
        <v>61878</v>
      </c>
      <c r="S200" s="5">
        <v>30</v>
      </c>
      <c r="T200" s="5">
        <v>30</v>
      </c>
      <c r="U200" s="4" t="s">
        <v>963</v>
      </c>
      <c r="V200" s="4" t="s">
        <v>151</v>
      </c>
      <c r="W200" s="4" t="s">
        <v>103</v>
      </c>
      <c r="X200" s="4" t="s">
        <v>143</v>
      </c>
      <c r="Y200" s="4" t="s">
        <v>152</v>
      </c>
      <c r="Z200" t="str">
        <f t="shared" si="3"/>
        <v>Jan-24</v>
      </c>
    </row>
    <row r="201" spans="1:26" ht="43.2" x14ac:dyDescent="0.3">
      <c r="A201" s="89">
        <v>200</v>
      </c>
      <c r="B201" s="4" t="s">
        <v>129</v>
      </c>
      <c r="C201" s="4" t="s">
        <v>130</v>
      </c>
      <c r="D201" s="4" t="s">
        <v>1045</v>
      </c>
      <c r="E201" s="4" t="s">
        <v>103</v>
      </c>
      <c r="F201" s="4" t="s">
        <v>131</v>
      </c>
      <c r="G201" s="4" t="s">
        <v>132</v>
      </c>
      <c r="H201" s="4" t="s">
        <v>133</v>
      </c>
      <c r="I201" s="5" t="s">
        <v>233</v>
      </c>
      <c r="J201" s="5" t="s">
        <v>1057</v>
      </c>
      <c r="K201" s="5" t="s">
        <v>233</v>
      </c>
      <c r="L201" s="5" t="s">
        <v>302</v>
      </c>
      <c r="M201" s="4" t="s">
        <v>137</v>
      </c>
      <c r="N201" s="4" t="s">
        <v>1058</v>
      </c>
      <c r="O201" s="4" t="s">
        <v>103</v>
      </c>
      <c r="P201" s="4" t="s">
        <v>1059</v>
      </c>
      <c r="Q201" s="4" t="s">
        <v>1060</v>
      </c>
      <c r="R201" s="5">
        <v>61513</v>
      </c>
      <c r="S201" s="5">
        <v>10</v>
      </c>
      <c r="T201" s="5">
        <v>10</v>
      </c>
      <c r="U201" s="4" t="s">
        <v>1061</v>
      </c>
      <c r="V201" s="4" t="s">
        <v>197</v>
      </c>
      <c r="W201" s="4" t="s">
        <v>103</v>
      </c>
      <c r="X201" s="4" t="s">
        <v>143</v>
      </c>
      <c r="Y201" s="4">
        <v>69207</v>
      </c>
      <c r="Z201" t="str">
        <f t="shared" si="3"/>
        <v>Jan-24</v>
      </c>
    </row>
    <row r="202" spans="1:26" ht="57.6" x14ac:dyDescent="0.3">
      <c r="A202" s="89">
        <v>201</v>
      </c>
      <c r="B202" s="4" t="s">
        <v>129</v>
      </c>
      <c r="C202" s="4" t="s">
        <v>130</v>
      </c>
      <c r="D202" s="4" t="s">
        <v>1045</v>
      </c>
      <c r="E202" s="4" t="s">
        <v>103</v>
      </c>
      <c r="F202" s="4" t="s">
        <v>131</v>
      </c>
      <c r="G202" s="4" t="s">
        <v>132</v>
      </c>
      <c r="H202" s="4" t="s">
        <v>133</v>
      </c>
      <c r="I202" s="5" t="s">
        <v>330</v>
      </c>
      <c r="J202" s="5" t="s">
        <v>467</v>
      </c>
      <c r="K202" s="5" t="s">
        <v>330</v>
      </c>
      <c r="L202" s="5" t="s">
        <v>242</v>
      </c>
      <c r="M202" s="4" t="s">
        <v>137</v>
      </c>
      <c r="N202" s="4" t="s">
        <v>1062</v>
      </c>
      <c r="O202" s="4" t="s">
        <v>103</v>
      </c>
      <c r="P202" s="4" t="s">
        <v>1062</v>
      </c>
      <c r="Q202" s="4" t="s">
        <v>1063</v>
      </c>
      <c r="R202" s="5">
        <v>61543</v>
      </c>
      <c r="S202" s="5">
        <v>60</v>
      </c>
      <c r="T202" s="5">
        <v>60</v>
      </c>
      <c r="U202" s="4" t="s">
        <v>1064</v>
      </c>
      <c r="V202" s="4" t="s">
        <v>151</v>
      </c>
      <c r="W202" s="4" t="s">
        <v>103</v>
      </c>
      <c r="X202" s="4" t="s">
        <v>143</v>
      </c>
      <c r="Y202" s="4" t="s">
        <v>152</v>
      </c>
      <c r="Z202" t="str">
        <f t="shared" si="3"/>
        <v>Jan-24</v>
      </c>
    </row>
    <row r="203" spans="1:26" ht="43.2" x14ac:dyDescent="0.3">
      <c r="A203" s="89">
        <v>202</v>
      </c>
      <c r="B203" s="4" t="s">
        <v>129</v>
      </c>
      <c r="C203" s="4" t="s">
        <v>130</v>
      </c>
      <c r="D203" s="4" t="s">
        <v>1045</v>
      </c>
      <c r="E203" s="4" t="s">
        <v>103</v>
      </c>
      <c r="F203" s="4" t="s">
        <v>131</v>
      </c>
      <c r="G203" s="4" t="s">
        <v>132</v>
      </c>
      <c r="H203" s="4" t="s">
        <v>133</v>
      </c>
      <c r="I203" s="5" t="s">
        <v>278</v>
      </c>
      <c r="J203" s="5" t="s">
        <v>1065</v>
      </c>
      <c r="K203" s="5" t="s">
        <v>278</v>
      </c>
      <c r="L203" s="5" t="s">
        <v>1066</v>
      </c>
      <c r="M203" s="4" t="s">
        <v>137</v>
      </c>
      <c r="N203" s="4" t="s">
        <v>1067</v>
      </c>
      <c r="O203" s="4" t="s">
        <v>103</v>
      </c>
      <c r="P203" s="4" t="s">
        <v>1068</v>
      </c>
      <c r="Q203" s="4" t="s">
        <v>1069</v>
      </c>
      <c r="R203" s="5">
        <v>61743</v>
      </c>
      <c r="S203" s="5">
        <v>30</v>
      </c>
      <c r="T203" s="5">
        <v>30</v>
      </c>
      <c r="U203" s="4" t="s">
        <v>731</v>
      </c>
      <c r="V203" s="4" t="s">
        <v>142</v>
      </c>
      <c r="W203" s="4" t="s">
        <v>103</v>
      </c>
      <c r="X203" s="4" t="s">
        <v>143</v>
      </c>
      <c r="Y203" s="4" t="s">
        <v>159</v>
      </c>
      <c r="Z203" t="str">
        <f t="shared" si="3"/>
        <v>Jan-24</v>
      </c>
    </row>
    <row r="204" spans="1:26" ht="43.2" x14ac:dyDescent="0.3">
      <c r="A204" s="89">
        <v>203</v>
      </c>
      <c r="B204" s="4" t="s">
        <v>129</v>
      </c>
      <c r="C204" s="4" t="s">
        <v>130</v>
      </c>
      <c r="D204" s="4" t="s">
        <v>1045</v>
      </c>
      <c r="E204" s="4" t="s">
        <v>103</v>
      </c>
      <c r="F204" s="4" t="s">
        <v>131</v>
      </c>
      <c r="G204" s="4" t="s">
        <v>132</v>
      </c>
      <c r="H204" s="4" t="s">
        <v>133</v>
      </c>
      <c r="I204" s="5" t="s">
        <v>190</v>
      </c>
      <c r="J204" s="5" t="s">
        <v>978</v>
      </c>
      <c r="K204" s="5" t="s">
        <v>190</v>
      </c>
      <c r="L204" s="5" t="s">
        <v>182</v>
      </c>
      <c r="M204" s="4" t="s">
        <v>137</v>
      </c>
      <c r="N204" s="4" t="s">
        <v>1070</v>
      </c>
      <c r="O204" s="4" t="s">
        <v>103</v>
      </c>
      <c r="P204" s="4" t="s">
        <v>1070</v>
      </c>
      <c r="Q204" s="4" t="s">
        <v>1071</v>
      </c>
      <c r="R204" s="5">
        <v>61568</v>
      </c>
      <c r="S204" s="5">
        <v>30</v>
      </c>
      <c r="T204" s="5">
        <v>30</v>
      </c>
      <c r="U204" s="4" t="s">
        <v>1072</v>
      </c>
      <c r="V204" s="4" t="s">
        <v>142</v>
      </c>
      <c r="W204" s="4" t="s">
        <v>103</v>
      </c>
      <c r="X204" s="4" t="s">
        <v>143</v>
      </c>
      <c r="Y204" s="4">
        <v>69225</v>
      </c>
      <c r="Z204" t="str">
        <f t="shared" si="3"/>
        <v>Jan-24</v>
      </c>
    </row>
    <row r="205" spans="1:26" ht="43.2" x14ac:dyDescent="0.3">
      <c r="A205" s="89">
        <v>204</v>
      </c>
      <c r="B205" s="4" t="s">
        <v>129</v>
      </c>
      <c r="C205" s="4" t="s">
        <v>130</v>
      </c>
      <c r="D205" s="4" t="s">
        <v>1045</v>
      </c>
      <c r="E205" s="4" t="s">
        <v>103</v>
      </c>
      <c r="F205" s="4" t="s">
        <v>131</v>
      </c>
      <c r="G205" s="4" t="s">
        <v>166</v>
      </c>
      <c r="H205" s="4" t="s">
        <v>167</v>
      </c>
      <c r="I205" s="5" t="s">
        <v>209</v>
      </c>
      <c r="J205" s="5" t="s">
        <v>191</v>
      </c>
      <c r="K205" s="5" t="s">
        <v>209</v>
      </c>
      <c r="L205" s="5" t="s">
        <v>200</v>
      </c>
      <c r="M205" s="4" t="s">
        <v>168</v>
      </c>
      <c r="N205" s="4" t="s">
        <v>1073</v>
      </c>
      <c r="O205" s="4" t="s">
        <v>1074</v>
      </c>
      <c r="P205" s="4" t="s">
        <v>1073</v>
      </c>
      <c r="Q205" s="4" t="s">
        <v>1075</v>
      </c>
      <c r="R205" s="5">
        <v>61588</v>
      </c>
      <c r="S205" s="5">
        <v>60</v>
      </c>
      <c r="T205" s="5">
        <v>60</v>
      </c>
      <c r="U205" s="4" t="s">
        <v>173</v>
      </c>
      <c r="V205" s="4" t="s">
        <v>197</v>
      </c>
      <c r="W205" s="4" t="s">
        <v>103</v>
      </c>
      <c r="X205" s="4" t="s">
        <v>143</v>
      </c>
      <c r="Y205" s="4" t="s">
        <v>103</v>
      </c>
      <c r="Z205" t="str">
        <f t="shared" si="3"/>
        <v>Jan-24</v>
      </c>
    </row>
    <row r="206" spans="1:26" ht="43.2" x14ac:dyDescent="0.3">
      <c r="A206" s="89">
        <v>205</v>
      </c>
      <c r="B206" s="4" t="s">
        <v>129</v>
      </c>
      <c r="C206" s="4" t="s">
        <v>130</v>
      </c>
      <c r="D206" s="4" t="s">
        <v>1076</v>
      </c>
      <c r="E206" s="4" t="s">
        <v>103</v>
      </c>
      <c r="F206" s="4" t="s">
        <v>131</v>
      </c>
      <c r="G206" s="4" t="s">
        <v>132</v>
      </c>
      <c r="H206" s="4" t="s">
        <v>133</v>
      </c>
      <c r="I206" s="5" t="s">
        <v>240</v>
      </c>
      <c r="J206" s="5" t="s">
        <v>467</v>
      </c>
      <c r="K206" s="5" t="s">
        <v>240</v>
      </c>
      <c r="L206" s="5" t="s">
        <v>262</v>
      </c>
      <c r="M206" s="4" t="s">
        <v>137</v>
      </c>
      <c r="N206" s="4" t="s">
        <v>1077</v>
      </c>
      <c r="O206" s="4" t="s">
        <v>103</v>
      </c>
      <c r="P206" s="4" t="s">
        <v>1078</v>
      </c>
      <c r="Q206" s="4" t="s">
        <v>1079</v>
      </c>
      <c r="R206" s="5">
        <v>61672</v>
      </c>
      <c r="S206" s="5">
        <v>20</v>
      </c>
      <c r="T206" s="5">
        <v>20</v>
      </c>
      <c r="U206" s="4" t="s">
        <v>491</v>
      </c>
      <c r="V206" s="4" t="s">
        <v>151</v>
      </c>
      <c r="W206" s="4" t="s">
        <v>103</v>
      </c>
      <c r="X206" s="4" t="s">
        <v>143</v>
      </c>
      <c r="Y206" s="4">
        <v>71128</v>
      </c>
      <c r="Z206" t="str">
        <f t="shared" si="3"/>
        <v>Jan-24</v>
      </c>
    </row>
    <row r="207" spans="1:26" ht="43.2" x14ac:dyDescent="0.3">
      <c r="A207" s="89">
        <v>206</v>
      </c>
      <c r="B207" s="4" t="s">
        <v>129</v>
      </c>
      <c r="C207" s="4" t="s">
        <v>130</v>
      </c>
      <c r="D207" s="4" t="s">
        <v>1080</v>
      </c>
      <c r="E207" s="4" t="s">
        <v>103</v>
      </c>
      <c r="F207" s="4" t="s">
        <v>131</v>
      </c>
      <c r="G207" s="4" t="s">
        <v>132</v>
      </c>
      <c r="H207" s="4" t="s">
        <v>133</v>
      </c>
      <c r="I207" s="5" t="s">
        <v>611</v>
      </c>
      <c r="J207" s="5" t="s">
        <v>309</v>
      </c>
      <c r="K207" s="5" t="s">
        <v>611</v>
      </c>
      <c r="L207" s="5" t="s">
        <v>1081</v>
      </c>
      <c r="M207" s="4" t="s">
        <v>137</v>
      </c>
      <c r="N207" s="4" t="s">
        <v>1082</v>
      </c>
      <c r="O207" s="4" t="s">
        <v>1083</v>
      </c>
      <c r="P207" s="4" t="s">
        <v>1084</v>
      </c>
      <c r="Q207" s="4" t="s">
        <v>1085</v>
      </c>
      <c r="R207" s="5">
        <v>61709</v>
      </c>
      <c r="S207" s="5">
        <v>30</v>
      </c>
      <c r="T207" s="5">
        <v>30</v>
      </c>
      <c r="U207" s="4" t="s">
        <v>844</v>
      </c>
      <c r="V207" s="4" t="s">
        <v>142</v>
      </c>
      <c r="W207" s="4" t="s">
        <v>103</v>
      </c>
      <c r="X207" s="4" t="s">
        <v>143</v>
      </c>
      <c r="Y207" s="4">
        <v>69228</v>
      </c>
      <c r="Z207" t="str">
        <f t="shared" si="3"/>
        <v>Jan-24</v>
      </c>
    </row>
    <row r="208" spans="1:26" ht="43.2" x14ac:dyDescent="0.3">
      <c r="A208" s="89">
        <v>207</v>
      </c>
      <c r="B208" s="4" t="s">
        <v>129</v>
      </c>
      <c r="C208" s="4" t="s">
        <v>130</v>
      </c>
      <c r="D208" s="4" t="s">
        <v>1080</v>
      </c>
      <c r="E208" s="4" t="s">
        <v>103</v>
      </c>
      <c r="F208" s="4" t="s">
        <v>131</v>
      </c>
      <c r="G208" s="4" t="s">
        <v>132</v>
      </c>
      <c r="H208" s="4" t="s">
        <v>133</v>
      </c>
      <c r="I208" s="5" t="s">
        <v>330</v>
      </c>
      <c r="J208" s="5" t="s">
        <v>802</v>
      </c>
      <c r="K208" s="5" t="s">
        <v>330</v>
      </c>
      <c r="L208" s="5" t="s">
        <v>1011</v>
      </c>
      <c r="M208" s="4" t="s">
        <v>137</v>
      </c>
      <c r="N208" s="4" t="s">
        <v>1086</v>
      </c>
      <c r="O208" s="4" t="s">
        <v>103</v>
      </c>
      <c r="P208" s="4" t="s">
        <v>992</v>
      </c>
      <c r="Q208" s="4" t="s">
        <v>1087</v>
      </c>
      <c r="R208" s="5">
        <v>61689</v>
      </c>
      <c r="S208" s="5">
        <v>20</v>
      </c>
      <c r="T208" s="5">
        <v>20</v>
      </c>
      <c r="U208" s="4" t="s">
        <v>495</v>
      </c>
      <c r="V208" s="4" t="s">
        <v>197</v>
      </c>
      <c r="W208" s="4" t="s">
        <v>103</v>
      </c>
      <c r="X208" s="4" t="s">
        <v>143</v>
      </c>
      <c r="Y208" s="4">
        <v>69281</v>
      </c>
      <c r="Z208" t="str">
        <f t="shared" si="3"/>
        <v>Jan-24</v>
      </c>
    </row>
    <row r="209" spans="1:26" ht="43.2" x14ac:dyDescent="0.3">
      <c r="A209" s="89">
        <v>208</v>
      </c>
      <c r="B209" s="4" t="s">
        <v>129</v>
      </c>
      <c r="C209" s="4" t="s">
        <v>130</v>
      </c>
      <c r="D209" s="4" t="s">
        <v>1080</v>
      </c>
      <c r="E209" s="4" t="s">
        <v>103</v>
      </c>
      <c r="F209" s="4" t="s">
        <v>131</v>
      </c>
      <c r="G209" s="4" t="s">
        <v>166</v>
      </c>
      <c r="H209" s="4" t="s">
        <v>133</v>
      </c>
      <c r="I209" s="5" t="s">
        <v>278</v>
      </c>
      <c r="J209" s="5" t="s">
        <v>459</v>
      </c>
      <c r="K209" s="5" t="s">
        <v>278</v>
      </c>
      <c r="L209" s="5" t="s">
        <v>695</v>
      </c>
      <c r="M209" s="4" t="s">
        <v>263</v>
      </c>
      <c r="N209" s="4" t="s">
        <v>1088</v>
      </c>
      <c r="O209" s="4" t="s">
        <v>103</v>
      </c>
      <c r="P209" s="4" t="s">
        <v>1089</v>
      </c>
      <c r="Q209" s="4" t="s">
        <v>1087</v>
      </c>
      <c r="R209" s="5">
        <v>61684</v>
      </c>
      <c r="S209" s="5">
        <v>30</v>
      </c>
      <c r="T209" s="5">
        <v>30</v>
      </c>
      <c r="U209" s="4" t="s">
        <v>1090</v>
      </c>
      <c r="V209" s="4" t="s">
        <v>197</v>
      </c>
      <c r="W209" s="4" t="s">
        <v>103</v>
      </c>
      <c r="X209" s="4" t="s">
        <v>143</v>
      </c>
      <c r="Y209" s="4" t="s">
        <v>103</v>
      </c>
      <c r="Z209" t="str">
        <f t="shared" si="3"/>
        <v>Jan-24</v>
      </c>
    </row>
    <row r="210" spans="1:26" ht="43.2" x14ac:dyDescent="0.3">
      <c r="A210" s="89">
        <v>209</v>
      </c>
      <c r="B210" s="4" t="s">
        <v>129</v>
      </c>
      <c r="C210" s="4" t="s">
        <v>130</v>
      </c>
      <c r="D210" s="4" t="s">
        <v>1080</v>
      </c>
      <c r="E210" s="4" t="s">
        <v>103</v>
      </c>
      <c r="F210" s="4" t="s">
        <v>131</v>
      </c>
      <c r="G210" s="4" t="s">
        <v>132</v>
      </c>
      <c r="H210" s="4" t="s">
        <v>167</v>
      </c>
      <c r="I210" s="5" t="s">
        <v>240</v>
      </c>
      <c r="J210" s="5" t="s">
        <v>1091</v>
      </c>
      <c r="K210" s="5" t="s">
        <v>240</v>
      </c>
      <c r="L210" s="5" t="s">
        <v>764</v>
      </c>
      <c r="M210" s="4" t="s">
        <v>223</v>
      </c>
      <c r="N210" s="4" t="s">
        <v>1092</v>
      </c>
      <c r="O210" s="4" t="s">
        <v>103</v>
      </c>
      <c r="P210" s="4" t="s">
        <v>1093</v>
      </c>
      <c r="Q210" s="4" t="s">
        <v>1094</v>
      </c>
      <c r="R210" s="5">
        <v>61811</v>
      </c>
      <c r="S210" s="5">
        <v>30</v>
      </c>
      <c r="T210" s="5">
        <v>30</v>
      </c>
      <c r="U210" s="4" t="s">
        <v>377</v>
      </c>
      <c r="V210" s="4" t="s">
        <v>142</v>
      </c>
      <c r="W210" s="4" t="s">
        <v>103</v>
      </c>
      <c r="X210" s="4" t="s">
        <v>143</v>
      </c>
      <c r="Y210" s="4">
        <v>69242</v>
      </c>
      <c r="Z210" t="str">
        <f t="shared" si="3"/>
        <v>Jan-24</v>
      </c>
    </row>
    <row r="211" spans="1:26" ht="43.2" x14ac:dyDescent="0.3">
      <c r="A211" s="89">
        <v>210</v>
      </c>
      <c r="B211" s="4" t="s">
        <v>129</v>
      </c>
      <c r="C211" s="4" t="s">
        <v>130</v>
      </c>
      <c r="D211" s="4" t="s">
        <v>1080</v>
      </c>
      <c r="E211" s="4" t="s">
        <v>103</v>
      </c>
      <c r="F211" s="4" t="s">
        <v>131</v>
      </c>
      <c r="G211" s="4" t="s">
        <v>132</v>
      </c>
      <c r="H211" s="4" t="s">
        <v>167</v>
      </c>
      <c r="I211" s="5" t="s">
        <v>250</v>
      </c>
      <c r="J211" s="5" t="s">
        <v>771</v>
      </c>
      <c r="K211" s="5" t="s">
        <v>250</v>
      </c>
      <c r="L211" s="5" t="s">
        <v>160</v>
      </c>
      <c r="M211" s="4" t="s">
        <v>223</v>
      </c>
      <c r="N211" s="4" t="s">
        <v>1092</v>
      </c>
      <c r="O211" s="4" t="s">
        <v>103</v>
      </c>
      <c r="P211" s="4" t="s">
        <v>1092</v>
      </c>
      <c r="Q211" s="4" t="s">
        <v>1095</v>
      </c>
      <c r="R211" s="5">
        <v>61610</v>
      </c>
      <c r="S211" s="5">
        <v>40</v>
      </c>
      <c r="T211" s="5">
        <v>40</v>
      </c>
      <c r="U211" s="4" t="s">
        <v>1096</v>
      </c>
      <c r="V211" s="4" t="s">
        <v>142</v>
      </c>
      <c r="W211" s="4" t="s">
        <v>103</v>
      </c>
      <c r="X211" s="4" t="s">
        <v>143</v>
      </c>
      <c r="Y211" s="4">
        <v>69235</v>
      </c>
      <c r="Z211" t="str">
        <f t="shared" si="3"/>
        <v>Jan-24</v>
      </c>
    </row>
    <row r="212" spans="1:26" ht="43.2" x14ac:dyDescent="0.3">
      <c r="A212" s="89">
        <v>211</v>
      </c>
      <c r="B212" s="4" t="s">
        <v>129</v>
      </c>
      <c r="C212" s="4" t="s">
        <v>634</v>
      </c>
      <c r="D212" s="4" t="s">
        <v>1097</v>
      </c>
      <c r="E212" s="4" t="s">
        <v>103</v>
      </c>
      <c r="F212" s="4" t="s">
        <v>131</v>
      </c>
      <c r="G212" s="4" t="s">
        <v>132</v>
      </c>
      <c r="H212" s="4" t="s">
        <v>167</v>
      </c>
      <c r="I212" s="5" t="s">
        <v>190</v>
      </c>
      <c r="J212" s="5" t="s">
        <v>760</v>
      </c>
      <c r="K212" s="5" t="s">
        <v>190</v>
      </c>
      <c r="L212" s="5" t="s">
        <v>1098</v>
      </c>
      <c r="M212" s="4" t="s">
        <v>223</v>
      </c>
      <c r="N212" s="4" t="s">
        <v>1099</v>
      </c>
      <c r="O212" s="4" t="s">
        <v>103</v>
      </c>
      <c r="P212" s="4" t="s">
        <v>1100</v>
      </c>
      <c r="Q212" s="4" t="s">
        <v>1101</v>
      </c>
      <c r="R212" s="5">
        <v>61921</v>
      </c>
      <c r="S212" s="5">
        <v>40</v>
      </c>
      <c r="T212" s="5">
        <v>40</v>
      </c>
      <c r="U212" s="4" t="s">
        <v>462</v>
      </c>
      <c r="V212" s="4" t="s">
        <v>151</v>
      </c>
      <c r="W212" s="4" t="s">
        <v>103</v>
      </c>
      <c r="X212" s="4" t="s">
        <v>143</v>
      </c>
      <c r="Y212" s="4" t="s">
        <v>408</v>
      </c>
      <c r="Z212" t="str">
        <f t="shared" si="3"/>
        <v>Jan-24</v>
      </c>
    </row>
    <row r="213" spans="1:26" ht="43.2" x14ac:dyDescent="0.3">
      <c r="A213" s="89">
        <v>212</v>
      </c>
      <c r="B213" s="4" t="s">
        <v>129</v>
      </c>
      <c r="C213" s="4" t="s">
        <v>130</v>
      </c>
      <c r="D213" s="4" t="s">
        <v>1102</v>
      </c>
      <c r="E213" s="4" t="s">
        <v>103</v>
      </c>
      <c r="F213" s="4" t="s">
        <v>131</v>
      </c>
      <c r="G213" s="4" t="s">
        <v>132</v>
      </c>
      <c r="H213" s="4" t="s">
        <v>133</v>
      </c>
      <c r="I213" s="5" t="s">
        <v>278</v>
      </c>
      <c r="J213" s="5" t="s">
        <v>155</v>
      </c>
      <c r="K213" s="5" t="s">
        <v>278</v>
      </c>
      <c r="L213" s="5" t="s">
        <v>279</v>
      </c>
      <c r="M213" s="4" t="s">
        <v>137</v>
      </c>
      <c r="N213" s="4" t="s">
        <v>1103</v>
      </c>
      <c r="O213" s="4" t="s">
        <v>103</v>
      </c>
      <c r="P213" s="4" t="s">
        <v>534</v>
      </c>
      <c r="Q213" s="4" t="s">
        <v>1104</v>
      </c>
      <c r="R213" s="5">
        <v>61739</v>
      </c>
      <c r="S213" s="5">
        <v>30</v>
      </c>
      <c r="T213" s="5">
        <v>30</v>
      </c>
      <c r="U213" s="4" t="s">
        <v>472</v>
      </c>
      <c r="V213" s="4" t="s">
        <v>151</v>
      </c>
      <c r="W213" s="4" t="s">
        <v>103</v>
      </c>
      <c r="X213" s="4" t="s">
        <v>143</v>
      </c>
      <c r="Y213" s="4" t="s">
        <v>395</v>
      </c>
      <c r="Z213" t="str">
        <f t="shared" si="3"/>
        <v>Jan-24</v>
      </c>
    </row>
    <row r="214" spans="1:26" ht="57.6" x14ac:dyDescent="0.3">
      <c r="A214" s="89">
        <v>213</v>
      </c>
      <c r="B214" s="4" t="s">
        <v>129</v>
      </c>
      <c r="C214" s="4" t="s">
        <v>130</v>
      </c>
      <c r="D214" s="4" t="s">
        <v>1102</v>
      </c>
      <c r="E214" s="4" t="s">
        <v>103</v>
      </c>
      <c r="F214" s="4" t="s">
        <v>131</v>
      </c>
      <c r="G214" s="4" t="s">
        <v>132</v>
      </c>
      <c r="H214" s="4" t="s">
        <v>167</v>
      </c>
      <c r="I214" s="5" t="s">
        <v>500</v>
      </c>
      <c r="J214" s="5" t="s">
        <v>315</v>
      </c>
      <c r="K214" s="5" t="s">
        <v>500</v>
      </c>
      <c r="L214" s="5" t="s">
        <v>200</v>
      </c>
      <c r="M214" s="4" t="s">
        <v>223</v>
      </c>
      <c r="N214" s="4" t="s">
        <v>1105</v>
      </c>
      <c r="O214" s="4" t="s">
        <v>170</v>
      </c>
      <c r="P214" s="4" t="s">
        <v>1105</v>
      </c>
      <c r="Q214" s="4" t="s">
        <v>1106</v>
      </c>
      <c r="R214" s="5">
        <v>61837</v>
      </c>
      <c r="S214" s="5">
        <v>30</v>
      </c>
      <c r="T214" s="5">
        <v>30</v>
      </c>
      <c r="U214" s="4" t="s">
        <v>417</v>
      </c>
      <c r="V214" s="4" t="s">
        <v>197</v>
      </c>
      <c r="W214" s="4" t="s">
        <v>103</v>
      </c>
      <c r="X214" s="4" t="s">
        <v>143</v>
      </c>
      <c r="Y214" s="4" t="s">
        <v>152</v>
      </c>
      <c r="Z214" t="str">
        <f t="shared" si="3"/>
        <v>Jan-24</v>
      </c>
    </row>
    <row r="215" spans="1:26" ht="43.2" x14ac:dyDescent="0.3">
      <c r="A215" s="89">
        <v>214</v>
      </c>
      <c r="B215" s="4" t="s">
        <v>129</v>
      </c>
      <c r="C215" s="4" t="s">
        <v>130</v>
      </c>
      <c r="D215" s="4" t="s">
        <v>1102</v>
      </c>
      <c r="E215" s="4" t="s">
        <v>103</v>
      </c>
      <c r="F215" s="4" t="s">
        <v>131</v>
      </c>
      <c r="G215" s="4" t="s">
        <v>132</v>
      </c>
      <c r="H215" s="4" t="s">
        <v>133</v>
      </c>
      <c r="I215" s="5" t="s">
        <v>240</v>
      </c>
      <c r="J215" s="5" t="s">
        <v>288</v>
      </c>
      <c r="K215" s="5" t="s">
        <v>240</v>
      </c>
      <c r="L215" s="5" t="s">
        <v>467</v>
      </c>
      <c r="M215" s="4" t="s">
        <v>137</v>
      </c>
      <c r="N215" s="4" t="s">
        <v>1107</v>
      </c>
      <c r="O215" s="4" t="s">
        <v>103</v>
      </c>
      <c r="P215" s="4" t="s">
        <v>1108</v>
      </c>
      <c r="Q215" s="4" t="s">
        <v>1109</v>
      </c>
      <c r="R215" s="5">
        <v>61671</v>
      </c>
      <c r="S215" s="5">
        <v>105</v>
      </c>
      <c r="T215" s="5">
        <v>105</v>
      </c>
      <c r="U215" s="4" t="s">
        <v>1110</v>
      </c>
      <c r="V215" s="4" t="s">
        <v>151</v>
      </c>
      <c r="W215" s="4" t="s">
        <v>103</v>
      </c>
      <c r="X215" s="4" t="s">
        <v>143</v>
      </c>
      <c r="Y215" s="4">
        <v>69246</v>
      </c>
      <c r="Z215" t="str">
        <f t="shared" si="3"/>
        <v>Jan-24</v>
      </c>
    </row>
    <row r="216" spans="1:26" ht="43.2" x14ac:dyDescent="0.3">
      <c r="A216" s="89">
        <v>215</v>
      </c>
      <c r="B216" s="4" t="s">
        <v>129</v>
      </c>
      <c r="C216" s="4" t="s">
        <v>634</v>
      </c>
      <c r="D216" s="4" t="s">
        <v>1111</v>
      </c>
      <c r="E216" s="4" t="s">
        <v>103</v>
      </c>
      <c r="F216" s="4" t="s">
        <v>131</v>
      </c>
      <c r="G216" s="4" t="s">
        <v>132</v>
      </c>
      <c r="H216" s="4" t="s">
        <v>167</v>
      </c>
      <c r="I216" s="5" t="s">
        <v>144</v>
      </c>
      <c r="J216" s="5" t="s">
        <v>695</v>
      </c>
      <c r="K216" s="5" t="s">
        <v>144</v>
      </c>
      <c r="L216" s="5" t="s">
        <v>1112</v>
      </c>
      <c r="M216" s="4" t="s">
        <v>223</v>
      </c>
      <c r="N216" s="4" t="s">
        <v>1113</v>
      </c>
      <c r="O216" s="4" t="s">
        <v>103</v>
      </c>
      <c r="P216" s="4" t="s">
        <v>1113</v>
      </c>
      <c r="Q216" s="4" t="s">
        <v>1114</v>
      </c>
      <c r="R216" s="5">
        <v>61890</v>
      </c>
      <c r="S216" s="5">
        <v>20</v>
      </c>
      <c r="T216" s="5">
        <v>20</v>
      </c>
      <c r="U216" s="4" t="s">
        <v>479</v>
      </c>
      <c r="V216" s="4" t="s">
        <v>197</v>
      </c>
      <c r="W216" s="4" t="s">
        <v>103</v>
      </c>
      <c r="X216" s="4" t="s">
        <v>143</v>
      </c>
      <c r="Y216" s="4">
        <v>69032</v>
      </c>
      <c r="Z216" t="str">
        <f t="shared" si="3"/>
        <v>Jan-24</v>
      </c>
    </row>
    <row r="217" spans="1:26" ht="43.2" x14ac:dyDescent="0.3">
      <c r="A217" s="89">
        <v>216</v>
      </c>
      <c r="B217" s="4" t="s">
        <v>129</v>
      </c>
      <c r="C217" s="4" t="s">
        <v>634</v>
      </c>
      <c r="D217" s="4" t="s">
        <v>1111</v>
      </c>
      <c r="E217" s="4" t="s">
        <v>103</v>
      </c>
      <c r="F217" s="4" t="s">
        <v>131</v>
      </c>
      <c r="G217" s="4" t="s">
        <v>132</v>
      </c>
      <c r="H217" s="4" t="s">
        <v>167</v>
      </c>
      <c r="I217" s="5" t="s">
        <v>144</v>
      </c>
      <c r="J217" s="5" t="s">
        <v>191</v>
      </c>
      <c r="K217" s="5" t="s">
        <v>144</v>
      </c>
      <c r="L217" s="5" t="s">
        <v>1115</v>
      </c>
      <c r="M217" s="4" t="s">
        <v>223</v>
      </c>
      <c r="N217" s="4" t="s">
        <v>1116</v>
      </c>
      <c r="O217" s="4" t="s">
        <v>103</v>
      </c>
      <c r="P217" s="4" t="s">
        <v>1117</v>
      </c>
      <c r="Q217" s="4" t="s">
        <v>1118</v>
      </c>
      <c r="R217" s="5">
        <v>61889</v>
      </c>
      <c r="S217" s="5">
        <v>40</v>
      </c>
      <c r="T217" s="5">
        <v>40</v>
      </c>
      <c r="U217" s="4" t="s">
        <v>479</v>
      </c>
      <c r="V217" s="4" t="s">
        <v>197</v>
      </c>
      <c r="W217" s="4" t="s">
        <v>103</v>
      </c>
      <c r="X217" s="4" t="s">
        <v>143</v>
      </c>
      <c r="Y217" s="4" t="s">
        <v>152</v>
      </c>
      <c r="Z217" t="str">
        <f t="shared" si="3"/>
        <v>Jan-24</v>
      </c>
    </row>
    <row r="218" spans="1:26" ht="43.2" x14ac:dyDescent="0.3">
      <c r="A218" s="89">
        <v>217</v>
      </c>
      <c r="B218" s="4" t="s">
        <v>129</v>
      </c>
      <c r="C218" s="4" t="s">
        <v>634</v>
      </c>
      <c r="D218" s="4" t="s">
        <v>1111</v>
      </c>
      <c r="E218" s="4" t="s">
        <v>103</v>
      </c>
      <c r="F218" s="4" t="s">
        <v>131</v>
      </c>
      <c r="G218" s="4" t="s">
        <v>132</v>
      </c>
      <c r="H218" s="4" t="s">
        <v>133</v>
      </c>
      <c r="I218" s="5" t="s">
        <v>209</v>
      </c>
      <c r="J218" s="5" t="s">
        <v>1119</v>
      </c>
      <c r="K218" s="5" t="s">
        <v>209</v>
      </c>
      <c r="L218" s="5" t="s">
        <v>136</v>
      </c>
      <c r="M218" s="4" t="s">
        <v>137</v>
      </c>
      <c r="N218" s="4" t="s">
        <v>1120</v>
      </c>
      <c r="O218" s="4" t="s">
        <v>103</v>
      </c>
      <c r="P218" s="4" t="s">
        <v>1121</v>
      </c>
      <c r="Q218" s="4" t="s">
        <v>1122</v>
      </c>
      <c r="R218" s="5">
        <v>61679</v>
      </c>
      <c r="S218" s="5">
        <v>15</v>
      </c>
      <c r="T218" s="5">
        <v>15</v>
      </c>
      <c r="U218" s="4" t="s">
        <v>1123</v>
      </c>
      <c r="V218" s="4" t="s">
        <v>142</v>
      </c>
      <c r="W218" s="4" t="s">
        <v>103</v>
      </c>
      <c r="X218" s="4" t="s">
        <v>143</v>
      </c>
      <c r="Y218" s="4">
        <v>69251</v>
      </c>
      <c r="Z218" t="str">
        <f t="shared" si="3"/>
        <v>Jan-24</v>
      </c>
    </row>
    <row r="219" spans="1:26" ht="43.2" x14ac:dyDescent="0.3">
      <c r="A219" s="89">
        <v>218</v>
      </c>
      <c r="B219" s="4" t="s">
        <v>129</v>
      </c>
      <c r="C219" s="4" t="s">
        <v>130</v>
      </c>
      <c r="D219" s="4" t="s">
        <v>1124</v>
      </c>
      <c r="E219" s="4" t="s">
        <v>103</v>
      </c>
      <c r="F219" s="4" t="s">
        <v>131</v>
      </c>
      <c r="G219" s="4" t="s">
        <v>132</v>
      </c>
      <c r="H219" s="4" t="s">
        <v>133</v>
      </c>
      <c r="I219" s="5" t="s">
        <v>314</v>
      </c>
      <c r="J219" s="5" t="s">
        <v>1125</v>
      </c>
      <c r="K219" s="5" t="s">
        <v>314</v>
      </c>
      <c r="L219" s="5" t="s">
        <v>247</v>
      </c>
      <c r="M219" s="4" t="s">
        <v>137</v>
      </c>
      <c r="N219" s="4" t="s">
        <v>1126</v>
      </c>
      <c r="O219" s="4" t="s">
        <v>1127</v>
      </c>
      <c r="P219" s="4" t="s">
        <v>1128</v>
      </c>
      <c r="Q219" s="4" t="s">
        <v>1129</v>
      </c>
      <c r="R219" s="5">
        <v>61903</v>
      </c>
      <c r="S219" s="5">
        <v>70</v>
      </c>
      <c r="T219" s="5">
        <v>70</v>
      </c>
      <c r="U219" s="4" t="s">
        <v>260</v>
      </c>
      <c r="V219" s="4" t="s">
        <v>151</v>
      </c>
      <c r="W219" s="4" t="s">
        <v>103</v>
      </c>
      <c r="X219" s="4" t="s">
        <v>143</v>
      </c>
      <c r="Y219" s="4">
        <v>70196</v>
      </c>
      <c r="Z219" t="str">
        <f t="shared" si="3"/>
        <v>Jan-24</v>
      </c>
    </row>
    <row r="220" spans="1:26" ht="43.2" x14ac:dyDescent="0.3">
      <c r="A220" s="89">
        <v>219</v>
      </c>
      <c r="B220" s="4" t="s">
        <v>129</v>
      </c>
      <c r="C220" s="4" t="s">
        <v>130</v>
      </c>
      <c r="D220" s="4" t="s">
        <v>1124</v>
      </c>
      <c r="E220" s="4" t="s">
        <v>103</v>
      </c>
      <c r="F220" s="4" t="s">
        <v>131</v>
      </c>
      <c r="G220" s="4" t="s">
        <v>132</v>
      </c>
      <c r="H220" s="4" t="s">
        <v>133</v>
      </c>
      <c r="I220" s="5" t="s">
        <v>322</v>
      </c>
      <c r="J220" s="5" t="s">
        <v>337</v>
      </c>
      <c r="K220" s="5" t="s">
        <v>322</v>
      </c>
      <c r="L220" s="5" t="s">
        <v>1125</v>
      </c>
      <c r="M220" s="4" t="s">
        <v>137</v>
      </c>
      <c r="N220" s="4" t="s">
        <v>1130</v>
      </c>
      <c r="O220" s="4" t="s">
        <v>1131</v>
      </c>
      <c r="P220" s="4" t="s">
        <v>1132</v>
      </c>
      <c r="Q220" s="4" t="s">
        <v>1133</v>
      </c>
      <c r="R220" s="5">
        <v>61904</v>
      </c>
      <c r="S220" s="5">
        <v>30</v>
      </c>
      <c r="T220" s="5">
        <v>30</v>
      </c>
      <c r="U220" s="4" t="s">
        <v>844</v>
      </c>
      <c r="V220" s="4" t="s">
        <v>151</v>
      </c>
      <c r="W220" s="4" t="s">
        <v>103</v>
      </c>
      <c r="X220" s="4" t="s">
        <v>143</v>
      </c>
      <c r="Y220" s="4">
        <v>69310</v>
      </c>
      <c r="Z220" t="str">
        <f t="shared" si="3"/>
        <v>Jan-24</v>
      </c>
    </row>
    <row r="221" spans="1:26" ht="43.2" x14ac:dyDescent="0.3">
      <c r="A221" s="89">
        <v>220</v>
      </c>
      <c r="B221" s="4" t="s">
        <v>129</v>
      </c>
      <c r="C221" s="4" t="s">
        <v>130</v>
      </c>
      <c r="D221" s="4" t="s">
        <v>1124</v>
      </c>
      <c r="E221" s="4" t="s">
        <v>103</v>
      </c>
      <c r="F221" s="4" t="s">
        <v>131</v>
      </c>
      <c r="G221" s="4" t="s">
        <v>132</v>
      </c>
      <c r="H221" s="4" t="s">
        <v>133</v>
      </c>
      <c r="I221" s="5" t="s">
        <v>607</v>
      </c>
      <c r="J221" s="5" t="s">
        <v>279</v>
      </c>
      <c r="K221" s="5" t="s">
        <v>607</v>
      </c>
      <c r="L221" s="5" t="s">
        <v>467</v>
      </c>
      <c r="M221" s="4" t="s">
        <v>137</v>
      </c>
      <c r="N221" s="4" t="s">
        <v>1134</v>
      </c>
      <c r="O221" s="4" t="s">
        <v>103</v>
      </c>
      <c r="P221" s="4" t="s">
        <v>1135</v>
      </c>
      <c r="Q221" s="4" t="s">
        <v>1136</v>
      </c>
      <c r="R221" s="5">
        <v>61755</v>
      </c>
      <c r="S221" s="5">
        <v>30</v>
      </c>
      <c r="T221" s="5">
        <v>30</v>
      </c>
      <c r="U221" s="4" t="s">
        <v>1137</v>
      </c>
      <c r="V221" s="4" t="s">
        <v>151</v>
      </c>
      <c r="W221" s="4" t="s">
        <v>103</v>
      </c>
      <c r="X221" s="4" t="s">
        <v>143</v>
      </c>
      <c r="Y221" s="4" t="s">
        <v>152</v>
      </c>
      <c r="Z221" t="str">
        <f t="shared" si="3"/>
        <v>Jan-24</v>
      </c>
    </row>
    <row r="222" spans="1:26" ht="43.2" x14ac:dyDescent="0.3">
      <c r="A222" s="89">
        <v>221</v>
      </c>
      <c r="B222" s="4" t="s">
        <v>129</v>
      </c>
      <c r="C222" s="4" t="s">
        <v>130</v>
      </c>
      <c r="D222" s="4" t="s">
        <v>1138</v>
      </c>
      <c r="E222" s="4" t="s">
        <v>103</v>
      </c>
      <c r="F222" s="4" t="s">
        <v>131</v>
      </c>
      <c r="G222" s="4" t="s">
        <v>132</v>
      </c>
      <c r="H222" s="4" t="s">
        <v>167</v>
      </c>
      <c r="I222" s="5" t="s">
        <v>144</v>
      </c>
      <c r="J222" s="5" t="s">
        <v>464</v>
      </c>
      <c r="K222" s="5" t="s">
        <v>144</v>
      </c>
      <c r="L222" s="5" t="s">
        <v>481</v>
      </c>
      <c r="M222" s="4" t="s">
        <v>223</v>
      </c>
      <c r="N222" s="4" t="s">
        <v>1139</v>
      </c>
      <c r="O222" s="4" t="s">
        <v>103</v>
      </c>
      <c r="P222" s="4" t="s">
        <v>1139</v>
      </c>
      <c r="Q222" s="4" t="s">
        <v>1140</v>
      </c>
      <c r="R222" s="5">
        <v>61893</v>
      </c>
      <c r="S222" s="5">
        <v>50</v>
      </c>
      <c r="T222" s="5">
        <v>50</v>
      </c>
      <c r="U222" s="4" t="s">
        <v>1141</v>
      </c>
      <c r="V222" s="4" t="s">
        <v>197</v>
      </c>
      <c r="W222" s="4" t="s">
        <v>103</v>
      </c>
      <c r="X222" s="4" t="s">
        <v>143</v>
      </c>
      <c r="Y222" s="4" t="s">
        <v>152</v>
      </c>
      <c r="Z222" t="str">
        <f t="shared" si="3"/>
        <v>Jan-24</v>
      </c>
    </row>
    <row r="223" spans="1:26" ht="43.2" x14ac:dyDescent="0.3">
      <c r="A223" s="89">
        <v>222</v>
      </c>
      <c r="B223" s="4" t="s">
        <v>129</v>
      </c>
      <c r="C223" s="4" t="s">
        <v>130</v>
      </c>
      <c r="D223" s="4" t="s">
        <v>1138</v>
      </c>
      <c r="E223" s="4" t="s">
        <v>103</v>
      </c>
      <c r="F223" s="4" t="s">
        <v>131</v>
      </c>
      <c r="G223" s="4" t="s">
        <v>132</v>
      </c>
      <c r="H223" s="4" t="s">
        <v>133</v>
      </c>
      <c r="I223" s="5" t="s">
        <v>314</v>
      </c>
      <c r="J223" s="5" t="s">
        <v>296</v>
      </c>
      <c r="K223" s="5" t="s">
        <v>314</v>
      </c>
      <c r="L223" s="5" t="s">
        <v>365</v>
      </c>
      <c r="M223" s="4" t="s">
        <v>137</v>
      </c>
      <c r="N223" s="4" t="s">
        <v>1142</v>
      </c>
      <c r="O223" s="4" t="s">
        <v>103</v>
      </c>
      <c r="P223" s="4" t="s">
        <v>1143</v>
      </c>
      <c r="Q223" s="4" t="s">
        <v>1144</v>
      </c>
      <c r="R223" s="5">
        <v>61807</v>
      </c>
      <c r="S223" s="5">
        <v>30</v>
      </c>
      <c r="T223" s="5">
        <v>30</v>
      </c>
      <c r="U223" s="4" t="s">
        <v>260</v>
      </c>
      <c r="V223" s="4" t="s">
        <v>151</v>
      </c>
      <c r="W223" s="4" t="s">
        <v>103</v>
      </c>
      <c r="X223" s="4" t="s">
        <v>143</v>
      </c>
      <c r="Y223" s="4" t="s">
        <v>395</v>
      </c>
      <c r="Z223" t="str">
        <f t="shared" si="3"/>
        <v>Jan-24</v>
      </c>
    </row>
    <row r="224" spans="1:26" ht="43.2" x14ac:dyDescent="0.3">
      <c r="A224" s="89">
        <v>223</v>
      </c>
      <c r="B224" s="4" t="s">
        <v>129</v>
      </c>
      <c r="C224" s="4" t="s">
        <v>130</v>
      </c>
      <c r="D224" s="4" t="s">
        <v>1138</v>
      </c>
      <c r="E224" s="4" t="s">
        <v>103</v>
      </c>
      <c r="F224" s="4" t="s">
        <v>131</v>
      </c>
      <c r="G224" s="4" t="s">
        <v>132</v>
      </c>
      <c r="H224" s="4" t="s">
        <v>133</v>
      </c>
      <c r="I224" s="5" t="s">
        <v>389</v>
      </c>
      <c r="J224" s="5" t="s">
        <v>200</v>
      </c>
      <c r="K224" s="5" t="s">
        <v>322</v>
      </c>
      <c r="L224" s="5" t="s">
        <v>302</v>
      </c>
      <c r="M224" s="4" t="s">
        <v>137</v>
      </c>
      <c r="N224" s="4" t="s">
        <v>1145</v>
      </c>
      <c r="O224" s="4" t="s">
        <v>103</v>
      </c>
      <c r="P224" s="4" t="s">
        <v>1146</v>
      </c>
      <c r="Q224" s="4" t="s">
        <v>1147</v>
      </c>
      <c r="R224" s="5">
        <v>61784</v>
      </c>
      <c r="S224" s="5">
        <v>120</v>
      </c>
      <c r="T224" s="5">
        <v>120</v>
      </c>
      <c r="U224" s="4" t="s">
        <v>158</v>
      </c>
      <c r="V224" s="4" t="s">
        <v>197</v>
      </c>
      <c r="W224" s="4" t="s">
        <v>103</v>
      </c>
      <c r="X224" s="4" t="s">
        <v>143</v>
      </c>
      <c r="Y224" s="4">
        <v>69304</v>
      </c>
      <c r="Z224" t="str">
        <f t="shared" si="3"/>
        <v>Jan-24</v>
      </c>
    </row>
    <row r="225" spans="1:26" ht="43.2" x14ac:dyDescent="0.3">
      <c r="A225" s="89">
        <v>224</v>
      </c>
      <c r="B225" s="4" t="s">
        <v>129</v>
      </c>
      <c r="C225" s="4" t="s">
        <v>130</v>
      </c>
      <c r="D225" s="4" t="s">
        <v>1138</v>
      </c>
      <c r="E225" s="4" t="s">
        <v>103</v>
      </c>
      <c r="F225" s="4" t="s">
        <v>131</v>
      </c>
      <c r="G225" s="4" t="s">
        <v>132</v>
      </c>
      <c r="H225" s="4" t="s">
        <v>133</v>
      </c>
      <c r="I225" s="5" t="s">
        <v>607</v>
      </c>
      <c r="J225" s="5" t="s">
        <v>361</v>
      </c>
      <c r="K225" s="5" t="s">
        <v>607</v>
      </c>
      <c r="L225" s="5" t="s">
        <v>154</v>
      </c>
      <c r="M225" s="4" t="s">
        <v>137</v>
      </c>
      <c r="N225" s="4" t="s">
        <v>1148</v>
      </c>
      <c r="O225" s="4" t="s">
        <v>103</v>
      </c>
      <c r="P225" s="4" t="s">
        <v>1149</v>
      </c>
      <c r="Q225" s="4" t="s">
        <v>1150</v>
      </c>
      <c r="R225" s="5">
        <v>61759</v>
      </c>
      <c r="S225" s="5">
        <v>90</v>
      </c>
      <c r="T225" s="5">
        <v>90</v>
      </c>
      <c r="U225" s="4" t="s">
        <v>1090</v>
      </c>
      <c r="V225" s="4" t="s">
        <v>142</v>
      </c>
      <c r="W225" s="4" t="s">
        <v>103</v>
      </c>
      <c r="X225" s="4" t="s">
        <v>394</v>
      </c>
      <c r="Y225" s="4" t="s">
        <v>152</v>
      </c>
      <c r="Z225" t="str">
        <f t="shared" si="3"/>
        <v>Jan-24</v>
      </c>
    </row>
    <row r="226" spans="1:26" ht="43.2" x14ac:dyDescent="0.3">
      <c r="A226" s="89">
        <v>225</v>
      </c>
      <c r="B226" s="4" t="s">
        <v>129</v>
      </c>
      <c r="C226" s="4" t="s">
        <v>130</v>
      </c>
      <c r="D226" s="4" t="s">
        <v>1138</v>
      </c>
      <c r="E226" s="4" t="s">
        <v>103</v>
      </c>
      <c r="F226" s="4" t="s">
        <v>131</v>
      </c>
      <c r="G226" s="4" t="s">
        <v>132</v>
      </c>
      <c r="H226" s="4" t="s">
        <v>133</v>
      </c>
      <c r="I226" s="5" t="s">
        <v>611</v>
      </c>
      <c r="J226" s="5" t="s">
        <v>764</v>
      </c>
      <c r="K226" s="5" t="s">
        <v>611</v>
      </c>
      <c r="L226" s="5" t="s">
        <v>755</v>
      </c>
      <c r="M226" s="4" t="s">
        <v>137</v>
      </c>
      <c r="N226" s="4" t="s">
        <v>1151</v>
      </c>
      <c r="O226" s="4" t="s">
        <v>103</v>
      </c>
      <c r="P226" s="4" t="s">
        <v>1152</v>
      </c>
      <c r="Q226" s="4" t="s">
        <v>1153</v>
      </c>
      <c r="R226" s="5">
        <v>61749</v>
      </c>
      <c r="S226" s="5">
        <v>30</v>
      </c>
      <c r="T226" s="5">
        <v>30</v>
      </c>
      <c r="U226" s="4" t="s">
        <v>260</v>
      </c>
      <c r="V226" s="4" t="s">
        <v>142</v>
      </c>
      <c r="W226" s="4" t="s">
        <v>103</v>
      </c>
      <c r="X226" s="4" t="s">
        <v>143</v>
      </c>
      <c r="Y226" s="4">
        <v>69327</v>
      </c>
      <c r="Z226" t="str">
        <f t="shared" si="3"/>
        <v>Jan-24</v>
      </c>
    </row>
    <row r="227" spans="1:26" ht="43.2" x14ac:dyDescent="0.3">
      <c r="A227" s="89">
        <v>226</v>
      </c>
      <c r="B227" s="4" t="s">
        <v>129</v>
      </c>
      <c r="C227" s="4" t="s">
        <v>130</v>
      </c>
      <c r="D227" s="4" t="s">
        <v>1138</v>
      </c>
      <c r="E227" s="4" t="s">
        <v>103</v>
      </c>
      <c r="F227" s="4" t="s">
        <v>131</v>
      </c>
      <c r="G227" s="4" t="s">
        <v>132</v>
      </c>
      <c r="H227" s="4" t="s">
        <v>133</v>
      </c>
      <c r="I227" s="5" t="s">
        <v>330</v>
      </c>
      <c r="J227" s="5" t="s">
        <v>764</v>
      </c>
      <c r="K227" s="5" t="s">
        <v>330</v>
      </c>
      <c r="L227" s="5" t="s">
        <v>182</v>
      </c>
      <c r="M227" s="4" t="s">
        <v>137</v>
      </c>
      <c r="N227" s="4" t="s">
        <v>1154</v>
      </c>
      <c r="O227" s="4" t="s">
        <v>1155</v>
      </c>
      <c r="P227" s="4" t="s">
        <v>1154</v>
      </c>
      <c r="Q227" s="4" t="s">
        <v>1156</v>
      </c>
      <c r="R227" s="5">
        <v>61712</v>
      </c>
      <c r="S227" s="5">
        <v>10</v>
      </c>
      <c r="T227" s="5">
        <v>10</v>
      </c>
      <c r="U227" s="4" t="s">
        <v>103</v>
      </c>
      <c r="V227" s="4" t="s">
        <v>142</v>
      </c>
      <c r="W227" s="4" t="s">
        <v>103</v>
      </c>
      <c r="X227" s="4" t="s">
        <v>143</v>
      </c>
      <c r="Y227" s="4">
        <v>69327</v>
      </c>
      <c r="Z227" t="str">
        <f t="shared" si="3"/>
        <v>Jan-24</v>
      </c>
    </row>
    <row r="228" spans="1:26" ht="43.2" x14ac:dyDescent="0.3">
      <c r="A228" s="89">
        <v>227</v>
      </c>
      <c r="B228" s="4" t="s">
        <v>129</v>
      </c>
      <c r="C228" s="4" t="s">
        <v>130</v>
      </c>
      <c r="D228" s="4" t="s">
        <v>1138</v>
      </c>
      <c r="E228" s="4" t="s">
        <v>103</v>
      </c>
      <c r="F228" s="4" t="s">
        <v>131</v>
      </c>
      <c r="G228" s="4" t="s">
        <v>132</v>
      </c>
      <c r="H228" s="4" t="s">
        <v>167</v>
      </c>
      <c r="I228" s="5" t="s">
        <v>372</v>
      </c>
      <c r="J228" s="5" t="s">
        <v>1157</v>
      </c>
      <c r="K228" s="5" t="s">
        <v>372</v>
      </c>
      <c r="L228" s="5" t="s">
        <v>136</v>
      </c>
      <c r="M228" s="4" t="s">
        <v>223</v>
      </c>
      <c r="N228" s="4" t="s">
        <v>1158</v>
      </c>
      <c r="O228" s="4" t="s">
        <v>1159</v>
      </c>
      <c r="P228" s="4" t="s">
        <v>941</v>
      </c>
      <c r="Q228" s="4" t="s">
        <v>1160</v>
      </c>
      <c r="R228" s="5">
        <v>61615</v>
      </c>
      <c r="S228" s="5">
        <v>229</v>
      </c>
      <c r="T228" s="5">
        <v>229</v>
      </c>
      <c r="U228" s="4" t="s">
        <v>1161</v>
      </c>
      <c r="V228" s="4" t="s">
        <v>142</v>
      </c>
      <c r="W228" s="4" t="s">
        <v>103</v>
      </c>
      <c r="X228" s="4" t="s">
        <v>143</v>
      </c>
      <c r="Y228" s="4" t="s">
        <v>499</v>
      </c>
      <c r="Z228" t="str">
        <f t="shared" si="3"/>
        <v>Jan-24</v>
      </c>
    </row>
    <row r="229" spans="1:26" ht="43.2" x14ac:dyDescent="0.3">
      <c r="A229" s="89">
        <v>228</v>
      </c>
      <c r="B229" s="4" t="s">
        <v>129</v>
      </c>
      <c r="C229" s="4" t="s">
        <v>130</v>
      </c>
      <c r="D229" s="4" t="s">
        <v>1138</v>
      </c>
      <c r="E229" s="4" t="s">
        <v>103</v>
      </c>
      <c r="F229" s="4" t="s">
        <v>131</v>
      </c>
      <c r="G229" s="4" t="s">
        <v>132</v>
      </c>
      <c r="H229" s="4" t="s">
        <v>133</v>
      </c>
      <c r="I229" s="5" t="s">
        <v>240</v>
      </c>
      <c r="J229" s="5" t="s">
        <v>161</v>
      </c>
      <c r="K229" s="5" t="s">
        <v>240</v>
      </c>
      <c r="L229" s="5" t="s">
        <v>1162</v>
      </c>
      <c r="M229" s="4" t="s">
        <v>137</v>
      </c>
      <c r="N229" s="4" t="s">
        <v>1163</v>
      </c>
      <c r="O229" s="4" t="s">
        <v>103</v>
      </c>
      <c r="P229" s="4" t="s">
        <v>1164</v>
      </c>
      <c r="Q229" s="4" t="s">
        <v>1165</v>
      </c>
      <c r="R229" s="5">
        <v>61666</v>
      </c>
      <c r="S229" s="5">
        <v>40</v>
      </c>
      <c r="T229" s="5">
        <v>40</v>
      </c>
      <c r="U229" s="4" t="s">
        <v>1166</v>
      </c>
      <c r="V229" s="4" t="s">
        <v>142</v>
      </c>
      <c r="W229" s="4" t="s">
        <v>103</v>
      </c>
      <c r="X229" s="4" t="s">
        <v>143</v>
      </c>
      <c r="Y229" s="4" t="s">
        <v>395</v>
      </c>
      <c r="Z229" t="str">
        <f t="shared" si="3"/>
        <v>Jan-24</v>
      </c>
    </row>
    <row r="230" spans="1:26" ht="43.2" x14ac:dyDescent="0.3">
      <c r="A230" s="89">
        <v>229</v>
      </c>
      <c r="B230" s="4" t="s">
        <v>129</v>
      </c>
      <c r="C230" s="4" t="s">
        <v>130</v>
      </c>
      <c r="D230" s="4" t="s">
        <v>1138</v>
      </c>
      <c r="E230" s="4" t="s">
        <v>103</v>
      </c>
      <c r="F230" s="4" t="s">
        <v>131</v>
      </c>
      <c r="G230" s="4" t="s">
        <v>132</v>
      </c>
      <c r="H230" s="4" t="s">
        <v>167</v>
      </c>
      <c r="I230" s="5" t="s">
        <v>209</v>
      </c>
      <c r="J230" s="5" t="s">
        <v>136</v>
      </c>
      <c r="K230" s="5" t="s">
        <v>209</v>
      </c>
      <c r="L230" s="5" t="s">
        <v>361</v>
      </c>
      <c r="M230" s="4" t="s">
        <v>223</v>
      </c>
      <c r="N230" s="4" t="s">
        <v>1167</v>
      </c>
      <c r="O230" s="4" t="s">
        <v>103</v>
      </c>
      <c r="P230" s="4" t="s">
        <v>1168</v>
      </c>
      <c r="Q230" s="4" t="s">
        <v>1169</v>
      </c>
      <c r="R230" s="5">
        <v>61703</v>
      </c>
      <c r="S230" s="5">
        <v>120</v>
      </c>
      <c r="T230" s="5">
        <v>120</v>
      </c>
      <c r="U230" s="4" t="s">
        <v>1170</v>
      </c>
      <c r="V230" s="4" t="s">
        <v>142</v>
      </c>
      <c r="W230" s="4" t="s">
        <v>103</v>
      </c>
      <c r="X230" s="4" t="s">
        <v>143</v>
      </c>
      <c r="Y230" s="4" t="s">
        <v>152</v>
      </c>
      <c r="Z230" t="str">
        <f t="shared" si="3"/>
        <v>Jan-24</v>
      </c>
    </row>
    <row r="231" spans="1:26" ht="43.2" x14ac:dyDescent="0.3">
      <c r="A231" s="89">
        <v>230</v>
      </c>
      <c r="B231" s="4" t="s">
        <v>129</v>
      </c>
      <c r="C231" s="4" t="s">
        <v>130</v>
      </c>
      <c r="D231" s="4" t="s">
        <v>1138</v>
      </c>
      <c r="E231" s="4" t="s">
        <v>103</v>
      </c>
      <c r="F231" s="4" t="s">
        <v>131</v>
      </c>
      <c r="G231" s="4" t="s">
        <v>132</v>
      </c>
      <c r="H231" s="4" t="s">
        <v>133</v>
      </c>
      <c r="I231" s="5" t="s">
        <v>209</v>
      </c>
      <c r="J231" s="5" t="s">
        <v>1171</v>
      </c>
      <c r="K231" s="5" t="s">
        <v>209</v>
      </c>
      <c r="L231" s="5" t="s">
        <v>664</v>
      </c>
      <c r="M231" s="4" t="s">
        <v>137</v>
      </c>
      <c r="N231" s="4" t="s">
        <v>1172</v>
      </c>
      <c r="O231" s="4" t="s">
        <v>103</v>
      </c>
      <c r="P231" s="4" t="s">
        <v>1173</v>
      </c>
      <c r="Q231" s="4" t="s">
        <v>1174</v>
      </c>
      <c r="R231" s="5">
        <v>61680</v>
      </c>
      <c r="S231" s="5">
        <v>35</v>
      </c>
      <c r="T231" s="5">
        <v>35</v>
      </c>
      <c r="U231" s="4" t="s">
        <v>472</v>
      </c>
      <c r="V231" s="4" t="s">
        <v>142</v>
      </c>
      <c r="W231" s="4" t="s">
        <v>103</v>
      </c>
      <c r="X231" s="4" t="s">
        <v>394</v>
      </c>
      <c r="Y231" s="4">
        <v>69408</v>
      </c>
      <c r="Z231" t="str">
        <f t="shared" si="3"/>
        <v>Jan-24</v>
      </c>
    </row>
    <row r="232" spans="1:26" ht="43.2" x14ac:dyDescent="0.3">
      <c r="A232" s="89">
        <v>231</v>
      </c>
      <c r="B232" s="4" t="s">
        <v>129</v>
      </c>
      <c r="C232" s="4" t="s">
        <v>130</v>
      </c>
      <c r="D232" s="4" t="s">
        <v>1175</v>
      </c>
      <c r="E232" s="4" t="s">
        <v>103</v>
      </c>
      <c r="F232" s="4" t="s">
        <v>131</v>
      </c>
      <c r="G232" s="4" t="s">
        <v>132</v>
      </c>
      <c r="H232" s="4" t="s">
        <v>133</v>
      </c>
      <c r="I232" s="5" t="s">
        <v>611</v>
      </c>
      <c r="J232" s="5" t="s">
        <v>251</v>
      </c>
      <c r="K232" s="5" t="s">
        <v>611</v>
      </c>
      <c r="L232" s="5" t="s">
        <v>664</v>
      </c>
      <c r="M232" s="4" t="s">
        <v>137</v>
      </c>
      <c r="N232" s="4" t="s">
        <v>1176</v>
      </c>
      <c r="O232" s="4" t="s">
        <v>401</v>
      </c>
      <c r="P232" s="4" t="s">
        <v>1177</v>
      </c>
      <c r="Q232" s="4" t="s">
        <v>1178</v>
      </c>
      <c r="R232" s="5">
        <v>61708</v>
      </c>
      <c r="S232" s="5">
        <v>30</v>
      </c>
      <c r="T232" s="5">
        <v>30</v>
      </c>
      <c r="U232" s="4" t="s">
        <v>509</v>
      </c>
      <c r="V232" s="4" t="s">
        <v>142</v>
      </c>
      <c r="W232" s="4" t="s">
        <v>103</v>
      </c>
      <c r="X232" s="4" t="s">
        <v>143</v>
      </c>
      <c r="Y232" s="4">
        <v>69321</v>
      </c>
      <c r="Z232" t="str">
        <f t="shared" si="3"/>
        <v>Jan-24</v>
      </c>
    </row>
    <row r="233" spans="1:26" ht="43.2" x14ac:dyDescent="0.3">
      <c r="A233" s="89">
        <v>232</v>
      </c>
      <c r="B233" s="4" t="s">
        <v>129</v>
      </c>
      <c r="C233" s="4" t="s">
        <v>130</v>
      </c>
      <c r="D233" s="4" t="s">
        <v>1175</v>
      </c>
      <c r="E233" s="4" t="s">
        <v>103</v>
      </c>
      <c r="F233" s="4" t="s">
        <v>131</v>
      </c>
      <c r="G233" s="4" t="s">
        <v>166</v>
      </c>
      <c r="H233" s="4" t="s">
        <v>133</v>
      </c>
      <c r="I233" s="5" t="s">
        <v>278</v>
      </c>
      <c r="J233" s="5" t="s">
        <v>154</v>
      </c>
      <c r="K233" s="5" t="s">
        <v>278</v>
      </c>
      <c r="L233" s="5" t="s">
        <v>155</v>
      </c>
      <c r="M233" s="4" t="s">
        <v>263</v>
      </c>
      <c r="N233" s="4" t="s">
        <v>1179</v>
      </c>
      <c r="O233" s="4" t="s">
        <v>103</v>
      </c>
      <c r="P233" s="4" t="s">
        <v>1180</v>
      </c>
      <c r="Q233" s="4" t="s">
        <v>1181</v>
      </c>
      <c r="R233" s="5">
        <v>61737</v>
      </c>
      <c r="S233" s="5">
        <v>30</v>
      </c>
      <c r="T233" s="5">
        <v>30</v>
      </c>
      <c r="U233" s="4" t="s">
        <v>103</v>
      </c>
      <c r="V233" s="4" t="s">
        <v>151</v>
      </c>
      <c r="W233" s="4" t="s">
        <v>103</v>
      </c>
      <c r="X233" s="4" t="s">
        <v>394</v>
      </c>
      <c r="Y233" s="4" t="s">
        <v>388</v>
      </c>
      <c r="Z233" t="str">
        <f t="shared" si="3"/>
        <v>Jan-24</v>
      </c>
    </row>
    <row r="234" spans="1:26" ht="43.2" x14ac:dyDescent="0.3">
      <c r="A234" s="89">
        <v>233</v>
      </c>
      <c r="B234" s="4" t="s">
        <v>129</v>
      </c>
      <c r="C234" s="4" t="s">
        <v>130</v>
      </c>
      <c r="D234" s="4" t="s">
        <v>1175</v>
      </c>
      <c r="E234" s="4" t="s">
        <v>103</v>
      </c>
      <c r="F234" s="4" t="s">
        <v>131</v>
      </c>
      <c r="G234" s="4" t="s">
        <v>166</v>
      </c>
      <c r="H234" s="4" t="s">
        <v>133</v>
      </c>
      <c r="I234" s="5" t="s">
        <v>278</v>
      </c>
      <c r="J234" s="5" t="s">
        <v>677</v>
      </c>
      <c r="K234" s="5" t="s">
        <v>278</v>
      </c>
      <c r="L234" s="5" t="s">
        <v>613</v>
      </c>
      <c r="M234" s="4" t="s">
        <v>263</v>
      </c>
      <c r="N234" s="4" t="s">
        <v>1182</v>
      </c>
      <c r="O234" s="4" t="s">
        <v>103</v>
      </c>
      <c r="P234" s="4" t="s">
        <v>1183</v>
      </c>
      <c r="Q234" s="4" t="s">
        <v>1184</v>
      </c>
      <c r="R234" s="5">
        <v>61688</v>
      </c>
      <c r="S234" s="5">
        <v>30</v>
      </c>
      <c r="T234" s="5">
        <v>30</v>
      </c>
      <c r="U234" s="4" t="s">
        <v>495</v>
      </c>
      <c r="V234" s="4" t="s">
        <v>197</v>
      </c>
      <c r="W234" s="4" t="s">
        <v>103</v>
      </c>
      <c r="X234" s="4" t="s">
        <v>143</v>
      </c>
      <c r="Y234" s="4" t="s">
        <v>103</v>
      </c>
      <c r="Z234" t="str">
        <f t="shared" si="3"/>
        <v>Jan-24</v>
      </c>
    </row>
    <row r="235" spans="1:26" ht="43.2" x14ac:dyDescent="0.3">
      <c r="A235" s="89">
        <v>234</v>
      </c>
      <c r="B235" s="4" t="s">
        <v>129</v>
      </c>
      <c r="C235" s="4" t="s">
        <v>130</v>
      </c>
      <c r="D235" s="4" t="s">
        <v>1175</v>
      </c>
      <c r="E235" s="4" t="s">
        <v>103</v>
      </c>
      <c r="F235" s="4" t="s">
        <v>131</v>
      </c>
      <c r="G235" s="4" t="s">
        <v>132</v>
      </c>
      <c r="H235" s="4" t="s">
        <v>133</v>
      </c>
      <c r="I235" s="5" t="s">
        <v>240</v>
      </c>
      <c r="J235" s="5" t="s">
        <v>361</v>
      </c>
      <c r="K235" s="5" t="s">
        <v>240</v>
      </c>
      <c r="L235" s="5" t="s">
        <v>1185</v>
      </c>
      <c r="M235" s="4" t="s">
        <v>137</v>
      </c>
      <c r="N235" s="4" t="s">
        <v>1186</v>
      </c>
      <c r="O235" s="4" t="s">
        <v>103</v>
      </c>
      <c r="P235" s="4" t="s">
        <v>1187</v>
      </c>
      <c r="Q235" s="4" t="s">
        <v>1188</v>
      </c>
      <c r="R235" s="5">
        <v>61667</v>
      </c>
      <c r="S235" s="5">
        <v>35</v>
      </c>
      <c r="T235" s="5">
        <v>35</v>
      </c>
      <c r="U235" s="4" t="s">
        <v>731</v>
      </c>
      <c r="V235" s="4" t="s">
        <v>142</v>
      </c>
      <c r="W235" s="4" t="s">
        <v>103</v>
      </c>
      <c r="X235" s="4" t="s">
        <v>143</v>
      </c>
      <c r="Y235" s="4" t="s">
        <v>395</v>
      </c>
      <c r="Z235" t="str">
        <f t="shared" si="3"/>
        <v>Jan-24</v>
      </c>
    </row>
    <row r="236" spans="1:26" ht="43.2" x14ac:dyDescent="0.3">
      <c r="A236" s="89">
        <v>235</v>
      </c>
      <c r="B236" s="4" t="s">
        <v>129</v>
      </c>
      <c r="C236" s="4" t="s">
        <v>130</v>
      </c>
      <c r="D236" s="4" t="s">
        <v>1175</v>
      </c>
      <c r="E236" s="4" t="s">
        <v>103</v>
      </c>
      <c r="F236" s="4" t="s">
        <v>131</v>
      </c>
      <c r="G236" s="4" t="s">
        <v>132</v>
      </c>
      <c r="H236" s="4" t="s">
        <v>133</v>
      </c>
      <c r="I236" s="5" t="s">
        <v>250</v>
      </c>
      <c r="J236" s="5" t="s">
        <v>182</v>
      </c>
      <c r="K236" s="5" t="s">
        <v>250</v>
      </c>
      <c r="L236" s="5" t="s">
        <v>652</v>
      </c>
      <c r="M236" s="4" t="s">
        <v>137</v>
      </c>
      <c r="N236" s="4" t="s">
        <v>1189</v>
      </c>
      <c r="O236" s="4" t="s">
        <v>103</v>
      </c>
      <c r="P236" s="4" t="s">
        <v>1190</v>
      </c>
      <c r="Q236" s="4" t="s">
        <v>718</v>
      </c>
      <c r="R236" s="5">
        <v>61674</v>
      </c>
      <c r="S236" s="5">
        <v>150</v>
      </c>
      <c r="T236" s="5">
        <v>150</v>
      </c>
      <c r="U236" s="4" t="s">
        <v>541</v>
      </c>
      <c r="V236" s="4" t="s">
        <v>142</v>
      </c>
      <c r="W236" s="4" t="s">
        <v>103</v>
      </c>
      <c r="X236" s="4" t="s">
        <v>143</v>
      </c>
      <c r="Y236" s="4" t="s">
        <v>152</v>
      </c>
      <c r="Z236" t="str">
        <f t="shared" si="3"/>
        <v>Jan-24</v>
      </c>
    </row>
    <row r="237" spans="1:26" ht="57.6" x14ac:dyDescent="0.3">
      <c r="A237" s="89">
        <v>236</v>
      </c>
      <c r="B237" s="4" t="s">
        <v>129</v>
      </c>
      <c r="C237" s="4" t="s">
        <v>130</v>
      </c>
      <c r="D237" s="4" t="s">
        <v>1191</v>
      </c>
      <c r="E237" s="4" t="s">
        <v>103</v>
      </c>
      <c r="F237" s="4" t="s">
        <v>131</v>
      </c>
      <c r="G237" s="4" t="s">
        <v>166</v>
      </c>
      <c r="H237" s="4" t="s">
        <v>133</v>
      </c>
      <c r="I237" s="5" t="s">
        <v>602</v>
      </c>
      <c r="J237" s="5" t="s">
        <v>550</v>
      </c>
      <c r="K237" s="5" t="s">
        <v>602</v>
      </c>
      <c r="L237" s="5" t="s">
        <v>145</v>
      </c>
      <c r="M237" s="4" t="s">
        <v>263</v>
      </c>
      <c r="N237" s="4" t="s">
        <v>1192</v>
      </c>
      <c r="O237" s="4" t="s">
        <v>103</v>
      </c>
      <c r="P237" s="4" t="s">
        <v>1192</v>
      </c>
      <c r="Q237" s="4" t="s">
        <v>1193</v>
      </c>
      <c r="R237" s="5">
        <v>61657</v>
      </c>
      <c r="S237" s="5">
        <v>480</v>
      </c>
      <c r="T237" s="5">
        <v>480</v>
      </c>
      <c r="U237" s="4" t="s">
        <v>1194</v>
      </c>
      <c r="V237" s="4" t="s">
        <v>142</v>
      </c>
      <c r="W237" s="4" t="s">
        <v>103</v>
      </c>
      <c r="X237" s="4" t="s">
        <v>143</v>
      </c>
      <c r="Y237" s="4" t="s">
        <v>103</v>
      </c>
      <c r="Z237" t="str">
        <f t="shared" si="3"/>
        <v>Jan-24</v>
      </c>
    </row>
    <row r="238" spans="1:26" ht="43.2" x14ac:dyDescent="0.3">
      <c r="A238" s="89">
        <v>237</v>
      </c>
      <c r="B238" s="4" t="s">
        <v>129</v>
      </c>
      <c r="C238" s="4" t="s">
        <v>130</v>
      </c>
      <c r="D238" s="4" t="s">
        <v>1191</v>
      </c>
      <c r="E238" s="4" t="s">
        <v>103</v>
      </c>
      <c r="F238" s="4" t="s">
        <v>131</v>
      </c>
      <c r="G238" s="4" t="s">
        <v>132</v>
      </c>
      <c r="H238" s="4" t="s">
        <v>133</v>
      </c>
      <c r="I238" s="5" t="s">
        <v>322</v>
      </c>
      <c r="J238" s="5" t="s">
        <v>467</v>
      </c>
      <c r="K238" s="5" t="s">
        <v>322</v>
      </c>
      <c r="L238" s="5" t="s">
        <v>740</v>
      </c>
      <c r="M238" s="4" t="s">
        <v>137</v>
      </c>
      <c r="N238" s="4" t="s">
        <v>1195</v>
      </c>
      <c r="O238" s="4" t="s">
        <v>103</v>
      </c>
      <c r="P238" s="4" t="s">
        <v>1196</v>
      </c>
      <c r="Q238" s="4" t="s">
        <v>1197</v>
      </c>
      <c r="R238" s="5">
        <v>61766</v>
      </c>
      <c r="S238" s="5">
        <v>40</v>
      </c>
      <c r="T238" s="5">
        <v>40</v>
      </c>
      <c r="U238" s="4" t="s">
        <v>844</v>
      </c>
      <c r="V238" s="4" t="s">
        <v>151</v>
      </c>
      <c r="W238" s="4" t="s">
        <v>103</v>
      </c>
      <c r="X238" s="4" t="s">
        <v>143</v>
      </c>
      <c r="Y238" s="4">
        <v>69309</v>
      </c>
      <c r="Z238" t="str">
        <f t="shared" si="3"/>
        <v>Jan-24</v>
      </c>
    </row>
    <row r="239" spans="1:26" ht="43.2" x14ac:dyDescent="0.3">
      <c r="A239" s="89">
        <v>238</v>
      </c>
      <c r="B239" s="4" t="s">
        <v>129</v>
      </c>
      <c r="C239" s="4" t="s">
        <v>130</v>
      </c>
      <c r="D239" s="4" t="s">
        <v>1191</v>
      </c>
      <c r="E239" s="4" t="s">
        <v>103</v>
      </c>
      <c r="F239" s="4" t="s">
        <v>131</v>
      </c>
      <c r="G239" s="4" t="s">
        <v>166</v>
      </c>
      <c r="H239" s="4" t="s">
        <v>167</v>
      </c>
      <c r="I239" s="5" t="s">
        <v>257</v>
      </c>
      <c r="J239" s="5" t="s">
        <v>1198</v>
      </c>
      <c r="K239" s="5" t="s">
        <v>257</v>
      </c>
      <c r="L239" s="5" t="s">
        <v>435</v>
      </c>
      <c r="M239" s="4" t="s">
        <v>168</v>
      </c>
      <c r="N239" s="4" t="s">
        <v>1199</v>
      </c>
      <c r="O239" s="4" t="s">
        <v>1074</v>
      </c>
      <c r="P239" s="4" t="s">
        <v>1199</v>
      </c>
      <c r="Q239" s="4" t="s">
        <v>1200</v>
      </c>
      <c r="R239" s="5">
        <v>61596</v>
      </c>
      <c r="S239" s="5">
        <v>101</v>
      </c>
      <c r="T239" s="5">
        <v>101</v>
      </c>
      <c r="U239" s="4" t="s">
        <v>549</v>
      </c>
      <c r="V239" s="4" t="s">
        <v>197</v>
      </c>
      <c r="W239" s="4" t="s">
        <v>103</v>
      </c>
      <c r="X239" s="4" t="s">
        <v>143</v>
      </c>
      <c r="Y239" s="4">
        <v>69352</v>
      </c>
      <c r="Z239" t="str">
        <f t="shared" si="3"/>
        <v>Jan-24</v>
      </c>
    </row>
    <row r="240" spans="1:26" ht="43.2" x14ac:dyDescent="0.3">
      <c r="A240" s="89">
        <v>239</v>
      </c>
      <c r="B240" s="4" t="s">
        <v>129</v>
      </c>
      <c r="C240" s="4" t="s">
        <v>130</v>
      </c>
      <c r="D240" s="4" t="s">
        <v>1201</v>
      </c>
      <c r="E240" s="4" t="s">
        <v>103</v>
      </c>
      <c r="F240" s="4" t="s">
        <v>131</v>
      </c>
      <c r="G240" s="4" t="s">
        <v>132</v>
      </c>
      <c r="H240" s="4" t="s">
        <v>167</v>
      </c>
      <c r="I240" s="5" t="s">
        <v>144</v>
      </c>
      <c r="J240" s="5" t="s">
        <v>241</v>
      </c>
      <c r="K240" s="5" t="s">
        <v>144</v>
      </c>
      <c r="L240" s="5" t="s">
        <v>246</v>
      </c>
      <c r="M240" s="4" t="s">
        <v>223</v>
      </c>
      <c r="N240" s="4" t="s">
        <v>1202</v>
      </c>
      <c r="O240" s="4" t="s">
        <v>103</v>
      </c>
      <c r="P240" s="4" t="s">
        <v>1203</v>
      </c>
      <c r="Q240" s="4" t="s">
        <v>1204</v>
      </c>
      <c r="R240" s="5">
        <v>61884</v>
      </c>
      <c r="S240" s="5">
        <v>60</v>
      </c>
      <c r="T240" s="5">
        <v>60</v>
      </c>
      <c r="U240" s="4" t="s">
        <v>381</v>
      </c>
      <c r="V240" s="4" t="s">
        <v>151</v>
      </c>
      <c r="W240" s="4" t="s">
        <v>103</v>
      </c>
      <c r="X240" s="4" t="s">
        <v>143</v>
      </c>
      <c r="Y240" s="4" t="s">
        <v>152</v>
      </c>
      <c r="Z240" t="str">
        <f t="shared" si="3"/>
        <v>Jan-24</v>
      </c>
    </row>
    <row r="241" spans="1:26" ht="43.2" x14ac:dyDescent="0.3">
      <c r="A241" s="89">
        <v>240</v>
      </c>
      <c r="B241" s="4" t="s">
        <v>129</v>
      </c>
      <c r="C241" s="4" t="s">
        <v>130</v>
      </c>
      <c r="D241" s="4" t="s">
        <v>1201</v>
      </c>
      <c r="E241" s="4" t="s">
        <v>103</v>
      </c>
      <c r="F241" s="4" t="s">
        <v>131</v>
      </c>
      <c r="G241" s="4" t="s">
        <v>132</v>
      </c>
      <c r="H241" s="4" t="s">
        <v>133</v>
      </c>
      <c r="I241" s="5" t="s">
        <v>201</v>
      </c>
      <c r="J241" s="5" t="s">
        <v>1205</v>
      </c>
      <c r="K241" s="5" t="s">
        <v>201</v>
      </c>
      <c r="L241" s="5" t="s">
        <v>906</v>
      </c>
      <c r="M241" s="4" t="s">
        <v>137</v>
      </c>
      <c r="N241" s="4" t="s">
        <v>1206</v>
      </c>
      <c r="O241" s="4" t="s">
        <v>103</v>
      </c>
      <c r="P241" s="4" t="s">
        <v>1207</v>
      </c>
      <c r="Q241" s="4" t="s">
        <v>1208</v>
      </c>
      <c r="R241" s="5">
        <v>61833</v>
      </c>
      <c r="S241" s="5">
        <v>75</v>
      </c>
      <c r="T241" s="5">
        <v>75</v>
      </c>
      <c r="U241" s="4" t="s">
        <v>1110</v>
      </c>
      <c r="V241" s="4" t="s">
        <v>142</v>
      </c>
      <c r="W241" s="4" t="s">
        <v>103</v>
      </c>
      <c r="X241" s="4" t="s">
        <v>143</v>
      </c>
      <c r="Y241" s="4" t="s">
        <v>395</v>
      </c>
      <c r="Z241" t="str">
        <f t="shared" si="3"/>
        <v>Jan-24</v>
      </c>
    </row>
    <row r="242" spans="1:26" ht="43.2" x14ac:dyDescent="0.3">
      <c r="A242" s="89">
        <v>241</v>
      </c>
      <c r="B242" s="4" t="s">
        <v>129</v>
      </c>
      <c r="C242" s="4" t="s">
        <v>130</v>
      </c>
      <c r="D242" s="4" t="s">
        <v>1201</v>
      </c>
      <c r="E242" s="4" t="s">
        <v>103</v>
      </c>
      <c r="F242" s="4" t="s">
        <v>131</v>
      </c>
      <c r="G242" s="4" t="s">
        <v>132</v>
      </c>
      <c r="H242" s="4" t="s">
        <v>133</v>
      </c>
      <c r="I242" s="5" t="s">
        <v>278</v>
      </c>
      <c r="J242" s="5" t="s">
        <v>136</v>
      </c>
      <c r="K242" s="5" t="s">
        <v>278</v>
      </c>
      <c r="L242" s="5" t="s">
        <v>427</v>
      </c>
      <c r="M242" s="4" t="s">
        <v>137</v>
      </c>
      <c r="N242" s="4" t="s">
        <v>1209</v>
      </c>
      <c r="O242" s="4" t="s">
        <v>103</v>
      </c>
      <c r="P242" s="4" t="s">
        <v>1210</v>
      </c>
      <c r="Q242" s="4" t="s">
        <v>1211</v>
      </c>
      <c r="R242" s="5">
        <v>61746</v>
      </c>
      <c r="S242" s="5">
        <v>30</v>
      </c>
      <c r="T242" s="5">
        <v>30</v>
      </c>
      <c r="U242" s="4" t="s">
        <v>260</v>
      </c>
      <c r="V242" s="4" t="s">
        <v>142</v>
      </c>
      <c r="W242" s="4" t="s">
        <v>103</v>
      </c>
      <c r="X242" s="4" t="s">
        <v>143</v>
      </c>
      <c r="Y242" s="4" t="s">
        <v>152</v>
      </c>
      <c r="Z242" t="str">
        <f t="shared" si="3"/>
        <v>Jan-24</v>
      </c>
    </row>
    <row r="243" spans="1:26" ht="43.2" x14ac:dyDescent="0.3">
      <c r="A243" s="89">
        <v>242</v>
      </c>
      <c r="B243" s="4" t="s">
        <v>129</v>
      </c>
      <c r="C243" s="4" t="s">
        <v>130</v>
      </c>
      <c r="D243" s="4" t="s">
        <v>1201</v>
      </c>
      <c r="E243" s="4" t="s">
        <v>103</v>
      </c>
      <c r="F243" s="4" t="s">
        <v>131</v>
      </c>
      <c r="G243" s="4" t="s">
        <v>132</v>
      </c>
      <c r="H243" s="4" t="s">
        <v>133</v>
      </c>
      <c r="I243" s="5" t="s">
        <v>278</v>
      </c>
      <c r="J243" s="5" t="s">
        <v>537</v>
      </c>
      <c r="K243" s="5" t="s">
        <v>278</v>
      </c>
      <c r="L243" s="5" t="s">
        <v>474</v>
      </c>
      <c r="M243" s="4" t="s">
        <v>137</v>
      </c>
      <c r="N243" s="4" t="s">
        <v>1212</v>
      </c>
      <c r="O243" s="4" t="s">
        <v>103</v>
      </c>
      <c r="P243" s="4" t="s">
        <v>729</v>
      </c>
      <c r="Q243" s="4" t="s">
        <v>718</v>
      </c>
      <c r="R243" s="5">
        <v>61740</v>
      </c>
      <c r="S243" s="5">
        <v>20</v>
      </c>
      <c r="T243" s="5">
        <v>20</v>
      </c>
      <c r="U243" s="4" t="s">
        <v>731</v>
      </c>
      <c r="V243" s="4" t="s">
        <v>142</v>
      </c>
      <c r="W243" s="4" t="s">
        <v>103</v>
      </c>
      <c r="X243" s="4" t="s">
        <v>143</v>
      </c>
      <c r="Y243" s="4" t="s">
        <v>395</v>
      </c>
      <c r="Z243" t="str">
        <f t="shared" si="3"/>
        <v>Jan-24</v>
      </c>
    </row>
    <row r="244" spans="1:26" ht="43.2" x14ac:dyDescent="0.3">
      <c r="A244" s="89">
        <v>243</v>
      </c>
      <c r="B244" s="4" t="s">
        <v>129</v>
      </c>
      <c r="C244" s="4" t="s">
        <v>130</v>
      </c>
      <c r="D244" s="4" t="s">
        <v>1201</v>
      </c>
      <c r="E244" s="4" t="s">
        <v>103</v>
      </c>
      <c r="F244" s="4" t="s">
        <v>1213</v>
      </c>
      <c r="G244" s="4" t="s">
        <v>132</v>
      </c>
      <c r="H244" s="4" t="s">
        <v>167</v>
      </c>
      <c r="I244" s="5" t="s">
        <v>190</v>
      </c>
      <c r="J244" s="5" t="s">
        <v>759</v>
      </c>
      <c r="K244" s="5" t="s">
        <v>190</v>
      </c>
      <c r="L244" s="5" t="s">
        <v>760</v>
      </c>
      <c r="M244" s="4" t="s">
        <v>223</v>
      </c>
      <c r="N244" s="4" t="s">
        <v>1214</v>
      </c>
      <c r="O244" s="4" t="s">
        <v>103</v>
      </c>
      <c r="P244" s="4" t="s">
        <v>1215</v>
      </c>
      <c r="Q244" s="4" t="s">
        <v>1216</v>
      </c>
      <c r="R244" s="5">
        <v>61922</v>
      </c>
      <c r="S244" s="5">
        <v>30</v>
      </c>
      <c r="T244" s="5">
        <v>30</v>
      </c>
      <c r="U244" s="4" t="s">
        <v>103</v>
      </c>
      <c r="V244" s="4" t="s">
        <v>151</v>
      </c>
      <c r="W244" s="4" t="s">
        <v>103</v>
      </c>
      <c r="X244" s="4" t="s">
        <v>143</v>
      </c>
      <c r="Y244" s="4" t="s">
        <v>408</v>
      </c>
      <c r="Z244" t="str">
        <f t="shared" si="3"/>
        <v>Jan-24</v>
      </c>
    </row>
    <row r="245" spans="1:26" ht="43.2" x14ac:dyDescent="0.3">
      <c r="A245" s="89">
        <v>244</v>
      </c>
      <c r="B245" s="4" t="s">
        <v>129</v>
      </c>
      <c r="C245" s="4" t="s">
        <v>130</v>
      </c>
      <c r="D245" s="4" t="s">
        <v>1217</v>
      </c>
      <c r="E245" s="4" t="s">
        <v>103</v>
      </c>
      <c r="F245" s="4" t="s">
        <v>131</v>
      </c>
      <c r="G245" s="4" t="s">
        <v>132</v>
      </c>
      <c r="H245" s="4" t="s">
        <v>133</v>
      </c>
      <c r="I245" s="5" t="s">
        <v>174</v>
      </c>
      <c r="J245" s="5" t="s">
        <v>613</v>
      </c>
      <c r="K245" s="5" t="s">
        <v>867</v>
      </c>
      <c r="L245" s="5" t="s">
        <v>1218</v>
      </c>
      <c r="M245" s="4" t="s">
        <v>137</v>
      </c>
      <c r="N245" s="4" t="s">
        <v>1219</v>
      </c>
      <c r="O245" s="4" t="s">
        <v>401</v>
      </c>
      <c r="P245" s="4" t="s">
        <v>1220</v>
      </c>
      <c r="Q245" s="4" t="s">
        <v>1221</v>
      </c>
      <c r="R245" s="5">
        <v>61843</v>
      </c>
      <c r="S245" s="5">
        <v>30</v>
      </c>
      <c r="T245" s="5">
        <v>30</v>
      </c>
      <c r="U245" s="4" t="s">
        <v>719</v>
      </c>
      <c r="V245" s="4" t="s">
        <v>197</v>
      </c>
      <c r="W245" s="4" t="s">
        <v>103</v>
      </c>
      <c r="X245" s="4" t="s">
        <v>143</v>
      </c>
      <c r="Y245" s="4">
        <v>1</v>
      </c>
      <c r="Z245" t="str">
        <f t="shared" si="3"/>
        <v>Jan-24</v>
      </c>
    </row>
    <row r="246" spans="1:26" ht="43.2" x14ac:dyDescent="0.3">
      <c r="A246" s="89">
        <v>245</v>
      </c>
      <c r="B246" s="4" t="s">
        <v>129</v>
      </c>
      <c r="C246" s="4" t="s">
        <v>130</v>
      </c>
      <c r="D246" s="4" t="s">
        <v>1222</v>
      </c>
      <c r="E246" s="4" t="s">
        <v>103</v>
      </c>
      <c r="F246" s="4" t="s">
        <v>131</v>
      </c>
      <c r="G246" s="4" t="s">
        <v>132</v>
      </c>
      <c r="H246" s="4" t="s">
        <v>133</v>
      </c>
      <c r="I246" s="5" t="s">
        <v>199</v>
      </c>
      <c r="J246" s="5" t="s">
        <v>296</v>
      </c>
      <c r="K246" s="5" t="s">
        <v>199</v>
      </c>
      <c r="L246" s="5" t="s">
        <v>423</v>
      </c>
      <c r="M246" s="4" t="s">
        <v>137</v>
      </c>
      <c r="N246" s="4" t="s">
        <v>1223</v>
      </c>
      <c r="O246" s="4" t="s">
        <v>103</v>
      </c>
      <c r="P246" s="4" t="s">
        <v>1224</v>
      </c>
      <c r="Q246" s="4" t="s">
        <v>1225</v>
      </c>
      <c r="R246" s="5">
        <v>61839</v>
      </c>
      <c r="S246" s="5">
        <v>105</v>
      </c>
      <c r="T246" s="5">
        <v>105</v>
      </c>
      <c r="U246" s="4" t="s">
        <v>103</v>
      </c>
      <c r="V246" s="4" t="s">
        <v>151</v>
      </c>
      <c r="W246" s="4" t="s">
        <v>103</v>
      </c>
      <c r="X246" s="4" t="s">
        <v>143</v>
      </c>
      <c r="Y246" s="4">
        <v>70162</v>
      </c>
      <c r="Z246" t="str">
        <f t="shared" si="3"/>
        <v>Jan-24</v>
      </c>
    </row>
    <row r="247" spans="1:26" ht="57.6" x14ac:dyDescent="0.3">
      <c r="A247" s="89">
        <v>246</v>
      </c>
      <c r="B247" s="4" t="s">
        <v>129</v>
      </c>
      <c r="C247" s="4" t="s">
        <v>130</v>
      </c>
      <c r="D247" s="4" t="s">
        <v>1222</v>
      </c>
      <c r="E247" s="4" t="s">
        <v>103</v>
      </c>
      <c r="F247" s="4" t="s">
        <v>131</v>
      </c>
      <c r="G247" s="4" t="s">
        <v>132</v>
      </c>
      <c r="H247" s="4" t="s">
        <v>133</v>
      </c>
      <c r="I247" s="5" t="s">
        <v>201</v>
      </c>
      <c r="J247" s="5" t="s">
        <v>160</v>
      </c>
      <c r="K247" s="5" t="s">
        <v>201</v>
      </c>
      <c r="L247" s="5" t="s">
        <v>759</v>
      </c>
      <c r="M247" s="4" t="s">
        <v>137</v>
      </c>
      <c r="N247" s="4" t="s">
        <v>1226</v>
      </c>
      <c r="O247" s="4" t="s">
        <v>103</v>
      </c>
      <c r="P247" s="4" t="s">
        <v>1227</v>
      </c>
      <c r="Q247" s="4" t="s">
        <v>1228</v>
      </c>
      <c r="R247" s="5">
        <v>61830</v>
      </c>
      <c r="S247" s="5">
        <v>660</v>
      </c>
      <c r="T247" s="5">
        <v>660</v>
      </c>
      <c r="U247" s="4" t="s">
        <v>1229</v>
      </c>
      <c r="V247" s="4" t="s">
        <v>142</v>
      </c>
      <c r="W247" s="4" t="s">
        <v>103</v>
      </c>
      <c r="X247" s="4" t="s">
        <v>143</v>
      </c>
      <c r="Y247" s="4" t="s">
        <v>388</v>
      </c>
      <c r="Z247" t="str">
        <f t="shared" si="3"/>
        <v>Jan-24</v>
      </c>
    </row>
    <row r="248" spans="1:26" ht="43.2" x14ac:dyDescent="0.3">
      <c r="A248" s="89">
        <v>247</v>
      </c>
      <c r="B248" s="4" t="s">
        <v>129</v>
      </c>
      <c r="C248" s="4" t="s">
        <v>130</v>
      </c>
      <c r="D248" s="4" t="s">
        <v>1222</v>
      </c>
      <c r="E248" s="4" t="s">
        <v>103</v>
      </c>
      <c r="F248" s="4" t="s">
        <v>131</v>
      </c>
      <c r="G248" s="4" t="s">
        <v>132</v>
      </c>
      <c r="H248" s="4" t="s">
        <v>133</v>
      </c>
      <c r="I248" s="5" t="s">
        <v>201</v>
      </c>
      <c r="J248" s="5" t="s">
        <v>191</v>
      </c>
      <c r="K248" s="5" t="s">
        <v>233</v>
      </c>
      <c r="L248" s="5" t="s">
        <v>652</v>
      </c>
      <c r="M248" s="4" t="s">
        <v>137</v>
      </c>
      <c r="N248" s="4" t="s">
        <v>1230</v>
      </c>
      <c r="O248" s="4" t="s">
        <v>103</v>
      </c>
      <c r="P248" s="4" t="s">
        <v>1231</v>
      </c>
      <c r="Q248" s="4" t="s">
        <v>1232</v>
      </c>
      <c r="R248" s="5">
        <v>61827</v>
      </c>
      <c r="S248" s="5">
        <v>690</v>
      </c>
      <c r="T248" s="5">
        <v>690</v>
      </c>
      <c r="U248" s="4" t="s">
        <v>1233</v>
      </c>
      <c r="V248" s="4" t="s">
        <v>197</v>
      </c>
      <c r="W248" s="4" t="s">
        <v>103</v>
      </c>
      <c r="X248" s="4" t="s">
        <v>143</v>
      </c>
      <c r="Y248" s="4" t="s">
        <v>1234</v>
      </c>
      <c r="Z248" t="str">
        <f t="shared" si="3"/>
        <v>Jan-24</v>
      </c>
    </row>
    <row r="249" spans="1:26" ht="43.2" x14ac:dyDescent="0.3">
      <c r="A249" s="89">
        <v>248</v>
      </c>
      <c r="B249" s="4" t="s">
        <v>129</v>
      </c>
      <c r="C249" s="4" t="s">
        <v>130</v>
      </c>
      <c r="D249" s="4" t="s">
        <v>1222</v>
      </c>
      <c r="E249" s="4" t="s">
        <v>103</v>
      </c>
      <c r="F249" s="4" t="s">
        <v>131</v>
      </c>
      <c r="G249" s="4" t="s">
        <v>132</v>
      </c>
      <c r="H249" s="4" t="s">
        <v>133</v>
      </c>
      <c r="I249" s="5" t="s">
        <v>607</v>
      </c>
      <c r="J249" s="5" t="s">
        <v>160</v>
      </c>
      <c r="K249" s="5" t="s">
        <v>607</v>
      </c>
      <c r="L249" s="5" t="s">
        <v>361</v>
      </c>
      <c r="M249" s="4" t="s">
        <v>137</v>
      </c>
      <c r="N249" s="4" t="s">
        <v>1235</v>
      </c>
      <c r="O249" s="4" t="s">
        <v>103</v>
      </c>
      <c r="P249" s="4" t="s">
        <v>1236</v>
      </c>
      <c r="Q249" s="4" t="s">
        <v>1237</v>
      </c>
      <c r="R249" s="5">
        <v>61758</v>
      </c>
      <c r="S249" s="5">
        <v>180</v>
      </c>
      <c r="T249" s="5">
        <v>180</v>
      </c>
      <c r="U249" s="4" t="s">
        <v>1090</v>
      </c>
      <c r="V249" s="4" t="s">
        <v>142</v>
      </c>
      <c r="W249" s="4" t="s">
        <v>103</v>
      </c>
      <c r="X249" s="4" t="s">
        <v>143</v>
      </c>
      <c r="Y249" s="4" t="s">
        <v>152</v>
      </c>
      <c r="Z249" t="str">
        <f t="shared" si="3"/>
        <v>Jan-24</v>
      </c>
    </row>
    <row r="250" spans="1:26" ht="43.2" x14ac:dyDescent="0.3">
      <c r="A250" s="89">
        <v>249</v>
      </c>
      <c r="B250" s="4" t="s">
        <v>129</v>
      </c>
      <c r="C250" s="4" t="s">
        <v>130</v>
      </c>
      <c r="D250" s="4" t="s">
        <v>1222</v>
      </c>
      <c r="E250" s="4" t="s">
        <v>103</v>
      </c>
      <c r="F250" s="4" t="s">
        <v>131</v>
      </c>
      <c r="G250" s="4" t="s">
        <v>132</v>
      </c>
      <c r="H250" s="4" t="s">
        <v>133</v>
      </c>
      <c r="I250" s="5" t="s">
        <v>607</v>
      </c>
      <c r="J250" s="5" t="s">
        <v>154</v>
      </c>
      <c r="K250" s="5" t="s">
        <v>607</v>
      </c>
      <c r="L250" s="5" t="s">
        <v>279</v>
      </c>
      <c r="M250" s="4" t="s">
        <v>137</v>
      </c>
      <c r="N250" s="4" t="s">
        <v>1238</v>
      </c>
      <c r="O250" s="4" t="s">
        <v>103</v>
      </c>
      <c r="P250" s="4" t="s">
        <v>1239</v>
      </c>
      <c r="Q250" s="4" t="s">
        <v>1240</v>
      </c>
      <c r="R250" s="5">
        <v>61754</v>
      </c>
      <c r="S250" s="5">
        <v>60</v>
      </c>
      <c r="T250" s="5">
        <v>60</v>
      </c>
      <c r="U250" s="4" t="s">
        <v>413</v>
      </c>
      <c r="V250" s="4" t="s">
        <v>151</v>
      </c>
      <c r="W250" s="4" t="s">
        <v>103</v>
      </c>
      <c r="X250" s="4" t="s">
        <v>143</v>
      </c>
      <c r="Y250" s="4" t="s">
        <v>152</v>
      </c>
      <c r="Z250" t="str">
        <f t="shared" si="3"/>
        <v>Jan-24</v>
      </c>
    </row>
    <row r="251" spans="1:26" ht="43.2" x14ac:dyDescent="0.3">
      <c r="A251" s="89">
        <v>250</v>
      </c>
      <c r="B251" s="4" t="s">
        <v>129</v>
      </c>
      <c r="C251" s="4" t="s">
        <v>130</v>
      </c>
      <c r="D251" s="4" t="s">
        <v>1222</v>
      </c>
      <c r="E251" s="4" t="s">
        <v>103</v>
      </c>
      <c r="F251" s="4" t="s">
        <v>1241</v>
      </c>
      <c r="G251" s="4" t="s">
        <v>132</v>
      </c>
      <c r="H251" s="4" t="s">
        <v>133</v>
      </c>
      <c r="I251" s="5" t="s">
        <v>372</v>
      </c>
      <c r="J251" s="5" t="s">
        <v>160</v>
      </c>
      <c r="K251" s="5" t="s">
        <v>372</v>
      </c>
      <c r="L251" s="5" t="s">
        <v>361</v>
      </c>
      <c r="M251" s="4" t="s">
        <v>137</v>
      </c>
      <c r="N251" s="4" t="s">
        <v>1242</v>
      </c>
      <c r="O251" s="4" t="s">
        <v>103</v>
      </c>
      <c r="P251" s="4" t="s">
        <v>1243</v>
      </c>
      <c r="Q251" s="4" t="s">
        <v>1244</v>
      </c>
      <c r="R251" s="5">
        <v>61616</v>
      </c>
      <c r="S251" s="5">
        <v>180</v>
      </c>
      <c r="T251" s="5">
        <v>180</v>
      </c>
      <c r="U251" s="4" t="s">
        <v>844</v>
      </c>
      <c r="V251" s="4" t="s">
        <v>142</v>
      </c>
      <c r="W251" s="4" t="s">
        <v>103</v>
      </c>
      <c r="X251" s="4" t="s">
        <v>143</v>
      </c>
      <c r="Y251" s="4" t="s">
        <v>152</v>
      </c>
      <c r="Z251" t="str">
        <f t="shared" si="3"/>
        <v>Jan-24</v>
      </c>
    </row>
    <row r="252" spans="1:26" ht="43.2" x14ac:dyDescent="0.3">
      <c r="A252" s="89">
        <v>251</v>
      </c>
      <c r="B252" s="4" t="s">
        <v>129</v>
      </c>
      <c r="C252" s="4" t="s">
        <v>130</v>
      </c>
      <c r="D252" s="4" t="s">
        <v>1222</v>
      </c>
      <c r="E252" s="4" t="s">
        <v>103</v>
      </c>
      <c r="F252" s="4" t="s">
        <v>131</v>
      </c>
      <c r="G252" s="4" t="s">
        <v>166</v>
      </c>
      <c r="H252" s="4" t="s">
        <v>167</v>
      </c>
      <c r="I252" s="5" t="s">
        <v>500</v>
      </c>
      <c r="J252" s="5" t="s">
        <v>467</v>
      </c>
      <c r="K252" s="5" t="s">
        <v>500</v>
      </c>
      <c r="L252" s="5" t="s">
        <v>1245</v>
      </c>
      <c r="M252" s="4" t="s">
        <v>168</v>
      </c>
      <c r="N252" s="4" t="s">
        <v>1246</v>
      </c>
      <c r="O252" s="4" t="s">
        <v>103</v>
      </c>
      <c r="P252" s="4" t="s">
        <v>1246</v>
      </c>
      <c r="Q252" s="4" t="s">
        <v>1247</v>
      </c>
      <c r="R252" s="5">
        <v>61605</v>
      </c>
      <c r="S252" s="5">
        <v>255</v>
      </c>
      <c r="T252" s="5">
        <v>255</v>
      </c>
      <c r="U252" s="4" t="s">
        <v>370</v>
      </c>
      <c r="V252" s="4" t="s">
        <v>151</v>
      </c>
      <c r="W252" s="4" t="s">
        <v>103</v>
      </c>
      <c r="X252" s="4" t="s">
        <v>143</v>
      </c>
      <c r="Y252" s="4" t="s">
        <v>152</v>
      </c>
      <c r="Z252" t="str">
        <f t="shared" si="3"/>
        <v>Jan-24</v>
      </c>
    </row>
    <row r="253" spans="1:26" ht="57.6" x14ac:dyDescent="0.3">
      <c r="A253" s="89">
        <v>252</v>
      </c>
      <c r="B253" s="4" t="s">
        <v>129</v>
      </c>
      <c r="C253" s="4" t="s">
        <v>130</v>
      </c>
      <c r="D253" s="4" t="s">
        <v>1124</v>
      </c>
      <c r="E253" s="4" t="s">
        <v>103</v>
      </c>
      <c r="F253" s="4" t="s">
        <v>131</v>
      </c>
      <c r="G253" s="4" t="s">
        <v>132</v>
      </c>
      <c r="H253" s="4" t="s">
        <v>167</v>
      </c>
      <c r="I253" s="5" t="s">
        <v>352</v>
      </c>
      <c r="J253" s="5" t="s">
        <v>191</v>
      </c>
      <c r="K253" s="5" t="s">
        <v>352</v>
      </c>
      <c r="L253" s="5" t="s">
        <v>409</v>
      </c>
      <c r="M253" s="4" t="s">
        <v>223</v>
      </c>
      <c r="N253" s="4" t="s">
        <v>1248</v>
      </c>
      <c r="O253" s="4" t="s">
        <v>170</v>
      </c>
      <c r="P253" s="4" t="s">
        <v>1248</v>
      </c>
      <c r="Q253" s="4" t="s">
        <v>1249</v>
      </c>
      <c r="R253" s="5">
        <v>61426</v>
      </c>
      <c r="S253" s="5">
        <v>45</v>
      </c>
      <c r="T253" s="5">
        <v>45</v>
      </c>
      <c r="U253" s="4" t="s">
        <v>479</v>
      </c>
      <c r="V253" s="4" t="s">
        <v>197</v>
      </c>
      <c r="W253" s="4" t="s">
        <v>103</v>
      </c>
      <c r="X253" s="4" t="s">
        <v>143</v>
      </c>
      <c r="Y253" s="4">
        <v>70124</v>
      </c>
      <c r="Z253" t="str">
        <f t="shared" si="3"/>
        <v>Jan-24</v>
      </c>
    </row>
    <row r="254" spans="1:26" ht="43.2" x14ac:dyDescent="0.3">
      <c r="A254" s="89">
        <v>253</v>
      </c>
      <c r="B254" s="4" t="s">
        <v>129</v>
      </c>
      <c r="C254" s="4" t="s">
        <v>130</v>
      </c>
      <c r="D254" s="4" t="s">
        <v>1124</v>
      </c>
      <c r="E254" s="4" t="s">
        <v>103</v>
      </c>
      <c r="F254" s="4" t="s">
        <v>131</v>
      </c>
      <c r="G254" s="4" t="s">
        <v>166</v>
      </c>
      <c r="H254" s="4" t="s">
        <v>133</v>
      </c>
      <c r="I254" s="5" t="s">
        <v>867</v>
      </c>
      <c r="J254" s="5" t="s">
        <v>1250</v>
      </c>
      <c r="K254" s="5" t="s">
        <v>867</v>
      </c>
      <c r="L254" s="5" t="s">
        <v>397</v>
      </c>
      <c r="M254" s="4" t="s">
        <v>263</v>
      </c>
      <c r="N254" s="4" t="s">
        <v>1251</v>
      </c>
      <c r="O254" s="4" t="s">
        <v>103</v>
      </c>
      <c r="P254" s="4" t="s">
        <v>1252</v>
      </c>
      <c r="Q254" s="4" t="s">
        <v>938</v>
      </c>
      <c r="R254" s="5">
        <v>61499</v>
      </c>
      <c r="S254" s="5">
        <v>20</v>
      </c>
      <c r="T254" s="5">
        <v>20</v>
      </c>
      <c r="U254" s="4" t="s">
        <v>165</v>
      </c>
      <c r="V254" s="4" t="s">
        <v>142</v>
      </c>
      <c r="W254" s="4" t="s">
        <v>103</v>
      </c>
      <c r="X254" s="4" t="s">
        <v>143</v>
      </c>
      <c r="Y254" s="4" t="s">
        <v>103</v>
      </c>
      <c r="Z254" t="str">
        <f t="shared" si="3"/>
        <v>Jan-24</v>
      </c>
    </row>
    <row r="255" spans="1:26" ht="43.2" x14ac:dyDescent="0.3">
      <c r="A255" s="89">
        <v>254</v>
      </c>
      <c r="B255" s="4" t="s">
        <v>129</v>
      </c>
      <c r="C255" s="4" t="s">
        <v>130</v>
      </c>
      <c r="D255" s="4" t="s">
        <v>1191</v>
      </c>
      <c r="E255" s="4" t="s">
        <v>103</v>
      </c>
      <c r="F255" s="4" t="s">
        <v>131</v>
      </c>
      <c r="G255" s="4" t="s">
        <v>166</v>
      </c>
      <c r="H255" s="4" t="s">
        <v>167</v>
      </c>
      <c r="I255" s="5" t="s">
        <v>199</v>
      </c>
      <c r="J255" s="5" t="s">
        <v>576</v>
      </c>
      <c r="K255" s="5" t="s">
        <v>199</v>
      </c>
      <c r="L255" s="5" t="s">
        <v>759</v>
      </c>
      <c r="M255" s="4" t="s">
        <v>168</v>
      </c>
      <c r="N255" s="4" t="s">
        <v>1253</v>
      </c>
      <c r="O255" s="4" t="s">
        <v>103</v>
      </c>
      <c r="P255" s="4" t="s">
        <v>1254</v>
      </c>
      <c r="Q255" s="4" t="s">
        <v>1255</v>
      </c>
      <c r="R255" s="5">
        <v>61483</v>
      </c>
      <c r="S255" s="5">
        <v>150</v>
      </c>
      <c r="T255" s="5">
        <v>150</v>
      </c>
      <c r="U255" s="4" t="s">
        <v>1256</v>
      </c>
      <c r="V255" s="4" t="s">
        <v>151</v>
      </c>
      <c r="W255" s="4" t="s">
        <v>103</v>
      </c>
      <c r="X255" s="4" t="s">
        <v>143</v>
      </c>
      <c r="Y255" s="4">
        <v>70161</v>
      </c>
      <c r="Z255" t="str">
        <f t="shared" si="3"/>
        <v>Jan-24</v>
      </c>
    </row>
    <row r="256" spans="1:26" ht="43.2" x14ac:dyDescent="0.3">
      <c r="A256" s="89">
        <v>255</v>
      </c>
      <c r="B256" s="4" t="s">
        <v>129</v>
      </c>
      <c r="C256" s="4" t="s">
        <v>130</v>
      </c>
      <c r="D256" s="4" t="s">
        <v>1191</v>
      </c>
      <c r="E256" s="4" t="s">
        <v>103</v>
      </c>
      <c r="F256" s="4" t="s">
        <v>131</v>
      </c>
      <c r="G256" s="4" t="s">
        <v>132</v>
      </c>
      <c r="H256" s="4" t="s">
        <v>133</v>
      </c>
      <c r="I256" s="5" t="s">
        <v>233</v>
      </c>
      <c r="J256" s="5" t="s">
        <v>191</v>
      </c>
      <c r="K256" s="5" t="s">
        <v>233</v>
      </c>
      <c r="L256" s="5" t="s">
        <v>192</v>
      </c>
      <c r="M256" s="4" t="s">
        <v>524</v>
      </c>
      <c r="N256" s="4" t="s">
        <v>1257</v>
      </c>
      <c r="O256" s="4" t="s">
        <v>103</v>
      </c>
      <c r="P256" s="4" t="s">
        <v>1258</v>
      </c>
      <c r="Q256" s="4" t="s">
        <v>1259</v>
      </c>
      <c r="R256" s="5">
        <v>61515</v>
      </c>
      <c r="S256" s="5">
        <v>78</v>
      </c>
      <c r="T256" s="5">
        <v>78</v>
      </c>
      <c r="U256" s="4" t="s">
        <v>993</v>
      </c>
      <c r="V256" s="4" t="s">
        <v>197</v>
      </c>
      <c r="W256" s="4" t="s">
        <v>103</v>
      </c>
      <c r="X256" s="4" t="s">
        <v>143</v>
      </c>
      <c r="Y256" s="4" t="s">
        <v>152</v>
      </c>
      <c r="Z256" t="str">
        <f t="shared" si="3"/>
        <v>Jan-24</v>
      </c>
    </row>
    <row r="257" spans="1:26" ht="57.6" x14ac:dyDescent="0.3">
      <c r="A257" s="89">
        <v>256</v>
      </c>
      <c r="B257" s="4" t="s">
        <v>129</v>
      </c>
      <c r="C257" s="4" t="s">
        <v>130</v>
      </c>
      <c r="D257" s="4" t="s">
        <v>1191</v>
      </c>
      <c r="E257" s="4" t="s">
        <v>103</v>
      </c>
      <c r="F257" s="4" t="s">
        <v>131</v>
      </c>
      <c r="G257" s="4" t="s">
        <v>132</v>
      </c>
      <c r="H257" s="4" t="s">
        <v>167</v>
      </c>
      <c r="I257" s="5" t="s">
        <v>330</v>
      </c>
      <c r="J257" s="5" t="s">
        <v>216</v>
      </c>
      <c r="K257" s="5" t="s">
        <v>330</v>
      </c>
      <c r="L257" s="5" t="s">
        <v>234</v>
      </c>
      <c r="M257" s="4" t="s">
        <v>223</v>
      </c>
      <c r="N257" s="4" t="s">
        <v>1260</v>
      </c>
      <c r="O257" s="4" t="s">
        <v>170</v>
      </c>
      <c r="P257" s="4" t="s">
        <v>1260</v>
      </c>
      <c r="Q257" s="4" t="s">
        <v>1261</v>
      </c>
      <c r="R257" s="5">
        <v>61539</v>
      </c>
      <c r="S257" s="5">
        <v>300</v>
      </c>
      <c r="T257" s="5">
        <v>300</v>
      </c>
      <c r="U257" s="4" t="s">
        <v>585</v>
      </c>
      <c r="V257" s="4" t="s">
        <v>197</v>
      </c>
      <c r="W257" s="4" t="s">
        <v>103</v>
      </c>
      <c r="X257" s="4" t="s">
        <v>143</v>
      </c>
      <c r="Y257" s="4" t="s">
        <v>152</v>
      </c>
      <c r="Z257" t="str">
        <f t="shared" si="3"/>
        <v>Jan-24</v>
      </c>
    </row>
    <row r="258" spans="1:26" ht="43.2" x14ac:dyDescent="0.3">
      <c r="A258" s="89">
        <v>257</v>
      </c>
      <c r="B258" s="4" t="s">
        <v>129</v>
      </c>
      <c r="C258" s="4" t="s">
        <v>130</v>
      </c>
      <c r="D258" s="4" t="s">
        <v>1273</v>
      </c>
      <c r="E258" s="4" t="s">
        <v>103</v>
      </c>
      <c r="F258" s="4" t="s">
        <v>131</v>
      </c>
      <c r="G258" s="4" t="s">
        <v>166</v>
      </c>
      <c r="H258" s="4" t="s">
        <v>133</v>
      </c>
      <c r="I258" s="5" t="s">
        <v>199</v>
      </c>
      <c r="J258" s="5" t="s">
        <v>1035</v>
      </c>
      <c r="K258" s="5" t="s">
        <v>199</v>
      </c>
      <c r="L258" s="5" t="s">
        <v>222</v>
      </c>
      <c r="M258" s="4" t="s">
        <v>263</v>
      </c>
      <c r="N258" s="4" t="s">
        <v>1262</v>
      </c>
      <c r="O258" s="4" t="s">
        <v>103</v>
      </c>
      <c r="P258" s="4" t="s">
        <v>1263</v>
      </c>
      <c r="Q258" s="4" t="s">
        <v>1264</v>
      </c>
      <c r="R258" s="5">
        <v>61487</v>
      </c>
      <c r="S258" s="5">
        <v>20</v>
      </c>
      <c r="T258" s="5">
        <v>20</v>
      </c>
      <c r="U258" s="4" t="s">
        <v>669</v>
      </c>
      <c r="V258" s="4" t="s">
        <v>197</v>
      </c>
      <c r="W258" s="4" t="s">
        <v>103</v>
      </c>
      <c r="X258" s="4" t="s">
        <v>143</v>
      </c>
      <c r="Y258" s="4" t="s">
        <v>103</v>
      </c>
      <c r="Z258" t="str">
        <f t="shared" si="3"/>
        <v>Jan-24</v>
      </c>
    </row>
    <row r="259" spans="1:26" ht="57.6" x14ac:dyDescent="0.3">
      <c r="A259" s="89">
        <v>258</v>
      </c>
      <c r="B259" s="4" t="s">
        <v>129</v>
      </c>
      <c r="C259" s="4" t="s">
        <v>529</v>
      </c>
      <c r="D259" s="4" t="s">
        <v>1265</v>
      </c>
      <c r="E259" s="4" t="s">
        <v>103</v>
      </c>
      <c r="F259" s="4" t="s">
        <v>131</v>
      </c>
      <c r="G259" s="4" t="s">
        <v>132</v>
      </c>
      <c r="H259" s="4" t="s">
        <v>167</v>
      </c>
      <c r="I259" s="5" t="s">
        <v>240</v>
      </c>
      <c r="J259" s="5" t="s">
        <v>216</v>
      </c>
      <c r="K259" s="5" t="s">
        <v>240</v>
      </c>
      <c r="L259" s="5" t="s">
        <v>464</v>
      </c>
      <c r="M259" s="4" t="s">
        <v>223</v>
      </c>
      <c r="N259" s="4" t="s">
        <v>1266</v>
      </c>
      <c r="O259" s="4" t="s">
        <v>170</v>
      </c>
      <c r="P259" s="4" t="s">
        <v>1266</v>
      </c>
      <c r="Q259" s="4" t="s">
        <v>1267</v>
      </c>
      <c r="R259" s="5">
        <v>61808</v>
      </c>
      <c r="S259" s="5">
        <v>90</v>
      </c>
      <c r="T259" s="5">
        <v>90</v>
      </c>
      <c r="U259" s="4" t="s">
        <v>417</v>
      </c>
      <c r="V259" s="4" t="s">
        <v>197</v>
      </c>
      <c r="W259" s="4" t="s">
        <v>103</v>
      </c>
      <c r="X259" s="4" t="s">
        <v>143</v>
      </c>
      <c r="Y259" s="4" t="s">
        <v>159</v>
      </c>
      <c r="Z259" t="str">
        <f t="shared" ref="Z259:Z322" si="4">IF(AND(DAY(K259) = 1, V259 = "Third Shift"), TEXT(K259 - 1, "mmm-yy"), IF(MONTH(K259) &lt;&gt; MONTH(I259), TEXT(K259, "mmm-yy"), TEXT(I259, "mmm-yy")))</f>
        <v>Jan-24</v>
      </c>
    </row>
    <row r="260" spans="1:26" ht="43.2" x14ac:dyDescent="0.3">
      <c r="A260" s="89">
        <v>259</v>
      </c>
      <c r="B260" s="4" t="s">
        <v>129</v>
      </c>
      <c r="C260" s="4" t="s">
        <v>529</v>
      </c>
      <c r="D260" s="4" t="s">
        <v>1268</v>
      </c>
      <c r="E260" s="4" t="s">
        <v>103</v>
      </c>
      <c r="F260" s="4" t="s">
        <v>131</v>
      </c>
      <c r="G260" s="4" t="s">
        <v>166</v>
      </c>
      <c r="H260" s="4" t="s">
        <v>133</v>
      </c>
      <c r="I260" s="5" t="s">
        <v>779</v>
      </c>
      <c r="J260" s="5" t="s">
        <v>145</v>
      </c>
      <c r="K260" s="5" t="s">
        <v>779</v>
      </c>
      <c r="L260" s="5" t="s">
        <v>154</v>
      </c>
      <c r="M260" s="4" t="s">
        <v>263</v>
      </c>
      <c r="N260" s="4" t="s">
        <v>1269</v>
      </c>
      <c r="O260" s="4" t="s">
        <v>103</v>
      </c>
      <c r="P260" s="4" t="s">
        <v>1270</v>
      </c>
      <c r="Q260" s="4" t="s">
        <v>1271</v>
      </c>
      <c r="R260" s="5">
        <v>61863</v>
      </c>
      <c r="S260" s="5">
        <v>30</v>
      </c>
      <c r="T260" s="5">
        <v>30</v>
      </c>
      <c r="U260" s="4" t="s">
        <v>1272</v>
      </c>
      <c r="V260" s="4" t="s">
        <v>151</v>
      </c>
      <c r="W260" s="4" t="s">
        <v>103</v>
      </c>
      <c r="X260" s="4" t="s">
        <v>143</v>
      </c>
      <c r="Y260" s="4" t="s">
        <v>388</v>
      </c>
      <c r="Z260" t="str">
        <f t="shared" si="4"/>
        <v>Jan-24</v>
      </c>
    </row>
    <row r="261" spans="1:26" ht="43.2" x14ac:dyDescent="0.3">
      <c r="A261" s="89">
        <v>260</v>
      </c>
      <c r="B261" s="4" t="s">
        <v>129</v>
      </c>
      <c r="C261" s="4" t="s">
        <v>130</v>
      </c>
      <c r="D261" s="4" t="s">
        <v>1273</v>
      </c>
      <c r="E261" s="4" t="s">
        <v>103</v>
      </c>
      <c r="F261" s="4" t="s">
        <v>131</v>
      </c>
      <c r="G261" s="4" t="s">
        <v>166</v>
      </c>
      <c r="H261" s="4" t="s">
        <v>167</v>
      </c>
      <c r="I261" s="5" t="s">
        <v>372</v>
      </c>
      <c r="J261" s="5" t="s">
        <v>234</v>
      </c>
      <c r="K261" s="5" t="s">
        <v>372</v>
      </c>
      <c r="L261" s="5" t="s">
        <v>1274</v>
      </c>
      <c r="M261" s="4" t="s">
        <v>1275</v>
      </c>
      <c r="N261" s="4" t="s">
        <v>1276</v>
      </c>
      <c r="O261" s="4" t="s">
        <v>1030</v>
      </c>
      <c r="P261" s="4" t="s">
        <v>1277</v>
      </c>
      <c r="Q261" s="4" t="s">
        <v>1278</v>
      </c>
      <c r="R261" s="5">
        <v>61656</v>
      </c>
      <c r="S261" s="5">
        <v>0</v>
      </c>
      <c r="T261" s="5">
        <v>0</v>
      </c>
      <c r="U261" s="4" t="s">
        <v>462</v>
      </c>
      <c r="V261" s="4" t="s">
        <v>197</v>
      </c>
      <c r="W261" s="4" t="s">
        <v>103</v>
      </c>
      <c r="X261" s="4" t="s">
        <v>143</v>
      </c>
      <c r="Y261" s="4" t="s">
        <v>159</v>
      </c>
      <c r="Z261" t="str">
        <f t="shared" si="4"/>
        <v>Jan-24</v>
      </c>
    </row>
    <row r="262" spans="1:26" ht="43.2" x14ac:dyDescent="0.3">
      <c r="A262" s="89">
        <v>261</v>
      </c>
      <c r="B262" s="4" t="s">
        <v>129</v>
      </c>
      <c r="C262" s="4" t="s">
        <v>529</v>
      </c>
      <c r="D262" s="4" t="s">
        <v>1265</v>
      </c>
      <c r="E262" s="4" t="s">
        <v>103</v>
      </c>
      <c r="F262" s="4" t="s">
        <v>131</v>
      </c>
      <c r="G262" s="4" t="s">
        <v>132</v>
      </c>
      <c r="H262" s="4" t="s">
        <v>133</v>
      </c>
      <c r="I262" s="5" t="s">
        <v>372</v>
      </c>
      <c r="J262" s="5" t="s">
        <v>191</v>
      </c>
      <c r="K262" s="5" t="s">
        <v>500</v>
      </c>
      <c r="L262" s="5" t="s">
        <v>427</v>
      </c>
      <c r="M262" s="4" t="s">
        <v>137</v>
      </c>
      <c r="N262" s="4" t="s">
        <v>1279</v>
      </c>
      <c r="O262" s="4" t="s">
        <v>103</v>
      </c>
      <c r="P262" s="4" t="s">
        <v>1280</v>
      </c>
      <c r="Q262" s="4" t="s">
        <v>1281</v>
      </c>
      <c r="R262" s="5">
        <v>61551</v>
      </c>
      <c r="S262" s="5">
        <v>810</v>
      </c>
      <c r="T262" s="5">
        <v>810</v>
      </c>
      <c r="U262" s="4" t="s">
        <v>1282</v>
      </c>
      <c r="V262" s="4" t="s">
        <v>197</v>
      </c>
      <c r="W262" s="4" t="s">
        <v>103</v>
      </c>
      <c r="X262" s="4" t="s">
        <v>143</v>
      </c>
      <c r="Y262" s="4" t="s">
        <v>152</v>
      </c>
      <c r="Z262" t="str">
        <f t="shared" si="4"/>
        <v>Jan-24</v>
      </c>
    </row>
    <row r="263" spans="1:26" ht="43.2" x14ac:dyDescent="0.3">
      <c r="A263" s="89">
        <v>262</v>
      </c>
      <c r="B263" s="4" t="s">
        <v>129</v>
      </c>
      <c r="C263" s="4" t="s">
        <v>529</v>
      </c>
      <c r="D263" s="4" t="s">
        <v>1268</v>
      </c>
      <c r="E263" s="4" t="s">
        <v>103</v>
      </c>
      <c r="F263" s="4" t="s">
        <v>131</v>
      </c>
      <c r="G263" s="4" t="s">
        <v>132</v>
      </c>
      <c r="H263" s="4" t="s">
        <v>167</v>
      </c>
      <c r="I263" s="5" t="s">
        <v>646</v>
      </c>
      <c r="J263" s="5" t="s">
        <v>531</v>
      </c>
      <c r="K263" s="5" t="s">
        <v>646</v>
      </c>
      <c r="L263" s="5" t="s">
        <v>279</v>
      </c>
      <c r="M263" s="4" t="s">
        <v>223</v>
      </c>
      <c r="N263" s="4" t="s">
        <v>1073</v>
      </c>
      <c r="O263" s="4" t="s">
        <v>103</v>
      </c>
      <c r="P263" s="4" t="s">
        <v>1283</v>
      </c>
      <c r="Q263" s="4" t="s">
        <v>1284</v>
      </c>
      <c r="R263" s="5">
        <v>61440</v>
      </c>
      <c r="S263" s="5">
        <v>45</v>
      </c>
      <c r="T263" s="5">
        <v>45</v>
      </c>
      <c r="U263" s="4" t="s">
        <v>381</v>
      </c>
      <c r="V263" s="4" t="s">
        <v>151</v>
      </c>
      <c r="W263" s="4" t="s">
        <v>103</v>
      </c>
      <c r="X263" s="4" t="s">
        <v>143</v>
      </c>
      <c r="Y263" s="4" t="s">
        <v>152</v>
      </c>
      <c r="Z263" t="str">
        <f t="shared" si="4"/>
        <v>Jan-24</v>
      </c>
    </row>
    <row r="264" spans="1:26" ht="172.8" x14ac:dyDescent="0.3">
      <c r="A264" s="89">
        <v>263</v>
      </c>
      <c r="B264" s="4" t="s">
        <v>129</v>
      </c>
      <c r="C264" s="4" t="s">
        <v>130</v>
      </c>
      <c r="D264" s="4" t="s">
        <v>1138</v>
      </c>
      <c r="E264" s="4" t="s">
        <v>103</v>
      </c>
      <c r="F264" s="4" t="s">
        <v>131</v>
      </c>
      <c r="G264" s="4" t="s">
        <v>132</v>
      </c>
      <c r="H264" s="4" t="s">
        <v>133</v>
      </c>
      <c r="I264" s="5" t="s">
        <v>1285</v>
      </c>
      <c r="J264" s="5" t="s">
        <v>1286</v>
      </c>
      <c r="K264" s="5" t="s">
        <v>607</v>
      </c>
      <c r="L264" s="5" t="s">
        <v>160</v>
      </c>
      <c r="M264" s="4" t="s">
        <v>137</v>
      </c>
      <c r="N264" s="4" t="s">
        <v>1287</v>
      </c>
      <c r="O264" s="4" t="s">
        <v>1288</v>
      </c>
      <c r="P264" s="4" t="s">
        <v>1289</v>
      </c>
      <c r="Q264" s="4" t="s">
        <v>1290</v>
      </c>
      <c r="R264" s="5">
        <v>60935</v>
      </c>
      <c r="S264" s="5">
        <v>137655</v>
      </c>
      <c r="T264" s="5">
        <v>137655</v>
      </c>
      <c r="U264" s="4" t="s">
        <v>1291</v>
      </c>
      <c r="V264" s="4" t="s">
        <v>151</v>
      </c>
      <c r="W264" s="4" t="s">
        <v>103</v>
      </c>
      <c r="X264" s="4" t="s">
        <v>143</v>
      </c>
      <c r="Y264" s="4">
        <v>67851</v>
      </c>
      <c r="Z264" t="str">
        <f t="shared" si="4"/>
        <v>Jan-24</v>
      </c>
    </row>
    <row r="265" spans="1:26" ht="43.2" x14ac:dyDescent="0.3">
      <c r="A265" s="89">
        <v>264</v>
      </c>
      <c r="B265" s="4" t="s">
        <v>129</v>
      </c>
      <c r="C265" s="4" t="s">
        <v>130</v>
      </c>
      <c r="D265" s="4" t="s">
        <v>1138</v>
      </c>
      <c r="E265" s="4" t="s">
        <v>103</v>
      </c>
      <c r="F265" s="4" t="s">
        <v>131</v>
      </c>
      <c r="G265" s="4" t="s">
        <v>166</v>
      </c>
      <c r="H265" s="4" t="s">
        <v>167</v>
      </c>
      <c r="I265" s="5" t="s">
        <v>233</v>
      </c>
      <c r="J265" s="5" t="s">
        <v>191</v>
      </c>
      <c r="K265" s="5" t="s">
        <v>233</v>
      </c>
      <c r="L265" s="5" t="s">
        <v>192</v>
      </c>
      <c r="M265" s="4" t="s">
        <v>168</v>
      </c>
      <c r="N265" s="4" t="s">
        <v>1292</v>
      </c>
      <c r="O265" s="4" t="s">
        <v>103</v>
      </c>
      <c r="P265" s="4" t="s">
        <v>1292</v>
      </c>
      <c r="Q265" s="4" t="s">
        <v>1292</v>
      </c>
      <c r="R265" s="5">
        <v>61522</v>
      </c>
      <c r="S265" s="5">
        <v>90</v>
      </c>
      <c r="T265" s="5">
        <v>90</v>
      </c>
      <c r="U265" s="4" t="s">
        <v>1293</v>
      </c>
      <c r="V265" s="4" t="s">
        <v>197</v>
      </c>
      <c r="W265" s="4" t="s">
        <v>103</v>
      </c>
      <c r="X265" s="4" t="s">
        <v>143</v>
      </c>
      <c r="Y265" s="4" t="s">
        <v>1052</v>
      </c>
      <c r="Z265" t="str">
        <f t="shared" si="4"/>
        <v>Jan-24</v>
      </c>
    </row>
    <row r="266" spans="1:26" ht="43.2" x14ac:dyDescent="0.3">
      <c r="A266" s="89">
        <v>265</v>
      </c>
      <c r="B266" s="4" t="s">
        <v>129</v>
      </c>
      <c r="C266" s="4" t="s">
        <v>130</v>
      </c>
      <c r="D266" s="4" t="s">
        <v>1138</v>
      </c>
      <c r="E266" s="4" t="s">
        <v>103</v>
      </c>
      <c r="F266" s="4" t="s">
        <v>131</v>
      </c>
      <c r="G266" s="4" t="s">
        <v>166</v>
      </c>
      <c r="H266" s="4" t="s">
        <v>133</v>
      </c>
      <c r="I266" s="5" t="s">
        <v>580</v>
      </c>
      <c r="J266" s="5" t="s">
        <v>160</v>
      </c>
      <c r="K266" s="5" t="s">
        <v>580</v>
      </c>
      <c r="L266" s="5" t="s">
        <v>145</v>
      </c>
      <c r="M266" s="4" t="s">
        <v>263</v>
      </c>
      <c r="N266" s="4" t="s">
        <v>1294</v>
      </c>
      <c r="O266" s="4" t="s">
        <v>103</v>
      </c>
      <c r="P266" s="4" t="s">
        <v>1295</v>
      </c>
      <c r="Q266" s="4" t="s">
        <v>1296</v>
      </c>
      <c r="R266" s="5">
        <v>61532</v>
      </c>
      <c r="S266" s="5">
        <v>240</v>
      </c>
      <c r="T266" s="5">
        <v>240</v>
      </c>
      <c r="U266" s="4" t="s">
        <v>1297</v>
      </c>
      <c r="V266" s="4" t="s">
        <v>142</v>
      </c>
      <c r="W266" s="4" t="s">
        <v>103</v>
      </c>
      <c r="X266" s="4" t="s">
        <v>394</v>
      </c>
      <c r="Y266" s="4" t="s">
        <v>388</v>
      </c>
      <c r="Z266" t="str">
        <f t="shared" si="4"/>
        <v>Jan-24</v>
      </c>
    </row>
    <row r="267" spans="1:26" ht="57.6" x14ac:dyDescent="0.3">
      <c r="A267" s="89">
        <v>266</v>
      </c>
      <c r="B267" s="4" t="s">
        <v>129</v>
      </c>
      <c r="C267" s="4" t="s">
        <v>130</v>
      </c>
      <c r="D267" s="4" t="s">
        <v>1138</v>
      </c>
      <c r="E267" s="4" t="s">
        <v>103</v>
      </c>
      <c r="F267" s="4" t="s">
        <v>131</v>
      </c>
      <c r="G267" s="4" t="s">
        <v>132</v>
      </c>
      <c r="H267" s="4" t="s">
        <v>167</v>
      </c>
      <c r="I267" s="5" t="s">
        <v>607</v>
      </c>
      <c r="J267" s="5" t="s">
        <v>176</v>
      </c>
      <c r="K267" s="5" t="s">
        <v>607</v>
      </c>
      <c r="L267" s="5" t="s">
        <v>145</v>
      </c>
      <c r="M267" s="4" t="s">
        <v>223</v>
      </c>
      <c r="N267" s="4" t="s">
        <v>1073</v>
      </c>
      <c r="O267" s="4" t="s">
        <v>170</v>
      </c>
      <c r="P267" s="4" t="s">
        <v>1073</v>
      </c>
      <c r="Q267" s="4" t="s">
        <v>1298</v>
      </c>
      <c r="R267" s="5">
        <v>61541</v>
      </c>
      <c r="S267" s="5">
        <v>90</v>
      </c>
      <c r="T267" s="5">
        <v>90</v>
      </c>
      <c r="U267" s="4" t="s">
        <v>601</v>
      </c>
      <c r="V267" s="4" t="s">
        <v>142</v>
      </c>
      <c r="W267" s="4" t="s">
        <v>103</v>
      </c>
      <c r="X267" s="4" t="s">
        <v>143</v>
      </c>
      <c r="Y267" s="4" t="s">
        <v>152</v>
      </c>
      <c r="Z267" t="str">
        <f t="shared" si="4"/>
        <v>Jan-24</v>
      </c>
    </row>
    <row r="268" spans="1:26" ht="43.2" x14ac:dyDescent="0.3">
      <c r="A268" s="89">
        <v>267</v>
      </c>
      <c r="B268" s="4" t="s">
        <v>129</v>
      </c>
      <c r="C268" s="4" t="s">
        <v>130</v>
      </c>
      <c r="D268" s="4" t="s">
        <v>1138</v>
      </c>
      <c r="E268" s="4" t="s">
        <v>103</v>
      </c>
      <c r="F268" s="4" t="s">
        <v>131</v>
      </c>
      <c r="G268" s="4" t="s">
        <v>166</v>
      </c>
      <c r="H268" s="4" t="s">
        <v>133</v>
      </c>
      <c r="I268" s="5" t="s">
        <v>611</v>
      </c>
      <c r="J268" s="5" t="s">
        <v>200</v>
      </c>
      <c r="K268" s="5" t="s">
        <v>330</v>
      </c>
      <c r="L268" s="5" t="s">
        <v>202</v>
      </c>
      <c r="M268" s="4" t="s">
        <v>263</v>
      </c>
      <c r="N268" s="4" t="s">
        <v>1299</v>
      </c>
      <c r="O268" s="4" t="s">
        <v>103</v>
      </c>
      <c r="P268" s="4" t="s">
        <v>1300</v>
      </c>
      <c r="Q268" s="4" t="s">
        <v>1301</v>
      </c>
      <c r="R268" s="5">
        <v>61565</v>
      </c>
      <c r="S268" s="5">
        <v>90</v>
      </c>
      <c r="T268" s="5">
        <v>90</v>
      </c>
      <c r="U268" s="4" t="s">
        <v>495</v>
      </c>
      <c r="V268" s="4" t="s">
        <v>197</v>
      </c>
      <c r="W268" s="4" t="s">
        <v>103</v>
      </c>
      <c r="X268" s="4" t="s">
        <v>143</v>
      </c>
      <c r="Y268" s="4" t="s">
        <v>103</v>
      </c>
      <c r="Z268" t="str">
        <f t="shared" si="4"/>
        <v>Jan-24</v>
      </c>
    </row>
    <row r="269" spans="1:26" ht="158.4" x14ac:dyDescent="0.3">
      <c r="A269" s="89">
        <v>268</v>
      </c>
      <c r="B269" s="4" t="s">
        <v>129</v>
      </c>
      <c r="C269" s="4" t="s">
        <v>130</v>
      </c>
      <c r="D269" s="4" t="s">
        <v>1138</v>
      </c>
      <c r="E269" s="4" t="s">
        <v>103</v>
      </c>
      <c r="F269" s="4" t="s">
        <v>131</v>
      </c>
      <c r="G269" s="4" t="s">
        <v>166</v>
      </c>
      <c r="H269" s="4" t="s">
        <v>133</v>
      </c>
      <c r="I269" s="5" t="s">
        <v>190</v>
      </c>
      <c r="J269" s="5" t="s">
        <v>160</v>
      </c>
      <c r="K269" s="5" t="s">
        <v>190</v>
      </c>
      <c r="L269" s="5" t="s">
        <v>487</v>
      </c>
      <c r="M269" s="4" t="s">
        <v>263</v>
      </c>
      <c r="N269" s="4" t="s">
        <v>1302</v>
      </c>
      <c r="O269" s="4" t="s">
        <v>103</v>
      </c>
      <c r="P269" s="4" t="s">
        <v>1303</v>
      </c>
      <c r="Q269" s="4" t="s">
        <v>1304</v>
      </c>
      <c r="R269" s="5">
        <v>61575</v>
      </c>
      <c r="S269" s="5">
        <v>120</v>
      </c>
      <c r="T269" s="5">
        <v>120</v>
      </c>
      <c r="U269" s="4" t="s">
        <v>1072</v>
      </c>
      <c r="V269" s="4" t="s">
        <v>142</v>
      </c>
      <c r="W269" s="4" t="s">
        <v>103</v>
      </c>
      <c r="X269" s="4" t="s">
        <v>394</v>
      </c>
      <c r="Y269" s="4" t="s">
        <v>103</v>
      </c>
      <c r="Z269" t="str">
        <f t="shared" si="4"/>
        <v>Jan-24</v>
      </c>
    </row>
    <row r="270" spans="1:26" ht="43.2" x14ac:dyDescent="0.3">
      <c r="A270" s="89">
        <v>269</v>
      </c>
      <c r="B270" s="4" t="s">
        <v>129</v>
      </c>
      <c r="C270" s="4" t="s">
        <v>130</v>
      </c>
      <c r="D270" s="4" t="s">
        <v>1201</v>
      </c>
      <c r="E270" s="4" t="s">
        <v>103</v>
      </c>
      <c r="F270" s="4" t="s">
        <v>131</v>
      </c>
      <c r="G270" s="4" t="s">
        <v>166</v>
      </c>
      <c r="H270" s="4" t="s">
        <v>133</v>
      </c>
      <c r="I270" s="5" t="s">
        <v>314</v>
      </c>
      <c r="J270" s="5" t="s">
        <v>409</v>
      </c>
      <c r="K270" s="5" t="s">
        <v>314</v>
      </c>
      <c r="L270" s="5" t="s">
        <v>1038</v>
      </c>
      <c r="M270" s="4" t="s">
        <v>263</v>
      </c>
      <c r="N270" s="4" t="s">
        <v>1305</v>
      </c>
      <c r="O270" s="4" t="s">
        <v>103</v>
      </c>
      <c r="P270" s="4" t="s">
        <v>1305</v>
      </c>
      <c r="Q270" s="4" t="s">
        <v>1306</v>
      </c>
      <c r="R270" s="5">
        <v>61531</v>
      </c>
      <c r="S270" s="5">
        <v>30</v>
      </c>
      <c r="T270" s="5">
        <v>30</v>
      </c>
      <c r="U270" s="4" t="s">
        <v>625</v>
      </c>
      <c r="V270" s="4" t="s">
        <v>197</v>
      </c>
      <c r="W270" s="4" t="s">
        <v>103</v>
      </c>
      <c r="X270" s="4" t="s">
        <v>143</v>
      </c>
      <c r="Y270" s="4" t="s">
        <v>152</v>
      </c>
      <c r="Z270" t="str">
        <f t="shared" si="4"/>
        <v>Jan-24</v>
      </c>
    </row>
    <row r="271" spans="1:26" ht="43.2" x14ac:dyDescent="0.3">
      <c r="A271" s="89">
        <v>270</v>
      </c>
      <c r="B271" s="4" t="s">
        <v>129</v>
      </c>
      <c r="C271" s="4" t="s">
        <v>1307</v>
      </c>
      <c r="D271" s="4" t="s">
        <v>1308</v>
      </c>
      <c r="E271" s="4" t="s">
        <v>103</v>
      </c>
      <c r="F271" s="4" t="s">
        <v>131</v>
      </c>
      <c r="G271" s="4" t="s">
        <v>132</v>
      </c>
      <c r="H271" s="4" t="s">
        <v>133</v>
      </c>
      <c r="I271" s="5" t="s">
        <v>174</v>
      </c>
      <c r="J271" s="5" t="s">
        <v>459</v>
      </c>
      <c r="K271" s="5" t="s">
        <v>174</v>
      </c>
      <c r="L271" s="5" t="s">
        <v>1309</v>
      </c>
      <c r="M271" s="4" t="s">
        <v>137</v>
      </c>
      <c r="N271" s="4" t="s">
        <v>1310</v>
      </c>
      <c r="O271" s="4" t="s">
        <v>1311</v>
      </c>
      <c r="P271" s="4" t="s">
        <v>1312</v>
      </c>
      <c r="Q271" s="4" t="s">
        <v>1313</v>
      </c>
      <c r="R271" s="5">
        <v>61841</v>
      </c>
      <c r="S271" s="5">
        <v>45</v>
      </c>
      <c r="T271" s="5">
        <v>45</v>
      </c>
      <c r="U271" s="4" t="s">
        <v>814</v>
      </c>
      <c r="V271" s="4" t="s">
        <v>197</v>
      </c>
      <c r="W271" s="4" t="s">
        <v>103</v>
      </c>
      <c r="X271" s="4" t="s">
        <v>143</v>
      </c>
      <c r="Y271" s="4">
        <v>123</v>
      </c>
      <c r="Z271" t="str">
        <f t="shared" si="4"/>
        <v>Jan-24</v>
      </c>
    </row>
    <row r="272" spans="1:26" ht="57.6" x14ac:dyDescent="0.3">
      <c r="A272" s="89">
        <v>271</v>
      </c>
      <c r="B272" s="4" t="s">
        <v>129</v>
      </c>
      <c r="C272" s="4" t="s">
        <v>130</v>
      </c>
      <c r="D272" s="4" t="s">
        <v>1314</v>
      </c>
      <c r="E272" s="4" t="s">
        <v>103</v>
      </c>
      <c r="F272" s="4" t="s">
        <v>131</v>
      </c>
      <c r="G272" s="4" t="s">
        <v>132</v>
      </c>
      <c r="H272" s="4" t="s">
        <v>133</v>
      </c>
      <c r="I272" s="5" t="s">
        <v>134</v>
      </c>
      <c r="J272" s="5" t="s">
        <v>154</v>
      </c>
      <c r="K272" s="5" t="s">
        <v>134</v>
      </c>
      <c r="L272" s="5" t="s">
        <v>241</v>
      </c>
      <c r="M272" s="4" t="s">
        <v>137</v>
      </c>
      <c r="N272" s="4" t="s">
        <v>1315</v>
      </c>
      <c r="O272" s="4" t="s">
        <v>103</v>
      </c>
      <c r="P272" s="4" t="s">
        <v>1316</v>
      </c>
      <c r="Q272" s="4" t="s">
        <v>1317</v>
      </c>
      <c r="R272" s="5">
        <v>61439</v>
      </c>
      <c r="S272" s="5">
        <v>120</v>
      </c>
      <c r="T272" s="5">
        <v>120</v>
      </c>
      <c r="U272" s="4" t="s">
        <v>1318</v>
      </c>
      <c r="V272" s="4" t="s">
        <v>151</v>
      </c>
      <c r="W272" s="4" t="s">
        <v>103</v>
      </c>
      <c r="X272" s="4" t="s">
        <v>143</v>
      </c>
      <c r="Y272" s="4" t="s">
        <v>152</v>
      </c>
      <c r="Z272" t="str">
        <f t="shared" si="4"/>
        <v>Jan-24</v>
      </c>
    </row>
    <row r="273" spans="1:26" ht="43.2" x14ac:dyDescent="0.3">
      <c r="A273" s="89">
        <v>272</v>
      </c>
      <c r="B273" s="4" t="s">
        <v>129</v>
      </c>
      <c r="C273" s="4" t="s">
        <v>130</v>
      </c>
      <c r="D273" s="4" t="s">
        <v>1314</v>
      </c>
      <c r="E273" s="4" t="s">
        <v>103</v>
      </c>
      <c r="F273" s="4" t="s">
        <v>131</v>
      </c>
      <c r="G273" s="4" t="s">
        <v>132</v>
      </c>
      <c r="H273" s="4" t="s">
        <v>133</v>
      </c>
      <c r="I273" s="5" t="s">
        <v>352</v>
      </c>
      <c r="J273" s="5" t="s">
        <v>235</v>
      </c>
      <c r="K273" s="5" t="s">
        <v>352</v>
      </c>
      <c r="L273" s="5" t="s">
        <v>995</v>
      </c>
      <c r="M273" s="4" t="s">
        <v>137</v>
      </c>
      <c r="N273" s="4" t="s">
        <v>1319</v>
      </c>
      <c r="O273" s="4" t="s">
        <v>103</v>
      </c>
      <c r="P273" s="4" t="s">
        <v>1320</v>
      </c>
      <c r="Q273" s="4" t="s">
        <v>1321</v>
      </c>
      <c r="R273" s="5">
        <v>61449</v>
      </c>
      <c r="S273" s="5">
        <v>15</v>
      </c>
      <c r="T273" s="5">
        <v>15</v>
      </c>
      <c r="U273" s="4" t="s">
        <v>625</v>
      </c>
      <c r="V273" s="4" t="s">
        <v>197</v>
      </c>
      <c r="W273" s="4" t="s">
        <v>103</v>
      </c>
      <c r="X273" s="4" t="s">
        <v>143</v>
      </c>
      <c r="Y273" s="4" t="s">
        <v>152</v>
      </c>
      <c r="Z273" t="str">
        <f t="shared" si="4"/>
        <v>Jan-24</v>
      </c>
    </row>
    <row r="274" spans="1:26" ht="100.8" x14ac:dyDescent="0.3">
      <c r="A274" s="89">
        <v>273</v>
      </c>
      <c r="B274" s="4" t="s">
        <v>129</v>
      </c>
      <c r="C274" s="4" t="s">
        <v>130</v>
      </c>
      <c r="D274" s="4" t="s">
        <v>1314</v>
      </c>
      <c r="E274" s="4" t="s">
        <v>103</v>
      </c>
      <c r="F274" s="4" t="s">
        <v>131</v>
      </c>
      <c r="G274" s="4" t="s">
        <v>166</v>
      </c>
      <c r="H274" s="4" t="s">
        <v>167</v>
      </c>
      <c r="I274" s="5" t="s">
        <v>144</v>
      </c>
      <c r="J274" s="5" t="s">
        <v>487</v>
      </c>
      <c r="K274" s="5" t="s">
        <v>144</v>
      </c>
      <c r="L274" s="5" t="s">
        <v>191</v>
      </c>
      <c r="M274" s="4" t="s">
        <v>168</v>
      </c>
      <c r="N274" s="4" t="s">
        <v>1322</v>
      </c>
      <c r="O274" s="4" t="s">
        <v>170</v>
      </c>
      <c r="P274" s="4" t="s">
        <v>1323</v>
      </c>
      <c r="Q274" s="4" t="s">
        <v>1324</v>
      </c>
      <c r="R274" s="5">
        <v>61430</v>
      </c>
      <c r="S274" s="5">
        <v>600</v>
      </c>
      <c r="T274" s="5">
        <v>600</v>
      </c>
      <c r="U274" s="4" t="s">
        <v>1325</v>
      </c>
      <c r="V274" s="4" t="s">
        <v>142</v>
      </c>
      <c r="W274" s="4" t="s">
        <v>103</v>
      </c>
      <c r="X274" s="4" t="s">
        <v>143</v>
      </c>
      <c r="Y274" s="4" t="s">
        <v>103</v>
      </c>
      <c r="Z274" t="str">
        <f t="shared" si="4"/>
        <v>Jan-24</v>
      </c>
    </row>
    <row r="275" spans="1:26" ht="43.2" x14ac:dyDescent="0.3">
      <c r="A275" s="89">
        <v>274</v>
      </c>
      <c r="B275" s="4" t="s">
        <v>129</v>
      </c>
      <c r="C275" s="4" t="s">
        <v>130</v>
      </c>
      <c r="D275" s="4" t="s">
        <v>1314</v>
      </c>
      <c r="E275" s="4" t="s">
        <v>103</v>
      </c>
      <c r="F275" s="4" t="s">
        <v>131</v>
      </c>
      <c r="G275" s="4" t="s">
        <v>166</v>
      </c>
      <c r="H275" s="4" t="s">
        <v>133</v>
      </c>
      <c r="I275" s="5" t="s">
        <v>174</v>
      </c>
      <c r="J275" s="5" t="s">
        <v>176</v>
      </c>
      <c r="K275" s="5" t="s">
        <v>174</v>
      </c>
      <c r="L275" s="5" t="s">
        <v>1326</v>
      </c>
      <c r="M275" s="4" t="s">
        <v>263</v>
      </c>
      <c r="N275" s="4" t="s">
        <v>1327</v>
      </c>
      <c r="O275" s="4" t="s">
        <v>103</v>
      </c>
      <c r="P275" s="4" t="s">
        <v>690</v>
      </c>
      <c r="Q275" s="4" t="s">
        <v>1328</v>
      </c>
      <c r="R275" s="5">
        <v>61506</v>
      </c>
      <c r="S275" s="5">
        <v>20</v>
      </c>
      <c r="T275" s="5">
        <v>20</v>
      </c>
      <c r="U275" s="4" t="s">
        <v>669</v>
      </c>
      <c r="V275" s="4" t="s">
        <v>142</v>
      </c>
      <c r="W275" s="4" t="s">
        <v>103</v>
      </c>
      <c r="X275" s="4" t="s">
        <v>143</v>
      </c>
      <c r="Y275" s="4" t="s">
        <v>103</v>
      </c>
      <c r="Z275" t="str">
        <f t="shared" si="4"/>
        <v>Jan-24</v>
      </c>
    </row>
    <row r="276" spans="1:26" ht="57.6" x14ac:dyDescent="0.3">
      <c r="A276" s="89">
        <v>275</v>
      </c>
      <c r="B276" s="4" t="s">
        <v>129</v>
      </c>
      <c r="C276" s="4" t="s">
        <v>130</v>
      </c>
      <c r="D276" s="4" t="s">
        <v>1314</v>
      </c>
      <c r="E276" s="4" t="s">
        <v>103</v>
      </c>
      <c r="F276" s="4" t="s">
        <v>131</v>
      </c>
      <c r="G276" s="4" t="s">
        <v>132</v>
      </c>
      <c r="H276" s="4" t="s">
        <v>167</v>
      </c>
      <c r="I276" s="5" t="s">
        <v>580</v>
      </c>
      <c r="J276" s="5" t="s">
        <v>246</v>
      </c>
      <c r="K276" s="5" t="s">
        <v>580</v>
      </c>
      <c r="L276" s="5" t="s">
        <v>353</v>
      </c>
      <c r="M276" s="4" t="s">
        <v>223</v>
      </c>
      <c r="N276" s="4" t="s">
        <v>1329</v>
      </c>
      <c r="O276" s="4" t="s">
        <v>170</v>
      </c>
      <c r="P276" s="4" t="s">
        <v>1329</v>
      </c>
      <c r="Q276" s="4" t="s">
        <v>1330</v>
      </c>
      <c r="R276" s="5">
        <v>61520</v>
      </c>
      <c r="S276" s="5">
        <v>30</v>
      </c>
      <c r="T276" s="5">
        <v>30</v>
      </c>
      <c r="U276" s="4" t="s">
        <v>601</v>
      </c>
      <c r="V276" s="4" t="s">
        <v>151</v>
      </c>
      <c r="W276" s="4" t="s">
        <v>103</v>
      </c>
      <c r="X276" s="4" t="s">
        <v>143</v>
      </c>
      <c r="Y276" s="4" t="s">
        <v>152</v>
      </c>
      <c r="Z276" t="str">
        <f t="shared" si="4"/>
        <v>Jan-24</v>
      </c>
    </row>
    <row r="277" spans="1:26" ht="43.2" x14ac:dyDescent="0.3">
      <c r="A277" s="89">
        <v>276</v>
      </c>
      <c r="B277" s="4" t="s">
        <v>129</v>
      </c>
      <c r="C277" s="4" t="s">
        <v>130</v>
      </c>
      <c r="D277" s="4" t="s">
        <v>1314</v>
      </c>
      <c r="E277" s="4" t="s">
        <v>103</v>
      </c>
      <c r="F277" s="4" t="s">
        <v>131</v>
      </c>
      <c r="G277" s="4" t="s">
        <v>132</v>
      </c>
      <c r="H277" s="4" t="s">
        <v>167</v>
      </c>
      <c r="I277" s="5" t="s">
        <v>372</v>
      </c>
      <c r="J277" s="5" t="s">
        <v>288</v>
      </c>
      <c r="K277" s="5" t="s">
        <v>372</v>
      </c>
      <c r="L277" s="5" t="s">
        <v>532</v>
      </c>
      <c r="M277" s="4" t="s">
        <v>223</v>
      </c>
      <c r="N277" s="4" t="s">
        <v>1331</v>
      </c>
      <c r="O277" s="4" t="s">
        <v>103</v>
      </c>
      <c r="P277" s="4" t="s">
        <v>1332</v>
      </c>
      <c r="Q277" s="4" t="s">
        <v>1333</v>
      </c>
      <c r="R277" s="5">
        <v>61547</v>
      </c>
      <c r="S277" s="5">
        <v>60</v>
      </c>
      <c r="T277" s="5">
        <v>60</v>
      </c>
      <c r="U277" s="4" t="s">
        <v>1334</v>
      </c>
      <c r="V277" s="4" t="s">
        <v>151</v>
      </c>
      <c r="W277" s="4" t="s">
        <v>103</v>
      </c>
      <c r="X277" s="4" t="s">
        <v>143</v>
      </c>
      <c r="Y277" s="4">
        <v>71119</v>
      </c>
      <c r="Z277" t="str">
        <f t="shared" si="4"/>
        <v>Jan-24</v>
      </c>
    </row>
    <row r="278" spans="1:26" ht="43.2" x14ac:dyDescent="0.3">
      <c r="A278" s="89">
        <v>277</v>
      </c>
      <c r="B278" s="4" t="s">
        <v>129</v>
      </c>
      <c r="C278" s="4" t="s">
        <v>1335</v>
      </c>
      <c r="D278" s="4" t="s">
        <v>1336</v>
      </c>
      <c r="E278" s="4" t="s">
        <v>103</v>
      </c>
      <c r="F278" s="4" t="s">
        <v>131</v>
      </c>
      <c r="G278" s="4" t="s">
        <v>132</v>
      </c>
      <c r="H278" s="4" t="s">
        <v>133</v>
      </c>
      <c r="I278" s="5" t="s">
        <v>389</v>
      </c>
      <c r="J278" s="5" t="s">
        <v>246</v>
      </c>
      <c r="K278" s="5" t="s">
        <v>389</v>
      </c>
      <c r="L278" s="5" t="s">
        <v>621</v>
      </c>
      <c r="M278" s="4" t="s">
        <v>137</v>
      </c>
      <c r="N278" s="4" t="s">
        <v>1337</v>
      </c>
      <c r="O278" s="4" t="s">
        <v>103</v>
      </c>
      <c r="P278" s="4" t="s">
        <v>1338</v>
      </c>
      <c r="Q278" s="4" t="s">
        <v>1339</v>
      </c>
      <c r="R278" s="5">
        <v>61787</v>
      </c>
      <c r="S278" s="5">
        <v>90</v>
      </c>
      <c r="T278" s="5">
        <v>90</v>
      </c>
      <c r="U278" s="4" t="s">
        <v>844</v>
      </c>
      <c r="V278" s="4" t="s">
        <v>151</v>
      </c>
      <c r="W278" s="4" t="s">
        <v>103</v>
      </c>
      <c r="X278" s="4" t="s">
        <v>143</v>
      </c>
      <c r="Y278" s="4" t="s">
        <v>152</v>
      </c>
      <c r="Z278" t="str">
        <f t="shared" si="4"/>
        <v>Jan-24</v>
      </c>
    </row>
    <row r="279" spans="1:26" ht="43.2" x14ac:dyDescent="0.3">
      <c r="A279" s="89">
        <v>278</v>
      </c>
      <c r="B279" s="4" t="s">
        <v>129</v>
      </c>
      <c r="C279" s="4" t="s">
        <v>1307</v>
      </c>
      <c r="D279" s="4" t="s">
        <v>1340</v>
      </c>
      <c r="E279" s="4" t="s">
        <v>103</v>
      </c>
      <c r="F279" s="4" t="s">
        <v>131</v>
      </c>
      <c r="G279" s="4" t="s">
        <v>132</v>
      </c>
      <c r="H279" s="4" t="s">
        <v>133</v>
      </c>
      <c r="I279" s="5" t="s">
        <v>352</v>
      </c>
      <c r="J279" s="5" t="s">
        <v>467</v>
      </c>
      <c r="K279" s="5" t="s">
        <v>352</v>
      </c>
      <c r="L279" s="5" t="s">
        <v>246</v>
      </c>
      <c r="M279" s="4" t="s">
        <v>137</v>
      </c>
      <c r="N279" s="4" t="s">
        <v>1341</v>
      </c>
      <c r="O279" s="4" t="s">
        <v>103</v>
      </c>
      <c r="P279" s="4" t="s">
        <v>1342</v>
      </c>
      <c r="Q279" s="4" t="s">
        <v>1343</v>
      </c>
      <c r="R279" s="5">
        <v>61452</v>
      </c>
      <c r="S279" s="5">
        <v>90</v>
      </c>
      <c r="T279" s="5">
        <v>90</v>
      </c>
      <c r="U279" s="4" t="s">
        <v>1123</v>
      </c>
      <c r="V279" s="4" t="s">
        <v>151</v>
      </c>
      <c r="W279" s="4" t="s">
        <v>103</v>
      </c>
      <c r="X279" s="4" t="s">
        <v>143</v>
      </c>
      <c r="Y279" s="4" t="s">
        <v>152</v>
      </c>
      <c r="Z279" t="str">
        <f t="shared" si="4"/>
        <v>Jan-24</v>
      </c>
    </row>
    <row r="280" spans="1:26" ht="43.2" x14ac:dyDescent="0.3">
      <c r="A280" s="89">
        <v>279</v>
      </c>
      <c r="B280" s="4" t="s">
        <v>129</v>
      </c>
      <c r="C280" s="4" t="s">
        <v>1307</v>
      </c>
      <c r="D280" s="4" t="s">
        <v>1340</v>
      </c>
      <c r="E280" s="4" t="s">
        <v>103</v>
      </c>
      <c r="F280" s="4" t="s">
        <v>131</v>
      </c>
      <c r="G280" s="4" t="s">
        <v>132</v>
      </c>
      <c r="H280" s="4" t="s">
        <v>133</v>
      </c>
      <c r="I280" s="5" t="s">
        <v>646</v>
      </c>
      <c r="J280" s="5" t="s">
        <v>760</v>
      </c>
      <c r="K280" s="5" t="s">
        <v>646</v>
      </c>
      <c r="L280" s="5" t="s">
        <v>191</v>
      </c>
      <c r="M280" s="4" t="s">
        <v>137</v>
      </c>
      <c r="N280" s="4" t="s">
        <v>1344</v>
      </c>
      <c r="O280" s="4" t="s">
        <v>103</v>
      </c>
      <c r="P280" s="4" t="s">
        <v>1345</v>
      </c>
      <c r="Q280" s="4" t="s">
        <v>1346</v>
      </c>
      <c r="R280" s="5">
        <v>61478</v>
      </c>
      <c r="S280" s="5">
        <v>30</v>
      </c>
      <c r="T280" s="5">
        <v>30</v>
      </c>
      <c r="U280" s="4" t="s">
        <v>1347</v>
      </c>
      <c r="V280" s="4" t="s">
        <v>151</v>
      </c>
      <c r="W280" s="4" t="s">
        <v>103</v>
      </c>
      <c r="X280" s="4" t="s">
        <v>143</v>
      </c>
      <c r="Y280" s="4" t="s">
        <v>152</v>
      </c>
      <c r="Z280" t="str">
        <f t="shared" si="4"/>
        <v>Jan-24</v>
      </c>
    </row>
    <row r="281" spans="1:26" ht="57.6" x14ac:dyDescent="0.3">
      <c r="A281" s="89">
        <v>280</v>
      </c>
      <c r="B281" s="4" t="s">
        <v>129</v>
      </c>
      <c r="C281" s="4" t="s">
        <v>1307</v>
      </c>
      <c r="D281" s="4" t="s">
        <v>1340</v>
      </c>
      <c r="E281" s="4" t="s">
        <v>103</v>
      </c>
      <c r="F281" s="4" t="s">
        <v>131</v>
      </c>
      <c r="G281" s="4" t="s">
        <v>132</v>
      </c>
      <c r="H281" s="4" t="s">
        <v>133</v>
      </c>
      <c r="I281" s="5" t="s">
        <v>181</v>
      </c>
      <c r="J281" s="5" t="s">
        <v>183</v>
      </c>
      <c r="K281" s="5" t="s">
        <v>181</v>
      </c>
      <c r="L281" s="5" t="s">
        <v>523</v>
      </c>
      <c r="M281" s="4" t="s">
        <v>137</v>
      </c>
      <c r="N281" s="4" t="s">
        <v>1348</v>
      </c>
      <c r="O281" s="4" t="s">
        <v>103</v>
      </c>
      <c r="P281" s="4" t="s">
        <v>1348</v>
      </c>
      <c r="Q281" s="4" t="s">
        <v>1349</v>
      </c>
      <c r="R281" s="5">
        <v>61459</v>
      </c>
      <c r="S281" s="5">
        <v>20</v>
      </c>
      <c r="T281" s="5">
        <v>20</v>
      </c>
      <c r="U281" s="4" t="s">
        <v>1350</v>
      </c>
      <c r="V281" s="4" t="s">
        <v>142</v>
      </c>
      <c r="W281" s="4" t="s">
        <v>103</v>
      </c>
      <c r="X281" s="4" t="s">
        <v>143</v>
      </c>
      <c r="Y281" s="4" t="s">
        <v>152</v>
      </c>
      <c r="Z281" t="str">
        <f t="shared" si="4"/>
        <v>Jan-24</v>
      </c>
    </row>
    <row r="282" spans="1:26" ht="43.2" x14ac:dyDescent="0.3">
      <c r="A282" s="89">
        <v>281</v>
      </c>
      <c r="B282" s="4" t="s">
        <v>129</v>
      </c>
      <c r="C282" s="4" t="s">
        <v>1307</v>
      </c>
      <c r="D282" s="4" t="s">
        <v>1340</v>
      </c>
      <c r="E282" s="4" t="s">
        <v>103</v>
      </c>
      <c r="F282" s="4" t="s">
        <v>131</v>
      </c>
      <c r="G282" s="4" t="s">
        <v>166</v>
      </c>
      <c r="H282" s="4" t="s">
        <v>133</v>
      </c>
      <c r="I282" s="5" t="s">
        <v>580</v>
      </c>
      <c r="J282" s="5" t="s">
        <v>332</v>
      </c>
      <c r="K282" s="5" t="s">
        <v>580</v>
      </c>
      <c r="L282" s="5" t="s">
        <v>459</v>
      </c>
      <c r="M282" s="4" t="s">
        <v>707</v>
      </c>
      <c r="N282" s="4" t="s">
        <v>1351</v>
      </c>
      <c r="O282" s="4" t="s">
        <v>103</v>
      </c>
      <c r="P282" s="4" t="s">
        <v>1352</v>
      </c>
      <c r="Q282" s="4" t="s">
        <v>1353</v>
      </c>
      <c r="R282" s="5">
        <v>61527</v>
      </c>
      <c r="S282" s="5">
        <v>2700</v>
      </c>
      <c r="T282" s="5">
        <v>2700</v>
      </c>
      <c r="U282" s="4" t="s">
        <v>669</v>
      </c>
      <c r="V282" s="4" t="s">
        <v>197</v>
      </c>
      <c r="W282" s="4" t="s">
        <v>103</v>
      </c>
      <c r="X282" s="4" t="s">
        <v>143</v>
      </c>
      <c r="Y282" s="4" t="s">
        <v>103</v>
      </c>
      <c r="Z282" t="str">
        <f t="shared" si="4"/>
        <v>Jan-24</v>
      </c>
    </row>
    <row r="283" spans="1:26" ht="43.2" x14ac:dyDescent="0.3">
      <c r="A283" s="89">
        <v>282</v>
      </c>
      <c r="B283" s="4" t="s">
        <v>129</v>
      </c>
      <c r="C283" s="4" t="s">
        <v>1307</v>
      </c>
      <c r="D283" s="4" t="s">
        <v>1340</v>
      </c>
      <c r="E283" s="4" t="s">
        <v>103</v>
      </c>
      <c r="F283" s="4" t="s">
        <v>131</v>
      </c>
      <c r="G283" s="4" t="s">
        <v>166</v>
      </c>
      <c r="H283" s="4" t="s">
        <v>133</v>
      </c>
      <c r="I283" s="5" t="s">
        <v>611</v>
      </c>
      <c r="J283" s="5" t="s">
        <v>614</v>
      </c>
      <c r="K283" s="5" t="s">
        <v>611</v>
      </c>
      <c r="L283" s="5" t="s">
        <v>302</v>
      </c>
      <c r="M283" s="4" t="s">
        <v>263</v>
      </c>
      <c r="N283" s="4" t="s">
        <v>1354</v>
      </c>
      <c r="O283" s="4" t="s">
        <v>103</v>
      </c>
      <c r="P283" s="4" t="s">
        <v>1355</v>
      </c>
      <c r="Q283" s="4" t="s">
        <v>1356</v>
      </c>
      <c r="R283" s="5">
        <v>61566</v>
      </c>
      <c r="S283" s="5">
        <v>20</v>
      </c>
      <c r="T283" s="5">
        <v>20</v>
      </c>
      <c r="U283" s="4" t="s">
        <v>495</v>
      </c>
      <c r="V283" s="4" t="s">
        <v>197</v>
      </c>
      <c r="W283" s="4" t="s">
        <v>103</v>
      </c>
      <c r="X283" s="4" t="s">
        <v>143</v>
      </c>
      <c r="Y283" s="4" t="s">
        <v>103</v>
      </c>
      <c r="Z283" t="str">
        <f t="shared" si="4"/>
        <v>Jan-24</v>
      </c>
    </row>
    <row r="284" spans="1:26" ht="43.2" x14ac:dyDescent="0.3">
      <c r="A284" s="89">
        <v>283</v>
      </c>
      <c r="B284" s="4" t="s">
        <v>129</v>
      </c>
      <c r="C284" s="4" t="s">
        <v>1307</v>
      </c>
      <c r="D284" s="4" t="s">
        <v>1340</v>
      </c>
      <c r="E284" s="4" t="s">
        <v>103</v>
      </c>
      <c r="F284" s="4" t="s">
        <v>131</v>
      </c>
      <c r="G284" s="4" t="s">
        <v>166</v>
      </c>
      <c r="H284" s="4" t="s">
        <v>133</v>
      </c>
      <c r="I284" s="5" t="s">
        <v>372</v>
      </c>
      <c r="J284" s="5" t="s">
        <v>459</v>
      </c>
      <c r="K284" s="5" t="s">
        <v>372</v>
      </c>
      <c r="L284" s="5" t="s">
        <v>234</v>
      </c>
      <c r="M284" s="4" t="s">
        <v>263</v>
      </c>
      <c r="N284" s="4" t="s">
        <v>1357</v>
      </c>
      <c r="O284" s="4" t="s">
        <v>103</v>
      </c>
      <c r="P284" s="4" t="s">
        <v>1358</v>
      </c>
      <c r="Q284" s="4" t="s">
        <v>1359</v>
      </c>
      <c r="R284" s="5">
        <v>61552</v>
      </c>
      <c r="S284" s="5">
        <v>60</v>
      </c>
      <c r="T284" s="5">
        <v>60</v>
      </c>
      <c r="U284" s="4" t="s">
        <v>495</v>
      </c>
      <c r="V284" s="4" t="s">
        <v>197</v>
      </c>
      <c r="W284" s="4" t="s">
        <v>103</v>
      </c>
      <c r="X284" s="4" t="s">
        <v>143</v>
      </c>
      <c r="Y284" s="4" t="s">
        <v>103</v>
      </c>
      <c r="Z284" t="str">
        <f t="shared" si="4"/>
        <v>Jan-24</v>
      </c>
    </row>
    <row r="285" spans="1:26" ht="43.2" x14ac:dyDescent="0.3">
      <c r="A285" s="89">
        <v>284</v>
      </c>
      <c r="B285" s="4" t="s">
        <v>129</v>
      </c>
      <c r="C285" s="4" t="s">
        <v>1307</v>
      </c>
      <c r="D285" s="4" t="s">
        <v>1340</v>
      </c>
      <c r="E285" s="4" t="s">
        <v>103</v>
      </c>
      <c r="F285" s="4" t="s">
        <v>131</v>
      </c>
      <c r="G285" s="4" t="s">
        <v>166</v>
      </c>
      <c r="H285" s="4" t="s">
        <v>133</v>
      </c>
      <c r="I285" s="5" t="s">
        <v>240</v>
      </c>
      <c r="J285" s="5" t="s">
        <v>200</v>
      </c>
      <c r="K285" s="5" t="s">
        <v>240</v>
      </c>
      <c r="L285" s="5" t="s">
        <v>192</v>
      </c>
      <c r="M285" s="4" t="s">
        <v>263</v>
      </c>
      <c r="N285" s="4" t="s">
        <v>1360</v>
      </c>
      <c r="O285" s="4" t="s">
        <v>103</v>
      </c>
      <c r="P285" s="4" t="s">
        <v>1361</v>
      </c>
      <c r="Q285" s="4" t="s">
        <v>1362</v>
      </c>
      <c r="R285" s="5">
        <v>61555</v>
      </c>
      <c r="S285" s="5">
        <v>30</v>
      </c>
      <c r="T285" s="5">
        <v>30</v>
      </c>
      <c r="U285" s="4" t="s">
        <v>495</v>
      </c>
      <c r="V285" s="4" t="s">
        <v>197</v>
      </c>
      <c r="W285" s="4" t="s">
        <v>103</v>
      </c>
      <c r="X285" s="4" t="s">
        <v>143</v>
      </c>
      <c r="Y285" s="4" t="s">
        <v>103</v>
      </c>
      <c r="Z285" t="str">
        <f t="shared" si="4"/>
        <v>Jan-24</v>
      </c>
    </row>
    <row r="286" spans="1:26" ht="43.2" x14ac:dyDescent="0.3">
      <c r="A286" s="89">
        <v>285</v>
      </c>
      <c r="B286" s="4" t="s">
        <v>129</v>
      </c>
      <c r="C286" s="4" t="s">
        <v>1307</v>
      </c>
      <c r="D286" s="4" t="s">
        <v>1363</v>
      </c>
      <c r="E286" s="4" t="s">
        <v>103</v>
      </c>
      <c r="F286" s="4" t="s">
        <v>131</v>
      </c>
      <c r="G286" s="4" t="s">
        <v>132</v>
      </c>
      <c r="H286" s="4" t="s">
        <v>133</v>
      </c>
      <c r="I286" s="5" t="s">
        <v>602</v>
      </c>
      <c r="J286" s="5" t="s">
        <v>467</v>
      </c>
      <c r="K286" s="5" t="s">
        <v>602</v>
      </c>
      <c r="L286" s="5" t="s">
        <v>353</v>
      </c>
      <c r="M286" s="4" t="s">
        <v>137</v>
      </c>
      <c r="N286" s="4" t="s">
        <v>1364</v>
      </c>
      <c r="O286" s="4" t="s">
        <v>103</v>
      </c>
      <c r="P286" s="4" t="s">
        <v>1365</v>
      </c>
      <c r="Q286" s="4" t="s">
        <v>1366</v>
      </c>
      <c r="R286" s="5">
        <v>61534</v>
      </c>
      <c r="S286" s="5">
        <v>120</v>
      </c>
      <c r="T286" s="5">
        <v>120</v>
      </c>
      <c r="U286" s="4" t="s">
        <v>606</v>
      </c>
      <c r="V286" s="4" t="s">
        <v>151</v>
      </c>
      <c r="W286" s="4" t="s">
        <v>103</v>
      </c>
      <c r="X286" s="4" t="s">
        <v>143</v>
      </c>
      <c r="Y286" s="4" t="s">
        <v>152</v>
      </c>
      <c r="Z286" t="str">
        <f t="shared" si="4"/>
        <v>Jan-24</v>
      </c>
    </row>
    <row r="287" spans="1:26" ht="43.2" x14ac:dyDescent="0.3">
      <c r="A287" s="89">
        <v>286</v>
      </c>
      <c r="B287" s="4" t="s">
        <v>129</v>
      </c>
      <c r="C287" s="4" t="s">
        <v>1367</v>
      </c>
      <c r="D287" s="4" t="s">
        <v>1368</v>
      </c>
      <c r="E287" s="4" t="s">
        <v>103</v>
      </c>
      <c r="F287" s="4" t="s">
        <v>131</v>
      </c>
      <c r="G287" s="4" t="s">
        <v>132</v>
      </c>
      <c r="H287" s="4" t="s">
        <v>167</v>
      </c>
      <c r="I287" s="5" t="s">
        <v>144</v>
      </c>
      <c r="J287" s="5" t="s">
        <v>365</v>
      </c>
      <c r="K287" s="5" t="s">
        <v>144</v>
      </c>
      <c r="L287" s="5" t="s">
        <v>423</v>
      </c>
      <c r="M287" s="4" t="s">
        <v>223</v>
      </c>
      <c r="N287" s="4" t="s">
        <v>1369</v>
      </c>
      <c r="O287" s="4" t="s">
        <v>103</v>
      </c>
      <c r="P287" s="4" t="s">
        <v>1369</v>
      </c>
      <c r="Q287" s="4" t="s">
        <v>1370</v>
      </c>
      <c r="R287" s="5">
        <v>61887</v>
      </c>
      <c r="S287" s="5">
        <v>75</v>
      </c>
      <c r="T287" s="5">
        <v>75</v>
      </c>
      <c r="U287" s="4" t="s">
        <v>1371</v>
      </c>
      <c r="V287" s="4" t="s">
        <v>151</v>
      </c>
      <c r="W287" s="4" t="s">
        <v>103</v>
      </c>
      <c r="X287" s="4" t="s">
        <v>143</v>
      </c>
      <c r="Y287" s="4" t="s">
        <v>152</v>
      </c>
      <c r="Z287" t="str">
        <f t="shared" si="4"/>
        <v>Jan-24</v>
      </c>
    </row>
    <row r="288" spans="1:26" ht="72" x14ac:dyDescent="0.3">
      <c r="A288" s="89">
        <v>287</v>
      </c>
      <c r="B288" s="4" t="s">
        <v>129</v>
      </c>
      <c r="C288" s="4" t="s">
        <v>1367</v>
      </c>
      <c r="D288" s="4" t="s">
        <v>1368</v>
      </c>
      <c r="E288" s="4" t="s">
        <v>103</v>
      </c>
      <c r="F288" s="4" t="s">
        <v>131</v>
      </c>
      <c r="G288" s="4" t="s">
        <v>132</v>
      </c>
      <c r="H288" s="4" t="s">
        <v>167</v>
      </c>
      <c r="I288" s="5" t="s">
        <v>144</v>
      </c>
      <c r="J288" s="5" t="s">
        <v>145</v>
      </c>
      <c r="K288" s="5" t="s">
        <v>144</v>
      </c>
      <c r="L288" s="5" t="s">
        <v>467</v>
      </c>
      <c r="M288" s="4" t="s">
        <v>223</v>
      </c>
      <c r="N288" s="4" t="s">
        <v>1372</v>
      </c>
      <c r="O288" s="4" t="s">
        <v>103</v>
      </c>
      <c r="P288" s="4" t="s">
        <v>1372</v>
      </c>
      <c r="Q288" s="4" t="s">
        <v>1373</v>
      </c>
      <c r="R288" s="5">
        <v>61885</v>
      </c>
      <c r="S288" s="5">
        <v>120</v>
      </c>
      <c r="T288" s="5">
        <v>120</v>
      </c>
      <c r="U288" s="4" t="s">
        <v>1371</v>
      </c>
      <c r="V288" s="4" t="s">
        <v>151</v>
      </c>
      <c r="W288" s="4" t="s">
        <v>103</v>
      </c>
      <c r="X288" s="4" t="s">
        <v>143</v>
      </c>
      <c r="Y288" s="4" t="s">
        <v>152</v>
      </c>
      <c r="Z288" t="str">
        <f t="shared" si="4"/>
        <v>Jan-24</v>
      </c>
    </row>
    <row r="289" spans="1:26" ht="43.2" x14ac:dyDescent="0.3">
      <c r="A289" s="89">
        <v>288</v>
      </c>
      <c r="B289" s="4" t="s">
        <v>129</v>
      </c>
      <c r="C289" s="4" t="s">
        <v>130</v>
      </c>
      <c r="D289" s="4" t="s">
        <v>1374</v>
      </c>
      <c r="E289" s="4" t="s">
        <v>103</v>
      </c>
      <c r="F289" s="4" t="s">
        <v>131</v>
      </c>
      <c r="G289" s="4" t="s">
        <v>132</v>
      </c>
      <c r="H289" s="4" t="s">
        <v>133</v>
      </c>
      <c r="I289" s="5" t="s">
        <v>500</v>
      </c>
      <c r="J289" s="5" t="s">
        <v>531</v>
      </c>
      <c r="K289" s="5" t="s">
        <v>500</v>
      </c>
      <c r="L289" s="5" t="s">
        <v>532</v>
      </c>
      <c r="M289" s="4" t="s">
        <v>137</v>
      </c>
      <c r="N289" s="4" t="s">
        <v>1375</v>
      </c>
      <c r="O289" s="4" t="s">
        <v>103</v>
      </c>
      <c r="P289" s="4" t="s">
        <v>1376</v>
      </c>
      <c r="Q289" s="4" t="s">
        <v>1377</v>
      </c>
      <c r="R289" s="5">
        <v>61664</v>
      </c>
      <c r="S289" s="5">
        <v>30</v>
      </c>
      <c r="T289" s="5">
        <v>30</v>
      </c>
      <c r="U289" s="4" t="s">
        <v>536</v>
      </c>
      <c r="V289" s="4" t="s">
        <v>151</v>
      </c>
      <c r="W289" s="4" t="s">
        <v>103</v>
      </c>
      <c r="X289" s="4" t="s">
        <v>143</v>
      </c>
      <c r="Y289" s="4" t="s">
        <v>152</v>
      </c>
      <c r="Z289" t="str">
        <f t="shared" si="4"/>
        <v>Jan-24</v>
      </c>
    </row>
    <row r="290" spans="1:26" ht="43.2" x14ac:dyDescent="0.3">
      <c r="A290" s="89">
        <v>289</v>
      </c>
      <c r="B290" s="4" t="s">
        <v>129</v>
      </c>
      <c r="C290" s="4" t="s">
        <v>130</v>
      </c>
      <c r="D290" s="4" t="s">
        <v>1374</v>
      </c>
      <c r="E290" s="4" t="s">
        <v>103</v>
      </c>
      <c r="F290" s="4" t="s">
        <v>131</v>
      </c>
      <c r="G290" s="4" t="s">
        <v>132</v>
      </c>
      <c r="H290" s="4" t="s">
        <v>167</v>
      </c>
      <c r="I290" s="5" t="s">
        <v>250</v>
      </c>
      <c r="J290" s="5" t="s">
        <v>1250</v>
      </c>
      <c r="K290" s="5" t="s">
        <v>250</v>
      </c>
      <c r="L290" s="5" t="s">
        <v>1378</v>
      </c>
      <c r="M290" s="4" t="s">
        <v>223</v>
      </c>
      <c r="N290" s="4" t="s">
        <v>1379</v>
      </c>
      <c r="O290" s="4" t="s">
        <v>103</v>
      </c>
      <c r="P290" s="4" t="s">
        <v>1379</v>
      </c>
      <c r="Q290" s="4" t="s">
        <v>1380</v>
      </c>
      <c r="R290" s="5">
        <v>61611</v>
      </c>
      <c r="S290" s="5">
        <v>25</v>
      </c>
      <c r="T290" s="5">
        <v>25</v>
      </c>
      <c r="U290" s="4" t="s">
        <v>370</v>
      </c>
      <c r="V290" s="4" t="s">
        <v>142</v>
      </c>
      <c r="W290" s="4" t="s">
        <v>103</v>
      </c>
      <c r="X290" s="4" t="s">
        <v>143</v>
      </c>
      <c r="Y290" s="4">
        <v>71132</v>
      </c>
      <c r="Z290" t="str">
        <f t="shared" si="4"/>
        <v>Jan-24</v>
      </c>
    </row>
    <row r="291" spans="1:26" ht="43.2" x14ac:dyDescent="0.3">
      <c r="A291" s="89">
        <v>290</v>
      </c>
      <c r="B291" s="4" t="s">
        <v>129</v>
      </c>
      <c r="C291" s="4" t="s">
        <v>130</v>
      </c>
      <c r="D291" s="4" t="s">
        <v>1381</v>
      </c>
      <c r="E291" s="4" t="s">
        <v>103</v>
      </c>
      <c r="F291" s="4" t="s">
        <v>131</v>
      </c>
      <c r="G291" s="4" t="s">
        <v>166</v>
      </c>
      <c r="H291" s="4" t="s">
        <v>133</v>
      </c>
      <c r="I291" s="5" t="s">
        <v>546</v>
      </c>
      <c r="J291" s="5" t="s">
        <v>296</v>
      </c>
      <c r="K291" s="5" t="s">
        <v>546</v>
      </c>
      <c r="L291" s="5" t="s">
        <v>191</v>
      </c>
      <c r="M291" s="4" t="s">
        <v>263</v>
      </c>
      <c r="N291" s="4" t="s">
        <v>1382</v>
      </c>
      <c r="O291" s="4" t="s">
        <v>103</v>
      </c>
      <c r="P291" s="4" t="s">
        <v>539</v>
      </c>
      <c r="Q291" s="4" t="s">
        <v>1383</v>
      </c>
      <c r="R291" s="5">
        <v>61677</v>
      </c>
      <c r="S291" s="5">
        <v>120</v>
      </c>
      <c r="T291" s="5">
        <v>120</v>
      </c>
      <c r="U291" s="4" t="s">
        <v>1384</v>
      </c>
      <c r="V291" s="4" t="s">
        <v>151</v>
      </c>
      <c r="W291" s="4" t="s">
        <v>103</v>
      </c>
      <c r="X291" s="4" t="s">
        <v>143</v>
      </c>
      <c r="Y291" s="4" t="s">
        <v>1385</v>
      </c>
      <c r="Z291" t="str">
        <f t="shared" si="4"/>
        <v>Jan-24</v>
      </c>
    </row>
    <row r="292" spans="1:26" ht="43.2" x14ac:dyDescent="0.3">
      <c r="A292" s="89">
        <v>291</v>
      </c>
      <c r="B292" s="4" t="s">
        <v>129</v>
      </c>
      <c r="C292" s="4" t="s">
        <v>130</v>
      </c>
      <c r="D292" s="4" t="s">
        <v>1386</v>
      </c>
      <c r="E292" s="4" t="s">
        <v>103</v>
      </c>
      <c r="F292" s="4" t="s">
        <v>131</v>
      </c>
      <c r="G292" s="4" t="s">
        <v>132</v>
      </c>
      <c r="H292" s="4" t="s">
        <v>133</v>
      </c>
      <c r="I292" s="5" t="s">
        <v>322</v>
      </c>
      <c r="J292" s="5" t="s">
        <v>449</v>
      </c>
      <c r="K292" s="5" t="s">
        <v>322</v>
      </c>
      <c r="L292" s="5" t="s">
        <v>279</v>
      </c>
      <c r="M292" s="4" t="s">
        <v>137</v>
      </c>
      <c r="N292" s="4" t="s">
        <v>1387</v>
      </c>
      <c r="O292" s="4" t="s">
        <v>103</v>
      </c>
      <c r="P292" s="4" t="s">
        <v>1388</v>
      </c>
      <c r="Q292" s="4" t="s">
        <v>1389</v>
      </c>
      <c r="R292" s="5">
        <v>61767</v>
      </c>
      <c r="S292" s="5">
        <v>50</v>
      </c>
      <c r="T292" s="5">
        <v>50</v>
      </c>
      <c r="U292" s="4" t="s">
        <v>844</v>
      </c>
      <c r="V292" s="4" t="s">
        <v>151</v>
      </c>
      <c r="W292" s="4" t="s">
        <v>103</v>
      </c>
      <c r="X292" s="4" t="s">
        <v>143</v>
      </c>
      <c r="Y292" s="4">
        <v>71106</v>
      </c>
      <c r="Z292" t="str">
        <f t="shared" si="4"/>
        <v>Jan-24</v>
      </c>
    </row>
    <row r="293" spans="1:26" ht="43.2" x14ac:dyDescent="0.3">
      <c r="A293" s="89">
        <v>292</v>
      </c>
      <c r="B293" s="4" t="s">
        <v>129</v>
      </c>
      <c r="C293" s="4" t="s">
        <v>130</v>
      </c>
      <c r="D293" s="4" t="s">
        <v>1386</v>
      </c>
      <c r="E293" s="4" t="s">
        <v>103</v>
      </c>
      <c r="F293" s="4" t="s">
        <v>131</v>
      </c>
      <c r="G293" s="4" t="s">
        <v>166</v>
      </c>
      <c r="H293" s="4" t="s">
        <v>167</v>
      </c>
      <c r="I293" s="5" t="s">
        <v>257</v>
      </c>
      <c r="J293" s="5" t="s">
        <v>302</v>
      </c>
      <c r="K293" s="5" t="s">
        <v>257</v>
      </c>
      <c r="L293" s="5" t="s">
        <v>682</v>
      </c>
      <c r="M293" s="4" t="s">
        <v>168</v>
      </c>
      <c r="N293" s="4" t="s">
        <v>1390</v>
      </c>
      <c r="O293" s="4" t="s">
        <v>859</v>
      </c>
      <c r="P293" s="4" t="s">
        <v>1390</v>
      </c>
      <c r="Q293" s="4" t="s">
        <v>1391</v>
      </c>
      <c r="R293" s="5">
        <v>61597</v>
      </c>
      <c r="S293" s="5">
        <v>10</v>
      </c>
      <c r="T293" s="5">
        <v>10</v>
      </c>
      <c r="U293" s="4" t="s">
        <v>173</v>
      </c>
      <c r="V293" s="4" t="s">
        <v>197</v>
      </c>
      <c r="W293" s="4" t="s">
        <v>103</v>
      </c>
      <c r="X293" s="4" t="s">
        <v>143</v>
      </c>
      <c r="Y293" s="4" t="s">
        <v>103</v>
      </c>
      <c r="Z293" t="str">
        <f t="shared" si="4"/>
        <v>Jan-24</v>
      </c>
    </row>
    <row r="294" spans="1:26" ht="43.2" x14ac:dyDescent="0.3">
      <c r="A294" s="89">
        <v>293</v>
      </c>
      <c r="B294" s="4" t="s">
        <v>129</v>
      </c>
      <c r="C294" s="4" t="s">
        <v>1335</v>
      </c>
      <c r="D294" s="4" t="s">
        <v>1392</v>
      </c>
      <c r="E294" s="4" t="s">
        <v>103</v>
      </c>
      <c r="F294" s="4" t="s">
        <v>131</v>
      </c>
      <c r="G294" s="4" t="s">
        <v>166</v>
      </c>
      <c r="H294" s="4" t="s">
        <v>133</v>
      </c>
      <c r="I294" s="5" t="s">
        <v>779</v>
      </c>
      <c r="J294" s="5" t="s">
        <v>136</v>
      </c>
      <c r="K294" s="5" t="s">
        <v>779</v>
      </c>
      <c r="L294" s="5" t="s">
        <v>427</v>
      </c>
      <c r="M294" s="4" t="s">
        <v>263</v>
      </c>
      <c r="N294" s="4" t="s">
        <v>1393</v>
      </c>
      <c r="O294" s="4" t="s">
        <v>103</v>
      </c>
      <c r="P294" s="4" t="s">
        <v>1393</v>
      </c>
      <c r="Q294" s="4" t="s">
        <v>1394</v>
      </c>
      <c r="R294" s="5">
        <v>61700</v>
      </c>
      <c r="S294" s="5">
        <v>30</v>
      </c>
      <c r="T294" s="5">
        <v>30</v>
      </c>
      <c r="U294" s="4" t="s">
        <v>966</v>
      </c>
      <c r="V294" s="4" t="s">
        <v>142</v>
      </c>
      <c r="W294" s="4" t="s">
        <v>103</v>
      </c>
      <c r="X294" s="4" t="s">
        <v>143</v>
      </c>
      <c r="Y294" s="4" t="s">
        <v>103</v>
      </c>
      <c r="Z294" t="str">
        <f t="shared" si="4"/>
        <v>Jan-24</v>
      </c>
    </row>
    <row r="295" spans="1:26" ht="43.2" x14ac:dyDescent="0.3">
      <c r="A295" s="89">
        <v>294</v>
      </c>
      <c r="B295" s="4" t="s">
        <v>129</v>
      </c>
      <c r="C295" s="4" t="s">
        <v>130</v>
      </c>
      <c r="D295" s="4" t="s">
        <v>1381</v>
      </c>
      <c r="E295" s="4" t="s">
        <v>103</v>
      </c>
      <c r="F295" s="4" t="s">
        <v>131</v>
      </c>
      <c r="G295" s="4" t="s">
        <v>132</v>
      </c>
      <c r="H295" s="4" t="s">
        <v>167</v>
      </c>
      <c r="I295" s="5" t="s">
        <v>174</v>
      </c>
      <c r="J295" s="5" t="s">
        <v>241</v>
      </c>
      <c r="K295" s="5" t="s">
        <v>174</v>
      </c>
      <c r="L295" s="5" t="s">
        <v>242</v>
      </c>
      <c r="M295" s="4" t="s">
        <v>223</v>
      </c>
      <c r="N295" s="4" t="s">
        <v>1395</v>
      </c>
      <c r="O295" s="4" t="s">
        <v>103</v>
      </c>
      <c r="P295" s="4" t="s">
        <v>1395</v>
      </c>
      <c r="Q295" s="4" t="s">
        <v>1396</v>
      </c>
      <c r="R295" s="5">
        <v>61456</v>
      </c>
      <c r="S295" s="5">
        <v>30</v>
      </c>
      <c r="T295" s="5">
        <v>30</v>
      </c>
      <c r="U295" s="4" t="s">
        <v>245</v>
      </c>
      <c r="V295" s="4" t="s">
        <v>151</v>
      </c>
      <c r="W295" s="4" t="s">
        <v>103</v>
      </c>
      <c r="X295" s="4" t="s">
        <v>143</v>
      </c>
      <c r="Y295" s="4" t="s">
        <v>152</v>
      </c>
      <c r="Z295" t="str">
        <f t="shared" si="4"/>
        <v>Jan-24</v>
      </c>
    </row>
    <row r="296" spans="1:26" ht="43.2" x14ac:dyDescent="0.3">
      <c r="A296" s="89">
        <v>295</v>
      </c>
      <c r="B296" s="4" t="s">
        <v>129</v>
      </c>
      <c r="C296" s="4" t="s">
        <v>1397</v>
      </c>
      <c r="D296" s="4" t="s">
        <v>1410</v>
      </c>
      <c r="E296" s="4" t="s">
        <v>103</v>
      </c>
      <c r="F296" s="4" t="s">
        <v>131</v>
      </c>
      <c r="G296" s="4" t="s">
        <v>132</v>
      </c>
      <c r="H296" s="4" t="s">
        <v>133</v>
      </c>
      <c r="I296" s="5" t="s">
        <v>646</v>
      </c>
      <c r="J296" s="5" t="s">
        <v>365</v>
      </c>
      <c r="K296" s="5" t="s">
        <v>646</v>
      </c>
      <c r="L296" s="5" t="s">
        <v>760</v>
      </c>
      <c r="M296" s="4" t="s">
        <v>137</v>
      </c>
      <c r="N296" s="4" t="s">
        <v>1398</v>
      </c>
      <c r="O296" s="4" t="s">
        <v>103</v>
      </c>
      <c r="P296" s="4" t="s">
        <v>1399</v>
      </c>
      <c r="Q296" s="4" t="s">
        <v>1400</v>
      </c>
      <c r="R296" s="5">
        <v>61477</v>
      </c>
      <c r="S296" s="5">
        <v>60</v>
      </c>
      <c r="T296" s="5">
        <v>60</v>
      </c>
      <c r="U296" s="4" t="s">
        <v>1347</v>
      </c>
      <c r="V296" s="4" t="s">
        <v>151</v>
      </c>
      <c r="W296" s="4" t="s">
        <v>103</v>
      </c>
      <c r="X296" s="4" t="s">
        <v>143</v>
      </c>
      <c r="Y296" s="4" t="s">
        <v>152</v>
      </c>
      <c r="Z296" t="str">
        <f t="shared" si="4"/>
        <v>Jan-24</v>
      </c>
    </row>
    <row r="297" spans="1:26" ht="43.2" x14ac:dyDescent="0.3">
      <c r="A297" s="89">
        <v>296</v>
      </c>
      <c r="B297" s="4" t="s">
        <v>129</v>
      </c>
      <c r="C297" s="4" t="s">
        <v>1397</v>
      </c>
      <c r="D297" s="4" t="s">
        <v>1415</v>
      </c>
      <c r="E297" s="4" t="s">
        <v>103</v>
      </c>
      <c r="F297" s="4" t="s">
        <v>131</v>
      </c>
      <c r="G297" s="4" t="s">
        <v>132</v>
      </c>
      <c r="H297" s="4" t="s">
        <v>133</v>
      </c>
      <c r="I297" s="5" t="s">
        <v>352</v>
      </c>
      <c r="J297" s="5" t="s">
        <v>1115</v>
      </c>
      <c r="K297" s="5" t="s">
        <v>352</v>
      </c>
      <c r="L297" s="5" t="s">
        <v>410</v>
      </c>
      <c r="M297" s="4" t="s">
        <v>137</v>
      </c>
      <c r="N297" s="4" t="s">
        <v>1401</v>
      </c>
      <c r="O297" s="4" t="s">
        <v>103</v>
      </c>
      <c r="P297" s="4" t="s">
        <v>1402</v>
      </c>
      <c r="Q297" s="4" t="s">
        <v>1402</v>
      </c>
      <c r="R297" s="5">
        <v>61447</v>
      </c>
      <c r="S297" s="5">
        <v>40</v>
      </c>
      <c r="T297" s="5">
        <v>40</v>
      </c>
      <c r="U297" s="4" t="s">
        <v>719</v>
      </c>
      <c r="V297" s="4" t="s">
        <v>197</v>
      </c>
      <c r="W297" s="4" t="s">
        <v>103</v>
      </c>
      <c r="X297" s="4" t="s">
        <v>143</v>
      </c>
      <c r="Y297" s="4" t="s">
        <v>152</v>
      </c>
      <c r="Z297" t="str">
        <f t="shared" si="4"/>
        <v>Jan-24</v>
      </c>
    </row>
    <row r="298" spans="1:26" ht="57.6" x14ac:dyDescent="0.3">
      <c r="A298" s="89">
        <v>297</v>
      </c>
      <c r="B298" s="4" t="s">
        <v>129</v>
      </c>
      <c r="C298" s="4" t="s">
        <v>1397</v>
      </c>
      <c r="D298" s="4" t="s">
        <v>1415</v>
      </c>
      <c r="E298" s="4" t="s">
        <v>103</v>
      </c>
      <c r="F298" s="4" t="s">
        <v>131</v>
      </c>
      <c r="G298" s="4" t="s">
        <v>132</v>
      </c>
      <c r="H298" s="4" t="s">
        <v>167</v>
      </c>
      <c r="I298" s="5" t="s">
        <v>580</v>
      </c>
      <c r="J298" s="5" t="s">
        <v>1403</v>
      </c>
      <c r="K298" s="5" t="s">
        <v>580</v>
      </c>
      <c r="L298" s="5" t="s">
        <v>270</v>
      </c>
      <c r="M298" s="4" t="s">
        <v>223</v>
      </c>
      <c r="N298" s="4" t="s">
        <v>1404</v>
      </c>
      <c r="O298" s="4" t="s">
        <v>170</v>
      </c>
      <c r="P298" s="4" t="s">
        <v>1404</v>
      </c>
      <c r="Q298" s="4" t="s">
        <v>1405</v>
      </c>
      <c r="R298" s="5">
        <v>61521</v>
      </c>
      <c r="S298" s="5">
        <v>30</v>
      </c>
      <c r="T298" s="5">
        <v>30</v>
      </c>
      <c r="U298" s="4" t="s">
        <v>601</v>
      </c>
      <c r="V298" s="4" t="s">
        <v>151</v>
      </c>
      <c r="W298" s="4" t="s">
        <v>103</v>
      </c>
      <c r="X298" s="4" t="s">
        <v>143</v>
      </c>
      <c r="Y298" s="4" t="s">
        <v>152</v>
      </c>
      <c r="Z298" t="str">
        <f t="shared" si="4"/>
        <v>Jan-24</v>
      </c>
    </row>
    <row r="299" spans="1:26" ht="43.2" x14ac:dyDescent="0.3">
      <c r="A299" s="89">
        <v>298</v>
      </c>
      <c r="B299" s="4" t="s">
        <v>129</v>
      </c>
      <c r="C299" s="4" t="s">
        <v>1397</v>
      </c>
      <c r="D299" s="4" t="s">
        <v>1415</v>
      </c>
      <c r="E299" s="4" t="s">
        <v>103</v>
      </c>
      <c r="F299" s="4" t="s">
        <v>131</v>
      </c>
      <c r="G299" s="4" t="s">
        <v>132</v>
      </c>
      <c r="H299" s="4" t="s">
        <v>133</v>
      </c>
      <c r="I299" s="5" t="s">
        <v>611</v>
      </c>
      <c r="J299" s="5" t="s">
        <v>695</v>
      </c>
      <c r="K299" s="5" t="s">
        <v>611</v>
      </c>
      <c r="L299" s="5" t="s">
        <v>234</v>
      </c>
      <c r="M299" s="4" t="s">
        <v>137</v>
      </c>
      <c r="N299" s="4" t="s">
        <v>1406</v>
      </c>
      <c r="O299" s="4" t="s">
        <v>103</v>
      </c>
      <c r="P299" s="4" t="s">
        <v>1407</v>
      </c>
      <c r="Q299" s="4" t="s">
        <v>1408</v>
      </c>
      <c r="R299" s="5">
        <v>61562</v>
      </c>
      <c r="S299" s="5">
        <v>30</v>
      </c>
      <c r="T299" s="5">
        <v>30</v>
      </c>
      <c r="U299" s="4" t="s">
        <v>1409</v>
      </c>
      <c r="V299" s="4" t="s">
        <v>197</v>
      </c>
      <c r="W299" s="4" t="s">
        <v>103</v>
      </c>
      <c r="X299" s="4" t="s">
        <v>143</v>
      </c>
      <c r="Y299" s="4">
        <v>69167</v>
      </c>
      <c r="Z299" t="str">
        <f t="shared" si="4"/>
        <v>Jan-24</v>
      </c>
    </row>
    <row r="300" spans="1:26" ht="43.2" x14ac:dyDescent="0.3">
      <c r="A300" s="89">
        <v>299</v>
      </c>
      <c r="B300" s="4" t="s">
        <v>129</v>
      </c>
      <c r="C300" s="4" t="s">
        <v>1397</v>
      </c>
      <c r="D300" s="4" t="s">
        <v>1410</v>
      </c>
      <c r="E300" s="4" t="s">
        <v>103</v>
      </c>
      <c r="F300" s="4" t="s">
        <v>131</v>
      </c>
      <c r="G300" s="4" t="s">
        <v>132</v>
      </c>
      <c r="H300" s="4" t="s">
        <v>396</v>
      </c>
      <c r="I300" s="5" t="s">
        <v>278</v>
      </c>
      <c r="J300" s="5" t="s">
        <v>1326</v>
      </c>
      <c r="K300" s="5" t="s">
        <v>278</v>
      </c>
      <c r="L300" s="5" t="s">
        <v>1411</v>
      </c>
      <c r="M300" s="4" t="s">
        <v>399</v>
      </c>
      <c r="N300" s="4" t="s">
        <v>1412</v>
      </c>
      <c r="O300" s="4" t="s">
        <v>103</v>
      </c>
      <c r="P300" s="4" t="s">
        <v>1413</v>
      </c>
      <c r="Q300" s="4" t="s">
        <v>1414</v>
      </c>
      <c r="R300" s="5">
        <v>61741</v>
      </c>
      <c r="S300" s="5">
        <v>35</v>
      </c>
      <c r="T300" s="5">
        <v>35</v>
      </c>
      <c r="U300" s="4" t="s">
        <v>731</v>
      </c>
      <c r="V300" s="4" t="s">
        <v>142</v>
      </c>
      <c r="W300" s="4" t="s">
        <v>103</v>
      </c>
      <c r="X300" s="4" t="s">
        <v>143</v>
      </c>
      <c r="Y300" s="4">
        <v>70087</v>
      </c>
      <c r="Z300" t="str">
        <f t="shared" si="4"/>
        <v>Jan-24</v>
      </c>
    </row>
    <row r="301" spans="1:26" ht="43.2" x14ac:dyDescent="0.3">
      <c r="A301" s="89">
        <v>300</v>
      </c>
      <c r="B301" s="4" t="s">
        <v>129</v>
      </c>
      <c r="C301" s="4" t="s">
        <v>1397</v>
      </c>
      <c r="D301" s="4" t="s">
        <v>1415</v>
      </c>
      <c r="E301" s="4" t="s">
        <v>103</v>
      </c>
      <c r="F301" s="4" t="s">
        <v>131</v>
      </c>
      <c r="G301" s="4" t="s">
        <v>132</v>
      </c>
      <c r="H301" s="4" t="s">
        <v>133</v>
      </c>
      <c r="I301" s="5" t="s">
        <v>607</v>
      </c>
      <c r="J301" s="5" t="s">
        <v>1416</v>
      </c>
      <c r="K301" s="5" t="s">
        <v>607</v>
      </c>
      <c r="L301" s="5" t="s">
        <v>202</v>
      </c>
      <c r="M301" s="4" t="s">
        <v>137</v>
      </c>
      <c r="N301" s="4" t="s">
        <v>1417</v>
      </c>
      <c r="O301" s="4" t="s">
        <v>103</v>
      </c>
      <c r="P301" s="4" t="s">
        <v>1418</v>
      </c>
      <c r="Q301" s="4" t="s">
        <v>1419</v>
      </c>
      <c r="R301" s="5">
        <v>61762</v>
      </c>
      <c r="S301" s="5">
        <v>25</v>
      </c>
      <c r="T301" s="5">
        <v>25</v>
      </c>
      <c r="U301" s="4" t="s">
        <v>711</v>
      </c>
      <c r="V301" s="4" t="s">
        <v>197</v>
      </c>
      <c r="W301" s="4" t="s">
        <v>103</v>
      </c>
      <c r="X301" s="4" t="s">
        <v>143</v>
      </c>
      <c r="Y301" s="4">
        <v>69157</v>
      </c>
      <c r="Z301" t="str">
        <f t="shared" si="4"/>
        <v>Jan-24</v>
      </c>
    </row>
    <row r="302" spans="1:26" ht="43.2" x14ac:dyDescent="0.3">
      <c r="A302" s="89">
        <v>301</v>
      </c>
      <c r="B302" s="4" t="s">
        <v>129</v>
      </c>
      <c r="C302" s="4" t="s">
        <v>1397</v>
      </c>
      <c r="D302" s="4" t="s">
        <v>1415</v>
      </c>
      <c r="E302" s="4" t="s">
        <v>103</v>
      </c>
      <c r="F302" s="4" t="s">
        <v>131</v>
      </c>
      <c r="G302" s="4" t="s">
        <v>132</v>
      </c>
      <c r="H302" s="4" t="s">
        <v>133</v>
      </c>
      <c r="I302" s="5" t="s">
        <v>330</v>
      </c>
      <c r="J302" s="5" t="s">
        <v>550</v>
      </c>
      <c r="K302" s="5" t="s">
        <v>330</v>
      </c>
      <c r="L302" s="5" t="s">
        <v>182</v>
      </c>
      <c r="M302" s="4" t="s">
        <v>137</v>
      </c>
      <c r="N302" s="4" t="s">
        <v>1420</v>
      </c>
      <c r="O302" s="4" t="s">
        <v>103</v>
      </c>
      <c r="P302" s="4" t="s">
        <v>1421</v>
      </c>
      <c r="Q302" s="4" t="s">
        <v>1422</v>
      </c>
      <c r="R302" s="5">
        <v>61750</v>
      </c>
      <c r="S302" s="5">
        <v>60</v>
      </c>
      <c r="T302" s="5">
        <v>60</v>
      </c>
      <c r="U302" s="4" t="s">
        <v>1423</v>
      </c>
      <c r="V302" s="4" t="s">
        <v>142</v>
      </c>
      <c r="W302" s="4" t="s">
        <v>103</v>
      </c>
      <c r="X302" s="4" t="s">
        <v>143</v>
      </c>
      <c r="Y302" s="4" t="s">
        <v>395</v>
      </c>
      <c r="Z302" t="str">
        <f t="shared" si="4"/>
        <v>Jan-24</v>
      </c>
    </row>
    <row r="303" spans="1:26" ht="43.2" x14ac:dyDescent="0.3">
      <c r="A303" s="89">
        <v>302</v>
      </c>
      <c r="B303" s="4" t="s">
        <v>129</v>
      </c>
      <c r="C303" s="4" t="s">
        <v>1397</v>
      </c>
      <c r="D303" s="4" t="s">
        <v>1415</v>
      </c>
      <c r="E303" s="4" t="s">
        <v>103</v>
      </c>
      <c r="F303" s="4" t="s">
        <v>131</v>
      </c>
      <c r="G303" s="4" t="s">
        <v>166</v>
      </c>
      <c r="H303" s="4" t="s">
        <v>133</v>
      </c>
      <c r="I303" s="5" t="s">
        <v>330</v>
      </c>
      <c r="J303" s="5" t="s">
        <v>683</v>
      </c>
      <c r="K303" s="5" t="s">
        <v>330</v>
      </c>
      <c r="L303" s="5" t="s">
        <v>435</v>
      </c>
      <c r="M303" s="4" t="s">
        <v>263</v>
      </c>
      <c r="N303" s="4" t="s">
        <v>1424</v>
      </c>
      <c r="O303" s="4" t="s">
        <v>103</v>
      </c>
      <c r="P303" s="4" t="s">
        <v>1425</v>
      </c>
      <c r="Q303" s="4" t="s">
        <v>1426</v>
      </c>
      <c r="R303" s="5">
        <v>61691</v>
      </c>
      <c r="S303" s="5">
        <v>20</v>
      </c>
      <c r="T303" s="5">
        <v>20</v>
      </c>
      <c r="U303" s="4" t="s">
        <v>633</v>
      </c>
      <c r="V303" s="4" t="s">
        <v>197</v>
      </c>
      <c r="W303" s="4" t="s">
        <v>103</v>
      </c>
      <c r="X303" s="4" t="s">
        <v>143</v>
      </c>
      <c r="Y303" s="4" t="s">
        <v>103</v>
      </c>
      <c r="Z303" t="str">
        <f t="shared" si="4"/>
        <v>Jan-24</v>
      </c>
    </row>
    <row r="304" spans="1:26" ht="43.2" x14ac:dyDescent="0.3">
      <c r="A304" s="89">
        <v>303</v>
      </c>
      <c r="B304" s="4" t="s">
        <v>129</v>
      </c>
      <c r="C304" s="4" t="s">
        <v>1397</v>
      </c>
      <c r="D304" s="4" t="s">
        <v>1415</v>
      </c>
      <c r="E304" s="4" t="s">
        <v>103</v>
      </c>
      <c r="F304" s="4" t="s">
        <v>131</v>
      </c>
      <c r="G304" s="4" t="s">
        <v>132</v>
      </c>
      <c r="H304" s="4" t="s">
        <v>167</v>
      </c>
      <c r="I304" s="5" t="s">
        <v>372</v>
      </c>
      <c r="J304" s="5" t="s">
        <v>154</v>
      </c>
      <c r="K304" s="5" t="s">
        <v>372</v>
      </c>
      <c r="L304" s="5" t="s">
        <v>1427</v>
      </c>
      <c r="M304" s="4" t="s">
        <v>223</v>
      </c>
      <c r="N304" s="4" t="s">
        <v>1428</v>
      </c>
      <c r="O304" s="4" t="s">
        <v>1429</v>
      </c>
      <c r="P304" s="4" t="s">
        <v>1430</v>
      </c>
      <c r="Q304" s="4" t="s">
        <v>1431</v>
      </c>
      <c r="R304" s="5">
        <v>61655</v>
      </c>
      <c r="S304" s="5">
        <v>111</v>
      </c>
      <c r="T304" s="5">
        <v>111</v>
      </c>
      <c r="U304" s="4" t="s">
        <v>417</v>
      </c>
      <c r="V304" s="4" t="s">
        <v>151</v>
      </c>
      <c r="W304" s="4" t="s">
        <v>103</v>
      </c>
      <c r="X304" s="4" t="s">
        <v>143</v>
      </c>
      <c r="Y304" s="4" t="s">
        <v>152</v>
      </c>
      <c r="Z304" t="str">
        <f t="shared" si="4"/>
        <v>Jan-24</v>
      </c>
    </row>
    <row r="305" spans="1:26" ht="43.2" x14ac:dyDescent="0.3">
      <c r="A305" s="89">
        <v>304</v>
      </c>
      <c r="B305" s="4" t="s">
        <v>129</v>
      </c>
      <c r="C305" s="4" t="s">
        <v>130</v>
      </c>
      <c r="D305" s="4" t="s">
        <v>1432</v>
      </c>
      <c r="E305" s="4" t="s">
        <v>103</v>
      </c>
      <c r="F305" s="4" t="s">
        <v>131</v>
      </c>
      <c r="G305" s="4" t="s">
        <v>132</v>
      </c>
      <c r="H305" s="4" t="s">
        <v>133</v>
      </c>
      <c r="I305" s="5" t="s">
        <v>153</v>
      </c>
      <c r="J305" s="5" t="s">
        <v>449</v>
      </c>
      <c r="K305" s="5" t="s">
        <v>153</v>
      </c>
      <c r="L305" s="5" t="s">
        <v>532</v>
      </c>
      <c r="M305" s="4" t="s">
        <v>137</v>
      </c>
      <c r="N305" s="4" t="s">
        <v>1433</v>
      </c>
      <c r="O305" s="4" t="s">
        <v>103</v>
      </c>
      <c r="P305" s="4" t="s">
        <v>1433</v>
      </c>
      <c r="Q305" s="4" t="s">
        <v>1434</v>
      </c>
      <c r="R305" s="5">
        <v>61474</v>
      </c>
      <c r="S305" s="5">
        <v>35</v>
      </c>
      <c r="T305" s="5">
        <v>35</v>
      </c>
      <c r="U305" s="4" t="s">
        <v>1435</v>
      </c>
      <c r="V305" s="4" t="s">
        <v>151</v>
      </c>
      <c r="W305" s="4" t="s">
        <v>103</v>
      </c>
      <c r="X305" s="4" t="s">
        <v>143</v>
      </c>
      <c r="Y305" s="4">
        <v>69117</v>
      </c>
      <c r="Z305" t="str">
        <f t="shared" si="4"/>
        <v>Jan-24</v>
      </c>
    </row>
    <row r="306" spans="1:26" ht="43.2" x14ac:dyDescent="0.3">
      <c r="A306" s="89">
        <v>305</v>
      </c>
      <c r="B306" s="4" t="s">
        <v>129</v>
      </c>
      <c r="C306" s="4" t="s">
        <v>1307</v>
      </c>
      <c r="D306" s="4" t="s">
        <v>1436</v>
      </c>
      <c r="E306" s="4" t="s">
        <v>103</v>
      </c>
      <c r="F306" s="4" t="s">
        <v>131</v>
      </c>
      <c r="G306" s="4" t="s">
        <v>132</v>
      </c>
      <c r="H306" s="4" t="s">
        <v>133</v>
      </c>
      <c r="I306" s="5" t="s">
        <v>134</v>
      </c>
      <c r="J306" s="5" t="s">
        <v>155</v>
      </c>
      <c r="K306" s="5" t="s">
        <v>134</v>
      </c>
      <c r="L306" s="5" t="s">
        <v>241</v>
      </c>
      <c r="M306" s="4" t="s">
        <v>137</v>
      </c>
      <c r="N306" s="4" t="s">
        <v>1437</v>
      </c>
      <c r="O306" s="4" t="s">
        <v>103</v>
      </c>
      <c r="P306" s="4" t="s">
        <v>1438</v>
      </c>
      <c r="Q306" s="4" t="s">
        <v>1439</v>
      </c>
      <c r="R306" s="5">
        <v>61438</v>
      </c>
      <c r="S306" s="5">
        <v>90</v>
      </c>
      <c r="T306" s="5">
        <v>90</v>
      </c>
      <c r="U306" s="4" t="s">
        <v>1440</v>
      </c>
      <c r="V306" s="4" t="s">
        <v>151</v>
      </c>
      <c r="W306" s="4" t="s">
        <v>103</v>
      </c>
      <c r="X306" s="4" t="s">
        <v>143</v>
      </c>
      <c r="Y306" s="4" t="s">
        <v>152</v>
      </c>
      <c r="Z306" t="str">
        <f t="shared" si="4"/>
        <v>Jan-24</v>
      </c>
    </row>
    <row r="307" spans="1:26" ht="43.2" x14ac:dyDescent="0.3">
      <c r="A307" s="89">
        <v>306</v>
      </c>
      <c r="B307" s="4" t="s">
        <v>129</v>
      </c>
      <c r="C307" s="4" t="s">
        <v>1307</v>
      </c>
      <c r="D307" s="4" t="s">
        <v>1436</v>
      </c>
      <c r="E307" s="4" t="s">
        <v>103</v>
      </c>
      <c r="F307" s="4" t="s">
        <v>131</v>
      </c>
      <c r="G307" s="4" t="s">
        <v>166</v>
      </c>
      <c r="H307" s="4" t="s">
        <v>133</v>
      </c>
      <c r="I307" s="5" t="s">
        <v>153</v>
      </c>
      <c r="J307" s="5" t="s">
        <v>353</v>
      </c>
      <c r="K307" s="5" t="s">
        <v>153</v>
      </c>
      <c r="L307" s="5" t="s">
        <v>422</v>
      </c>
      <c r="M307" s="4" t="s">
        <v>263</v>
      </c>
      <c r="N307" s="4" t="s">
        <v>1441</v>
      </c>
      <c r="O307" s="4" t="s">
        <v>103</v>
      </c>
      <c r="P307" s="4" t="s">
        <v>1441</v>
      </c>
      <c r="Q307" s="4" t="s">
        <v>1442</v>
      </c>
      <c r="R307" s="5">
        <v>61473</v>
      </c>
      <c r="S307" s="5">
        <v>165</v>
      </c>
      <c r="T307" s="5">
        <v>165</v>
      </c>
      <c r="U307" s="4" t="s">
        <v>935</v>
      </c>
      <c r="V307" s="4" t="s">
        <v>151</v>
      </c>
      <c r="W307" s="4" t="s">
        <v>103</v>
      </c>
      <c r="X307" s="4" t="s">
        <v>143</v>
      </c>
      <c r="Y307" s="4" t="s">
        <v>103</v>
      </c>
      <c r="Z307" t="str">
        <f t="shared" si="4"/>
        <v>Jan-24</v>
      </c>
    </row>
    <row r="308" spans="1:26" ht="43.2" x14ac:dyDescent="0.3">
      <c r="A308" s="89">
        <v>307</v>
      </c>
      <c r="B308" s="4" t="s">
        <v>129</v>
      </c>
      <c r="C308" s="4" t="s">
        <v>1307</v>
      </c>
      <c r="D308" s="4" t="s">
        <v>1436</v>
      </c>
      <c r="E308" s="4" t="s">
        <v>103</v>
      </c>
      <c r="F308" s="4" t="s">
        <v>131</v>
      </c>
      <c r="G308" s="4" t="s">
        <v>132</v>
      </c>
      <c r="H308" s="4" t="s">
        <v>133</v>
      </c>
      <c r="I308" s="5" t="s">
        <v>174</v>
      </c>
      <c r="J308" s="5" t="s">
        <v>279</v>
      </c>
      <c r="K308" s="5" t="s">
        <v>174</v>
      </c>
      <c r="L308" s="5" t="s">
        <v>582</v>
      </c>
      <c r="M308" s="4" t="s">
        <v>137</v>
      </c>
      <c r="N308" s="4" t="s">
        <v>1443</v>
      </c>
      <c r="O308" s="4" t="s">
        <v>103</v>
      </c>
      <c r="P308" s="4" t="s">
        <v>1444</v>
      </c>
      <c r="Q308" s="4" t="s">
        <v>1445</v>
      </c>
      <c r="R308" s="5">
        <v>61479</v>
      </c>
      <c r="S308" s="5">
        <v>45</v>
      </c>
      <c r="T308" s="5">
        <v>45</v>
      </c>
      <c r="U308" s="4" t="s">
        <v>1347</v>
      </c>
      <c r="V308" s="4" t="s">
        <v>151</v>
      </c>
      <c r="W308" s="4" t="s">
        <v>103</v>
      </c>
      <c r="X308" s="4" t="s">
        <v>143</v>
      </c>
      <c r="Y308" s="4" t="s">
        <v>152</v>
      </c>
      <c r="Z308" t="str">
        <f t="shared" si="4"/>
        <v>Jan-24</v>
      </c>
    </row>
    <row r="309" spans="1:26" ht="43.2" x14ac:dyDescent="0.3">
      <c r="A309" s="89">
        <v>308</v>
      </c>
      <c r="B309" s="4" t="s">
        <v>129</v>
      </c>
      <c r="C309" s="4" t="s">
        <v>1307</v>
      </c>
      <c r="D309" s="4" t="s">
        <v>1436</v>
      </c>
      <c r="E309" s="4" t="s">
        <v>103</v>
      </c>
      <c r="F309" s="4" t="s">
        <v>131</v>
      </c>
      <c r="G309" s="4" t="s">
        <v>166</v>
      </c>
      <c r="H309" s="4" t="s">
        <v>133</v>
      </c>
      <c r="I309" s="5" t="s">
        <v>181</v>
      </c>
      <c r="J309" s="5" t="s">
        <v>1446</v>
      </c>
      <c r="K309" s="5" t="s">
        <v>181</v>
      </c>
      <c r="L309" s="5" t="s">
        <v>1447</v>
      </c>
      <c r="M309" s="4" t="s">
        <v>263</v>
      </c>
      <c r="N309" s="4" t="s">
        <v>1448</v>
      </c>
      <c r="O309" s="4" t="s">
        <v>103</v>
      </c>
      <c r="P309" s="4" t="s">
        <v>1448</v>
      </c>
      <c r="Q309" s="4" t="s">
        <v>1449</v>
      </c>
      <c r="R309" s="5">
        <v>61461</v>
      </c>
      <c r="S309" s="5">
        <v>20</v>
      </c>
      <c r="T309" s="5">
        <v>20</v>
      </c>
      <c r="U309" s="4" t="s">
        <v>1050</v>
      </c>
      <c r="V309" s="4" t="s">
        <v>142</v>
      </c>
      <c r="W309" s="4" t="s">
        <v>103</v>
      </c>
      <c r="X309" s="4" t="s">
        <v>143</v>
      </c>
      <c r="Y309" s="4" t="s">
        <v>103</v>
      </c>
      <c r="Z309" t="str">
        <f t="shared" si="4"/>
        <v>Jan-24</v>
      </c>
    </row>
    <row r="310" spans="1:26" ht="43.2" x14ac:dyDescent="0.3">
      <c r="A310" s="89">
        <v>309</v>
      </c>
      <c r="B310" s="4" t="s">
        <v>129</v>
      </c>
      <c r="C310" s="4" t="s">
        <v>1307</v>
      </c>
      <c r="D310" s="4" t="s">
        <v>1450</v>
      </c>
      <c r="E310" s="4" t="s">
        <v>103</v>
      </c>
      <c r="F310" s="4" t="s">
        <v>131</v>
      </c>
      <c r="G310" s="4" t="s">
        <v>166</v>
      </c>
      <c r="H310" s="4" t="s">
        <v>133</v>
      </c>
      <c r="I310" s="5" t="s">
        <v>580</v>
      </c>
      <c r="J310" s="5" t="s">
        <v>315</v>
      </c>
      <c r="K310" s="5" t="s">
        <v>580</v>
      </c>
      <c r="L310" s="5" t="s">
        <v>192</v>
      </c>
      <c r="M310" s="4" t="s">
        <v>263</v>
      </c>
      <c r="N310" s="4" t="s">
        <v>1451</v>
      </c>
      <c r="O310" s="4" t="s">
        <v>103</v>
      </c>
      <c r="P310" s="4" t="s">
        <v>1452</v>
      </c>
      <c r="Q310" s="4" t="s">
        <v>1453</v>
      </c>
      <c r="R310" s="5">
        <v>61526</v>
      </c>
      <c r="S310" s="5">
        <v>60</v>
      </c>
      <c r="T310" s="5">
        <v>60</v>
      </c>
      <c r="U310" s="4" t="s">
        <v>669</v>
      </c>
      <c r="V310" s="4" t="s">
        <v>197</v>
      </c>
      <c r="W310" s="4" t="s">
        <v>103</v>
      </c>
      <c r="X310" s="4" t="s">
        <v>143</v>
      </c>
      <c r="Y310" s="4" t="s">
        <v>103</v>
      </c>
      <c r="Z310" t="str">
        <f t="shared" si="4"/>
        <v>Jan-24</v>
      </c>
    </row>
    <row r="311" spans="1:26" ht="43.2" x14ac:dyDescent="0.3">
      <c r="A311" s="89">
        <v>310</v>
      </c>
      <c r="B311" s="4" t="s">
        <v>129</v>
      </c>
      <c r="C311" s="4" t="s">
        <v>1307</v>
      </c>
      <c r="D311" s="4" t="s">
        <v>1454</v>
      </c>
      <c r="E311" s="4" t="s">
        <v>103</v>
      </c>
      <c r="F311" s="4" t="s">
        <v>131</v>
      </c>
      <c r="G311" s="4" t="s">
        <v>166</v>
      </c>
      <c r="H311" s="4" t="s">
        <v>133</v>
      </c>
      <c r="I311" s="5" t="s">
        <v>646</v>
      </c>
      <c r="J311" s="5" t="s">
        <v>427</v>
      </c>
      <c r="K311" s="5" t="s">
        <v>646</v>
      </c>
      <c r="L311" s="5" t="s">
        <v>361</v>
      </c>
      <c r="M311" s="4" t="s">
        <v>707</v>
      </c>
      <c r="N311" s="4" t="s">
        <v>1455</v>
      </c>
      <c r="O311" s="4" t="s">
        <v>103</v>
      </c>
      <c r="P311" s="4" t="s">
        <v>1456</v>
      </c>
      <c r="Q311" s="4" t="s">
        <v>1457</v>
      </c>
      <c r="R311" s="5">
        <v>61510</v>
      </c>
      <c r="S311" s="5">
        <v>0</v>
      </c>
      <c r="T311" s="5">
        <v>0</v>
      </c>
      <c r="U311" s="4" t="s">
        <v>1458</v>
      </c>
      <c r="V311" s="4" t="s">
        <v>142</v>
      </c>
      <c r="W311" s="4" t="s">
        <v>103</v>
      </c>
      <c r="X311" s="4" t="s">
        <v>394</v>
      </c>
      <c r="Y311" s="4" t="s">
        <v>103</v>
      </c>
      <c r="Z311" t="str">
        <f t="shared" si="4"/>
        <v>Jan-24</v>
      </c>
    </row>
    <row r="312" spans="1:26" ht="43.2" x14ac:dyDescent="0.3">
      <c r="A312" s="89">
        <v>311</v>
      </c>
      <c r="B312" s="4" t="s">
        <v>129</v>
      </c>
      <c r="C312" s="4" t="s">
        <v>130</v>
      </c>
      <c r="D312" s="4" t="s">
        <v>1459</v>
      </c>
      <c r="E312" s="4" t="s">
        <v>103</v>
      </c>
      <c r="F312" s="4" t="s">
        <v>131</v>
      </c>
      <c r="G312" s="4" t="s">
        <v>132</v>
      </c>
      <c r="H312" s="4" t="s">
        <v>167</v>
      </c>
      <c r="I312" s="5" t="s">
        <v>134</v>
      </c>
      <c r="J312" s="5" t="s">
        <v>906</v>
      </c>
      <c r="K312" s="5" t="s">
        <v>134</v>
      </c>
      <c r="L312" s="5" t="s">
        <v>161</v>
      </c>
      <c r="M312" s="4" t="s">
        <v>223</v>
      </c>
      <c r="N312" s="4" t="s">
        <v>1460</v>
      </c>
      <c r="O312" s="4" t="s">
        <v>103</v>
      </c>
      <c r="P312" s="4" t="s">
        <v>1461</v>
      </c>
      <c r="Q312" s="4" t="s">
        <v>1462</v>
      </c>
      <c r="R312" s="5">
        <v>61822</v>
      </c>
      <c r="S312" s="5">
        <v>90</v>
      </c>
      <c r="T312" s="5">
        <v>90</v>
      </c>
      <c r="U312" s="4" t="s">
        <v>950</v>
      </c>
      <c r="V312" s="4" t="s">
        <v>142</v>
      </c>
      <c r="W312" s="4" t="s">
        <v>103</v>
      </c>
      <c r="X312" s="4" t="s">
        <v>143</v>
      </c>
      <c r="Y312" s="4">
        <v>68945</v>
      </c>
      <c r="Z312" t="str">
        <f t="shared" si="4"/>
        <v>Jan-24</v>
      </c>
    </row>
    <row r="313" spans="1:26" ht="43.2" x14ac:dyDescent="0.3">
      <c r="A313" s="89">
        <v>312</v>
      </c>
      <c r="B313" s="4" t="s">
        <v>129</v>
      </c>
      <c r="C313" s="4" t="s">
        <v>130</v>
      </c>
      <c r="D313" s="4" t="s">
        <v>1463</v>
      </c>
      <c r="E313" s="4" t="s">
        <v>103</v>
      </c>
      <c r="F313" s="4" t="s">
        <v>131</v>
      </c>
      <c r="G313" s="4" t="s">
        <v>132</v>
      </c>
      <c r="H313" s="4" t="s">
        <v>133</v>
      </c>
      <c r="I313" s="5" t="s">
        <v>389</v>
      </c>
      <c r="J313" s="5" t="s">
        <v>1447</v>
      </c>
      <c r="K313" s="5" t="s">
        <v>389</v>
      </c>
      <c r="L313" s="5" t="s">
        <v>136</v>
      </c>
      <c r="M313" s="4" t="s">
        <v>137</v>
      </c>
      <c r="N313" s="4" t="s">
        <v>1464</v>
      </c>
      <c r="O313" s="4" t="s">
        <v>103</v>
      </c>
      <c r="P313" s="4" t="s">
        <v>1465</v>
      </c>
      <c r="Q313" s="4" t="s">
        <v>1466</v>
      </c>
      <c r="R313" s="5">
        <v>61793</v>
      </c>
      <c r="S313" s="5">
        <v>25</v>
      </c>
      <c r="T313" s="5">
        <v>25</v>
      </c>
      <c r="U313" s="4" t="s">
        <v>1467</v>
      </c>
      <c r="V313" s="4" t="s">
        <v>142</v>
      </c>
      <c r="W313" s="4" t="s">
        <v>103</v>
      </c>
      <c r="X313" s="4" t="s">
        <v>143</v>
      </c>
      <c r="Y313" s="4">
        <v>68997</v>
      </c>
      <c r="Z313" t="str">
        <f t="shared" si="4"/>
        <v>Jan-24</v>
      </c>
    </row>
    <row r="314" spans="1:26" ht="43.2" x14ac:dyDescent="0.3">
      <c r="A314" s="89">
        <v>313</v>
      </c>
      <c r="B314" s="4" t="s">
        <v>129</v>
      </c>
      <c r="C314" s="4" t="s">
        <v>130</v>
      </c>
      <c r="D314" s="4" t="s">
        <v>1463</v>
      </c>
      <c r="E314" s="4" t="s">
        <v>103</v>
      </c>
      <c r="F314" s="4" t="s">
        <v>131</v>
      </c>
      <c r="G314" s="4" t="s">
        <v>132</v>
      </c>
      <c r="H314" s="4" t="s">
        <v>133</v>
      </c>
      <c r="I314" s="5" t="s">
        <v>322</v>
      </c>
      <c r="J314" s="5" t="s">
        <v>1468</v>
      </c>
      <c r="K314" s="5" t="s">
        <v>322</v>
      </c>
      <c r="L314" s="5" t="s">
        <v>1469</v>
      </c>
      <c r="M314" s="4" t="s">
        <v>137</v>
      </c>
      <c r="N314" s="4" t="s">
        <v>1470</v>
      </c>
      <c r="O314" s="4" t="s">
        <v>103</v>
      </c>
      <c r="P314" s="4" t="s">
        <v>1471</v>
      </c>
      <c r="Q314" s="4" t="s">
        <v>1472</v>
      </c>
      <c r="R314" s="5">
        <v>61785</v>
      </c>
      <c r="S314" s="5">
        <v>20</v>
      </c>
      <c r="T314" s="5">
        <v>20</v>
      </c>
      <c r="U314" s="4" t="s">
        <v>1123</v>
      </c>
      <c r="V314" s="4" t="s">
        <v>197</v>
      </c>
      <c r="W314" s="4" t="s">
        <v>103</v>
      </c>
      <c r="X314" s="4" t="s">
        <v>143</v>
      </c>
      <c r="Y314" s="4">
        <v>71103</v>
      </c>
      <c r="Z314" t="str">
        <f t="shared" si="4"/>
        <v>Jan-24</v>
      </c>
    </row>
    <row r="315" spans="1:26" ht="43.2" x14ac:dyDescent="0.3">
      <c r="A315" s="89">
        <v>314</v>
      </c>
      <c r="B315" s="4" t="s">
        <v>129</v>
      </c>
      <c r="C315" s="4" t="s">
        <v>130</v>
      </c>
      <c r="D315" s="4" t="s">
        <v>1463</v>
      </c>
      <c r="E315" s="4" t="s">
        <v>103</v>
      </c>
      <c r="F315" s="4" t="s">
        <v>131</v>
      </c>
      <c r="G315" s="4" t="s">
        <v>132</v>
      </c>
      <c r="H315" s="4" t="s">
        <v>133</v>
      </c>
      <c r="I315" s="5" t="s">
        <v>322</v>
      </c>
      <c r="J315" s="5" t="s">
        <v>353</v>
      </c>
      <c r="K315" s="5" t="s">
        <v>322</v>
      </c>
      <c r="L315" s="5" t="s">
        <v>621</v>
      </c>
      <c r="M315" s="4" t="s">
        <v>137</v>
      </c>
      <c r="N315" s="4" t="s">
        <v>1473</v>
      </c>
      <c r="O315" s="4" t="s">
        <v>103</v>
      </c>
      <c r="P315" s="4" t="s">
        <v>1474</v>
      </c>
      <c r="Q315" s="4" t="s">
        <v>1475</v>
      </c>
      <c r="R315" s="5">
        <v>61764</v>
      </c>
      <c r="S315" s="5">
        <v>60</v>
      </c>
      <c r="T315" s="5">
        <v>60</v>
      </c>
      <c r="U315" s="4" t="s">
        <v>844</v>
      </c>
      <c r="V315" s="4" t="s">
        <v>151</v>
      </c>
      <c r="W315" s="4" t="s">
        <v>103</v>
      </c>
      <c r="X315" s="4" t="s">
        <v>143</v>
      </c>
      <c r="Y315" s="4">
        <v>71108</v>
      </c>
      <c r="Z315" t="str">
        <f t="shared" si="4"/>
        <v>Jan-24</v>
      </c>
    </row>
    <row r="316" spans="1:26" ht="43.2" x14ac:dyDescent="0.3">
      <c r="A316" s="89">
        <v>315</v>
      </c>
      <c r="B316" s="4" t="s">
        <v>129</v>
      </c>
      <c r="C316" s="4" t="s">
        <v>130</v>
      </c>
      <c r="D316" s="4" t="s">
        <v>1463</v>
      </c>
      <c r="E316" s="4" t="s">
        <v>103</v>
      </c>
      <c r="F316" s="4" t="s">
        <v>131</v>
      </c>
      <c r="G316" s="4" t="s">
        <v>132</v>
      </c>
      <c r="H316" s="4" t="s">
        <v>167</v>
      </c>
      <c r="I316" s="5" t="s">
        <v>372</v>
      </c>
      <c r="J316" s="5" t="s">
        <v>1476</v>
      </c>
      <c r="K316" s="5" t="s">
        <v>372</v>
      </c>
      <c r="L316" s="5" t="s">
        <v>1477</v>
      </c>
      <c r="M316" s="4" t="s">
        <v>223</v>
      </c>
      <c r="N316" s="4" t="s">
        <v>1478</v>
      </c>
      <c r="O316" s="4" t="s">
        <v>103</v>
      </c>
      <c r="P316" s="4" t="s">
        <v>1479</v>
      </c>
      <c r="Q316" s="4" t="s">
        <v>1480</v>
      </c>
      <c r="R316" s="5">
        <v>61651</v>
      </c>
      <c r="S316" s="5">
        <v>30</v>
      </c>
      <c r="T316" s="5">
        <v>30</v>
      </c>
      <c r="U316" s="4" t="s">
        <v>377</v>
      </c>
      <c r="V316" s="4" t="s">
        <v>142</v>
      </c>
      <c r="W316" s="4" t="s">
        <v>103</v>
      </c>
      <c r="X316" s="4" t="s">
        <v>143</v>
      </c>
      <c r="Y316" s="4" t="s">
        <v>152</v>
      </c>
      <c r="Z316" t="str">
        <f t="shared" si="4"/>
        <v>Jan-24</v>
      </c>
    </row>
    <row r="317" spans="1:26" ht="43.2" x14ac:dyDescent="0.3">
      <c r="A317" s="89">
        <v>316</v>
      </c>
      <c r="B317" s="4" t="s">
        <v>129</v>
      </c>
      <c r="C317" s="4" t="s">
        <v>130</v>
      </c>
      <c r="D317" s="4" t="s">
        <v>1481</v>
      </c>
      <c r="E317" s="4" t="s">
        <v>103</v>
      </c>
      <c r="F317" s="4" t="s">
        <v>131</v>
      </c>
      <c r="G317" s="4" t="s">
        <v>132</v>
      </c>
      <c r="H317" s="4" t="s">
        <v>167</v>
      </c>
      <c r="I317" s="5" t="s">
        <v>240</v>
      </c>
      <c r="J317" s="5" t="s">
        <v>145</v>
      </c>
      <c r="K317" s="5" t="s">
        <v>240</v>
      </c>
      <c r="L317" s="5" t="s">
        <v>531</v>
      </c>
      <c r="M317" s="4" t="s">
        <v>223</v>
      </c>
      <c r="N317" s="4" t="s">
        <v>1482</v>
      </c>
      <c r="O317" s="4" t="s">
        <v>103</v>
      </c>
      <c r="P317" s="4" t="s">
        <v>1483</v>
      </c>
      <c r="Q317" s="4" t="s">
        <v>1484</v>
      </c>
      <c r="R317" s="5">
        <v>61606</v>
      </c>
      <c r="S317" s="5">
        <v>45</v>
      </c>
      <c r="T317" s="5">
        <v>45</v>
      </c>
      <c r="U317" s="4" t="s">
        <v>245</v>
      </c>
      <c r="V317" s="4" t="s">
        <v>151</v>
      </c>
      <c r="W317" s="4" t="s">
        <v>103</v>
      </c>
      <c r="X317" s="4" t="s">
        <v>143</v>
      </c>
      <c r="Y317" s="4" t="s">
        <v>152</v>
      </c>
      <c r="Z317" t="str">
        <f t="shared" si="4"/>
        <v>Jan-24</v>
      </c>
    </row>
    <row r="318" spans="1:26" ht="43.2" x14ac:dyDescent="0.3">
      <c r="A318" s="89">
        <v>317</v>
      </c>
      <c r="B318" s="4" t="s">
        <v>129</v>
      </c>
      <c r="C318" s="4" t="s">
        <v>130</v>
      </c>
      <c r="D318" s="4" t="s">
        <v>1481</v>
      </c>
      <c r="E318" s="4" t="s">
        <v>103</v>
      </c>
      <c r="F318" s="4" t="s">
        <v>131</v>
      </c>
      <c r="G318" s="4" t="s">
        <v>132</v>
      </c>
      <c r="H318" s="4" t="s">
        <v>167</v>
      </c>
      <c r="I318" s="5" t="s">
        <v>209</v>
      </c>
      <c r="J318" s="5" t="s">
        <v>978</v>
      </c>
      <c r="K318" s="5" t="s">
        <v>209</v>
      </c>
      <c r="L318" s="5" t="s">
        <v>183</v>
      </c>
      <c r="M318" s="4" t="s">
        <v>223</v>
      </c>
      <c r="N318" s="4" t="s">
        <v>1485</v>
      </c>
      <c r="O318" s="4" t="s">
        <v>103</v>
      </c>
      <c r="P318" s="4" t="s">
        <v>1486</v>
      </c>
      <c r="Q318" s="4" t="s">
        <v>1487</v>
      </c>
      <c r="R318" s="5">
        <v>61699</v>
      </c>
      <c r="S318" s="5">
        <v>60</v>
      </c>
      <c r="T318" s="5">
        <v>60</v>
      </c>
      <c r="U318" s="4" t="s">
        <v>370</v>
      </c>
      <c r="V318" s="4" t="s">
        <v>142</v>
      </c>
      <c r="W318" s="4" t="s">
        <v>103</v>
      </c>
      <c r="X318" s="4" t="s">
        <v>143</v>
      </c>
      <c r="Y318" s="4" t="s">
        <v>152</v>
      </c>
      <c r="Z318" t="str">
        <f t="shared" si="4"/>
        <v>Jan-24</v>
      </c>
    </row>
    <row r="319" spans="1:26" ht="43.2" x14ac:dyDescent="0.3">
      <c r="A319" s="89">
        <v>318</v>
      </c>
      <c r="B319" s="4" t="s">
        <v>129</v>
      </c>
      <c r="C319" s="4" t="s">
        <v>1335</v>
      </c>
      <c r="D319" s="4" t="s">
        <v>1488</v>
      </c>
      <c r="E319" s="4" t="s">
        <v>103</v>
      </c>
      <c r="F319" s="4" t="s">
        <v>131</v>
      </c>
      <c r="G319" s="4" t="s">
        <v>132</v>
      </c>
      <c r="H319" s="4" t="s">
        <v>133</v>
      </c>
      <c r="I319" s="5" t="s">
        <v>240</v>
      </c>
      <c r="J319" s="5" t="s">
        <v>136</v>
      </c>
      <c r="K319" s="5" t="s">
        <v>240</v>
      </c>
      <c r="L319" s="5" t="s">
        <v>175</v>
      </c>
      <c r="M319" s="4" t="s">
        <v>137</v>
      </c>
      <c r="N319" s="4" t="s">
        <v>1489</v>
      </c>
      <c r="O319" s="4" t="s">
        <v>103</v>
      </c>
      <c r="P319" s="4" t="s">
        <v>1490</v>
      </c>
      <c r="Q319" s="4" t="s">
        <v>730</v>
      </c>
      <c r="R319" s="5">
        <v>61668</v>
      </c>
      <c r="S319" s="5">
        <v>45</v>
      </c>
      <c r="T319" s="5">
        <v>45</v>
      </c>
      <c r="U319" s="4" t="s">
        <v>731</v>
      </c>
      <c r="V319" s="4" t="s">
        <v>142</v>
      </c>
      <c r="W319" s="4" t="s">
        <v>103</v>
      </c>
      <c r="X319" s="4" t="s">
        <v>143</v>
      </c>
      <c r="Y319" s="4" t="s">
        <v>152</v>
      </c>
      <c r="Z319" t="str">
        <f t="shared" si="4"/>
        <v>Jan-24</v>
      </c>
    </row>
    <row r="320" spans="1:26" ht="43.2" x14ac:dyDescent="0.3">
      <c r="A320" s="89">
        <v>319</v>
      </c>
      <c r="B320" s="4" t="s">
        <v>129</v>
      </c>
      <c r="C320" s="4" t="s">
        <v>130</v>
      </c>
      <c r="D320" s="4" t="s">
        <v>1491</v>
      </c>
      <c r="E320" s="4" t="s">
        <v>103</v>
      </c>
      <c r="F320" s="4" t="s">
        <v>131</v>
      </c>
      <c r="G320" s="4" t="s">
        <v>132</v>
      </c>
      <c r="H320" s="4" t="s">
        <v>133</v>
      </c>
      <c r="I320" s="5" t="s">
        <v>389</v>
      </c>
      <c r="J320" s="5" t="s">
        <v>1446</v>
      </c>
      <c r="K320" s="5" t="s">
        <v>389</v>
      </c>
      <c r="L320" s="5" t="s">
        <v>1492</v>
      </c>
      <c r="M320" s="4" t="s">
        <v>137</v>
      </c>
      <c r="N320" s="4" t="s">
        <v>1493</v>
      </c>
      <c r="O320" s="4" t="s">
        <v>103</v>
      </c>
      <c r="P320" s="4" t="s">
        <v>1494</v>
      </c>
      <c r="Q320" s="4" t="s">
        <v>1495</v>
      </c>
      <c r="R320" s="5">
        <v>61791</v>
      </c>
      <c r="S320" s="5">
        <v>65</v>
      </c>
      <c r="T320" s="5">
        <v>65</v>
      </c>
      <c r="U320" s="4" t="s">
        <v>1090</v>
      </c>
      <c r="V320" s="4" t="s">
        <v>142</v>
      </c>
      <c r="W320" s="4" t="s">
        <v>103</v>
      </c>
      <c r="X320" s="4" t="s">
        <v>143</v>
      </c>
      <c r="Y320" s="4">
        <v>70197</v>
      </c>
      <c r="Z320" t="str">
        <f t="shared" si="4"/>
        <v>Jan-24</v>
      </c>
    </row>
    <row r="321" spans="1:26" ht="43.2" x14ac:dyDescent="0.3">
      <c r="A321" s="89">
        <v>320</v>
      </c>
      <c r="B321" s="4" t="s">
        <v>129</v>
      </c>
      <c r="C321" s="4" t="s">
        <v>130</v>
      </c>
      <c r="D321" s="4" t="s">
        <v>1491</v>
      </c>
      <c r="E321" s="4" t="s">
        <v>103</v>
      </c>
      <c r="F321" s="4" t="s">
        <v>131</v>
      </c>
      <c r="G321" s="4" t="s">
        <v>132</v>
      </c>
      <c r="H321" s="4" t="s">
        <v>133</v>
      </c>
      <c r="I321" s="5" t="s">
        <v>389</v>
      </c>
      <c r="J321" s="5" t="s">
        <v>1496</v>
      </c>
      <c r="K321" s="5" t="s">
        <v>389</v>
      </c>
      <c r="L321" s="5" t="s">
        <v>262</v>
      </c>
      <c r="M321" s="4" t="s">
        <v>137</v>
      </c>
      <c r="N321" s="4" t="s">
        <v>1497</v>
      </c>
      <c r="O321" s="4" t="s">
        <v>103</v>
      </c>
      <c r="P321" s="4" t="s">
        <v>1498</v>
      </c>
      <c r="Q321" s="4" t="s">
        <v>1499</v>
      </c>
      <c r="R321" s="5">
        <v>61786</v>
      </c>
      <c r="S321" s="5">
        <v>60</v>
      </c>
      <c r="T321" s="5">
        <v>60</v>
      </c>
      <c r="U321" s="4" t="s">
        <v>700</v>
      </c>
      <c r="V321" s="4" t="s">
        <v>151</v>
      </c>
      <c r="W321" s="4" t="s">
        <v>103</v>
      </c>
      <c r="X321" s="4" t="s">
        <v>143</v>
      </c>
      <c r="Y321" s="4">
        <v>69302</v>
      </c>
      <c r="Z321" t="str">
        <f t="shared" si="4"/>
        <v>Jan-24</v>
      </c>
    </row>
    <row r="322" spans="1:26" ht="43.2" x14ac:dyDescent="0.3">
      <c r="A322" s="89">
        <v>321</v>
      </c>
      <c r="B322" s="4" t="s">
        <v>129</v>
      </c>
      <c r="C322" s="4" t="s">
        <v>1307</v>
      </c>
      <c r="D322" s="4" t="s">
        <v>1500</v>
      </c>
      <c r="E322" s="4" t="s">
        <v>103</v>
      </c>
      <c r="F322" s="4" t="s">
        <v>131</v>
      </c>
      <c r="G322" s="4" t="s">
        <v>166</v>
      </c>
      <c r="H322" s="4" t="s">
        <v>133</v>
      </c>
      <c r="I322" s="5" t="s">
        <v>181</v>
      </c>
      <c r="J322" s="5" t="s">
        <v>242</v>
      </c>
      <c r="K322" s="5" t="s">
        <v>181</v>
      </c>
      <c r="L322" s="5" t="s">
        <v>1501</v>
      </c>
      <c r="M322" s="4" t="s">
        <v>263</v>
      </c>
      <c r="N322" s="4" t="s">
        <v>1502</v>
      </c>
      <c r="O322" s="4" t="s">
        <v>1503</v>
      </c>
      <c r="P322" s="4" t="s">
        <v>1504</v>
      </c>
      <c r="Q322" s="4" t="s">
        <v>1505</v>
      </c>
      <c r="R322" s="5">
        <v>61840</v>
      </c>
      <c r="S322" s="5">
        <v>245</v>
      </c>
      <c r="T322" s="5">
        <v>245</v>
      </c>
      <c r="U322" s="4" t="s">
        <v>814</v>
      </c>
      <c r="V322" s="4" t="s">
        <v>151</v>
      </c>
      <c r="W322" s="4" t="s">
        <v>103</v>
      </c>
      <c r="X322" s="4" t="s">
        <v>143</v>
      </c>
      <c r="Y322" s="4" t="s">
        <v>103</v>
      </c>
      <c r="Z322" t="str">
        <f t="shared" si="4"/>
        <v>Jan-24</v>
      </c>
    </row>
    <row r="323" spans="1:26" ht="43.2" x14ac:dyDescent="0.3">
      <c r="A323" s="89">
        <v>322</v>
      </c>
      <c r="B323" s="4" t="s">
        <v>129</v>
      </c>
      <c r="C323" s="4" t="s">
        <v>1307</v>
      </c>
      <c r="D323" s="4" t="s">
        <v>1506</v>
      </c>
      <c r="E323" s="4" t="s">
        <v>103</v>
      </c>
      <c r="F323" s="4" t="s">
        <v>131</v>
      </c>
      <c r="G323" s="4" t="s">
        <v>166</v>
      </c>
      <c r="H323" s="4" t="s">
        <v>133</v>
      </c>
      <c r="I323" s="5" t="s">
        <v>382</v>
      </c>
      <c r="J323" s="5" t="s">
        <v>251</v>
      </c>
      <c r="K323" s="5" t="s">
        <v>382</v>
      </c>
      <c r="L323" s="5" t="s">
        <v>161</v>
      </c>
      <c r="M323" s="4" t="s">
        <v>263</v>
      </c>
      <c r="N323" s="4" t="s">
        <v>1507</v>
      </c>
      <c r="O323" s="4" t="s">
        <v>103</v>
      </c>
      <c r="P323" s="4" t="s">
        <v>1508</v>
      </c>
      <c r="Q323" s="4" t="s">
        <v>1509</v>
      </c>
      <c r="R323" s="5">
        <v>61826</v>
      </c>
      <c r="S323" s="5">
        <v>150</v>
      </c>
      <c r="T323" s="5">
        <v>150</v>
      </c>
      <c r="U323" s="4" t="s">
        <v>1233</v>
      </c>
      <c r="V323" s="4" t="s">
        <v>142</v>
      </c>
      <c r="W323" s="4" t="s">
        <v>103</v>
      </c>
      <c r="X323" s="4" t="s">
        <v>143</v>
      </c>
      <c r="Y323" s="4" t="s">
        <v>388</v>
      </c>
      <c r="Z323" t="str">
        <f t="shared" ref="Z323:Z334" si="5">IF(AND(DAY(K323) = 1, V323 = "Third Shift"), TEXT(K323 - 1, "mmm-yy"), IF(MONTH(K323) &lt;&gt; MONTH(I323), TEXT(K323, "mmm-yy"), TEXT(I323, "mmm-yy")))</f>
        <v>Jan-24</v>
      </c>
    </row>
    <row r="324" spans="1:26" ht="43.2" x14ac:dyDescent="0.3">
      <c r="A324" s="89">
        <v>323</v>
      </c>
      <c r="B324" s="4" t="s">
        <v>129</v>
      </c>
      <c r="C324" s="4" t="s">
        <v>1307</v>
      </c>
      <c r="D324" s="4" t="s">
        <v>1506</v>
      </c>
      <c r="E324" s="4" t="s">
        <v>103</v>
      </c>
      <c r="F324" s="4" t="s">
        <v>131</v>
      </c>
      <c r="G324" s="4" t="s">
        <v>166</v>
      </c>
      <c r="H324" s="4" t="s">
        <v>133</v>
      </c>
      <c r="I324" s="5" t="s">
        <v>330</v>
      </c>
      <c r="J324" s="5" t="s">
        <v>695</v>
      </c>
      <c r="K324" s="5" t="s">
        <v>330</v>
      </c>
      <c r="L324" s="5" t="s">
        <v>550</v>
      </c>
      <c r="M324" s="4" t="s">
        <v>263</v>
      </c>
      <c r="N324" s="4" t="s">
        <v>1510</v>
      </c>
      <c r="O324" s="4" t="s">
        <v>103</v>
      </c>
      <c r="P324" s="4" t="s">
        <v>1511</v>
      </c>
      <c r="Q324" s="4" t="s">
        <v>1512</v>
      </c>
      <c r="R324" s="5">
        <v>61692</v>
      </c>
      <c r="S324" s="5">
        <v>90</v>
      </c>
      <c r="T324" s="5">
        <v>90</v>
      </c>
      <c r="U324" s="4" t="s">
        <v>495</v>
      </c>
      <c r="V324" s="4" t="s">
        <v>197</v>
      </c>
      <c r="W324" s="4" t="s">
        <v>103</v>
      </c>
      <c r="X324" s="4" t="s">
        <v>143</v>
      </c>
      <c r="Y324" s="4" t="s">
        <v>103</v>
      </c>
      <c r="Z324" t="str">
        <f t="shared" si="5"/>
        <v>Jan-24</v>
      </c>
    </row>
    <row r="325" spans="1:26" ht="43.2" x14ac:dyDescent="0.3">
      <c r="A325" s="89">
        <v>324</v>
      </c>
      <c r="B325" s="4" t="s">
        <v>129</v>
      </c>
      <c r="C325" s="4" t="s">
        <v>1307</v>
      </c>
      <c r="D325" s="4" t="s">
        <v>1506</v>
      </c>
      <c r="E325" s="4" t="s">
        <v>103</v>
      </c>
      <c r="F325" s="4" t="s">
        <v>131</v>
      </c>
      <c r="G325" s="4" t="s">
        <v>132</v>
      </c>
      <c r="H325" s="4" t="s">
        <v>133</v>
      </c>
      <c r="I325" s="5" t="s">
        <v>278</v>
      </c>
      <c r="J325" s="5" t="s">
        <v>550</v>
      </c>
      <c r="K325" s="5" t="s">
        <v>278</v>
      </c>
      <c r="L325" s="5" t="s">
        <v>755</v>
      </c>
      <c r="M325" s="4" t="s">
        <v>137</v>
      </c>
      <c r="N325" s="4" t="s">
        <v>1513</v>
      </c>
      <c r="O325" s="4" t="s">
        <v>103</v>
      </c>
      <c r="P325" s="4" t="s">
        <v>1514</v>
      </c>
      <c r="Q325" s="4" t="s">
        <v>1515</v>
      </c>
      <c r="R325" s="5">
        <v>61747</v>
      </c>
      <c r="S325" s="5">
        <v>80</v>
      </c>
      <c r="T325" s="5">
        <v>80</v>
      </c>
      <c r="U325" s="4" t="s">
        <v>1272</v>
      </c>
      <c r="V325" s="4" t="s">
        <v>142</v>
      </c>
      <c r="W325" s="4" t="s">
        <v>103</v>
      </c>
      <c r="X325" s="4" t="s">
        <v>143</v>
      </c>
      <c r="Y325" s="4" t="s">
        <v>152</v>
      </c>
      <c r="Z325" t="str">
        <f t="shared" si="5"/>
        <v>Jan-24</v>
      </c>
    </row>
    <row r="326" spans="1:26" ht="43.2" x14ac:dyDescent="0.3">
      <c r="A326" s="89">
        <v>325</v>
      </c>
      <c r="B326" s="4" t="s">
        <v>129</v>
      </c>
      <c r="C326" s="4" t="s">
        <v>1307</v>
      </c>
      <c r="D326" s="4" t="s">
        <v>1506</v>
      </c>
      <c r="E326" s="4" t="s">
        <v>103</v>
      </c>
      <c r="F326" s="4" t="s">
        <v>131</v>
      </c>
      <c r="G326" s="4" t="s">
        <v>132</v>
      </c>
      <c r="H326" s="4" t="s">
        <v>133</v>
      </c>
      <c r="I326" s="5" t="s">
        <v>500</v>
      </c>
      <c r="J326" s="5" t="s">
        <v>182</v>
      </c>
      <c r="K326" s="5" t="s">
        <v>500</v>
      </c>
      <c r="L326" s="5" t="s">
        <v>183</v>
      </c>
      <c r="M326" s="4" t="s">
        <v>137</v>
      </c>
      <c r="N326" s="4" t="s">
        <v>1516</v>
      </c>
      <c r="O326" s="4" t="s">
        <v>103</v>
      </c>
      <c r="P326" s="4" t="s">
        <v>1517</v>
      </c>
      <c r="Q326" s="4" t="s">
        <v>718</v>
      </c>
      <c r="R326" s="5">
        <v>61806</v>
      </c>
      <c r="S326" s="5">
        <v>30</v>
      </c>
      <c r="T326" s="5">
        <v>30</v>
      </c>
      <c r="U326" s="4" t="s">
        <v>1050</v>
      </c>
      <c r="V326" s="4" t="s">
        <v>142</v>
      </c>
      <c r="W326" s="4" t="s">
        <v>103</v>
      </c>
      <c r="X326" s="4" t="s">
        <v>143</v>
      </c>
      <c r="Y326" s="4" t="s">
        <v>152</v>
      </c>
      <c r="Z326" t="str">
        <f t="shared" si="5"/>
        <v>Jan-24</v>
      </c>
    </row>
    <row r="327" spans="1:26" ht="43.2" x14ac:dyDescent="0.3">
      <c r="A327" s="89">
        <v>326</v>
      </c>
      <c r="B327" s="4" t="s">
        <v>129</v>
      </c>
      <c r="C327" s="4" t="s">
        <v>1307</v>
      </c>
      <c r="D327" s="4" t="s">
        <v>1518</v>
      </c>
      <c r="E327" s="4" t="s">
        <v>103</v>
      </c>
      <c r="F327" s="4" t="s">
        <v>131</v>
      </c>
      <c r="G327" s="4" t="s">
        <v>132</v>
      </c>
      <c r="H327" s="4" t="s">
        <v>133</v>
      </c>
      <c r="I327" s="5" t="s">
        <v>174</v>
      </c>
      <c r="J327" s="5" t="s">
        <v>216</v>
      </c>
      <c r="K327" s="5" t="s">
        <v>174</v>
      </c>
      <c r="L327" s="5" t="s">
        <v>614</v>
      </c>
      <c r="M327" s="4" t="s">
        <v>137</v>
      </c>
      <c r="N327" s="4" t="s">
        <v>1519</v>
      </c>
      <c r="O327" s="4" t="s">
        <v>1520</v>
      </c>
      <c r="P327" s="4" t="s">
        <v>1521</v>
      </c>
      <c r="Q327" s="4" t="s">
        <v>1522</v>
      </c>
      <c r="R327" s="5">
        <v>61842</v>
      </c>
      <c r="S327" s="5">
        <v>40</v>
      </c>
      <c r="T327" s="5">
        <v>40</v>
      </c>
      <c r="U327" s="4" t="s">
        <v>814</v>
      </c>
      <c r="V327" s="4" t="s">
        <v>197</v>
      </c>
      <c r="W327" s="4" t="s">
        <v>103</v>
      </c>
      <c r="X327" s="4" t="s">
        <v>143</v>
      </c>
      <c r="Y327" s="4">
        <v>5465</v>
      </c>
      <c r="Z327" t="str">
        <f t="shared" si="5"/>
        <v>Jan-24</v>
      </c>
    </row>
    <row r="328" spans="1:26" ht="43.2" x14ac:dyDescent="0.3">
      <c r="A328" s="89">
        <v>327</v>
      </c>
      <c r="B328" s="4" t="s">
        <v>129</v>
      </c>
      <c r="C328" s="4" t="s">
        <v>1307</v>
      </c>
      <c r="D328" s="4" t="s">
        <v>1518</v>
      </c>
      <c r="E328" s="4" t="s">
        <v>103</v>
      </c>
      <c r="F328" s="4" t="s">
        <v>131</v>
      </c>
      <c r="G328" s="4" t="s">
        <v>166</v>
      </c>
      <c r="H328" s="4" t="s">
        <v>133</v>
      </c>
      <c r="I328" s="5" t="s">
        <v>779</v>
      </c>
      <c r="J328" s="5" t="s">
        <v>353</v>
      </c>
      <c r="K328" s="5" t="s">
        <v>779</v>
      </c>
      <c r="L328" s="5" t="s">
        <v>365</v>
      </c>
      <c r="M328" s="4" t="s">
        <v>263</v>
      </c>
      <c r="N328" s="4" t="s">
        <v>1523</v>
      </c>
      <c r="O328" s="4" t="s">
        <v>103</v>
      </c>
      <c r="P328" s="4" t="s">
        <v>1523</v>
      </c>
      <c r="Q328" s="4" t="s">
        <v>1524</v>
      </c>
      <c r="R328" s="5">
        <v>61706</v>
      </c>
      <c r="S328" s="5">
        <v>150</v>
      </c>
      <c r="T328" s="5">
        <v>150</v>
      </c>
      <c r="U328" s="4" t="s">
        <v>782</v>
      </c>
      <c r="V328" s="4" t="s">
        <v>151</v>
      </c>
      <c r="W328" s="4" t="s">
        <v>103</v>
      </c>
      <c r="X328" s="4" t="s">
        <v>143</v>
      </c>
      <c r="Y328" s="4" t="s">
        <v>103</v>
      </c>
      <c r="Z328" t="str">
        <f t="shared" si="5"/>
        <v>Jan-24</v>
      </c>
    </row>
    <row r="329" spans="1:26" ht="43.2" x14ac:dyDescent="0.3">
      <c r="A329" s="89">
        <v>328</v>
      </c>
      <c r="B329" s="4" t="s">
        <v>129</v>
      </c>
      <c r="C329" s="4" t="s">
        <v>1307</v>
      </c>
      <c r="D329" s="4" t="s">
        <v>1525</v>
      </c>
      <c r="E329" s="4" t="s">
        <v>103</v>
      </c>
      <c r="F329" s="4" t="s">
        <v>131</v>
      </c>
      <c r="G329" s="4" t="s">
        <v>132</v>
      </c>
      <c r="H329" s="4" t="s">
        <v>167</v>
      </c>
      <c r="I329" s="5" t="s">
        <v>209</v>
      </c>
      <c r="J329" s="5" t="s">
        <v>176</v>
      </c>
      <c r="K329" s="5" t="s">
        <v>209</v>
      </c>
      <c r="L329" s="5" t="s">
        <v>474</v>
      </c>
      <c r="M329" s="4" t="s">
        <v>223</v>
      </c>
      <c r="N329" s="4" t="s">
        <v>1526</v>
      </c>
      <c r="O329" s="4" t="s">
        <v>103</v>
      </c>
      <c r="P329" s="4" t="s">
        <v>1526</v>
      </c>
      <c r="Q329" s="4" t="s">
        <v>1527</v>
      </c>
      <c r="R329" s="5">
        <v>61705</v>
      </c>
      <c r="S329" s="5">
        <v>60</v>
      </c>
      <c r="T329" s="5">
        <v>60</v>
      </c>
      <c r="U329" s="4" t="s">
        <v>1170</v>
      </c>
      <c r="V329" s="4" t="s">
        <v>142</v>
      </c>
      <c r="W329" s="4" t="s">
        <v>103</v>
      </c>
      <c r="X329" s="4" t="s">
        <v>143</v>
      </c>
      <c r="Y329" s="4" t="s">
        <v>152</v>
      </c>
      <c r="Z329" t="str">
        <f t="shared" si="5"/>
        <v>Jan-24</v>
      </c>
    </row>
    <row r="330" spans="1:26" ht="43.2" x14ac:dyDescent="0.3">
      <c r="A330" s="89">
        <v>329</v>
      </c>
      <c r="B330" s="4" t="s">
        <v>129</v>
      </c>
      <c r="C330" s="4" t="s">
        <v>1307</v>
      </c>
      <c r="D330" s="4" t="s">
        <v>1528</v>
      </c>
      <c r="E330" s="4" t="s">
        <v>103</v>
      </c>
      <c r="F330" s="4" t="s">
        <v>131</v>
      </c>
      <c r="G330" s="4" t="s">
        <v>132</v>
      </c>
      <c r="H330" s="4" t="s">
        <v>133</v>
      </c>
      <c r="I330" s="5" t="s">
        <v>611</v>
      </c>
      <c r="J330" s="5" t="s">
        <v>145</v>
      </c>
      <c r="K330" s="5" t="s">
        <v>611</v>
      </c>
      <c r="L330" s="5" t="s">
        <v>242</v>
      </c>
      <c r="M330" s="4" t="s">
        <v>137</v>
      </c>
      <c r="N330" s="4" t="s">
        <v>1529</v>
      </c>
      <c r="O330" s="4" t="s">
        <v>103</v>
      </c>
      <c r="P330" s="4" t="s">
        <v>1530</v>
      </c>
      <c r="Q330" s="4" t="s">
        <v>1531</v>
      </c>
      <c r="R330" s="5">
        <v>61752</v>
      </c>
      <c r="S330" s="5">
        <v>180</v>
      </c>
      <c r="T330" s="5">
        <v>180</v>
      </c>
      <c r="U330" s="4" t="s">
        <v>536</v>
      </c>
      <c r="V330" s="4" t="s">
        <v>151</v>
      </c>
      <c r="W330" s="4" t="s">
        <v>103</v>
      </c>
      <c r="X330" s="4" t="s">
        <v>143</v>
      </c>
      <c r="Y330" s="4" t="s">
        <v>152</v>
      </c>
      <c r="Z330" t="str">
        <f t="shared" si="5"/>
        <v>Jan-24</v>
      </c>
    </row>
    <row r="331" spans="1:26" ht="43.2" x14ac:dyDescent="0.3">
      <c r="A331" s="89">
        <v>330</v>
      </c>
      <c r="B331" s="4" t="s">
        <v>129</v>
      </c>
      <c r="C331" s="4" t="s">
        <v>1307</v>
      </c>
      <c r="D331" s="4" t="s">
        <v>1532</v>
      </c>
      <c r="E331" s="4" t="s">
        <v>103</v>
      </c>
      <c r="F331" s="4" t="s">
        <v>131</v>
      </c>
      <c r="G331" s="4" t="s">
        <v>166</v>
      </c>
      <c r="H331" s="4" t="s">
        <v>167</v>
      </c>
      <c r="I331" s="5" t="s">
        <v>352</v>
      </c>
      <c r="J331" s="5" t="s">
        <v>695</v>
      </c>
      <c r="K331" s="5" t="s">
        <v>352</v>
      </c>
      <c r="L331" s="5" t="s">
        <v>235</v>
      </c>
      <c r="M331" s="4" t="s">
        <v>168</v>
      </c>
      <c r="N331" s="4" t="s">
        <v>1533</v>
      </c>
      <c r="O331" s="4" t="s">
        <v>103</v>
      </c>
      <c r="P331" s="4" t="s">
        <v>1534</v>
      </c>
      <c r="Q331" s="4" t="s">
        <v>1535</v>
      </c>
      <c r="R331" s="5">
        <v>61877</v>
      </c>
      <c r="S331" s="5">
        <v>60</v>
      </c>
      <c r="T331" s="5">
        <v>60</v>
      </c>
      <c r="U331" s="4" t="s">
        <v>479</v>
      </c>
      <c r="V331" s="4" t="s">
        <v>197</v>
      </c>
      <c r="W331" s="4" t="s">
        <v>103</v>
      </c>
      <c r="X331" s="4" t="s">
        <v>143</v>
      </c>
      <c r="Y331" s="4" t="s">
        <v>152</v>
      </c>
      <c r="Z331" t="str">
        <f t="shared" si="5"/>
        <v>Jan-24</v>
      </c>
    </row>
    <row r="332" spans="1:26" ht="43.2" x14ac:dyDescent="0.3">
      <c r="A332" s="89">
        <v>331</v>
      </c>
      <c r="B332" s="4" t="s">
        <v>129</v>
      </c>
      <c r="C332" s="4" t="s">
        <v>554</v>
      </c>
      <c r="D332" s="4" t="s">
        <v>1536</v>
      </c>
      <c r="E332" s="4" t="s">
        <v>103</v>
      </c>
      <c r="F332" s="4" t="s">
        <v>131</v>
      </c>
      <c r="G332" s="4" t="s">
        <v>132</v>
      </c>
      <c r="H332" s="4" t="s">
        <v>167</v>
      </c>
      <c r="I332" s="5" t="s">
        <v>607</v>
      </c>
      <c r="J332" s="5" t="s">
        <v>435</v>
      </c>
      <c r="K332" s="5" t="s">
        <v>607</v>
      </c>
      <c r="L332" s="5" t="s">
        <v>1309</v>
      </c>
      <c r="M332" s="4" t="s">
        <v>203</v>
      </c>
      <c r="N332" s="4" t="s">
        <v>1537</v>
      </c>
      <c r="O332" s="4" t="s">
        <v>103</v>
      </c>
      <c r="P332" s="4" t="s">
        <v>1537</v>
      </c>
      <c r="Q332" s="4" t="s">
        <v>1538</v>
      </c>
      <c r="R332" s="5">
        <v>61536</v>
      </c>
      <c r="S332" s="5">
        <v>0</v>
      </c>
      <c r="T332" s="5">
        <v>0</v>
      </c>
      <c r="U332" s="4" t="s">
        <v>1539</v>
      </c>
      <c r="V332" s="4" t="s">
        <v>197</v>
      </c>
      <c r="W332" s="4" t="s">
        <v>103</v>
      </c>
      <c r="X332" s="4" t="s">
        <v>143</v>
      </c>
      <c r="Y332" s="4" t="s">
        <v>152</v>
      </c>
      <c r="Z332" t="str">
        <f t="shared" si="5"/>
        <v>Jan-24</v>
      </c>
    </row>
    <row r="333" spans="1:26" ht="43.2" x14ac:dyDescent="0.3">
      <c r="A333" s="89">
        <v>332</v>
      </c>
      <c r="B333" s="4" t="s">
        <v>129</v>
      </c>
      <c r="C333" s="4" t="s">
        <v>130</v>
      </c>
      <c r="D333" s="4" t="s">
        <v>1540</v>
      </c>
      <c r="E333" s="4" t="s">
        <v>103</v>
      </c>
      <c r="F333" s="4" t="s">
        <v>131</v>
      </c>
      <c r="G333" s="4" t="s">
        <v>132</v>
      </c>
      <c r="H333" s="4" t="s">
        <v>167</v>
      </c>
      <c r="I333" s="5" t="s">
        <v>209</v>
      </c>
      <c r="J333" s="5" t="s">
        <v>906</v>
      </c>
      <c r="K333" s="5" t="s">
        <v>209</v>
      </c>
      <c r="L333" s="5" t="s">
        <v>160</v>
      </c>
      <c r="M333" s="4" t="s">
        <v>223</v>
      </c>
      <c r="N333" s="4" t="s">
        <v>1541</v>
      </c>
      <c r="O333" s="4" t="s">
        <v>103</v>
      </c>
      <c r="P333" s="4" t="s">
        <v>1541</v>
      </c>
      <c r="Q333" s="4" t="s">
        <v>1542</v>
      </c>
      <c r="R333" s="5">
        <v>61701</v>
      </c>
      <c r="S333" s="5">
        <v>60</v>
      </c>
      <c r="T333" s="5">
        <v>60</v>
      </c>
      <c r="U333" s="4" t="s">
        <v>620</v>
      </c>
      <c r="V333" s="4" t="s">
        <v>142</v>
      </c>
      <c r="W333" s="4" t="s">
        <v>103</v>
      </c>
      <c r="X333" s="4" t="s">
        <v>143</v>
      </c>
      <c r="Y333" s="4" t="s">
        <v>152</v>
      </c>
      <c r="Z333" t="str">
        <f t="shared" si="5"/>
        <v>Jan-24</v>
      </c>
    </row>
    <row r="334" spans="1:26" ht="43.2" x14ac:dyDescent="0.3">
      <c r="A334" s="89">
        <v>333</v>
      </c>
      <c r="B334" s="4" t="s">
        <v>129</v>
      </c>
      <c r="C334" s="4" t="s">
        <v>130</v>
      </c>
      <c r="D334" s="4" t="s">
        <v>1543</v>
      </c>
      <c r="E334" s="4" t="s">
        <v>103</v>
      </c>
      <c r="F334" s="4" t="s">
        <v>131</v>
      </c>
      <c r="G334" s="4" t="s">
        <v>132</v>
      </c>
      <c r="H334" s="4" t="s">
        <v>133</v>
      </c>
      <c r="I334" s="5" t="s">
        <v>153</v>
      </c>
      <c r="J334" s="5" t="s">
        <v>210</v>
      </c>
      <c r="K334" s="5" t="s">
        <v>153</v>
      </c>
      <c r="L334" s="5" t="s">
        <v>467</v>
      </c>
      <c r="M334" s="4" t="s">
        <v>137</v>
      </c>
      <c r="N334" s="4" t="s">
        <v>1544</v>
      </c>
      <c r="O334" s="4" t="s">
        <v>103</v>
      </c>
      <c r="P334" s="4" t="s">
        <v>1544</v>
      </c>
      <c r="Q334" s="4" t="s">
        <v>1545</v>
      </c>
      <c r="R334" s="5">
        <v>61471</v>
      </c>
      <c r="S334" s="5">
        <v>20</v>
      </c>
      <c r="T334" s="5">
        <v>20</v>
      </c>
      <c r="U334" s="4" t="s">
        <v>895</v>
      </c>
      <c r="V334" s="4" t="s">
        <v>151</v>
      </c>
      <c r="W334" s="4" t="s">
        <v>103</v>
      </c>
      <c r="X334" s="4" t="s">
        <v>143</v>
      </c>
      <c r="Y334" s="4">
        <v>69038</v>
      </c>
      <c r="Z334" t="str">
        <f t="shared" si="5"/>
        <v>Jan-24</v>
      </c>
    </row>
    <row r="335" spans="1:26" ht="43.2" x14ac:dyDescent="0.3">
      <c r="A335" s="10">
        <v>1</v>
      </c>
      <c r="B335" s="4" t="s">
        <v>129</v>
      </c>
      <c r="C335" s="4" t="s">
        <v>188</v>
      </c>
      <c r="D335" s="4" t="s">
        <v>189</v>
      </c>
      <c r="E335" s="4" t="s">
        <v>103</v>
      </c>
      <c r="F335" s="4" t="s">
        <v>131</v>
      </c>
      <c r="G335" s="4" t="s">
        <v>166</v>
      </c>
      <c r="H335" s="4" t="s">
        <v>133</v>
      </c>
      <c r="I335" s="5" t="s">
        <v>1580</v>
      </c>
      <c r="J335" s="5" t="s">
        <v>652</v>
      </c>
      <c r="K335" s="5" t="s">
        <v>1580</v>
      </c>
      <c r="L335" s="5" t="s">
        <v>145</v>
      </c>
      <c r="M335" s="4" t="s">
        <v>263</v>
      </c>
      <c r="N335" s="4" t="s">
        <v>1581</v>
      </c>
      <c r="O335" s="4" t="s">
        <v>334</v>
      </c>
      <c r="P335" s="4" t="s">
        <v>1582</v>
      </c>
      <c r="Q335" s="4" t="s">
        <v>1583</v>
      </c>
      <c r="R335" s="5">
        <v>62020</v>
      </c>
      <c r="S335" s="5">
        <v>270</v>
      </c>
      <c r="T335" s="5">
        <v>270</v>
      </c>
      <c r="U335" s="4" t="s">
        <v>275</v>
      </c>
      <c r="V335" s="4" t="s">
        <v>142</v>
      </c>
      <c r="W335" s="4" t="s">
        <v>103</v>
      </c>
      <c r="X335" s="4" t="s">
        <v>143</v>
      </c>
      <c r="Y335" s="4" t="s">
        <v>103</v>
      </c>
      <c r="Z335" t="str">
        <f t="shared" ref="Z335:Z398" si="6">IF(AND(DAY(K335) = 1, V335 = "Third Shift"), TEXT(K335 - 1, "mmm-yy"), IF(MONTH(K335) &lt;&gt; MONTH(I335), TEXT(K335, "mmm-yy"), TEXT(I335, "mmm-yy")))</f>
        <v>Feb-24</v>
      </c>
    </row>
    <row r="336" spans="1:26" ht="43.2" x14ac:dyDescent="0.3">
      <c r="A336" s="10">
        <v>2</v>
      </c>
      <c r="B336" s="4" t="s">
        <v>129</v>
      </c>
      <c r="C336" s="4" t="s">
        <v>188</v>
      </c>
      <c r="D336" s="4" t="s">
        <v>189</v>
      </c>
      <c r="E336" s="4" t="s">
        <v>103</v>
      </c>
      <c r="F336" s="4" t="s">
        <v>131</v>
      </c>
      <c r="G336" s="4" t="s">
        <v>132</v>
      </c>
      <c r="H336" s="4" t="s">
        <v>167</v>
      </c>
      <c r="I336" s="5" t="s">
        <v>1584</v>
      </c>
      <c r="J336" s="5" t="s">
        <v>464</v>
      </c>
      <c r="K336" s="5" t="s">
        <v>1584</v>
      </c>
      <c r="L336" s="5" t="s">
        <v>550</v>
      </c>
      <c r="M336" s="4" t="s">
        <v>223</v>
      </c>
      <c r="N336" s="4" t="s">
        <v>1585</v>
      </c>
      <c r="O336" s="4" t="s">
        <v>1586</v>
      </c>
      <c r="P336" s="4" t="s">
        <v>1587</v>
      </c>
      <c r="Q336" s="4" t="s">
        <v>1588</v>
      </c>
      <c r="R336" s="5">
        <v>62061</v>
      </c>
      <c r="S336" s="5">
        <v>270</v>
      </c>
      <c r="T336" s="5">
        <v>270</v>
      </c>
      <c r="U336" s="4" t="s">
        <v>1589</v>
      </c>
      <c r="V336" s="4" t="s">
        <v>197</v>
      </c>
      <c r="W336" s="4" t="s">
        <v>103</v>
      </c>
      <c r="X336" s="4" t="s">
        <v>143</v>
      </c>
      <c r="Y336" s="4">
        <v>66472</v>
      </c>
      <c r="Z336" t="str">
        <f t="shared" si="6"/>
        <v>Feb-24</v>
      </c>
    </row>
    <row r="337" spans="1:26" ht="43.2" x14ac:dyDescent="0.3">
      <c r="A337" s="10">
        <v>3</v>
      </c>
      <c r="B337" s="4" t="s">
        <v>129</v>
      </c>
      <c r="C337" s="4" t="s">
        <v>188</v>
      </c>
      <c r="D337" s="4" t="s">
        <v>1590</v>
      </c>
      <c r="E337" s="4" t="s">
        <v>103</v>
      </c>
      <c r="F337" s="4" t="s">
        <v>131</v>
      </c>
      <c r="G337" s="4" t="s">
        <v>132</v>
      </c>
      <c r="H337" s="4" t="s">
        <v>133</v>
      </c>
      <c r="I337" s="5" t="s">
        <v>1591</v>
      </c>
      <c r="J337" s="5" t="s">
        <v>200</v>
      </c>
      <c r="K337" s="5" t="s">
        <v>1592</v>
      </c>
      <c r="L337" s="5" t="s">
        <v>216</v>
      </c>
      <c r="M337" s="4" t="s">
        <v>137</v>
      </c>
      <c r="N337" s="4" t="s">
        <v>1593</v>
      </c>
      <c r="O337" s="4" t="s">
        <v>1594</v>
      </c>
      <c r="P337" s="4" t="s">
        <v>1595</v>
      </c>
      <c r="Q337" s="4" t="s">
        <v>1596</v>
      </c>
      <c r="R337" s="5">
        <v>62015</v>
      </c>
      <c r="S337" s="5">
        <v>60</v>
      </c>
      <c r="T337" s="5">
        <v>60</v>
      </c>
      <c r="U337" s="4" t="s">
        <v>320</v>
      </c>
      <c r="V337" s="4" t="s">
        <v>197</v>
      </c>
      <c r="W337" s="4" t="s">
        <v>103</v>
      </c>
      <c r="X337" s="4" t="s">
        <v>143</v>
      </c>
      <c r="Y337" s="4">
        <v>66470</v>
      </c>
      <c r="Z337" t="str">
        <f t="shared" si="6"/>
        <v>Feb-24</v>
      </c>
    </row>
    <row r="338" spans="1:26" ht="43.2" x14ac:dyDescent="0.3">
      <c r="A338" s="10">
        <v>4</v>
      </c>
      <c r="B338" s="4" t="s">
        <v>129</v>
      </c>
      <c r="C338" s="4" t="s">
        <v>188</v>
      </c>
      <c r="D338" s="4" t="s">
        <v>1590</v>
      </c>
      <c r="E338" s="4" t="s">
        <v>103</v>
      </c>
      <c r="F338" s="4" t="s">
        <v>131</v>
      </c>
      <c r="G338" s="4" t="s">
        <v>132</v>
      </c>
      <c r="H338" s="4" t="s">
        <v>277</v>
      </c>
      <c r="I338" s="5" t="s">
        <v>1597</v>
      </c>
      <c r="J338" s="5" t="s">
        <v>1598</v>
      </c>
      <c r="K338" s="5" t="s">
        <v>1597</v>
      </c>
      <c r="L338" s="5" t="s">
        <v>1599</v>
      </c>
      <c r="M338" s="4" t="s">
        <v>280</v>
      </c>
      <c r="N338" s="4" t="s">
        <v>1600</v>
      </c>
      <c r="O338" s="4" t="s">
        <v>1601</v>
      </c>
      <c r="P338" s="4" t="s">
        <v>1602</v>
      </c>
      <c r="Q338" s="4" t="s">
        <v>1603</v>
      </c>
      <c r="R338" s="5">
        <v>62157</v>
      </c>
      <c r="S338" s="5">
        <v>60</v>
      </c>
      <c r="T338" s="5">
        <v>60</v>
      </c>
      <c r="U338" s="4" t="s">
        <v>1604</v>
      </c>
      <c r="V338" s="4" t="s">
        <v>142</v>
      </c>
      <c r="W338" s="4" t="s">
        <v>103</v>
      </c>
      <c r="X338" s="4" t="s">
        <v>143</v>
      </c>
      <c r="Y338" s="4">
        <v>66474</v>
      </c>
      <c r="Z338" t="str">
        <f t="shared" si="6"/>
        <v>Feb-24</v>
      </c>
    </row>
    <row r="339" spans="1:26" ht="57.6" x14ac:dyDescent="0.3">
      <c r="A339" s="10">
        <v>5</v>
      </c>
      <c r="B339" s="4" t="s">
        <v>129</v>
      </c>
      <c r="C339" s="4" t="s">
        <v>215</v>
      </c>
      <c r="D339" s="4" t="s">
        <v>486</v>
      </c>
      <c r="E339" s="4" t="s">
        <v>103</v>
      </c>
      <c r="F339" s="4" t="s">
        <v>131</v>
      </c>
      <c r="G339" s="4" t="s">
        <v>166</v>
      </c>
      <c r="H339" s="4" t="s">
        <v>167</v>
      </c>
      <c r="I339" s="5" t="s">
        <v>257</v>
      </c>
      <c r="J339" s="5" t="s">
        <v>1605</v>
      </c>
      <c r="K339" s="5" t="s">
        <v>257</v>
      </c>
      <c r="L339" s="5" t="s">
        <v>1606</v>
      </c>
      <c r="M339" s="4" t="s">
        <v>168</v>
      </c>
      <c r="N339" s="4" t="s">
        <v>428</v>
      </c>
      <c r="O339" s="4" t="s">
        <v>170</v>
      </c>
      <c r="P339" s="4" t="s">
        <v>428</v>
      </c>
      <c r="Q339" s="4" t="s">
        <v>1607</v>
      </c>
      <c r="R339" s="5">
        <v>61598</v>
      </c>
      <c r="S339" s="5">
        <v>63</v>
      </c>
      <c r="T339" s="5">
        <v>63</v>
      </c>
      <c r="U339" s="4" t="s">
        <v>173</v>
      </c>
      <c r="V339" s="4" t="s">
        <v>197</v>
      </c>
      <c r="W339" s="4" t="s">
        <v>103</v>
      </c>
      <c r="X339" s="4" t="s">
        <v>143</v>
      </c>
      <c r="Y339" s="4" t="s">
        <v>103</v>
      </c>
      <c r="Z339" t="str">
        <f t="shared" si="6"/>
        <v>Jan-24</v>
      </c>
    </row>
    <row r="340" spans="1:26" ht="43.2" x14ac:dyDescent="0.3">
      <c r="A340" s="10">
        <v>6</v>
      </c>
      <c r="B340" s="4" t="s">
        <v>129</v>
      </c>
      <c r="C340" s="4" t="s">
        <v>188</v>
      </c>
      <c r="D340" s="4" t="s">
        <v>293</v>
      </c>
      <c r="E340" s="4" t="s">
        <v>103</v>
      </c>
      <c r="F340" s="4" t="s">
        <v>1608</v>
      </c>
      <c r="G340" s="4" t="s">
        <v>166</v>
      </c>
      <c r="H340" s="4" t="s">
        <v>133</v>
      </c>
      <c r="I340" s="5" t="s">
        <v>1609</v>
      </c>
      <c r="J340" s="5" t="s">
        <v>906</v>
      </c>
      <c r="K340" s="5" t="s">
        <v>1609</v>
      </c>
      <c r="L340" s="5" t="s">
        <v>652</v>
      </c>
      <c r="M340" s="4" t="s">
        <v>707</v>
      </c>
      <c r="N340" s="4" t="s">
        <v>1610</v>
      </c>
      <c r="O340" s="4" t="s">
        <v>1611</v>
      </c>
      <c r="P340" s="4" t="s">
        <v>1612</v>
      </c>
      <c r="Q340" s="4" t="s">
        <v>1613</v>
      </c>
      <c r="R340" s="5">
        <v>62022</v>
      </c>
      <c r="S340" s="5">
        <v>0</v>
      </c>
      <c r="T340" s="5">
        <v>0</v>
      </c>
      <c r="U340" s="4" t="s">
        <v>285</v>
      </c>
      <c r="V340" s="4" t="s">
        <v>142</v>
      </c>
      <c r="W340" s="4" t="s">
        <v>103</v>
      </c>
      <c r="X340" s="4" t="s">
        <v>143</v>
      </c>
      <c r="Y340" s="4" t="s">
        <v>103</v>
      </c>
      <c r="Z340" t="str">
        <f t="shared" si="6"/>
        <v>Feb-24</v>
      </c>
    </row>
    <row r="341" spans="1:26" ht="43.2" x14ac:dyDescent="0.3">
      <c r="A341" s="10">
        <v>7</v>
      </c>
      <c r="B341" s="4" t="s">
        <v>129</v>
      </c>
      <c r="C341" s="4" t="s">
        <v>188</v>
      </c>
      <c r="D341" s="4" t="s">
        <v>300</v>
      </c>
      <c r="E341" s="4" t="s">
        <v>103</v>
      </c>
      <c r="F341" s="4" t="s">
        <v>321</v>
      </c>
      <c r="G341" s="4" t="s">
        <v>132</v>
      </c>
      <c r="H341" s="4" t="s">
        <v>277</v>
      </c>
      <c r="I341" s="5" t="s">
        <v>257</v>
      </c>
      <c r="J341" s="5" t="s">
        <v>906</v>
      </c>
      <c r="K341" s="5" t="s">
        <v>257</v>
      </c>
      <c r="L341" s="5" t="s">
        <v>145</v>
      </c>
      <c r="M341" s="4" t="s">
        <v>280</v>
      </c>
      <c r="N341" s="4" t="s">
        <v>1614</v>
      </c>
      <c r="O341" s="4" t="s">
        <v>1615</v>
      </c>
      <c r="P341" s="4" t="s">
        <v>1616</v>
      </c>
      <c r="Q341" s="4" t="s">
        <v>1617</v>
      </c>
      <c r="R341" s="5">
        <v>62013</v>
      </c>
      <c r="S341" s="5">
        <v>300</v>
      </c>
      <c r="T341" s="5">
        <v>300</v>
      </c>
      <c r="U341" s="4" t="s">
        <v>196</v>
      </c>
      <c r="V341" s="4" t="s">
        <v>142</v>
      </c>
      <c r="W341" s="4" t="s">
        <v>103</v>
      </c>
      <c r="X341" s="4" t="s">
        <v>143</v>
      </c>
      <c r="Y341" s="4">
        <v>66469</v>
      </c>
      <c r="Z341" t="str">
        <f t="shared" si="6"/>
        <v>Feb-24</v>
      </c>
    </row>
    <row r="342" spans="1:26" ht="43.2" x14ac:dyDescent="0.3">
      <c r="A342" s="10">
        <v>8</v>
      </c>
      <c r="B342" s="4" t="s">
        <v>129</v>
      </c>
      <c r="C342" s="4" t="s">
        <v>188</v>
      </c>
      <c r="D342" s="4" t="s">
        <v>300</v>
      </c>
      <c r="E342" s="4" t="s">
        <v>103</v>
      </c>
      <c r="F342" s="4" t="s">
        <v>308</v>
      </c>
      <c r="G342" s="4" t="s">
        <v>166</v>
      </c>
      <c r="H342" s="4" t="s">
        <v>133</v>
      </c>
      <c r="I342" s="5" t="s">
        <v>1618</v>
      </c>
      <c r="J342" s="5" t="s">
        <v>160</v>
      </c>
      <c r="K342" s="5" t="s">
        <v>1618</v>
      </c>
      <c r="L342" s="5" t="s">
        <v>161</v>
      </c>
      <c r="M342" s="4" t="s">
        <v>263</v>
      </c>
      <c r="N342" s="4" t="s">
        <v>1619</v>
      </c>
      <c r="O342" s="4" t="s">
        <v>326</v>
      </c>
      <c r="P342" s="4" t="s">
        <v>1620</v>
      </c>
      <c r="Q342" s="4" t="s">
        <v>1621</v>
      </c>
      <c r="R342" s="5">
        <v>62019</v>
      </c>
      <c r="S342" s="5">
        <v>30</v>
      </c>
      <c r="T342" s="5">
        <v>30</v>
      </c>
      <c r="U342" s="4" t="s">
        <v>196</v>
      </c>
      <c r="V342" s="4" t="s">
        <v>142</v>
      </c>
      <c r="W342" s="4" t="s">
        <v>103</v>
      </c>
      <c r="X342" s="4" t="s">
        <v>143</v>
      </c>
      <c r="Y342" s="4" t="s">
        <v>103</v>
      </c>
      <c r="Z342" t="str">
        <f t="shared" si="6"/>
        <v>Feb-24</v>
      </c>
    </row>
    <row r="343" spans="1:26" ht="43.2" x14ac:dyDescent="0.3">
      <c r="A343" s="10">
        <v>9</v>
      </c>
      <c r="B343" s="4" t="s">
        <v>129</v>
      </c>
      <c r="C343" s="4" t="s">
        <v>188</v>
      </c>
      <c r="D343" s="4" t="s">
        <v>300</v>
      </c>
      <c r="E343" s="4" t="s">
        <v>103</v>
      </c>
      <c r="F343" s="4" t="s">
        <v>1622</v>
      </c>
      <c r="G343" s="4" t="s">
        <v>166</v>
      </c>
      <c r="H343" s="4" t="s">
        <v>133</v>
      </c>
      <c r="I343" s="5" t="s">
        <v>1618</v>
      </c>
      <c r="J343" s="5" t="s">
        <v>361</v>
      </c>
      <c r="K343" s="5" t="s">
        <v>1618</v>
      </c>
      <c r="L343" s="5" t="s">
        <v>145</v>
      </c>
      <c r="M343" s="4" t="s">
        <v>263</v>
      </c>
      <c r="N343" s="4" t="s">
        <v>1623</v>
      </c>
      <c r="O343" s="4" t="s">
        <v>1624</v>
      </c>
      <c r="P343" s="4" t="s">
        <v>1625</v>
      </c>
      <c r="Q343" s="4" t="s">
        <v>1626</v>
      </c>
      <c r="R343" s="5">
        <v>62018</v>
      </c>
      <c r="S343" s="5">
        <v>60</v>
      </c>
      <c r="T343" s="5">
        <v>60</v>
      </c>
      <c r="U343" s="4" t="s">
        <v>307</v>
      </c>
      <c r="V343" s="4" t="s">
        <v>142</v>
      </c>
      <c r="W343" s="4" t="s">
        <v>103</v>
      </c>
      <c r="X343" s="4" t="s">
        <v>143</v>
      </c>
      <c r="Y343" s="4" t="s">
        <v>103</v>
      </c>
      <c r="Z343" t="str">
        <f t="shared" si="6"/>
        <v>Feb-24</v>
      </c>
    </row>
    <row r="344" spans="1:26" ht="43.2" x14ac:dyDescent="0.3">
      <c r="A344" s="10">
        <v>10</v>
      </c>
      <c r="B344" s="4" t="s">
        <v>129</v>
      </c>
      <c r="C344" s="4" t="s">
        <v>188</v>
      </c>
      <c r="D344" s="4" t="s">
        <v>300</v>
      </c>
      <c r="E344" s="4" t="s">
        <v>103</v>
      </c>
      <c r="F344" s="4" t="s">
        <v>1627</v>
      </c>
      <c r="G344" s="4" t="s">
        <v>132</v>
      </c>
      <c r="H344" s="4" t="s">
        <v>396</v>
      </c>
      <c r="I344" s="5" t="s">
        <v>1628</v>
      </c>
      <c r="J344" s="5" t="s">
        <v>279</v>
      </c>
      <c r="K344" s="5" t="s">
        <v>1628</v>
      </c>
      <c r="L344" s="5" t="s">
        <v>353</v>
      </c>
      <c r="M344" s="4" t="s">
        <v>399</v>
      </c>
      <c r="N344" s="4" t="s">
        <v>1629</v>
      </c>
      <c r="O344" s="4" t="s">
        <v>1630</v>
      </c>
      <c r="P344" s="4" t="s">
        <v>1631</v>
      </c>
      <c r="Q344" s="4" t="s">
        <v>1632</v>
      </c>
      <c r="R344" s="5">
        <v>62017</v>
      </c>
      <c r="S344" s="5">
        <v>150</v>
      </c>
      <c r="T344" s="5">
        <v>150</v>
      </c>
      <c r="U344" s="4" t="s">
        <v>285</v>
      </c>
      <c r="V344" s="4" t="s">
        <v>151</v>
      </c>
      <c r="W344" s="4" t="s">
        <v>103</v>
      </c>
      <c r="X344" s="4" t="s">
        <v>143</v>
      </c>
      <c r="Y344" s="4">
        <v>66471</v>
      </c>
      <c r="Z344" t="str">
        <f t="shared" si="6"/>
        <v>Feb-24</v>
      </c>
    </row>
    <row r="345" spans="1:26" ht="43.2" x14ac:dyDescent="0.3">
      <c r="A345" s="10">
        <v>11</v>
      </c>
      <c r="B345" s="4" t="s">
        <v>129</v>
      </c>
      <c r="C345" s="4" t="s">
        <v>188</v>
      </c>
      <c r="D345" s="4" t="s">
        <v>300</v>
      </c>
      <c r="E345" s="4" t="s">
        <v>103</v>
      </c>
      <c r="F345" s="4" t="s">
        <v>308</v>
      </c>
      <c r="G345" s="4" t="s">
        <v>132</v>
      </c>
      <c r="H345" s="4" t="s">
        <v>167</v>
      </c>
      <c r="I345" s="5" t="s">
        <v>1633</v>
      </c>
      <c r="J345" s="5" t="s">
        <v>652</v>
      </c>
      <c r="K345" s="5" t="s">
        <v>1633</v>
      </c>
      <c r="L345" s="5" t="s">
        <v>160</v>
      </c>
      <c r="M345" s="4" t="s">
        <v>223</v>
      </c>
      <c r="N345" s="4" t="s">
        <v>1634</v>
      </c>
      <c r="O345" s="4" t="s">
        <v>326</v>
      </c>
      <c r="P345" s="4" t="s">
        <v>1635</v>
      </c>
      <c r="Q345" s="4" t="s">
        <v>1636</v>
      </c>
      <c r="R345" s="5">
        <v>62062</v>
      </c>
      <c r="S345" s="5">
        <v>30</v>
      </c>
      <c r="T345" s="5">
        <v>30</v>
      </c>
      <c r="U345" s="4" t="s">
        <v>196</v>
      </c>
      <c r="V345" s="4" t="s">
        <v>142</v>
      </c>
      <c r="W345" s="4" t="s">
        <v>103</v>
      </c>
      <c r="X345" s="4" t="s">
        <v>143</v>
      </c>
      <c r="Y345" s="4">
        <v>66473</v>
      </c>
      <c r="Z345" t="str">
        <f t="shared" si="6"/>
        <v>Feb-24</v>
      </c>
    </row>
    <row r="346" spans="1:26" ht="43.2" x14ac:dyDescent="0.3">
      <c r="A346" s="10">
        <v>12</v>
      </c>
      <c r="B346" s="4" t="s">
        <v>129</v>
      </c>
      <c r="C346" s="4" t="s">
        <v>130</v>
      </c>
      <c r="D346" s="4" t="s">
        <v>378</v>
      </c>
      <c r="E346" s="4" t="s">
        <v>103</v>
      </c>
      <c r="F346" s="4" t="s">
        <v>131</v>
      </c>
      <c r="G346" s="4" t="s">
        <v>132</v>
      </c>
      <c r="H346" s="4" t="s">
        <v>133</v>
      </c>
      <c r="I346" s="5" t="s">
        <v>1591</v>
      </c>
      <c r="J346" s="5" t="s">
        <v>331</v>
      </c>
      <c r="K346" s="5" t="s">
        <v>1591</v>
      </c>
      <c r="L346" s="5" t="s">
        <v>229</v>
      </c>
      <c r="M346" s="4" t="s">
        <v>137</v>
      </c>
      <c r="N346" s="4" t="s">
        <v>1637</v>
      </c>
      <c r="O346" s="4" t="s">
        <v>103</v>
      </c>
      <c r="P346" s="4" t="s">
        <v>1638</v>
      </c>
      <c r="Q346" s="4" t="s">
        <v>1639</v>
      </c>
      <c r="R346" s="5">
        <v>61619</v>
      </c>
      <c r="S346" s="5">
        <v>30</v>
      </c>
      <c r="T346" s="5">
        <v>30</v>
      </c>
      <c r="U346" s="4" t="s">
        <v>260</v>
      </c>
      <c r="V346" s="4" t="s">
        <v>197</v>
      </c>
      <c r="W346" s="4" t="s">
        <v>103</v>
      </c>
      <c r="X346" s="4" t="s">
        <v>143</v>
      </c>
      <c r="Y346" s="4">
        <v>69415</v>
      </c>
      <c r="Z346" t="str">
        <f t="shared" si="6"/>
        <v>Feb-24</v>
      </c>
    </row>
    <row r="347" spans="1:26" ht="43.2" x14ac:dyDescent="0.3">
      <c r="A347" s="10">
        <v>13</v>
      </c>
      <c r="B347" s="4" t="s">
        <v>129</v>
      </c>
      <c r="C347" s="4" t="s">
        <v>130</v>
      </c>
      <c r="D347" s="4" t="s">
        <v>378</v>
      </c>
      <c r="E347" s="4" t="s">
        <v>103</v>
      </c>
      <c r="F347" s="4" t="s">
        <v>131</v>
      </c>
      <c r="G347" s="4" t="s">
        <v>132</v>
      </c>
      <c r="H347" s="4" t="s">
        <v>133</v>
      </c>
      <c r="I347" s="5" t="s">
        <v>1640</v>
      </c>
      <c r="J347" s="5" t="s">
        <v>241</v>
      </c>
      <c r="K347" s="5" t="s">
        <v>1640</v>
      </c>
      <c r="L347" s="5" t="s">
        <v>353</v>
      </c>
      <c r="M347" s="4" t="s">
        <v>137</v>
      </c>
      <c r="N347" s="4" t="s">
        <v>1641</v>
      </c>
      <c r="O347" s="4" t="s">
        <v>103</v>
      </c>
      <c r="P347" s="4" t="s">
        <v>1642</v>
      </c>
      <c r="Q347" s="4" t="s">
        <v>1643</v>
      </c>
      <c r="R347" s="5">
        <v>61683</v>
      </c>
      <c r="S347" s="5">
        <v>90</v>
      </c>
      <c r="T347" s="5">
        <v>90</v>
      </c>
      <c r="U347" s="4" t="s">
        <v>1644</v>
      </c>
      <c r="V347" s="4" t="s">
        <v>151</v>
      </c>
      <c r="W347" s="4" t="s">
        <v>103</v>
      </c>
      <c r="X347" s="4" t="s">
        <v>143</v>
      </c>
      <c r="Y347" s="4">
        <v>69420</v>
      </c>
      <c r="Z347" t="str">
        <f t="shared" si="6"/>
        <v>Feb-24</v>
      </c>
    </row>
    <row r="348" spans="1:26" ht="57.6" x14ac:dyDescent="0.3">
      <c r="A348" s="10">
        <v>14</v>
      </c>
      <c r="B348" s="4" t="s">
        <v>129</v>
      </c>
      <c r="C348" s="4" t="s">
        <v>130</v>
      </c>
      <c r="D348" s="4" t="s">
        <v>378</v>
      </c>
      <c r="E348" s="4" t="s">
        <v>103</v>
      </c>
      <c r="F348" s="4" t="s">
        <v>131</v>
      </c>
      <c r="G348" s="4" t="s">
        <v>132</v>
      </c>
      <c r="H348" s="4" t="s">
        <v>167</v>
      </c>
      <c r="I348" s="5" t="s">
        <v>1645</v>
      </c>
      <c r="J348" s="5" t="s">
        <v>361</v>
      </c>
      <c r="K348" s="5" t="s">
        <v>1645</v>
      </c>
      <c r="L348" s="5" t="s">
        <v>145</v>
      </c>
      <c r="M348" s="4" t="s">
        <v>223</v>
      </c>
      <c r="N348" s="4" t="s">
        <v>1646</v>
      </c>
      <c r="O348" s="4" t="s">
        <v>170</v>
      </c>
      <c r="P348" s="4" t="s">
        <v>1646</v>
      </c>
      <c r="Q348" s="4" t="s">
        <v>1647</v>
      </c>
      <c r="R348" s="5">
        <v>61725</v>
      </c>
      <c r="S348" s="5">
        <v>60</v>
      </c>
      <c r="T348" s="5">
        <v>60</v>
      </c>
      <c r="U348" s="4" t="s">
        <v>659</v>
      </c>
      <c r="V348" s="4" t="s">
        <v>142</v>
      </c>
      <c r="W348" s="4" t="s">
        <v>103</v>
      </c>
      <c r="X348" s="4" t="s">
        <v>143</v>
      </c>
      <c r="Y348" s="4" t="s">
        <v>152</v>
      </c>
      <c r="Z348" t="str">
        <f t="shared" si="6"/>
        <v>Feb-24</v>
      </c>
    </row>
    <row r="349" spans="1:26" ht="57.6" x14ac:dyDescent="0.3">
      <c r="A349" s="10">
        <v>15</v>
      </c>
      <c r="B349" s="4" t="s">
        <v>129</v>
      </c>
      <c r="C349" s="4" t="s">
        <v>130</v>
      </c>
      <c r="D349" s="4" t="s">
        <v>378</v>
      </c>
      <c r="E349" s="4" t="s">
        <v>103</v>
      </c>
      <c r="F349" s="4" t="s">
        <v>131</v>
      </c>
      <c r="G349" s="4" t="s">
        <v>166</v>
      </c>
      <c r="H349" s="4" t="s">
        <v>167</v>
      </c>
      <c r="I349" s="5" t="s">
        <v>1648</v>
      </c>
      <c r="J349" s="5" t="s">
        <v>621</v>
      </c>
      <c r="K349" s="5" t="s">
        <v>1648</v>
      </c>
      <c r="L349" s="5" t="s">
        <v>759</v>
      </c>
      <c r="M349" s="4" t="s">
        <v>168</v>
      </c>
      <c r="N349" s="4" t="s">
        <v>1649</v>
      </c>
      <c r="O349" s="4" t="s">
        <v>170</v>
      </c>
      <c r="P349" s="4" t="s">
        <v>1649</v>
      </c>
      <c r="Q349" s="4" t="s">
        <v>1650</v>
      </c>
      <c r="R349" s="5">
        <v>61901</v>
      </c>
      <c r="S349" s="5">
        <v>120</v>
      </c>
      <c r="T349" s="5">
        <v>120</v>
      </c>
      <c r="U349" s="4" t="s">
        <v>1651</v>
      </c>
      <c r="V349" s="4" t="s">
        <v>151</v>
      </c>
      <c r="W349" s="4" t="s">
        <v>103</v>
      </c>
      <c r="X349" s="4" t="s">
        <v>143</v>
      </c>
      <c r="Y349" s="4" t="s">
        <v>103</v>
      </c>
      <c r="Z349" t="str">
        <f t="shared" si="6"/>
        <v>Feb-24</v>
      </c>
    </row>
    <row r="350" spans="1:26" ht="43.2" x14ac:dyDescent="0.3">
      <c r="A350" s="10">
        <v>16</v>
      </c>
      <c r="B350" s="4" t="s">
        <v>129</v>
      </c>
      <c r="C350" s="4" t="s">
        <v>130</v>
      </c>
      <c r="D350" s="4" t="s">
        <v>378</v>
      </c>
      <c r="E350" s="4" t="s">
        <v>103</v>
      </c>
      <c r="F350" s="4" t="s">
        <v>131</v>
      </c>
      <c r="G350" s="4" t="s">
        <v>132</v>
      </c>
      <c r="H350" s="4" t="s">
        <v>167</v>
      </c>
      <c r="I350" s="5" t="s">
        <v>1648</v>
      </c>
      <c r="J350" s="5" t="s">
        <v>331</v>
      </c>
      <c r="K350" s="5" t="s">
        <v>1648</v>
      </c>
      <c r="L350" s="5" t="s">
        <v>1652</v>
      </c>
      <c r="M350" s="4" t="s">
        <v>223</v>
      </c>
      <c r="N350" s="4" t="s">
        <v>1653</v>
      </c>
      <c r="O350" s="4" t="s">
        <v>103</v>
      </c>
      <c r="P350" s="4" t="s">
        <v>1654</v>
      </c>
      <c r="Q350" s="4" t="s">
        <v>1655</v>
      </c>
      <c r="R350" s="5">
        <v>61815</v>
      </c>
      <c r="S350" s="5">
        <v>20</v>
      </c>
      <c r="T350" s="5">
        <v>20</v>
      </c>
      <c r="U350" s="4" t="s">
        <v>239</v>
      </c>
      <c r="V350" s="4" t="s">
        <v>197</v>
      </c>
      <c r="W350" s="4" t="s">
        <v>103</v>
      </c>
      <c r="X350" s="4" t="s">
        <v>143</v>
      </c>
      <c r="Y350" s="4">
        <v>69367</v>
      </c>
      <c r="Z350" t="str">
        <f t="shared" si="6"/>
        <v>Feb-24</v>
      </c>
    </row>
    <row r="351" spans="1:26" ht="57.6" x14ac:dyDescent="0.3">
      <c r="A351" s="10">
        <v>17</v>
      </c>
      <c r="B351" s="4" t="s">
        <v>129</v>
      </c>
      <c r="C351" s="4" t="s">
        <v>130</v>
      </c>
      <c r="D351" s="4" t="s">
        <v>378</v>
      </c>
      <c r="E351" s="4" t="s">
        <v>103</v>
      </c>
      <c r="F351" s="4" t="s">
        <v>131</v>
      </c>
      <c r="G351" s="4" t="s">
        <v>132</v>
      </c>
      <c r="H351" s="4" t="s">
        <v>167</v>
      </c>
      <c r="I351" s="5" t="s">
        <v>1648</v>
      </c>
      <c r="J351" s="5" t="s">
        <v>176</v>
      </c>
      <c r="K351" s="5" t="s">
        <v>1648</v>
      </c>
      <c r="L351" s="5" t="s">
        <v>155</v>
      </c>
      <c r="M351" s="4" t="s">
        <v>223</v>
      </c>
      <c r="N351" s="4" t="s">
        <v>1656</v>
      </c>
      <c r="O351" s="4" t="s">
        <v>170</v>
      </c>
      <c r="P351" s="4" t="s">
        <v>1656</v>
      </c>
      <c r="Q351" s="4" t="s">
        <v>1657</v>
      </c>
      <c r="R351" s="5">
        <v>61795</v>
      </c>
      <c r="S351" s="5">
        <v>150</v>
      </c>
      <c r="T351" s="5">
        <v>150</v>
      </c>
      <c r="U351" s="4" t="s">
        <v>585</v>
      </c>
      <c r="V351" s="4" t="s">
        <v>142</v>
      </c>
      <c r="W351" s="4" t="s">
        <v>103</v>
      </c>
      <c r="X351" s="4" t="s">
        <v>143</v>
      </c>
      <c r="Y351" s="4" t="s">
        <v>1234</v>
      </c>
      <c r="Z351" t="str">
        <f t="shared" si="6"/>
        <v>Feb-24</v>
      </c>
    </row>
    <row r="352" spans="1:26" ht="43.2" x14ac:dyDescent="0.3">
      <c r="A352" s="10">
        <v>18</v>
      </c>
      <c r="B352" s="4" t="s">
        <v>129</v>
      </c>
      <c r="C352" s="4" t="s">
        <v>130</v>
      </c>
      <c r="D352" s="4" t="s">
        <v>378</v>
      </c>
      <c r="E352" s="4" t="s">
        <v>103</v>
      </c>
      <c r="F352" s="4" t="s">
        <v>131</v>
      </c>
      <c r="G352" s="4" t="s">
        <v>132</v>
      </c>
      <c r="H352" s="4" t="s">
        <v>133</v>
      </c>
      <c r="I352" s="5" t="s">
        <v>1618</v>
      </c>
      <c r="J352" s="5" t="s">
        <v>1658</v>
      </c>
      <c r="K352" s="5" t="s">
        <v>1618</v>
      </c>
      <c r="L352" s="5" t="s">
        <v>191</v>
      </c>
      <c r="M352" s="4" t="s">
        <v>137</v>
      </c>
      <c r="N352" s="4" t="s">
        <v>1659</v>
      </c>
      <c r="O352" s="4" t="s">
        <v>103</v>
      </c>
      <c r="P352" s="4" t="s">
        <v>1660</v>
      </c>
      <c r="Q352" s="4" t="s">
        <v>1661</v>
      </c>
      <c r="R352" s="5">
        <v>61872</v>
      </c>
      <c r="S352" s="5">
        <v>85</v>
      </c>
      <c r="T352" s="5">
        <v>85</v>
      </c>
      <c r="U352" s="4" t="s">
        <v>1662</v>
      </c>
      <c r="V352" s="4" t="s">
        <v>151</v>
      </c>
      <c r="W352" s="4" t="s">
        <v>103</v>
      </c>
      <c r="X352" s="4" t="s">
        <v>143</v>
      </c>
      <c r="Y352" s="4">
        <v>69375</v>
      </c>
      <c r="Z352" t="str">
        <f t="shared" si="6"/>
        <v>Feb-24</v>
      </c>
    </row>
    <row r="353" spans="1:26" ht="57.6" x14ac:dyDescent="0.3">
      <c r="A353" s="10">
        <v>19</v>
      </c>
      <c r="B353" s="4" t="s">
        <v>129</v>
      </c>
      <c r="C353" s="4" t="s">
        <v>130</v>
      </c>
      <c r="D353" s="4" t="s">
        <v>378</v>
      </c>
      <c r="E353" s="4" t="s">
        <v>103</v>
      </c>
      <c r="F353" s="4" t="s">
        <v>131</v>
      </c>
      <c r="G353" s="4" t="s">
        <v>132</v>
      </c>
      <c r="H353" s="4" t="s">
        <v>167</v>
      </c>
      <c r="I353" s="5" t="s">
        <v>1618</v>
      </c>
      <c r="J353" s="5" t="s">
        <v>176</v>
      </c>
      <c r="K353" s="5" t="s">
        <v>1618</v>
      </c>
      <c r="L353" s="5" t="s">
        <v>353</v>
      </c>
      <c r="M353" s="4" t="s">
        <v>223</v>
      </c>
      <c r="N353" s="4" t="s">
        <v>1663</v>
      </c>
      <c r="O353" s="4" t="s">
        <v>170</v>
      </c>
      <c r="P353" s="4" t="s">
        <v>1663</v>
      </c>
      <c r="Q353" s="4" t="s">
        <v>1664</v>
      </c>
      <c r="R353" s="5">
        <v>61834</v>
      </c>
      <c r="S353" s="5">
        <v>330</v>
      </c>
      <c r="T353" s="5">
        <v>330</v>
      </c>
      <c r="U353" s="4" t="s">
        <v>1665</v>
      </c>
      <c r="V353" s="4" t="s">
        <v>142</v>
      </c>
      <c r="W353" s="4" t="s">
        <v>103</v>
      </c>
      <c r="X353" s="4" t="s">
        <v>143</v>
      </c>
      <c r="Y353" s="4" t="s">
        <v>159</v>
      </c>
      <c r="Z353" t="str">
        <f t="shared" si="6"/>
        <v>Feb-24</v>
      </c>
    </row>
    <row r="354" spans="1:26" ht="72" x14ac:dyDescent="0.3">
      <c r="A354" s="10">
        <v>20</v>
      </c>
      <c r="B354" s="4" t="s">
        <v>129</v>
      </c>
      <c r="C354" s="4" t="s">
        <v>130</v>
      </c>
      <c r="D354" s="4" t="s">
        <v>378</v>
      </c>
      <c r="E354" s="4" t="s">
        <v>103</v>
      </c>
      <c r="F354" s="4" t="s">
        <v>131</v>
      </c>
      <c r="G354" s="4" t="s">
        <v>166</v>
      </c>
      <c r="H354" s="4" t="s">
        <v>167</v>
      </c>
      <c r="I354" s="5" t="s">
        <v>1666</v>
      </c>
      <c r="J354" s="5" t="s">
        <v>353</v>
      </c>
      <c r="K354" s="5" t="s">
        <v>1666</v>
      </c>
      <c r="L354" s="5" t="s">
        <v>1667</v>
      </c>
      <c r="M354" s="4" t="s">
        <v>168</v>
      </c>
      <c r="N354" s="4" t="s">
        <v>1668</v>
      </c>
      <c r="O354" s="4" t="s">
        <v>170</v>
      </c>
      <c r="P354" s="4" t="s">
        <v>1668</v>
      </c>
      <c r="Q354" s="4" t="s">
        <v>1669</v>
      </c>
      <c r="R354" s="5">
        <v>61886</v>
      </c>
      <c r="S354" s="5">
        <v>110</v>
      </c>
      <c r="T354" s="5">
        <v>110</v>
      </c>
      <c r="U354" s="4" t="s">
        <v>1670</v>
      </c>
      <c r="V354" s="4" t="s">
        <v>151</v>
      </c>
      <c r="W354" s="4" t="s">
        <v>103</v>
      </c>
      <c r="X354" s="4" t="s">
        <v>143</v>
      </c>
      <c r="Y354" s="4">
        <v>69377</v>
      </c>
      <c r="Z354" t="str">
        <f t="shared" si="6"/>
        <v>Feb-24</v>
      </c>
    </row>
    <row r="355" spans="1:26" ht="57.6" x14ac:dyDescent="0.3">
      <c r="A355" s="10">
        <v>21</v>
      </c>
      <c r="B355" s="4" t="s">
        <v>129</v>
      </c>
      <c r="C355" s="4" t="s">
        <v>130</v>
      </c>
      <c r="D355" s="4" t="s">
        <v>378</v>
      </c>
      <c r="E355" s="4" t="s">
        <v>103</v>
      </c>
      <c r="F355" s="4" t="s">
        <v>131</v>
      </c>
      <c r="G355" s="4" t="s">
        <v>132</v>
      </c>
      <c r="H355" s="4" t="s">
        <v>133</v>
      </c>
      <c r="I355" s="5" t="s">
        <v>1628</v>
      </c>
      <c r="J355" s="5" t="s">
        <v>978</v>
      </c>
      <c r="K355" s="5" t="s">
        <v>1628</v>
      </c>
      <c r="L355" s="5" t="s">
        <v>474</v>
      </c>
      <c r="M355" s="4" t="s">
        <v>137</v>
      </c>
      <c r="N355" s="4" t="s">
        <v>1671</v>
      </c>
      <c r="O355" s="4" t="s">
        <v>103</v>
      </c>
      <c r="P355" s="4" t="s">
        <v>1672</v>
      </c>
      <c r="Q355" s="4" t="s">
        <v>1673</v>
      </c>
      <c r="R355" s="5">
        <v>62008</v>
      </c>
      <c r="S355" s="5">
        <v>420</v>
      </c>
      <c r="T355" s="5">
        <v>420</v>
      </c>
      <c r="U355" s="4" t="s">
        <v>1674</v>
      </c>
      <c r="V355" s="4" t="s">
        <v>142</v>
      </c>
      <c r="W355" s="4" t="s">
        <v>103</v>
      </c>
      <c r="X355" s="4" t="s">
        <v>143</v>
      </c>
      <c r="Y355" s="4" t="s">
        <v>152</v>
      </c>
      <c r="Z355" t="str">
        <f t="shared" si="6"/>
        <v>Feb-24</v>
      </c>
    </row>
    <row r="356" spans="1:26" ht="360" x14ac:dyDescent="0.3">
      <c r="A356" s="10">
        <v>22</v>
      </c>
      <c r="B356" s="4" t="s">
        <v>129</v>
      </c>
      <c r="C356" s="4" t="s">
        <v>130</v>
      </c>
      <c r="D356" s="4" t="s">
        <v>378</v>
      </c>
      <c r="E356" s="4" t="s">
        <v>103</v>
      </c>
      <c r="F356" s="4" t="s">
        <v>131</v>
      </c>
      <c r="G356" s="4" t="s">
        <v>166</v>
      </c>
      <c r="H356" s="4" t="s">
        <v>167</v>
      </c>
      <c r="I356" s="5" t="s">
        <v>1628</v>
      </c>
      <c r="J356" s="5" t="s">
        <v>1675</v>
      </c>
      <c r="K356" s="5" t="s">
        <v>1676</v>
      </c>
      <c r="L356" s="5" t="s">
        <v>487</v>
      </c>
      <c r="M356" s="4" t="s">
        <v>168</v>
      </c>
      <c r="N356" s="4" t="s">
        <v>1677</v>
      </c>
      <c r="O356" s="4" t="s">
        <v>103</v>
      </c>
      <c r="P356" s="4" t="s">
        <v>1678</v>
      </c>
      <c r="Q356" s="4" t="s">
        <v>1679</v>
      </c>
      <c r="R356" s="5">
        <v>61938</v>
      </c>
      <c r="S356" s="5">
        <v>4905</v>
      </c>
      <c r="T356" s="5">
        <v>4905</v>
      </c>
      <c r="U356" s="4" t="s">
        <v>1680</v>
      </c>
      <c r="V356" s="4" t="s">
        <v>197</v>
      </c>
      <c r="W356" s="4" t="s">
        <v>103</v>
      </c>
      <c r="X356" s="4" t="s">
        <v>143</v>
      </c>
      <c r="Y356" s="4" t="s">
        <v>408</v>
      </c>
      <c r="Z356" t="str">
        <f t="shared" si="6"/>
        <v>Feb-24</v>
      </c>
    </row>
    <row r="357" spans="1:26" ht="43.2" x14ac:dyDescent="0.3">
      <c r="A357" s="10">
        <v>23</v>
      </c>
      <c r="B357" s="4" t="s">
        <v>129</v>
      </c>
      <c r="C357" s="4" t="s">
        <v>130</v>
      </c>
      <c r="D357" s="4" t="s">
        <v>378</v>
      </c>
      <c r="E357" s="4" t="s">
        <v>103</v>
      </c>
      <c r="F357" s="4" t="s">
        <v>131</v>
      </c>
      <c r="G357" s="4" t="s">
        <v>132</v>
      </c>
      <c r="H357" s="4" t="s">
        <v>167</v>
      </c>
      <c r="I357" s="5" t="s">
        <v>1676</v>
      </c>
      <c r="J357" s="5" t="s">
        <v>353</v>
      </c>
      <c r="K357" s="5" t="s">
        <v>1676</v>
      </c>
      <c r="L357" s="5" t="s">
        <v>621</v>
      </c>
      <c r="M357" s="4" t="s">
        <v>223</v>
      </c>
      <c r="N357" s="4" t="s">
        <v>1681</v>
      </c>
      <c r="O357" s="4" t="s">
        <v>103</v>
      </c>
      <c r="P357" s="4" t="s">
        <v>1682</v>
      </c>
      <c r="Q357" s="4" t="s">
        <v>1683</v>
      </c>
      <c r="R357" s="5">
        <v>61995</v>
      </c>
      <c r="S357" s="5">
        <v>60</v>
      </c>
      <c r="T357" s="5">
        <v>60</v>
      </c>
      <c r="U357" s="4" t="s">
        <v>1026</v>
      </c>
      <c r="V357" s="4" t="s">
        <v>151</v>
      </c>
      <c r="W357" s="4" t="s">
        <v>103</v>
      </c>
      <c r="X357" s="4" t="s">
        <v>143</v>
      </c>
      <c r="Y357" s="4" t="s">
        <v>152</v>
      </c>
      <c r="Z357" t="str">
        <f t="shared" si="6"/>
        <v>Feb-24</v>
      </c>
    </row>
    <row r="358" spans="1:26" ht="57.6" x14ac:dyDescent="0.3">
      <c r="A358" s="10">
        <v>24</v>
      </c>
      <c r="B358" s="4" t="s">
        <v>129</v>
      </c>
      <c r="C358" s="4" t="s">
        <v>130</v>
      </c>
      <c r="D358" s="4" t="s">
        <v>378</v>
      </c>
      <c r="E358" s="4" t="s">
        <v>103</v>
      </c>
      <c r="F358" s="4" t="s">
        <v>131</v>
      </c>
      <c r="G358" s="4" t="s">
        <v>166</v>
      </c>
      <c r="H358" s="4" t="s">
        <v>133</v>
      </c>
      <c r="I358" s="5" t="s">
        <v>1676</v>
      </c>
      <c r="J358" s="5" t="s">
        <v>242</v>
      </c>
      <c r="K358" s="5" t="s">
        <v>1676</v>
      </c>
      <c r="L358" s="5" t="s">
        <v>246</v>
      </c>
      <c r="M358" s="4" t="s">
        <v>263</v>
      </c>
      <c r="N358" s="4" t="s">
        <v>1684</v>
      </c>
      <c r="O358" s="4" t="s">
        <v>170</v>
      </c>
      <c r="P358" s="4" t="s">
        <v>1684</v>
      </c>
      <c r="Q358" s="4" t="s">
        <v>1685</v>
      </c>
      <c r="R358" s="5">
        <v>61943</v>
      </c>
      <c r="S358" s="5">
        <v>30</v>
      </c>
      <c r="T358" s="5">
        <v>30</v>
      </c>
      <c r="U358" s="4" t="s">
        <v>1686</v>
      </c>
      <c r="V358" s="4" t="s">
        <v>151</v>
      </c>
      <c r="W358" s="4" t="s">
        <v>103</v>
      </c>
      <c r="X358" s="4" t="s">
        <v>143</v>
      </c>
      <c r="Y358" s="4" t="s">
        <v>103</v>
      </c>
      <c r="Z358" t="str">
        <f t="shared" si="6"/>
        <v>Feb-24</v>
      </c>
    </row>
    <row r="359" spans="1:26" ht="43.2" x14ac:dyDescent="0.3">
      <c r="A359" s="10">
        <v>25</v>
      </c>
      <c r="B359" s="4" t="s">
        <v>129</v>
      </c>
      <c r="C359" s="4" t="s">
        <v>130</v>
      </c>
      <c r="D359" s="4" t="s">
        <v>378</v>
      </c>
      <c r="E359" s="4" t="s">
        <v>103</v>
      </c>
      <c r="F359" s="4" t="s">
        <v>131</v>
      </c>
      <c r="G359" s="4" t="s">
        <v>132</v>
      </c>
      <c r="H359" s="4" t="s">
        <v>167</v>
      </c>
      <c r="I359" s="5" t="s">
        <v>1687</v>
      </c>
      <c r="J359" s="5" t="s">
        <v>182</v>
      </c>
      <c r="K359" s="5" t="s">
        <v>1687</v>
      </c>
      <c r="L359" s="5" t="s">
        <v>755</v>
      </c>
      <c r="M359" s="4" t="s">
        <v>223</v>
      </c>
      <c r="N359" s="4" t="s">
        <v>1688</v>
      </c>
      <c r="O359" s="4" t="s">
        <v>103</v>
      </c>
      <c r="P359" s="4" t="s">
        <v>1689</v>
      </c>
      <c r="Q359" s="4" t="s">
        <v>1690</v>
      </c>
      <c r="R359" s="5">
        <v>61957</v>
      </c>
      <c r="S359" s="5">
        <v>20</v>
      </c>
      <c r="T359" s="5">
        <v>20</v>
      </c>
      <c r="U359" s="4" t="s">
        <v>1691</v>
      </c>
      <c r="V359" s="4" t="s">
        <v>142</v>
      </c>
      <c r="W359" s="4" t="s">
        <v>103</v>
      </c>
      <c r="X359" s="4" t="s">
        <v>143</v>
      </c>
      <c r="Y359" s="4" t="s">
        <v>408</v>
      </c>
      <c r="Z359" t="str">
        <f t="shared" si="6"/>
        <v>Feb-24</v>
      </c>
    </row>
    <row r="360" spans="1:26" ht="57.6" x14ac:dyDescent="0.3">
      <c r="A360" s="10">
        <v>26</v>
      </c>
      <c r="B360" s="4" t="s">
        <v>129</v>
      </c>
      <c r="C360" s="4" t="s">
        <v>130</v>
      </c>
      <c r="D360" s="4" t="s">
        <v>378</v>
      </c>
      <c r="E360" s="4" t="s">
        <v>103</v>
      </c>
      <c r="F360" s="4" t="s">
        <v>131</v>
      </c>
      <c r="G360" s="4" t="s">
        <v>132</v>
      </c>
      <c r="H360" s="4" t="s">
        <v>167</v>
      </c>
      <c r="I360" s="5" t="s">
        <v>1692</v>
      </c>
      <c r="J360" s="5" t="s">
        <v>1091</v>
      </c>
      <c r="K360" s="5" t="s">
        <v>1692</v>
      </c>
      <c r="L360" s="5" t="s">
        <v>1693</v>
      </c>
      <c r="M360" s="4" t="s">
        <v>223</v>
      </c>
      <c r="N360" s="4" t="s">
        <v>428</v>
      </c>
      <c r="O360" s="4" t="s">
        <v>170</v>
      </c>
      <c r="P360" s="4" t="s">
        <v>428</v>
      </c>
      <c r="Q360" s="4" t="s">
        <v>1694</v>
      </c>
      <c r="R360" s="5">
        <v>61977</v>
      </c>
      <c r="S360" s="5">
        <v>76</v>
      </c>
      <c r="T360" s="5">
        <v>76</v>
      </c>
      <c r="U360" s="4" t="s">
        <v>173</v>
      </c>
      <c r="V360" s="4" t="s">
        <v>142</v>
      </c>
      <c r="W360" s="4" t="s">
        <v>103</v>
      </c>
      <c r="X360" s="4" t="s">
        <v>143</v>
      </c>
      <c r="Y360" s="4">
        <v>69435</v>
      </c>
      <c r="Z360" t="str">
        <f t="shared" si="6"/>
        <v>Feb-24</v>
      </c>
    </row>
    <row r="361" spans="1:26" ht="57.6" x14ac:dyDescent="0.3">
      <c r="A361" s="10">
        <v>27</v>
      </c>
      <c r="B361" s="4" t="s">
        <v>129</v>
      </c>
      <c r="C361" s="4" t="s">
        <v>130</v>
      </c>
      <c r="D361" s="4" t="s">
        <v>378</v>
      </c>
      <c r="E361" s="4" t="s">
        <v>103</v>
      </c>
      <c r="F361" s="4" t="s">
        <v>131</v>
      </c>
      <c r="G361" s="4" t="s">
        <v>132</v>
      </c>
      <c r="H361" s="4" t="s">
        <v>167</v>
      </c>
      <c r="I361" s="5" t="s">
        <v>1692</v>
      </c>
      <c r="J361" s="5" t="s">
        <v>315</v>
      </c>
      <c r="K361" s="5" t="s">
        <v>1692</v>
      </c>
      <c r="L361" s="5" t="s">
        <v>256</v>
      </c>
      <c r="M361" s="4" t="s">
        <v>223</v>
      </c>
      <c r="N361" s="4" t="s">
        <v>1695</v>
      </c>
      <c r="O361" s="4" t="s">
        <v>170</v>
      </c>
      <c r="P361" s="4" t="s">
        <v>1695</v>
      </c>
      <c r="Q361" s="4" t="s">
        <v>1696</v>
      </c>
      <c r="R361" s="5">
        <v>61965</v>
      </c>
      <c r="S361" s="5">
        <v>80</v>
      </c>
      <c r="T361" s="5">
        <v>80</v>
      </c>
      <c r="U361" s="4" t="s">
        <v>417</v>
      </c>
      <c r="V361" s="4" t="s">
        <v>197</v>
      </c>
      <c r="W361" s="4" t="s">
        <v>103</v>
      </c>
      <c r="X361" s="4" t="s">
        <v>143</v>
      </c>
      <c r="Y361" s="4" t="s">
        <v>159</v>
      </c>
      <c r="Z361" t="str">
        <f t="shared" si="6"/>
        <v>Feb-24</v>
      </c>
    </row>
    <row r="362" spans="1:26" ht="43.2" x14ac:dyDescent="0.3">
      <c r="A362" s="10">
        <v>28</v>
      </c>
      <c r="B362" s="4" t="s">
        <v>129</v>
      </c>
      <c r="C362" s="4" t="s">
        <v>130</v>
      </c>
      <c r="D362" s="4" t="s">
        <v>378</v>
      </c>
      <c r="E362" s="4" t="s">
        <v>103</v>
      </c>
      <c r="F362" s="4" t="s">
        <v>131</v>
      </c>
      <c r="G362" s="4" t="s">
        <v>132</v>
      </c>
      <c r="H362" s="4" t="s">
        <v>167</v>
      </c>
      <c r="I362" s="5" t="s">
        <v>1609</v>
      </c>
      <c r="J362" s="5" t="s">
        <v>1250</v>
      </c>
      <c r="K362" s="5" t="s">
        <v>1609</v>
      </c>
      <c r="L362" s="5" t="s">
        <v>1697</v>
      </c>
      <c r="M362" s="4" t="s">
        <v>223</v>
      </c>
      <c r="N362" s="4" t="s">
        <v>1698</v>
      </c>
      <c r="O362" s="4" t="s">
        <v>103</v>
      </c>
      <c r="P362" s="4" t="s">
        <v>1698</v>
      </c>
      <c r="Q362" s="4" t="s">
        <v>1699</v>
      </c>
      <c r="R362" s="5">
        <v>62002</v>
      </c>
      <c r="S362" s="5">
        <v>30</v>
      </c>
      <c r="T362" s="5">
        <v>30</v>
      </c>
      <c r="U362" s="4" t="s">
        <v>173</v>
      </c>
      <c r="V362" s="4" t="s">
        <v>142</v>
      </c>
      <c r="W362" s="4" t="s">
        <v>103</v>
      </c>
      <c r="X362" s="4" t="s">
        <v>143</v>
      </c>
      <c r="Y362" s="4" t="s">
        <v>152</v>
      </c>
      <c r="Z362" t="str">
        <f t="shared" si="6"/>
        <v>Feb-24</v>
      </c>
    </row>
    <row r="363" spans="1:26" ht="72" x14ac:dyDescent="0.3">
      <c r="A363" s="10">
        <v>29</v>
      </c>
      <c r="B363" s="4" t="s">
        <v>129</v>
      </c>
      <c r="C363" s="4" t="s">
        <v>130</v>
      </c>
      <c r="D363" s="4" t="s">
        <v>378</v>
      </c>
      <c r="E363" s="4" t="s">
        <v>103</v>
      </c>
      <c r="F363" s="4" t="s">
        <v>131</v>
      </c>
      <c r="G363" s="4" t="s">
        <v>166</v>
      </c>
      <c r="H363" s="4" t="s">
        <v>167</v>
      </c>
      <c r="I363" s="5" t="s">
        <v>1700</v>
      </c>
      <c r="J363" s="5" t="s">
        <v>760</v>
      </c>
      <c r="K363" s="5" t="s">
        <v>1700</v>
      </c>
      <c r="L363" s="5" t="s">
        <v>1701</v>
      </c>
      <c r="M363" s="4" t="s">
        <v>168</v>
      </c>
      <c r="N363" s="4" t="s">
        <v>1702</v>
      </c>
      <c r="O363" s="4" t="s">
        <v>1159</v>
      </c>
      <c r="P363" s="4" t="s">
        <v>1702</v>
      </c>
      <c r="Q363" s="4" t="s">
        <v>1703</v>
      </c>
      <c r="R363" s="5">
        <v>62029</v>
      </c>
      <c r="S363" s="5">
        <v>45</v>
      </c>
      <c r="T363" s="5">
        <v>45</v>
      </c>
      <c r="U363" s="4" t="s">
        <v>207</v>
      </c>
      <c r="V363" s="4" t="s">
        <v>151</v>
      </c>
      <c r="W363" s="4" t="s">
        <v>103</v>
      </c>
      <c r="X363" s="4" t="s">
        <v>143</v>
      </c>
      <c r="Y363" s="4" t="s">
        <v>103</v>
      </c>
      <c r="Z363" t="str">
        <f t="shared" si="6"/>
        <v>Feb-24</v>
      </c>
    </row>
    <row r="364" spans="1:26" ht="57.6" x14ac:dyDescent="0.3">
      <c r="A364" s="10">
        <v>30</v>
      </c>
      <c r="B364" s="4" t="s">
        <v>129</v>
      </c>
      <c r="C364" s="4" t="s">
        <v>130</v>
      </c>
      <c r="D364" s="4" t="s">
        <v>378</v>
      </c>
      <c r="E364" s="4" t="s">
        <v>103</v>
      </c>
      <c r="F364" s="4" t="s">
        <v>131</v>
      </c>
      <c r="G364" s="4" t="s">
        <v>132</v>
      </c>
      <c r="H364" s="4" t="s">
        <v>167</v>
      </c>
      <c r="I364" s="5" t="s">
        <v>1700</v>
      </c>
      <c r="J364" s="5" t="s">
        <v>459</v>
      </c>
      <c r="K364" s="5" t="s">
        <v>1700</v>
      </c>
      <c r="L364" s="5" t="s">
        <v>1704</v>
      </c>
      <c r="M364" s="4" t="s">
        <v>223</v>
      </c>
      <c r="N364" s="4" t="s">
        <v>1705</v>
      </c>
      <c r="O364" s="4" t="s">
        <v>170</v>
      </c>
      <c r="P364" s="4" t="s">
        <v>1705</v>
      </c>
      <c r="Q364" s="4" t="s">
        <v>1706</v>
      </c>
      <c r="R364" s="5">
        <v>61997</v>
      </c>
      <c r="S364" s="5">
        <v>31</v>
      </c>
      <c r="T364" s="5">
        <v>31</v>
      </c>
      <c r="U364" s="4" t="s">
        <v>417</v>
      </c>
      <c r="V364" s="4" t="s">
        <v>197</v>
      </c>
      <c r="W364" s="4" t="s">
        <v>103</v>
      </c>
      <c r="X364" s="4" t="s">
        <v>143</v>
      </c>
      <c r="Y364" s="4" t="s">
        <v>159</v>
      </c>
      <c r="Z364" t="str">
        <f t="shared" si="6"/>
        <v>Feb-24</v>
      </c>
    </row>
    <row r="365" spans="1:26" ht="57.6" x14ac:dyDescent="0.3">
      <c r="A365" s="10">
        <v>31</v>
      </c>
      <c r="B365" s="4" t="s">
        <v>129</v>
      </c>
      <c r="C365" s="4" t="s">
        <v>130</v>
      </c>
      <c r="D365" s="4" t="s">
        <v>378</v>
      </c>
      <c r="E365" s="4" t="s">
        <v>103</v>
      </c>
      <c r="F365" s="4" t="s">
        <v>131</v>
      </c>
      <c r="G365" s="4" t="s">
        <v>166</v>
      </c>
      <c r="H365" s="4" t="s">
        <v>167</v>
      </c>
      <c r="I365" s="5" t="s">
        <v>1633</v>
      </c>
      <c r="J365" s="5" t="s">
        <v>353</v>
      </c>
      <c r="K365" s="5" t="s">
        <v>1633</v>
      </c>
      <c r="L365" s="5" t="s">
        <v>365</v>
      </c>
      <c r="M365" s="4" t="s">
        <v>168</v>
      </c>
      <c r="N365" s="4" t="s">
        <v>1707</v>
      </c>
      <c r="O365" s="4" t="s">
        <v>170</v>
      </c>
      <c r="P365" s="4" t="s">
        <v>1707</v>
      </c>
      <c r="Q365" s="4" t="s">
        <v>1708</v>
      </c>
      <c r="R365" s="5">
        <v>62054</v>
      </c>
      <c r="S365" s="5">
        <v>150</v>
      </c>
      <c r="T365" s="5">
        <v>150</v>
      </c>
      <c r="U365" s="4" t="s">
        <v>417</v>
      </c>
      <c r="V365" s="4" t="s">
        <v>151</v>
      </c>
      <c r="W365" s="4" t="s">
        <v>103</v>
      </c>
      <c r="X365" s="4" t="s">
        <v>143</v>
      </c>
      <c r="Y365" s="4" t="s">
        <v>159</v>
      </c>
      <c r="Z365" t="str">
        <f t="shared" si="6"/>
        <v>Feb-24</v>
      </c>
    </row>
    <row r="366" spans="1:26" ht="43.2" x14ac:dyDescent="0.3">
      <c r="A366" s="10">
        <v>32</v>
      </c>
      <c r="B366" s="4" t="s">
        <v>129</v>
      </c>
      <c r="C366" s="4" t="s">
        <v>130</v>
      </c>
      <c r="D366" s="4" t="s">
        <v>378</v>
      </c>
      <c r="E366" s="4" t="s">
        <v>103</v>
      </c>
      <c r="F366" s="4" t="s">
        <v>131</v>
      </c>
      <c r="G366" s="4" t="s">
        <v>132</v>
      </c>
      <c r="H366" s="4" t="s">
        <v>167</v>
      </c>
      <c r="I366" s="5" t="s">
        <v>1633</v>
      </c>
      <c r="J366" s="5" t="s">
        <v>1709</v>
      </c>
      <c r="K366" s="5" t="s">
        <v>1633</v>
      </c>
      <c r="L366" s="5" t="s">
        <v>505</v>
      </c>
      <c r="M366" s="4" t="s">
        <v>223</v>
      </c>
      <c r="N366" s="4" t="s">
        <v>1710</v>
      </c>
      <c r="O366" s="4" t="s">
        <v>103</v>
      </c>
      <c r="P366" s="4" t="s">
        <v>1711</v>
      </c>
      <c r="Q366" s="4" t="s">
        <v>1712</v>
      </c>
      <c r="R366" s="5">
        <v>62041</v>
      </c>
      <c r="S366" s="5">
        <v>60</v>
      </c>
      <c r="T366" s="5">
        <v>60</v>
      </c>
      <c r="U366" s="4" t="s">
        <v>1713</v>
      </c>
      <c r="V366" s="4" t="s">
        <v>142</v>
      </c>
      <c r="W366" s="4" t="s">
        <v>103</v>
      </c>
      <c r="X366" s="4" t="s">
        <v>143</v>
      </c>
      <c r="Y366" s="4">
        <v>69390</v>
      </c>
      <c r="Z366" t="str">
        <f t="shared" si="6"/>
        <v>Feb-24</v>
      </c>
    </row>
    <row r="367" spans="1:26" ht="43.2" x14ac:dyDescent="0.3">
      <c r="A367" s="10">
        <v>33</v>
      </c>
      <c r="B367" s="4" t="s">
        <v>129</v>
      </c>
      <c r="C367" s="4" t="s">
        <v>130</v>
      </c>
      <c r="D367" s="4" t="s">
        <v>378</v>
      </c>
      <c r="E367" s="4" t="s">
        <v>103</v>
      </c>
      <c r="F367" s="4" t="s">
        <v>131</v>
      </c>
      <c r="G367" s="4" t="s">
        <v>166</v>
      </c>
      <c r="H367" s="4" t="s">
        <v>167</v>
      </c>
      <c r="I367" s="5" t="s">
        <v>1714</v>
      </c>
      <c r="J367" s="5" t="s">
        <v>1715</v>
      </c>
      <c r="K367" s="5" t="s">
        <v>1714</v>
      </c>
      <c r="L367" s="5" t="s">
        <v>353</v>
      </c>
      <c r="M367" s="4" t="s">
        <v>168</v>
      </c>
      <c r="N367" s="4" t="s">
        <v>1716</v>
      </c>
      <c r="O367" s="4" t="s">
        <v>103</v>
      </c>
      <c r="P367" s="4" t="s">
        <v>1716</v>
      </c>
      <c r="Q367" s="4" t="s">
        <v>1717</v>
      </c>
      <c r="R367" s="5">
        <v>62071</v>
      </c>
      <c r="S367" s="5">
        <v>20</v>
      </c>
      <c r="T367" s="5">
        <v>20</v>
      </c>
      <c r="U367" s="4" t="s">
        <v>861</v>
      </c>
      <c r="V367" s="4" t="s">
        <v>151</v>
      </c>
      <c r="W367" s="4" t="s">
        <v>103</v>
      </c>
      <c r="X367" s="4" t="s">
        <v>143</v>
      </c>
      <c r="Y367" s="4" t="s">
        <v>103</v>
      </c>
      <c r="Z367" t="str">
        <f t="shared" si="6"/>
        <v>Feb-24</v>
      </c>
    </row>
    <row r="368" spans="1:26" ht="57.6" x14ac:dyDescent="0.3">
      <c r="A368" s="10">
        <v>34</v>
      </c>
      <c r="B368" s="4" t="s">
        <v>129</v>
      </c>
      <c r="C368" s="4" t="s">
        <v>130</v>
      </c>
      <c r="D368" s="4" t="s">
        <v>378</v>
      </c>
      <c r="E368" s="4" t="s">
        <v>103</v>
      </c>
      <c r="F368" s="4" t="s">
        <v>131</v>
      </c>
      <c r="G368" s="4" t="s">
        <v>132</v>
      </c>
      <c r="H368" s="4" t="s">
        <v>167</v>
      </c>
      <c r="I368" s="5" t="s">
        <v>1718</v>
      </c>
      <c r="J368" s="5" t="s">
        <v>262</v>
      </c>
      <c r="K368" s="5" t="s">
        <v>1718</v>
      </c>
      <c r="L368" s="5" t="s">
        <v>353</v>
      </c>
      <c r="M368" s="4" t="s">
        <v>223</v>
      </c>
      <c r="N368" s="4" t="s">
        <v>1719</v>
      </c>
      <c r="O368" s="4" t="s">
        <v>170</v>
      </c>
      <c r="P368" s="4" t="s">
        <v>1719</v>
      </c>
      <c r="Q368" s="4" t="s">
        <v>1720</v>
      </c>
      <c r="R368" s="5">
        <v>62064</v>
      </c>
      <c r="S368" s="5">
        <v>100</v>
      </c>
      <c r="T368" s="5">
        <v>100</v>
      </c>
      <c r="U368" s="4" t="s">
        <v>1721</v>
      </c>
      <c r="V368" s="4" t="s">
        <v>151</v>
      </c>
      <c r="W368" s="4" t="s">
        <v>103</v>
      </c>
      <c r="X368" s="4" t="s">
        <v>143</v>
      </c>
      <c r="Y368" s="4" t="s">
        <v>159</v>
      </c>
      <c r="Z368" t="str">
        <f t="shared" si="6"/>
        <v>Feb-24</v>
      </c>
    </row>
    <row r="369" spans="1:26" ht="57.6" x14ac:dyDescent="0.3">
      <c r="A369" s="10">
        <v>35</v>
      </c>
      <c r="B369" s="4" t="s">
        <v>129</v>
      </c>
      <c r="C369" s="4" t="s">
        <v>130</v>
      </c>
      <c r="D369" s="4" t="s">
        <v>378</v>
      </c>
      <c r="E369" s="4" t="s">
        <v>103</v>
      </c>
      <c r="F369" s="4" t="s">
        <v>131</v>
      </c>
      <c r="G369" s="4" t="s">
        <v>132</v>
      </c>
      <c r="H369" s="4" t="s">
        <v>167</v>
      </c>
      <c r="I369" s="5" t="s">
        <v>1722</v>
      </c>
      <c r="J369" s="5" t="s">
        <v>161</v>
      </c>
      <c r="K369" s="5" t="s">
        <v>1722</v>
      </c>
      <c r="L369" s="5" t="s">
        <v>427</v>
      </c>
      <c r="M369" s="4" t="s">
        <v>223</v>
      </c>
      <c r="N369" s="4" t="s">
        <v>1723</v>
      </c>
      <c r="O369" s="4" t="s">
        <v>170</v>
      </c>
      <c r="P369" s="4" t="s">
        <v>1723</v>
      </c>
      <c r="Q369" s="4" t="s">
        <v>1724</v>
      </c>
      <c r="R369" s="5">
        <v>62098</v>
      </c>
      <c r="S369" s="5">
        <v>60</v>
      </c>
      <c r="T369" s="5">
        <v>60</v>
      </c>
      <c r="U369" s="4" t="s">
        <v>1725</v>
      </c>
      <c r="V369" s="4" t="s">
        <v>142</v>
      </c>
      <c r="W369" s="4" t="s">
        <v>103</v>
      </c>
      <c r="X369" s="4" t="s">
        <v>143</v>
      </c>
      <c r="Y369" s="4" t="s">
        <v>159</v>
      </c>
      <c r="Z369" t="str">
        <f t="shared" si="6"/>
        <v>Feb-24</v>
      </c>
    </row>
    <row r="370" spans="1:26" ht="43.2" x14ac:dyDescent="0.3">
      <c r="A370" s="10">
        <v>36</v>
      </c>
      <c r="B370" s="4" t="s">
        <v>129</v>
      </c>
      <c r="C370" s="4" t="s">
        <v>215</v>
      </c>
      <c r="D370" s="4" t="s">
        <v>414</v>
      </c>
      <c r="E370" s="4" t="s">
        <v>103</v>
      </c>
      <c r="F370" s="4" t="s">
        <v>131</v>
      </c>
      <c r="G370" s="4" t="s">
        <v>166</v>
      </c>
      <c r="H370" s="4" t="s">
        <v>167</v>
      </c>
      <c r="I370" s="5" t="s">
        <v>1618</v>
      </c>
      <c r="J370" s="5" t="s">
        <v>155</v>
      </c>
      <c r="K370" s="5" t="s">
        <v>1618</v>
      </c>
      <c r="L370" s="5" t="s">
        <v>353</v>
      </c>
      <c r="M370" s="4" t="s">
        <v>168</v>
      </c>
      <c r="N370" s="4" t="s">
        <v>1726</v>
      </c>
      <c r="O370" s="4" t="s">
        <v>1727</v>
      </c>
      <c r="P370" s="4" t="s">
        <v>1726</v>
      </c>
      <c r="Q370" s="4" t="s">
        <v>1728</v>
      </c>
      <c r="R370" s="5">
        <v>61900</v>
      </c>
      <c r="S370" s="5">
        <v>180</v>
      </c>
      <c r="T370" s="5">
        <v>180</v>
      </c>
      <c r="U370" s="4" t="s">
        <v>173</v>
      </c>
      <c r="V370" s="4" t="s">
        <v>151</v>
      </c>
      <c r="W370" s="4" t="s">
        <v>103</v>
      </c>
      <c r="X370" s="4" t="s">
        <v>143</v>
      </c>
      <c r="Y370" s="4" t="s">
        <v>103</v>
      </c>
      <c r="Z370" t="str">
        <f t="shared" si="6"/>
        <v>Feb-24</v>
      </c>
    </row>
    <row r="371" spans="1:26" ht="43.2" x14ac:dyDescent="0.3">
      <c r="A371" s="10">
        <v>37</v>
      </c>
      <c r="B371" s="4" t="s">
        <v>129</v>
      </c>
      <c r="C371" s="4" t="s">
        <v>215</v>
      </c>
      <c r="D371" s="4" t="s">
        <v>414</v>
      </c>
      <c r="E371" s="4" t="s">
        <v>103</v>
      </c>
      <c r="F371" s="4" t="s">
        <v>131</v>
      </c>
      <c r="G371" s="4" t="s">
        <v>132</v>
      </c>
      <c r="H371" s="4" t="s">
        <v>133</v>
      </c>
      <c r="I371" s="5" t="s">
        <v>1687</v>
      </c>
      <c r="J371" s="5" t="s">
        <v>1403</v>
      </c>
      <c r="K371" s="5" t="s">
        <v>1687</v>
      </c>
      <c r="L371" s="5" t="s">
        <v>1729</v>
      </c>
      <c r="M371" s="4" t="s">
        <v>137</v>
      </c>
      <c r="N371" s="4" t="s">
        <v>1730</v>
      </c>
      <c r="O371" s="4" t="s">
        <v>103</v>
      </c>
      <c r="P371" s="4" t="s">
        <v>1731</v>
      </c>
      <c r="Q371" s="4" t="s">
        <v>1732</v>
      </c>
      <c r="R371" s="5">
        <v>61941</v>
      </c>
      <c r="S371" s="5">
        <v>20</v>
      </c>
      <c r="T371" s="5">
        <v>20</v>
      </c>
      <c r="U371" s="4" t="s">
        <v>472</v>
      </c>
      <c r="V371" s="4" t="s">
        <v>151</v>
      </c>
      <c r="W371" s="4" t="s">
        <v>103</v>
      </c>
      <c r="X371" s="4" t="s">
        <v>143</v>
      </c>
      <c r="Y371" s="4">
        <v>69432</v>
      </c>
      <c r="Z371" t="str">
        <f t="shared" si="6"/>
        <v>Feb-24</v>
      </c>
    </row>
    <row r="372" spans="1:26" ht="43.2" x14ac:dyDescent="0.3">
      <c r="A372" s="10">
        <v>38</v>
      </c>
      <c r="B372" s="4" t="s">
        <v>129</v>
      </c>
      <c r="C372" s="4" t="s">
        <v>215</v>
      </c>
      <c r="D372" s="4" t="s">
        <v>414</v>
      </c>
      <c r="E372" s="4" t="s">
        <v>103</v>
      </c>
      <c r="F372" s="4" t="s">
        <v>131</v>
      </c>
      <c r="G372" s="4" t="s">
        <v>132</v>
      </c>
      <c r="H372" s="4" t="s">
        <v>167</v>
      </c>
      <c r="I372" s="5" t="s">
        <v>1692</v>
      </c>
      <c r="J372" s="5" t="s">
        <v>365</v>
      </c>
      <c r="K372" s="5" t="s">
        <v>1692</v>
      </c>
      <c r="L372" s="5" t="s">
        <v>760</v>
      </c>
      <c r="M372" s="4" t="s">
        <v>223</v>
      </c>
      <c r="N372" s="4" t="s">
        <v>1733</v>
      </c>
      <c r="O372" s="4" t="s">
        <v>103</v>
      </c>
      <c r="P372" s="4" t="s">
        <v>1734</v>
      </c>
      <c r="Q372" s="4" t="s">
        <v>1735</v>
      </c>
      <c r="R372" s="5">
        <v>61962</v>
      </c>
      <c r="S372" s="5">
        <v>60</v>
      </c>
      <c r="T372" s="5">
        <v>60</v>
      </c>
      <c r="U372" s="4" t="s">
        <v>1026</v>
      </c>
      <c r="V372" s="4" t="s">
        <v>151</v>
      </c>
      <c r="W372" s="4" t="s">
        <v>103</v>
      </c>
      <c r="X372" s="4" t="s">
        <v>143</v>
      </c>
      <c r="Y372" s="4" t="s">
        <v>152</v>
      </c>
      <c r="Z372" t="str">
        <f t="shared" si="6"/>
        <v>Feb-24</v>
      </c>
    </row>
    <row r="373" spans="1:26" ht="115.2" x14ac:dyDescent="0.3">
      <c r="A373" s="10">
        <v>39</v>
      </c>
      <c r="B373" s="4" t="s">
        <v>129</v>
      </c>
      <c r="C373" s="4" t="s">
        <v>215</v>
      </c>
      <c r="D373" s="4" t="s">
        <v>414</v>
      </c>
      <c r="E373" s="4" t="s">
        <v>103</v>
      </c>
      <c r="F373" s="4" t="s">
        <v>131</v>
      </c>
      <c r="G373" s="4" t="s">
        <v>166</v>
      </c>
      <c r="H373" s="4" t="s">
        <v>167</v>
      </c>
      <c r="I373" s="5" t="s">
        <v>1700</v>
      </c>
      <c r="J373" s="5" t="s">
        <v>176</v>
      </c>
      <c r="K373" s="5" t="s">
        <v>1700</v>
      </c>
      <c r="L373" s="5" t="s">
        <v>246</v>
      </c>
      <c r="M373" s="4" t="s">
        <v>168</v>
      </c>
      <c r="N373" s="4" t="s">
        <v>1736</v>
      </c>
      <c r="O373" s="4" t="s">
        <v>170</v>
      </c>
      <c r="P373" s="4" t="s">
        <v>1736</v>
      </c>
      <c r="Q373" s="4" t="s">
        <v>1737</v>
      </c>
      <c r="R373" s="5">
        <v>62586</v>
      </c>
      <c r="S373" s="5">
        <v>300</v>
      </c>
      <c r="T373" s="5">
        <v>300</v>
      </c>
      <c r="U373" s="4" t="s">
        <v>1293</v>
      </c>
      <c r="V373" s="4" t="s">
        <v>142</v>
      </c>
      <c r="W373" s="4" t="s">
        <v>103</v>
      </c>
      <c r="X373" s="4" t="s">
        <v>143</v>
      </c>
      <c r="Y373" s="4" t="s">
        <v>103</v>
      </c>
      <c r="Z373" t="str">
        <f t="shared" si="6"/>
        <v>Feb-24</v>
      </c>
    </row>
    <row r="374" spans="1:26" ht="100.8" x14ac:dyDescent="0.3">
      <c r="A374" s="10">
        <v>40</v>
      </c>
      <c r="B374" s="4" t="s">
        <v>129</v>
      </c>
      <c r="C374" s="4" t="s">
        <v>215</v>
      </c>
      <c r="D374" s="4" t="s">
        <v>414</v>
      </c>
      <c r="E374" s="4" t="s">
        <v>103</v>
      </c>
      <c r="F374" s="4" t="s">
        <v>131</v>
      </c>
      <c r="G374" s="4" t="s">
        <v>132</v>
      </c>
      <c r="H374" s="4" t="s">
        <v>167</v>
      </c>
      <c r="I374" s="5" t="s">
        <v>1714</v>
      </c>
      <c r="J374" s="5" t="s">
        <v>241</v>
      </c>
      <c r="K374" s="5" t="s">
        <v>1714</v>
      </c>
      <c r="L374" s="5" t="s">
        <v>246</v>
      </c>
      <c r="M374" s="4" t="s">
        <v>223</v>
      </c>
      <c r="N374" s="4" t="s">
        <v>1738</v>
      </c>
      <c r="O374" s="4" t="s">
        <v>170</v>
      </c>
      <c r="P374" s="4" t="s">
        <v>1738</v>
      </c>
      <c r="Q374" s="4" t="s">
        <v>1739</v>
      </c>
      <c r="R374" s="5">
        <v>62058</v>
      </c>
      <c r="S374" s="5">
        <v>60</v>
      </c>
      <c r="T374" s="5">
        <v>60</v>
      </c>
      <c r="U374" s="4" t="s">
        <v>103</v>
      </c>
      <c r="V374" s="4" t="s">
        <v>151</v>
      </c>
      <c r="W374" s="4" t="s">
        <v>103</v>
      </c>
      <c r="X374" s="4" t="s">
        <v>143</v>
      </c>
      <c r="Y374" s="4">
        <v>69450</v>
      </c>
      <c r="Z374" t="str">
        <f t="shared" si="6"/>
        <v>Feb-24</v>
      </c>
    </row>
    <row r="375" spans="1:26" ht="57.6" x14ac:dyDescent="0.3">
      <c r="A375" s="10">
        <v>41</v>
      </c>
      <c r="B375" s="4" t="s">
        <v>129</v>
      </c>
      <c r="C375" s="4" t="s">
        <v>130</v>
      </c>
      <c r="D375" s="4" t="s">
        <v>454</v>
      </c>
      <c r="E375" s="4" t="s">
        <v>103</v>
      </c>
      <c r="F375" s="4" t="s">
        <v>131</v>
      </c>
      <c r="G375" s="4" t="s">
        <v>132</v>
      </c>
      <c r="H375" s="4" t="s">
        <v>133</v>
      </c>
      <c r="I375" s="5" t="s">
        <v>1645</v>
      </c>
      <c r="J375" s="5" t="s">
        <v>487</v>
      </c>
      <c r="K375" s="5" t="s">
        <v>1645</v>
      </c>
      <c r="L375" s="5" t="s">
        <v>361</v>
      </c>
      <c r="M375" s="4" t="s">
        <v>137</v>
      </c>
      <c r="N375" s="4" t="s">
        <v>1740</v>
      </c>
      <c r="O375" s="4" t="s">
        <v>170</v>
      </c>
      <c r="P375" s="4" t="s">
        <v>1740</v>
      </c>
      <c r="Q375" s="4" t="s">
        <v>1741</v>
      </c>
      <c r="R375" s="5">
        <v>61836</v>
      </c>
      <c r="S375" s="5">
        <v>60</v>
      </c>
      <c r="T375" s="5">
        <v>60</v>
      </c>
      <c r="U375" s="4" t="s">
        <v>472</v>
      </c>
      <c r="V375" s="4" t="s">
        <v>142</v>
      </c>
      <c r="W375" s="4" t="s">
        <v>103</v>
      </c>
      <c r="X375" s="4" t="s">
        <v>143</v>
      </c>
      <c r="Y375" s="4" t="s">
        <v>159</v>
      </c>
      <c r="Z375" t="str">
        <f t="shared" si="6"/>
        <v>Feb-24</v>
      </c>
    </row>
    <row r="376" spans="1:26" ht="43.2" x14ac:dyDescent="0.3">
      <c r="A376" s="10">
        <v>42</v>
      </c>
      <c r="B376" s="4" t="s">
        <v>129</v>
      </c>
      <c r="C376" s="4" t="s">
        <v>130</v>
      </c>
      <c r="D376" s="4" t="s">
        <v>454</v>
      </c>
      <c r="E376" s="4" t="s">
        <v>103</v>
      </c>
      <c r="F376" s="4" t="s">
        <v>131</v>
      </c>
      <c r="G376" s="4" t="s">
        <v>132</v>
      </c>
      <c r="H376" s="4" t="s">
        <v>133</v>
      </c>
      <c r="I376" s="5" t="s">
        <v>1628</v>
      </c>
      <c r="J376" s="5" t="s">
        <v>1742</v>
      </c>
      <c r="K376" s="5" t="s">
        <v>1628</v>
      </c>
      <c r="L376" s="5" t="s">
        <v>994</v>
      </c>
      <c r="M376" s="4" t="s">
        <v>137</v>
      </c>
      <c r="N376" s="4" t="s">
        <v>1743</v>
      </c>
      <c r="O376" s="4" t="s">
        <v>103</v>
      </c>
      <c r="P376" s="4" t="s">
        <v>1743</v>
      </c>
      <c r="Q376" s="4" t="s">
        <v>1744</v>
      </c>
      <c r="R376" s="5">
        <v>61914</v>
      </c>
      <c r="S376" s="5">
        <v>30</v>
      </c>
      <c r="T376" s="5">
        <v>30</v>
      </c>
      <c r="U376" s="4" t="s">
        <v>1745</v>
      </c>
      <c r="V376" s="4" t="s">
        <v>197</v>
      </c>
      <c r="W376" s="4" t="s">
        <v>103</v>
      </c>
      <c r="X376" s="4" t="s">
        <v>143</v>
      </c>
      <c r="Y376" s="4">
        <v>71182</v>
      </c>
      <c r="Z376" t="str">
        <f t="shared" si="6"/>
        <v>Feb-24</v>
      </c>
    </row>
    <row r="377" spans="1:26" ht="100.8" x14ac:dyDescent="0.3">
      <c r="A377" s="10">
        <v>43</v>
      </c>
      <c r="B377" s="4" t="s">
        <v>129</v>
      </c>
      <c r="C377" s="4" t="s">
        <v>130</v>
      </c>
      <c r="D377" s="4" t="s">
        <v>454</v>
      </c>
      <c r="E377" s="4" t="s">
        <v>103</v>
      </c>
      <c r="F377" s="4" t="s">
        <v>131</v>
      </c>
      <c r="G377" s="4" t="s">
        <v>132</v>
      </c>
      <c r="H377" s="4" t="s">
        <v>167</v>
      </c>
      <c r="I377" s="5" t="s">
        <v>1580</v>
      </c>
      <c r="J377" s="5" t="s">
        <v>183</v>
      </c>
      <c r="K377" s="5" t="s">
        <v>1676</v>
      </c>
      <c r="L377" s="5" t="s">
        <v>353</v>
      </c>
      <c r="M377" s="4" t="s">
        <v>223</v>
      </c>
      <c r="N377" s="4" t="s">
        <v>1746</v>
      </c>
      <c r="O377" s="4" t="s">
        <v>1747</v>
      </c>
      <c r="P377" s="4" t="s">
        <v>1748</v>
      </c>
      <c r="Q377" s="4" t="s">
        <v>1749</v>
      </c>
      <c r="R377" s="5">
        <v>61982</v>
      </c>
      <c r="S377" s="5">
        <v>2070</v>
      </c>
      <c r="T377" s="5">
        <v>2070</v>
      </c>
      <c r="U377" s="4" t="s">
        <v>1750</v>
      </c>
      <c r="V377" s="4" t="s">
        <v>142</v>
      </c>
      <c r="W377" s="4" t="s">
        <v>103</v>
      </c>
      <c r="X377" s="4" t="s">
        <v>394</v>
      </c>
      <c r="Y377" s="4">
        <v>71187</v>
      </c>
      <c r="Z377" t="str">
        <f t="shared" si="6"/>
        <v>Feb-24</v>
      </c>
    </row>
    <row r="378" spans="1:26" ht="43.2" x14ac:dyDescent="0.3">
      <c r="A378" s="10">
        <v>44</v>
      </c>
      <c r="B378" s="4" t="s">
        <v>129</v>
      </c>
      <c r="C378" s="4" t="s">
        <v>130</v>
      </c>
      <c r="D378" s="4" t="s">
        <v>454</v>
      </c>
      <c r="E378" s="4" t="s">
        <v>103</v>
      </c>
      <c r="F378" s="4" t="s">
        <v>131</v>
      </c>
      <c r="G378" s="4" t="s">
        <v>132</v>
      </c>
      <c r="H378" s="4" t="s">
        <v>133</v>
      </c>
      <c r="I378" s="5" t="s">
        <v>1751</v>
      </c>
      <c r="J378" s="5" t="s">
        <v>1752</v>
      </c>
      <c r="K378" s="5" t="s">
        <v>1751</v>
      </c>
      <c r="L378" s="5" t="s">
        <v>759</v>
      </c>
      <c r="M378" s="4" t="s">
        <v>137</v>
      </c>
      <c r="N378" s="4" t="s">
        <v>1753</v>
      </c>
      <c r="O378" s="4" t="s">
        <v>103</v>
      </c>
      <c r="P378" s="4" t="s">
        <v>1754</v>
      </c>
      <c r="Q378" s="4" t="s">
        <v>1754</v>
      </c>
      <c r="R378" s="5">
        <v>62164</v>
      </c>
      <c r="S378" s="5">
        <v>50</v>
      </c>
      <c r="T378" s="5">
        <v>50</v>
      </c>
      <c r="U378" s="4" t="s">
        <v>814</v>
      </c>
      <c r="V378" s="4" t="s">
        <v>151</v>
      </c>
      <c r="W378" s="4" t="s">
        <v>103</v>
      </c>
      <c r="X378" s="4" t="s">
        <v>143</v>
      </c>
      <c r="Y378" s="4" t="s">
        <v>159</v>
      </c>
      <c r="Z378" t="str">
        <f t="shared" si="6"/>
        <v>Feb-24</v>
      </c>
    </row>
    <row r="379" spans="1:26" ht="43.2" x14ac:dyDescent="0.3">
      <c r="A379" s="10">
        <v>45</v>
      </c>
      <c r="B379" s="4" t="s">
        <v>129</v>
      </c>
      <c r="C379" s="4" t="s">
        <v>1307</v>
      </c>
      <c r="D379" s="4" t="s">
        <v>1755</v>
      </c>
      <c r="E379" s="4" t="s">
        <v>103</v>
      </c>
      <c r="F379" s="4" t="s">
        <v>131</v>
      </c>
      <c r="G379" s="4" t="s">
        <v>166</v>
      </c>
      <c r="H379" s="4" t="s">
        <v>133</v>
      </c>
      <c r="I379" s="5" t="s">
        <v>1692</v>
      </c>
      <c r="J379" s="5" t="s">
        <v>906</v>
      </c>
      <c r="K379" s="5" t="s">
        <v>1692</v>
      </c>
      <c r="L379" s="5" t="s">
        <v>160</v>
      </c>
      <c r="M379" s="4" t="s">
        <v>707</v>
      </c>
      <c r="N379" s="4" t="s">
        <v>1756</v>
      </c>
      <c r="O379" s="4" t="s">
        <v>1757</v>
      </c>
      <c r="P379" s="4" t="s">
        <v>1758</v>
      </c>
      <c r="Q379" s="4" t="s">
        <v>1759</v>
      </c>
      <c r="R379" s="5">
        <v>61959</v>
      </c>
      <c r="S379" s="5">
        <v>0</v>
      </c>
      <c r="T379" s="5">
        <v>0</v>
      </c>
      <c r="U379" s="4" t="s">
        <v>260</v>
      </c>
      <c r="V379" s="4" t="s">
        <v>142</v>
      </c>
      <c r="W379" s="4" t="s">
        <v>103</v>
      </c>
      <c r="X379" s="4" t="s">
        <v>143</v>
      </c>
      <c r="Y379" s="4" t="s">
        <v>103</v>
      </c>
      <c r="Z379" t="str">
        <f t="shared" si="6"/>
        <v>Feb-24</v>
      </c>
    </row>
    <row r="380" spans="1:26" ht="43.2" x14ac:dyDescent="0.3">
      <c r="A380" s="10">
        <v>46</v>
      </c>
      <c r="B380" s="4" t="s">
        <v>129</v>
      </c>
      <c r="C380" s="4" t="s">
        <v>1307</v>
      </c>
      <c r="D380" s="4" t="s">
        <v>1760</v>
      </c>
      <c r="E380" s="4" t="s">
        <v>103</v>
      </c>
      <c r="F380" s="4" t="s">
        <v>131</v>
      </c>
      <c r="G380" s="4" t="s">
        <v>132</v>
      </c>
      <c r="H380" s="4" t="s">
        <v>133</v>
      </c>
      <c r="I380" s="5" t="s">
        <v>1666</v>
      </c>
      <c r="J380" s="5" t="s">
        <v>459</v>
      </c>
      <c r="K380" s="5" t="s">
        <v>1666</v>
      </c>
      <c r="L380" s="5" t="s">
        <v>695</v>
      </c>
      <c r="M380" s="4" t="s">
        <v>137</v>
      </c>
      <c r="N380" s="4" t="s">
        <v>1761</v>
      </c>
      <c r="O380" s="4" t="s">
        <v>103</v>
      </c>
      <c r="P380" s="4" t="s">
        <v>1762</v>
      </c>
      <c r="Q380" s="4" t="s">
        <v>1763</v>
      </c>
      <c r="R380" s="5">
        <v>61819</v>
      </c>
      <c r="S380" s="5">
        <v>30</v>
      </c>
      <c r="T380" s="5">
        <v>30</v>
      </c>
      <c r="U380" s="4" t="s">
        <v>472</v>
      </c>
      <c r="V380" s="4" t="s">
        <v>197</v>
      </c>
      <c r="W380" s="4" t="s">
        <v>103</v>
      </c>
      <c r="X380" s="4" t="s">
        <v>143</v>
      </c>
      <c r="Y380" s="4" t="s">
        <v>152</v>
      </c>
      <c r="Z380" t="str">
        <f t="shared" si="6"/>
        <v>Feb-24</v>
      </c>
    </row>
    <row r="381" spans="1:26" ht="43.2" x14ac:dyDescent="0.3">
      <c r="A381" s="10">
        <v>47</v>
      </c>
      <c r="B381" s="4" t="s">
        <v>129</v>
      </c>
      <c r="C381" s="4" t="s">
        <v>1307</v>
      </c>
      <c r="D381" s="4" t="s">
        <v>1760</v>
      </c>
      <c r="E381" s="4" t="s">
        <v>103</v>
      </c>
      <c r="F381" s="4" t="s">
        <v>131</v>
      </c>
      <c r="G381" s="4" t="s">
        <v>166</v>
      </c>
      <c r="H381" s="4" t="s">
        <v>133</v>
      </c>
      <c r="I381" s="5" t="s">
        <v>1628</v>
      </c>
      <c r="J381" s="5" t="s">
        <v>182</v>
      </c>
      <c r="K381" s="5" t="s">
        <v>1628</v>
      </c>
      <c r="L381" s="5" t="s">
        <v>652</v>
      </c>
      <c r="M381" s="4" t="s">
        <v>707</v>
      </c>
      <c r="N381" s="4" t="s">
        <v>1764</v>
      </c>
      <c r="O381" s="4" t="s">
        <v>1765</v>
      </c>
      <c r="P381" s="4" t="s">
        <v>1766</v>
      </c>
      <c r="Q381" s="4" t="s">
        <v>1767</v>
      </c>
      <c r="R381" s="5">
        <v>61911</v>
      </c>
      <c r="S381" s="5">
        <v>0</v>
      </c>
      <c r="T381" s="5">
        <v>0</v>
      </c>
      <c r="U381" s="4" t="s">
        <v>1272</v>
      </c>
      <c r="V381" s="4" t="s">
        <v>142</v>
      </c>
      <c r="W381" s="4" t="s">
        <v>103</v>
      </c>
      <c r="X381" s="4" t="s">
        <v>143</v>
      </c>
      <c r="Y381" s="4" t="s">
        <v>103</v>
      </c>
      <c r="Z381" t="str">
        <f t="shared" si="6"/>
        <v>Feb-24</v>
      </c>
    </row>
    <row r="382" spans="1:26" ht="43.2" x14ac:dyDescent="0.3">
      <c r="A382" s="10">
        <v>48</v>
      </c>
      <c r="B382" s="4" t="s">
        <v>129</v>
      </c>
      <c r="C382" s="4" t="s">
        <v>130</v>
      </c>
      <c r="D382" s="4" t="s">
        <v>463</v>
      </c>
      <c r="E382" s="4" t="s">
        <v>103</v>
      </c>
      <c r="F382" s="4" t="s">
        <v>131</v>
      </c>
      <c r="G382" s="4" t="s">
        <v>132</v>
      </c>
      <c r="H382" s="4" t="s">
        <v>167</v>
      </c>
      <c r="I382" s="5" t="s">
        <v>1609</v>
      </c>
      <c r="J382" s="5" t="s">
        <v>145</v>
      </c>
      <c r="K382" s="5" t="s">
        <v>1609</v>
      </c>
      <c r="L382" s="5" t="s">
        <v>531</v>
      </c>
      <c r="M382" s="4" t="s">
        <v>223</v>
      </c>
      <c r="N382" s="4" t="s">
        <v>1768</v>
      </c>
      <c r="O382" s="4" t="s">
        <v>103</v>
      </c>
      <c r="P382" s="4" t="s">
        <v>1768</v>
      </c>
      <c r="Q382" s="4" t="s">
        <v>1769</v>
      </c>
      <c r="R382" s="5">
        <v>62042</v>
      </c>
      <c r="S382" s="5">
        <v>45</v>
      </c>
      <c r="T382" s="5">
        <v>45</v>
      </c>
      <c r="U382" s="4" t="s">
        <v>1026</v>
      </c>
      <c r="V382" s="4" t="s">
        <v>151</v>
      </c>
      <c r="W382" s="4" t="s">
        <v>103</v>
      </c>
      <c r="X382" s="4" t="s">
        <v>143</v>
      </c>
      <c r="Y382" s="4" t="s">
        <v>152</v>
      </c>
      <c r="Z382" t="str">
        <f t="shared" si="6"/>
        <v>Feb-24</v>
      </c>
    </row>
    <row r="383" spans="1:26" ht="57.6" x14ac:dyDescent="0.3">
      <c r="A383" s="10">
        <v>49</v>
      </c>
      <c r="B383" s="4" t="s">
        <v>129</v>
      </c>
      <c r="C383" s="4" t="s">
        <v>130</v>
      </c>
      <c r="D383" s="4" t="s">
        <v>473</v>
      </c>
      <c r="E383" s="4" t="s">
        <v>103</v>
      </c>
      <c r="F383" s="4" t="s">
        <v>131</v>
      </c>
      <c r="G383" s="4" t="s">
        <v>132</v>
      </c>
      <c r="H383" s="4" t="s">
        <v>167</v>
      </c>
      <c r="I383" s="5" t="s">
        <v>1591</v>
      </c>
      <c r="J383" s="5" t="s">
        <v>1715</v>
      </c>
      <c r="K383" s="5" t="s">
        <v>1591</v>
      </c>
      <c r="L383" s="5" t="s">
        <v>621</v>
      </c>
      <c r="M383" s="4" t="s">
        <v>223</v>
      </c>
      <c r="N383" s="4" t="s">
        <v>1770</v>
      </c>
      <c r="O383" s="4" t="s">
        <v>170</v>
      </c>
      <c r="P383" s="4" t="s">
        <v>1770</v>
      </c>
      <c r="Q383" s="4" t="s">
        <v>1771</v>
      </c>
      <c r="R383" s="5">
        <v>61645</v>
      </c>
      <c r="S383" s="5">
        <v>80</v>
      </c>
      <c r="T383" s="5">
        <v>80</v>
      </c>
      <c r="U383" s="4" t="s">
        <v>417</v>
      </c>
      <c r="V383" s="4" t="s">
        <v>151</v>
      </c>
      <c r="W383" s="4" t="s">
        <v>103</v>
      </c>
      <c r="X383" s="4" t="s">
        <v>143</v>
      </c>
      <c r="Y383" s="4" t="s">
        <v>159</v>
      </c>
      <c r="Z383" t="str">
        <f t="shared" si="6"/>
        <v>Feb-24</v>
      </c>
    </row>
    <row r="384" spans="1:26" ht="43.2" x14ac:dyDescent="0.3">
      <c r="A384" s="10">
        <v>50</v>
      </c>
      <c r="B384" s="4" t="s">
        <v>129</v>
      </c>
      <c r="C384" s="4" t="s">
        <v>130</v>
      </c>
      <c r="D384" s="4" t="s">
        <v>473</v>
      </c>
      <c r="E384" s="4" t="s">
        <v>103</v>
      </c>
      <c r="F384" s="4" t="s">
        <v>131</v>
      </c>
      <c r="G384" s="4" t="s">
        <v>132</v>
      </c>
      <c r="H384" s="4" t="s">
        <v>133</v>
      </c>
      <c r="I384" s="5" t="s">
        <v>1714</v>
      </c>
      <c r="J384" s="5" t="s">
        <v>1772</v>
      </c>
      <c r="K384" s="5" t="s">
        <v>1714</v>
      </c>
      <c r="L384" s="5" t="s">
        <v>1773</v>
      </c>
      <c r="M384" s="4" t="s">
        <v>137</v>
      </c>
      <c r="N384" s="4" t="s">
        <v>1774</v>
      </c>
      <c r="O384" s="4" t="s">
        <v>103</v>
      </c>
      <c r="P384" s="4" t="s">
        <v>1775</v>
      </c>
      <c r="Q384" s="4" t="s">
        <v>1776</v>
      </c>
      <c r="R384" s="5">
        <v>62117</v>
      </c>
      <c r="S384" s="5">
        <v>20</v>
      </c>
      <c r="T384" s="5">
        <v>20</v>
      </c>
      <c r="U384" s="4" t="s">
        <v>1777</v>
      </c>
      <c r="V384" s="4" t="s">
        <v>151</v>
      </c>
      <c r="W384" s="4" t="s">
        <v>103</v>
      </c>
      <c r="X384" s="4" t="s">
        <v>394</v>
      </c>
      <c r="Y384" s="4">
        <v>70216</v>
      </c>
      <c r="Z384" t="str">
        <f t="shared" si="6"/>
        <v>Feb-24</v>
      </c>
    </row>
    <row r="385" spans="1:26" ht="57.6" x14ac:dyDescent="0.3">
      <c r="A385" s="10">
        <v>51</v>
      </c>
      <c r="B385" s="4" t="s">
        <v>129</v>
      </c>
      <c r="C385" s="4" t="s">
        <v>130</v>
      </c>
      <c r="D385" s="4" t="s">
        <v>473</v>
      </c>
      <c r="E385" s="4" t="s">
        <v>103</v>
      </c>
      <c r="F385" s="4" t="s">
        <v>131</v>
      </c>
      <c r="G385" s="4" t="s">
        <v>132</v>
      </c>
      <c r="H385" s="4" t="s">
        <v>167</v>
      </c>
      <c r="I385" s="5" t="s">
        <v>1714</v>
      </c>
      <c r="J385" s="5" t="s">
        <v>145</v>
      </c>
      <c r="K385" s="5" t="s">
        <v>1714</v>
      </c>
      <c r="L385" s="5" t="s">
        <v>621</v>
      </c>
      <c r="M385" s="4" t="s">
        <v>223</v>
      </c>
      <c r="N385" s="4" t="s">
        <v>1778</v>
      </c>
      <c r="O385" s="4" t="s">
        <v>170</v>
      </c>
      <c r="P385" s="4" t="s">
        <v>1778</v>
      </c>
      <c r="Q385" s="4" t="s">
        <v>1779</v>
      </c>
      <c r="R385" s="5">
        <v>62057</v>
      </c>
      <c r="S385" s="5">
        <v>300</v>
      </c>
      <c r="T385" s="5">
        <v>300</v>
      </c>
      <c r="U385" s="4" t="s">
        <v>1725</v>
      </c>
      <c r="V385" s="4" t="s">
        <v>151</v>
      </c>
      <c r="W385" s="4" t="s">
        <v>103</v>
      </c>
      <c r="X385" s="4" t="s">
        <v>143</v>
      </c>
      <c r="Y385" s="4" t="s">
        <v>152</v>
      </c>
      <c r="Z385" t="str">
        <f t="shared" si="6"/>
        <v>Feb-24</v>
      </c>
    </row>
    <row r="386" spans="1:26" ht="43.2" x14ac:dyDescent="0.3">
      <c r="A386" s="10">
        <v>52</v>
      </c>
      <c r="B386" s="4" t="s">
        <v>129</v>
      </c>
      <c r="C386" s="4" t="s">
        <v>130</v>
      </c>
      <c r="D386" s="4" t="s">
        <v>473</v>
      </c>
      <c r="E386" s="4" t="s">
        <v>103</v>
      </c>
      <c r="F386" s="4" t="s">
        <v>131</v>
      </c>
      <c r="G386" s="4" t="s">
        <v>132</v>
      </c>
      <c r="H386" s="4" t="s">
        <v>167</v>
      </c>
      <c r="I386" s="5" t="s">
        <v>1780</v>
      </c>
      <c r="J386" s="5" t="s">
        <v>160</v>
      </c>
      <c r="K386" s="5" t="s">
        <v>1780</v>
      </c>
      <c r="L386" s="5" t="s">
        <v>145</v>
      </c>
      <c r="M386" s="4" t="s">
        <v>223</v>
      </c>
      <c r="N386" s="4" t="s">
        <v>1781</v>
      </c>
      <c r="O386" s="4" t="s">
        <v>103</v>
      </c>
      <c r="P386" s="4" t="s">
        <v>1168</v>
      </c>
      <c r="Q386" s="4" t="s">
        <v>1782</v>
      </c>
      <c r="R386" s="5">
        <v>62083</v>
      </c>
      <c r="S386" s="5">
        <v>240</v>
      </c>
      <c r="T386" s="5">
        <v>240</v>
      </c>
      <c r="U386" s="4" t="s">
        <v>1371</v>
      </c>
      <c r="V386" s="4" t="s">
        <v>142</v>
      </c>
      <c r="W386" s="4" t="s">
        <v>103</v>
      </c>
      <c r="X386" s="4" t="s">
        <v>143</v>
      </c>
      <c r="Y386" s="4">
        <v>70222</v>
      </c>
      <c r="Z386" t="str">
        <f t="shared" si="6"/>
        <v>Feb-24</v>
      </c>
    </row>
    <row r="387" spans="1:26" ht="43.2" x14ac:dyDescent="0.3">
      <c r="A387" s="10">
        <v>53</v>
      </c>
      <c r="B387" s="4" t="s">
        <v>129</v>
      </c>
      <c r="C387" s="4" t="s">
        <v>130</v>
      </c>
      <c r="D387" s="4" t="s">
        <v>473</v>
      </c>
      <c r="E387" s="4" t="s">
        <v>103</v>
      </c>
      <c r="F387" s="4" t="s">
        <v>131</v>
      </c>
      <c r="G387" s="4" t="s">
        <v>166</v>
      </c>
      <c r="H387" s="4" t="s">
        <v>133</v>
      </c>
      <c r="I387" s="5" t="s">
        <v>1783</v>
      </c>
      <c r="J387" s="5" t="s">
        <v>459</v>
      </c>
      <c r="K387" s="5" t="s">
        <v>1783</v>
      </c>
      <c r="L387" s="5" t="s">
        <v>695</v>
      </c>
      <c r="M387" s="4" t="s">
        <v>263</v>
      </c>
      <c r="N387" s="4" t="s">
        <v>1784</v>
      </c>
      <c r="O387" s="4" t="s">
        <v>103</v>
      </c>
      <c r="P387" s="4" t="s">
        <v>1784</v>
      </c>
      <c r="Q387" s="4" t="s">
        <v>1785</v>
      </c>
      <c r="R387" s="5">
        <v>62137</v>
      </c>
      <c r="S387" s="5">
        <v>30</v>
      </c>
      <c r="T387" s="5">
        <v>30</v>
      </c>
      <c r="U387" s="4" t="s">
        <v>1786</v>
      </c>
      <c r="V387" s="4" t="s">
        <v>197</v>
      </c>
      <c r="W387" s="4" t="s">
        <v>103</v>
      </c>
      <c r="X387" s="4" t="s">
        <v>394</v>
      </c>
      <c r="Y387" s="4" t="s">
        <v>103</v>
      </c>
      <c r="Z387" t="str">
        <f t="shared" si="6"/>
        <v>Feb-24</v>
      </c>
    </row>
    <row r="388" spans="1:26" ht="43.2" x14ac:dyDescent="0.3">
      <c r="A388" s="10">
        <v>54</v>
      </c>
      <c r="B388" s="4" t="s">
        <v>129</v>
      </c>
      <c r="C388" s="4" t="s">
        <v>215</v>
      </c>
      <c r="D388" s="4" t="s">
        <v>486</v>
      </c>
      <c r="E388" s="4" t="s">
        <v>103</v>
      </c>
      <c r="F388" s="4" t="s">
        <v>131</v>
      </c>
      <c r="G388" s="4" t="s">
        <v>132</v>
      </c>
      <c r="H388" s="4" t="s">
        <v>133</v>
      </c>
      <c r="I388" s="5" t="s">
        <v>257</v>
      </c>
      <c r="J388" s="5" t="s">
        <v>366</v>
      </c>
      <c r="K388" s="5" t="s">
        <v>257</v>
      </c>
      <c r="L388" s="5" t="s">
        <v>1787</v>
      </c>
      <c r="M388" s="4" t="s">
        <v>137</v>
      </c>
      <c r="N388" s="4" t="s">
        <v>1788</v>
      </c>
      <c r="O388" s="4" t="s">
        <v>1789</v>
      </c>
      <c r="P388" s="4" t="s">
        <v>1790</v>
      </c>
      <c r="Q388" s="4" t="s">
        <v>1791</v>
      </c>
      <c r="R388" s="5">
        <v>61860</v>
      </c>
      <c r="S388" s="5">
        <v>35</v>
      </c>
      <c r="T388" s="5">
        <v>35</v>
      </c>
      <c r="U388" s="4" t="s">
        <v>165</v>
      </c>
      <c r="V388" s="4" t="s">
        <v>151</v>
      </c>
      <c r="W388" s="4" t="s">
        <v>103</v>
      </c>
      <c r="X388" s="4" t="s">
        <v>143</v>
      </c>
      <c r="Y388" s="4">
        <v>69352</v>
      </c>
      <c r="Z388" t="str">
        <f t="shared" si="6"/>
        <v>Feb-24</v>
      </c>
    </row>
    <row r="389" spans="1:26" ht="43.2" x14ac:dyDescent="0.3">
      <c r="A389" s="10">
        <v>55</v>
      </c>
      <c r="B389" s="4" t="s">
        <v>129</v>
      </c>
      <c r="C389" s="4" t="s">
        <v>215</v>
      </c>
      <c r="D389" s="4" t="s">
        <v>486</v>
      </c>
      <c r="E389" s="4" t="s">
        <v>103</v>
      </c>
      <c r="F389" s="4" t="s">
        <v>131</v>
      </c>
      <c r="G389" s="4" t="s">
        <v>132</v>
      </c>
      <c r="H389" s="4" t="s">
        <v>167</v>
      </c>
      <c r="I389" s="5" t="s">
        <v>257</v>
      </c>
      <c r="J389" s="5" t="s">
        <v>652</v>
      </c>
      <c r="K389" s="5" t="s">
        <v>257</v>
      </c>
      <c r="L389" s="5" t="s">
        <v>1446</v>
      </c>
      <c r="M389" s="4" t="s">
        <v>223</v>
      </c>
      <c r="N389" s="4" t="s">
        <v>1792</v>
      </c>
      <c r="O389" s="4" t="s">
        <v>103</v>
      </c>
      <c r="P389" s="4" t="s">
        <v>1792</v>
      </c>
      <c r="Q389" s="4" t="s">
        <v>1793</v>
      </c>
      <c r="R389" s="5">
        <v>61711</v>
      </c>
      <c r="S389" s="5">
        <v>45</v>
      </c>
      <c r="T389" s="5">
        <v>45</v>
      </c>
      <c r="U389" s="4" t="s">
        <v>1334</v>
      </c>
      <c r="V389" s="4" t="s">
        <v>142</v>
      </c>
      <c r="W389" s="4" t="s">
        <v>103</v>
      </c>
      <c r="X389" s="4" t="s">
        <v>143</v>
      </c>
      <c r="Y389" s="4" t="s">
        <v>152</v>
      </c>
      <c r="Z389" t="str">
        <f t="shared" si="6"/>
        <v>Feb-24</v>
      </c>
    </row>
    <row r="390" spans="1:26" ht="57.6" x14ac:dyDescent="0.3">
      <c r="A390" s="10">
        <v>56</v>
      </c>
      <c r="B390" s="4" t="s">
        <v>129</v>
      </c>
      <c r="C390" s="4" t="s">
        <v>215</v>
      </c>
      <c r="D390" s="4" t="s">
        <v>486</v>
      </c>
      <c r="E390" s="4" t="s">
        <v>103</v>
      </c>
      <c r="F390" s="4" t="s">
        <v>131</v>
      </c>
      <c r="G390" s="4" t="s">
        <v>132</v>
      </c>
      <c r="H390" s="4" t="s">
        <v>133</v>
      </c>
      <c r="I390" s="5" t="s">
        <v>1794</v>
      </c>
      <c r="J390" s="5" t="s">
        <v>315</v>
      </c>
      <c r="K390" s="5" t="s">
        <v>1794</v>
      </c>
      <c r="L390" s="5" t="s">
        <v>200</v>
      </c>
      <c r="M390" s="4" t="s">
        <v>137</v>
      </c>
      <c r="N390" s="4" t="s">
        <v>258</v>
      </c>
      <c r="O390" s="4" t="s">
        <v>103</v>
      </c>
      <c r="P390" s="4" t="s">
        <v>1795</v>
      </c>
      <c r="Q390" s="4" t="s">
        <v>1795</v>
      </c>
      <c r="R390" s="5">
        <v>61631</v>
      </c>
      <c r="S390" s="5">
        <v>30</v>
      </c>
      <c r="T390" s="5">
        <v>30</v>
      </c>
      <c r="U390" s="4" t="s">
        <v>844</v>
      </c>
      <c r="V390" s="4" t="s">
        <v>197</v>
      </c>
      <c r="W390" s="4" t="s">
        <v>103</v>
      </c>
      <c r="X390" s="4" t="s">
        <v>143</v>
      </c>
      <c r="Y390" s="4">
        <v>69410</v>
      </c>
      <c r="Z390" t="str">
        <f t="shared" si="6"/>
        <v>Feb-24</v>
      </c>
    </row>
    <row r="391" spans="1:26" ht="57.6" x14ac:dyDescent="0.3">
      <c r="A391" s="10">
        <v>57</v>
      </c>
      <c r="B391" s="4" t="s">
        <v>129</v>
      </c>
      <c r="C391" s="4" t="s">
        <v>215</v>
      </c>
      <c r="D391" s="4" t="s">
        <v>486</v>
      </c>
      <c r="E391" s="4" t="s">
        <v>103</v>
      </c>
      <c r="F391" s="4" t="s">
        <v>131</v>
      </c>
      <c r="G391" s="4" t="s">
        <v>132</v>
      </c>
      <c r="H391" s="4" t="s">
        <v>167</v>
      </c>
      <c r="I391" s="5" t="s">
        <v>1591</v>
      </c>
      <c r="J391" s="5" t="s">
        <v>614</v>
      </c>
      <c r="K391" s="5" t="s">
        <v>1591</v>
      </c>
      <c r="L391" s="5" t="s">
        <v>302</v>
      </c>
      <c r="M391" s="4" t="s">
        <v>223</v>
      </c>
      <c r="N391" s="4" t="s">
        <v>428</v>
      </c>
      <c r="O391" s="4" t="s">
        <v>170</v>
      </c>
      <c r="P391" s="4" t="s">
        <v>428</v>
      </c>
      <c r="Q391" s="4" t="s">
        <v>1796</v>
      </c>
      <c r="R391" s="5">
        <v>61641</v>
      </c>
      <c r="S391" s="5">
        <v>20</v>
      </c>
      <c r="T391" s="5">
        <v>20</v>
      </c>
      <c r="U391" s="4" t="s">
        <v>103</v>
      </c>
      <c r="V391" s="4" t="s">
        <v>197</v>
      </c>
      <c r="W391" s="4" t="s">
        <v>103</v>
      </c>
      <c r="X391" s="4" t="s">
        <v>143</v>
      </c>
      <c r="Y391" s="4">
        <v>69357</v>
      </c>
      <c r="Z391" t="str">
        <f t="shared" si="6"/>
        <v>Feb-24</v>
      </c>
    </row>
    <row r="392" spans="1:26" ht="43.2" x14ac:dyDescent="0.3">
      <c r="A392" s="10">
        <v>58</v>
      </c>
      <c r="B392" s="4" t="s">
        <v>129</v>
      </c>
      <c r="C392" s="4" t="s">
        <v>215</v>
      </c>
      <c r="D392" s="4" t="s">
        <v>486</v>
      </c>
      <c r="E392" s="4" t="s">
        <v>103</v>
      </c>
      <c r="F392" s="4" t="s">
        <v>131</v>
      </c>
      <c r="G392" s="4" t="s">
        <v>132</v>
      </c>
      <c r="H392" s="4" t="s">
        <v>133</v>
      </c>
      <c r="I392" s="5" t="s">
        <v>1645</v>
      </c>
      <c r="J392" s="5" t="s">
        <v>487</v>
      </c>
      <c r="K392" s="5" t="s">
        <v>1645</v>
      </c>
      <c r="L392" s="5" t="s">
        <v>361</v>
      </c>
      <c r="M392" s="4" t="s">
        <v>137</v>
      </c>
      <c r="N392" s="4" t="s">
        <v>1797</v>
      </c>
      <c r="O392" s="4" t="s">
        <v>103</v>
      </c>
      <c r="P392" s="4" t="s">
        <v>1798</v>
      </c>
      <c r="Q392" s="4" t="s">
        <v>1799</v>
      </c>
      <c r="R392" s="5">
        <v>61800</v>
      </c>
      <c r="S392" s="5">
        <v>60</v>
      </c>
      <c r="T392" s="5">
        <v>60</v>
      </c>
      <c r="U392" s="4" t="s">
        <v>1800</v>
      </c>
      <c r="V392" s="4" t="s">
        <v>142</v>
      </c>
      <c r="W392" s="4" t="s">
        <v>103</v>
      </c>
      <c r="X392" s="4" t="s">
        <v>143</v>
      </c>
      <c r="Y392" s="4" t="s">
        <v>152</v>
      </c>
      <c r="Z392" t="str">
        <f t="shared" si="6"/>
        <v>Feb-24</v>
      </c>
    </row>
    <row r="393" spans="1:26" ht="43.2" x14ac:dyDescent="0.3">
      <c r="A393" s="10">
        <v>59</v>
      </c>
      <c r="B393" s="4" t="s">
        <v>129</v>
      </c>
      <c r="C393" s="4" t="s">
        <v>215</v>
      </c>
      <c r="D393" s="4" t="s">
        <v>486</v>
      </c>
      <c r="E393" s="4" t="s">
        <v>103</v>
      </c>
      <c r="F393" s="4" t="s">
        <v>131</v>
      </c>
      <c r="G393" s="4" t="s">
        <v>132</v>
      </c>
      <c r="H393" s="4" t="s">
        <v>133</v>
      </c>
      <c r="I393" s="5" t="s">
        <v>1648</v>
      </c>
      <c r="J393" s="5" t="s">
        <v>1801</v>
      </c>
      <c r="K393" s="5" t="s">
        <v>1648</v>
      </c>
      <c r="L393" s="5" t="s">
        <v>504</v>
      </c>
      <c r="M393" s="4" t="s">
        <v>137</v>
      </c>
      <c r="N393" s="4" t="s">
        <v>1802</v>
      </c>
      <c r="O393" s="4" t="s">
        <v>103</v>
      </c>
      <c r="P393" s="4" t="s">
        <v>1803</v>
      </c>
      <c r="Q393" s="4" t="s">
        <v>1803</v>
      </c>
      <c r="R393" s="5">
        <v>61798</v>
      </c>
      <c r="S393" s="5">
        <v>10</v>
      </c>
      <c r="T393" s="5">
        <v>10</v>
      </c>
      <c r="U393" s="4" t="s">
        <v>260</v>
      </c>
      <c r="V393" s="4" t="s">
        <v>142</v>
      </c>
      <c r="W393" s="4" t="s">
        <v>103</v>
      </c>
      <c r="X393" s="4" t="s">
        <v>143</v>
      </c>
      <c r="Y393" s="4">
        <v>69364</v>
      </c>
      <c r="Z393" t="str">
        <f t="shared" si="6"/>
        <v>Feb-24</v>
      </c>
    </row>
    <row r="394" spans="1:26" ht="43.2" x14ac:dyDescent="0.3">
      <c r="A394" s="10">
        <v>60</v>
      </c>
      <c r="B394" s="4" t="s">
        <v>129</v>
      </c>
      <c r="C394" s="4" t="s">
        <v>215</v>
      </c>
      <c r="D394" s="4" t="s">
        <v>486</v>
      </c>
      <c r="E394" s="4" t="s">
        <v>103</v>
      </c>
      <c r="F394" s="4" t="s">
        <v>131</v>
      </c>
      <c r="G394" s="4" t="s">
        <v>132</v>
      </c>
      <c r="H394" s="4" t="s">
        <v>133</v>
      </c>
      <c r="I394" s="5" t="s">
        <v>1648</v>
      </c>
      <c r="J394" s="5" t="s">
        <v>288</v>
      </c>
      <c r="K394" s="5" t="s">
        <v>1648</v>
      </c>
      <c r="L394" s="5" t="s">
        <v>155</v>
      </c>
      <c r="M394" s="4" t="s">
        <v>137</v>
      </c>
      <c r="N394" s="4" t="s">
        <v>1804</v>
      </c>
      <c r="O394" s="4" t="s">
        <v>103</v>
      </c>
      <c r="P394" s="4" t="s">
        <v>1805</v>
      </c>
      <c r="Q394" s="4" t="s">
        <v>1806</v>
      </c>
      <c r="R394" s="5">
        <v>61778</v>
      </c>
      <c r="S394" s="5">
        <v>45</v>
      </c>
      <c r="T394" s="5">
        <v>45</v>
      </c>
      <c r="U394" s="4" t="s">
        <v>1807</v>
      </c>
      <c r="V394" s="4" t="s">
        <v>151</v>
      </c>
      <c r="W394" s="4" t="s">
        <v>103</v>
      </c>
      <c r="X394" s="4" t="s">
        <v>143</v>
      </c>
      <c r="Y394" s="4">
        <v>69363</v>
      </c>
      <c r="Z394" t="str">
        <f t="shared" si="6"/>
        <v>Feb-24</v>
      </c>
    </row>
    <row r="395" spans="1:26" ht="43.2" x14ac:dyDescent="0.3">
      <c r="A395" s="10">
        <v>61</v>
      </c>
      <c r="B395" s="4" t="s">
        <v>129</v>
      </c>
      <c r="C395" s="4" t="s">
        <v>215</v>
      </c>
      <c r="D395" s="4" t="s">
        <v>486</v>
      </c>
      <c r="E395" s="4" t="s">
        <v>103</v>
      </c>
      <c r="F395" s="4" t="s">
        <v>131</v>
      </c>
      <c r="G395" s="4" t="s">
        <v>132</v>
      </c>
      <c r="H395" s="4" t="s">
        <v>133</v>
      </c>
      <c r="I395" s="5" t="s">
        <v>1648</v>
      </c>
      <c r="J395" s="5" t="s">
        <v>296</v>
      </c>
      <c r="K395" s="5" t="s">
        <v>1648</v>
      </c>
      <c r="L395" s="5" t="s">
        <v>365</v>
      </c>
      <c r="M395" s="4" t="s">
        <v>137</v>
      </c>
      <c r="N395" s="4" t="s">
        <v>1808</v>
      </c>
      <c r="O395" s="4" t="s">
        <v>103</v>
      </c>
      <c r="P395" s="4" t="s">
        <v>1809</v>
      </c>
      <c r="Q395" s="4" t="s">
        <v>1810</v>
      </c>
      <c r="R395" s="5">
        <v>61776</v>
      </c>
      <c r="S395" s="5">
        <v>30</v>
      </c>
      <c r="T395" s="5">
        <v>30</v>
      </c>
      <c r="U395" s="4" t="s">
        <v>1811</v>
      </c>
      <c r="V395" s="4" t="s">
        <v>151</v>
      </c>
      <c r="W395" s="4" t="s">
        <v>103</v>
      </c>
      <c r="X395" s="4" t="s">
        <v>143</v>
      </c>
      <c r="Y395" s="4">
        <v>69369</v>
      </c>
      <c r="Z395" t="str">
        <f t="shared" si="6"/>
        <v>Feb-24</v>
      </c>
    </row>
    <row r="396" spans="1:26" ht="57.6" x14ac:dyDescent="0.3">
      <c r="A396" s="10">
        <v>62</v>
      </c>
      <c r="B396" s="4" t="s">
        <v>129</v>
      </c>
      <c r="C396" s="4" t="s">
        <v>215</v>
      </c>
      <c r="D396" s="4" t="s">
        <v>486</v>
      </c>
      <c r="E396" s="4" t="s">
        <v>103</v>
      </c>
      <c r="F396" s="4" t="s">
        <v>131</v>
      </c>
      <c r="G396" s="4" t="s">
        <v>132</v>
      </c>
      <c r="H396" s="4" t="s">
        <v>167</v>
      </c>
      <c r="I396" s="5" t="s">
        <v>1618</v>
      </c>
      <c r="J396" s="5" t="s">
        <v>176</v>
      </c>
      <c r="K396" s="5" t="s">
        <v>1618</v>
      </c>
      <c r="L396" s="5" t="s">
        <v>361</v>
      </c>
      <c r="M396" s="4" t="s">
        <v>223</v>
      </c>
      <c r="N396" s="4" t="s">
        <v>253</v>
      </c>
      <c r="O396" s="4" t="s">
        <v>170</v>
      </c>
      <c r="P396" s="4" t="s">
        <v>253</v>
      </c>
      <c r="Q396" s="4" t="s">
        <v>1812</v>
      </c>
      <c r="R396" s="5">
        <v>61828</v>
      </c>
      <c r="S396" s="5">
        <v>30</v>
      </c>
      <c r="T396" s="5">
        <v>30</v>
      </c>
      <c r="U396" s="4" t="s">
        <v>417</v>
      </c>
      <c r="V396" s="4" t="s">
        <v>142</v>
      </c>
      <c r="W396" s="4" t="s">
        <v>103</v>
      </c>
      <c r="X396" s="4" t="s">
        <v>143</v>
      </c>
      <c r="Y396" s="4" t="s">
        <v>152</v>
      </c>
      <c r="Z396" t="str">
        <f t="shared" si="6"/>
        <v>Feb-24</v>
      </c>
    </row>
    <row r="397" spans="1:26" ht="43.2" x14ac:dyDescent="0.3">
      <c r="A397" s="10">
        <v>63</v>
      </c>
      <c r="B397" s="4" t="s">
        <v>129</v>
      </c>
      <c r="C397" s="4" t="s">
        <v>215</v>
      </c>
      <c r="D397" s="4" t="s">
        <v>486</v>
      </c>
      <c r="E397" s="4" t="s">
        <v>103</v>
      </c>
      <c r="F397" s="4" t="s">
        <v>131</v>
      </c>
      <c r="G397" s="4" t="s">
        <v>132</v>
      </c>
      <c r="H397" s="4" t="s">
        <v>167</v>
      </c>
      <c r="I397" s="5" t="s">
        <v>1618</v>
      </c>
      <c r="J397" s="5" t="s">
        <v>1813</v>
      </c>
      <c r="K397" s="5" t="s">
        <v>1618</v>
      </c>
      <c r="L397" s="5" t="s">
        <v>217</v>
      </c>
      <c r="M397" s="4" t="s">
        <v>223</v>
      </c>
      <c r="N397" s="4" t="s">
        <v>1814</v>
      </c>
      <c r="O397" s="4" t="s">
        <v>103</v>
      </c>
      <c r="P397" s="4" t="s">
        <v>1815</v>
      </c>
      <c r="Q397" s="4" t="s">
        <v>1816</v>
      </c>
      <c r="R397" s="5">
        <v>61781</v>
      </c>
      <c r="S397" s="5">
        <v>30</v>
      </c>
      <c r="T397" s="5">
        <v>30</v>
      </c>
      <c r="U397" s="4" t="s">
        <v>1817</v>
      </c>
      <c r="V397" s="4" t="s">
        <v>197</v>
      </c>
      <c r="W397" s="4" t="s">
        <v>103</v>
      </c>
      <c r="X397" s="4" t="s">
        <v>143</v>
      </c>
      <c r="Y397" s="4">
        <v>69371</v>
      </c>
      <c r="Z397" t="str">
        <f t="shared" si="6"/>
        <v>Feb-24</v>
      </c>
    </row>
    <row r="398" spans="1:26" ht="43.2" x14ac:dyDescent="0.3">
      <c r="A398" s="10">
        <v>64</v>
      </c>
      <c r="B398" s="4" t="s">
        <v>129</v>
      </c>
      <c r="C398" s="4" t="s">
        <v>215</v>
      </c>
      <c r="D398" s="4" t="s">
        <v>486</v>
      </c>
      <c r="E398" s="4" t="s">
        <v>103</v>
      </c>
      <c r="F398" s="4" t="s">
        <v>131</v>
      </c>
      <c r="G398" s="4" t="s">
        <v>132</v>
      </c>
      <c r="H398" s="4" t="s">
        <v>167</v>
      </c>
      <c r="I398" s="5" t="s">
        <v>1666</v>
      </c>
      <c r="J398" s="5" t="s">
        <v>802</v>
      </c>
      <c r="K398" s="5" t="s">
        <v>1666</v>
      </c>
      <c r="L398" s="5" t="s">
        <v>819</v>
      </c>
      <c r="M398" s="4" t="s">
        <v>223</v>
      </c>
      <c r="N398" s="4" t="s">
        <v>1802</v>
      </c>
      <c r="O398" s="4" t="s">
        <v>103</v>
      </c>
      <c r="P398" s="4" t="s">
        <v>1818</v>
      </c>
      <c r="Q398" s="4" t="s">
        <v>1819</v>
      </c>
      <c r="R398" s="5">
        <v>61820</v>
      </c>
      <c r="S398" s="5">
        <v>35</v>
      </c>
      <c r="T398" s="5">
        <v>35</v>
      </c>
      <c r="U398" s="4" t="s">
        <v>245</v>
      </c>
      <c r="V398" s="4" t="s">
        <v>197</v>
      </c>
      <c r="W398" s="4" t="s">
        <v>103</v>
      </c>
      <c r="X398" s="4" t="s">
        <v>143</v>
      </c>
      <c r="Y398" s="4" t="s">
        <v>152</v>
      </c>
      <c r="Z398" t="str">
        <f t="shared" si="6"/>
        <v>Feb-24</v>
      </c>
    </row>
    <row r="399" spans="1:26" ht="86.4" x14ac:dyDescent="0.3">
      <c r="A399" s="10">
        <v>65</v>
      </c>
      <c r="B399" s="4" t="s">
        <v>129</v>
      </c>
      <c r="C399" s="4" t="s">
        <v>215</v>
      </c>
      <c r="D399" s="4" t="s">
        <v>486</v>
      </c>
      <c r="E399" s="4" t="s">
        <v>103</v>
      </c>
      <c r="F399" s="4" t="s">
        <v>131</v>
      </c>
      <c r="G399" s="4" t="s">
        <v>132</v>
      </c>
      <c r="H399" s="4" t="s">
        <v>133</v>
      </c>
      <c r="I399" s="5" t="s">
        <v>1628</v>
      </c>
      <c r="J399" s="5" t="s">
        <v>229</v>
      </c>
      <c r="K399" s="5" t="s">
        <v>1628</v>
      </c>
      <c r="L399" s="5" t="s">
        <v>1112</v>
      </c>
      <c r="M399" s="4" t="s">
        <v>137</v>
      </c>
      <c r="N399" s="4" t="s">
        <v>1820</v>
      </c>
      <c r="O399" s="4" t="s">
        <v>103</v>
      </c>
      <c r="P399" s="4" t="s">
        <v>1820</v>
      </c>
      <c r="Q399" s="4" t="s">
        <v>1821</v>
      </c>
      <c r="R399" s="5">
        <v>61913</v>
      </c>
      <c r="S399" s="5">
        <v>110</v>
      </c>
      <c r="T399" s="5">
        <v>110</v>
      </c>
      <c r="U399" s="4" t="s">
        <v>1822</v>
      </c>
      <c r="V399" s="4" t="s">
        <v>197</v>
      </c>
      <c r="W399" s="4" t="s">
        <v>103</v>
      </c>
      <c r="X399" s="4" t="s">
        <v>143</v>
      </c>
      <c r="Y399" s="4">
        <v>69423</v>
      </c>
      <c r="Z399" t="str">
        <f t="shared" ref="Z399:Z462" si="7">IF(AND(DAY(K399) = 1, V399 = "Third Shift"), TEXT(K399 - 1, "mmm-yy"), IF(MONTH(K399) &lt;&gt; MONTH(I399), TEXT(K399, "mmm-yy"), TEXT(I399, "mmm-yy")))</f>
        <v>Feb-24</v>
      </c>
    </row>
    <row r="400" spans="1:26" ht="43.2" x14ac:dyDescent="0.3">
      <c r="A400" s="10">
        <v>66</v>
      </c>
      <c r="B400" s="4" t="s">
        <v>129</v>
      </c>
      <c r="C400" s="4" t="s">
        <v>215</v>
      </c>
      <c r="D400" s="4" t="s">
        <v>486</v>
      </c>
      <c r="E400" s="4" t="s">
        <v>103</v>
      </c>
      <c r="F400" s="4" t="s">
        <v>131</v>
      </c>
      <c r="G400" s="4" t="s">
        <v>166</v>
      </c>
      <c r="H400" s="4" t="s">
        <v>167</v>
      </c>
      <c r="I400" s="5" t="s">
        <v>1823</v>
      </c>
      <c r="J400" s="5" t="s">
        <v>550</v>
      </c>
      <c r="K400" s="5" t="s">
        <v>1823</v>
      </c>
      <c r="L400" s="5" t="s">
        <v>145</v>
      </c>
      <c r="M400" s="4" t="s">
        <v>168</v>
      </c>
      <c r="N400" s="4" t="s">
        <v>1824</v>
      </c>
      <c r="O400" s="4" t="s">
        <v>103</v>
      </c>
      <c r="P400" s="4" t="s">
        <v>1824</v>
      </c>
      <c r="Q400" s="4" t="s">
        <v>1825</v>
      </c>
      <c r="R400" s="5">
        <v>61919</v>
      </c>
      <c r="S400" s="5">
        <v>480</v>
      </c>
      <c r="T400" s="5">
        <v>480</v>
      </c>
      <c r="U400" s="4" t="s">
        <v>1826</v>
      </c>
      <c r="V400" s="4" t="s">
        <v>142</v>
      </c>
      <c r="W400" s="4" t="s">
        <v>103</v>
      </c>
      <c r="X400" s="4" t="s">
        <v>143</v>
      </c>
      <c r="Y400" s="4" t="s">
        <v>103</v>
      </c>
      <c r="Z400" t="str">
        <f t="shared" si="7"/>
        <v>Feb-24</v>
      </c>
    </row>
    <row r="401" spans="1:26" ht="43.2" x14ac:dyDescent="0.3">
      <c r="A401" s="10">
        <v>67</v>
      </c>
      <c r="B401" s="4" t="s">
        <v>129</v>
      </c>
      <c r="C401" s="4" t="s">
        <v>215</v>
      </c>
      <c r="D401" s="4" t="s">
        <v>486</v>
      </c>
      <c r="E401" s="4" t="s">
        <v>103</v>
      </c>
      <c r="F401" s="4" t="s">
        <v>131</v>
      </c>
      <c r="G401" s="4" t="s">
        <v>132</v>
      </c>
      <c r="H401" s="4" t="s">
        <v>167</v>
      </c>
      <c r="I401" s="5" t="s">
        <v>1823</v>
      </c>
      <c r="J401" s="5" t="s">
        <v>1813</v>
      </c>
      <c r="K401" s="5" t="s">
        <v>1823</v>
      </c>
      <c r="L401" s="5" t="s">
        <v>614</v>
      </c>
      <c r="M401" s="4" t="s">
        <v>223</v>
      </c>
      <c r="N401" s="4" t="s">
        <v>1827</v>
      </c>
      <c r="O401" s="4" t="s">
        <v>103</v>
      </c>
      <c r="P401" s="4" t="s">
        <v>1827</v>
      </c>
      <c r="Q401" s="4" t="s">
        <v>1828</v>
      </c>
      <c r="R401" s="5">
        <v>61917</v>
      </c>
      <c r="S401" s="5">
        <v>25</v>
      </c>
      <c r="T401" s="5">
        <v>25</v>
      </c>
      <c r="U401" s="4" t="s">
        <v>173</v>
      </c>
      <c r="V401" s="4" t="s">
        <v>197</v>
      </c>
      <c r="W401" s="4" t="s">
        <v>103</v>
      </c>
      <c r="X401" s="4" t="s">
        <v>143</v>
      </c>
      <c r="Y401" s="4">
        <v>69381</v>
      </c>
      <c r="Z401" t="str">
        <f t="shared" si="7"/>
        <v>Feb-24</v>
      </c>
    </row>
    <row r="402" spans="1:26" ht="57.6" x14ac:dyDescent="0.3">
      <c r="A402" s="10">
        <v>68</v>
      </c>
      <c r="B402" s="4" t="s">
        <v>129</v>
      </c>
      <c r="C402" s="4" t="s">
        <v>215</v>
      </c>
      <c r="D402" s="4" t="s">
        <v>486</v>
      </c>
      <c r="E402" s="4" t="s">
        <v>103</v>
      </c>
      <c r="F402" s="4" t="s">
        <v>131</v>
      </c>
      <c r="G402" s="4" t="s">
        <v>132</v>
      </c>
      <c r="H402" s="4" t="s">
        <v>167</v>
      </c>
      <c r="I402" s="5" t="s">
        <v>1722</v>
      </c>
      <c r="J402" s="5" t="s">
        <v>136</v>
      </c>
      <c r="K402" s="5" t="s">
        <v>1722</v>
      </c>
      <c r="L402" s="5" t="s">
        <v>647</v>
      </c>
      <c r="M402" s="4" t="s">
        <v>223</v>
      </c>
      <c r="N402" s="4" t="s">
        <v>1829</v>
      </c>
      <c r="O402" s="4" t="s">
        <v>170</v>
      </c>
      <c r="P402" s="4" t="s">
        <v>1829</v>
      </c>
      <c r="Q402" s="4" t="s">
        <v>1830</v>
      </c>
      <c r="R402" s="5">
        <v>62099</v>
      </c>
      <c r="S402" s="5">
        <v>15</v>
      </c>
      <c r="T402" s="5">
        <v>15</v>
      </c>
      <c r="U402" s="4" t="s">
        <v>417</v>
      </c>
      <c r="V402" s="4" t="s">
        <v>142</v>
      </c>
      <c r="W402" s="4" t="s">
        <v>103</v>
      </c>
      <c r="X402" s="4" t="s">
        <v>143</v>
      </c>
      <c r="Y402" s="4" t="s">
        <v>159</v>
      </c>
      <c r="Z402" t="str">
        <f t="shared" si="7"/>
        <v>Feb-24</v>
      </c>
    </row>
    <row r="403" spans="1:26" ht="43.2" x14ac:dyDescent="0.3">
      <c r="A403" s="10">
        <v>69</v>
      </c>
      <c r="B403" s="4" t="s">
        <v>129</v>
      </c>
      <c r="C403" s="4" t="s">
        <v>130</v>
      </c>
      <c r="D403" s="4" t="s">
        <v>1570</v>
      </c>
      <c r="E403" s="4" t="s">
        <v>103</v>
      </c>
      <c r="F403" s="4" t="s">
        <v>131</v>
      </c>
      <c r="G403" s="4" t="s">
        <v>166</v>
      </c>
      <c r="H403" s="4" t="s">
        <v>133</v>
      </c>
      <c r="I403" s="5" t="s">
        <v>1648</v>
      </c>
      <c r="J403" s="5" t="s">
        <v>155</v>
      </c>
      <c r="K403" s="5" t="s">
        <v>1648</v>
      </c>
      <c r="L403" s="5" t="s">
        <v>532</v>
      </c>
      <c r="M403" s="4" t="s">
        <v>263</v>
      </c>
      <c r="N403" s="4" t="s">
        <v>1831</v>
      </c>
      <c r="O403" s="4" t="s">
        <v>103</v>
      </c>
      <c r="P403" s="4" t="s">
        <v>1832</v>
      </c>
      <c r="Q403" s="4" t="s">
        <v>1833</v>
      </c>
      <c r="R403" s="5">
        <v>61774</v>
      </c>
      <c r="S403" s="5">
        <v>15</v>
      </c>
      <c r="T403" s="5">
        <v>15</v>
      </c>
      <c r="U403" s="4" t="s">
        <v>1467</v>
      </c>
      <c r="V403" s="4" t="s">
        <v>151</v>
      </c>
      <c r="W403" s="4" t="s">
        <v>103</v>
      </c>
      <c r="X403" s="4" t="s">
        <v>143</v>
      </c>
      <c r="Y403" s="4" t="s">
        <v>103</v>
      </c>
      <c r="Z403" t="str">
        <f t="shared" si="7"/>
        <v>Feb-24</v>
      </c>
    </row>
    <row r="404" spans="1:26" ht="43.2" x14ac:dyDescent="0.3">
      <c r="A404" s="10">
        <v>70</v>
      </c>
      <c r="B404" s="4" t="s">
        <v>129</v>
      </c>
      <c r="C404" s="4" t="s">
        <v>130</v>
      </c>
      <c r="D404" s="4" t="s">
        <v>1570</v>
      </c>
      <c r="E404" s="4" t="s">
        <v>103</v>
      </c>
      <c r="F404" s="4" t="s">
        <v>131</v>
      </c>
      <c r="G404" s="4" t="s">
        <v>198</v>
      </c>
      <c r="H404" s="4" t="s">
        <v>133</v>
      </c>
      <c r="I404" s="5" t="s">
        <v>1648</v>
      </c>
      <c r="J404" s="5" t="s">
        <v>427</v>
      </c>
      <c r="K404" s="5" t="s">
        <v>1648</v>
      </c>
      <c r="L404" s="5" t="s">
        <v>688</v>
      </c>
      <c r="M404" s="4" t="s">
        <v>137</v>
      </c>
      <c r="N404" s="4" t="s">
        <v>1834</v>
      </c>
      <c r="O404" s="4" t="s">
        <v>103</v>
      </c>
      <c r="P404" s="4" t="s">
        <v>507</v>
      </c>
      <c r="Q404" s="4" t="s">
        <v>1835</v>
      </c>
      <c r="R404" s="5">
        <v>61742</v>
      </c>
      <c r="S404" s="5">
        <v>40</v>
      </c>
      <c r="T404" s="5">
        <v>40</v>
      </c>
      <c r="U404" s="4" t="s">
        <v>1836</v>
      </c>
      <c r="V404" s="4" t="s">
        <v>142</v>
      </c>
      <c r="W404" s="4" t="s">
        <v>103</v>
      </c>
      <c r="X404" s="4" t="s">
        <v>143</v>
      </c>
      <c r="Y404" s="4" t="s">
        <v>507</v>
      </c>
      <c r="Z404" t="str">
        <f t="shared" si="7"/>
        <v>Feb-24</v>
      </c>
    </row>
    <row r="405" spans="1:26" ht="57.6" x14ac:dyDescent="0.3">
      <c r="A405" s="10">
        <v>71</v>
      </c>
      <c r="B405" s="4" t="s">
        <v>129</v>
      </c>
      <c r="C405" s="4" t="s">
        <v>130</v>
      </c>
      <c r="D405" s="4" t="s">
        <v>1570</v>
      </c>
      <c r="E405" s="4" t="s">
        <v>103</v>
      </c>
      <c r="F405" s="4" t="s">
        <v>131</v>
      </c>
      <c r="G405" s="4" t="s">
        <v>198</v>
      </c>
      <c r="H405" s="4" t="s">
        <v>133</v>
      </c>
      <c r="I405" s="5" t="s">
        <v>1676</v>
      </c>
      <c r="J405" s="5" t="s">
        <v>1837</v>
      </c>
      <c r="K405" s="5" t="s">
        <v>1676</v>
      </c>
      <c r="L405" s="5" t="s">
        <v>760</v>
      </c>
      <c r="M405" s="4" t="s">
        <v>137</v>
      </c>
      <c r="N405" s="4" t="s">
        <v>1838</v>
      </c>
      <c r="O405" s="4" t="s">
        <v>103</v>
      </c>
      <c r="P405" s="4" t="s">
        <v>1838</v>
      </c>
      <c r="Q405" s="4" t="s">
        <v>1839</v>
      </c>
      <c r="R405" s="5">
        <v>61945</v>
      </c>
      <c r="S405" s="5">
        <v>85</v>
      </c>
      <c r="T405" s="5">
        <v>85</v>
      </c>
      <c r="U405" s="4" t="s">
        <v>1840</v>
      </c>
      <c r="V405" s="4" t="s">
        <v>151</v>
      </c>
      <c r="W405" s="4" t="s">
        <v>103</v>
      </c>
      <c r="X405" s="4" t="s">
        <v>143</v>
      </c>
      <c r="Y405" s="4">
        <v>72139</v>
      </c>
      <c r="Z405" t="str">
        <f t="shared" si="7"/>
        <v>Feb-24</v>
      </c>
    </row>
    <row r="406" spans="1:26" ht="43.2" x14ac:dyDescent="0.3">
      <c r="A406" s="10">
        <v>72</v>
      </c>
      <c r="B406" s="4" t="s">
        <v>129</v>
      </c>
      <c r="C406" s="4" t="s">
        <v>130</v>
      </c>
      <c r="D406" s="4" t="s">
        <v>1570</v>
      </c>
      <c r="E406" s="4" t="s">
        <v>103</v>
      </c>
      <c r="F406" s="4" t="s">
        <v>131</v>
      </c>
      <c r="G406" s="4" t="s">
        <v>198</v>
      </c>
      <c r="H406" s="4" t="s">
        <v>133</v>
      </c>
      <c r="I406" s="5" t="s">
        <v>1700</v>
      </c>
      <c r="J406" s="5" t="s">
        <v>136</v>
      </c>
      <c r="K406" s="5" t="s">
        <v>1700</v>
      </c>
      <c r="L406" s="5" t="s">
        <v>361</v>
      </c>
      <c r="M406" s="4" t="s">
        <v>137</v>
      </c>
      <c r="N406" s="4" t="s">
        <v>1841</v>
      </c>
      <c r="O406" s="4" t="s">
        <v>401</v>
      </c>
      <c r="P406" s="4" t="s">
        <v>1842</v>
      </c>
      <c r="Q406" s="4" t="s">
        <v>1843</v>
      </c>
      <c r="R406" s="5">
        <v>62023</v>
      </c>
      <c r="S406" s="5">
        <v>120</v>
      </c>
      <c r="T406" s="5">
        <v>120</v>
      </c>
      <c r="U406" s="4" t="s">
        <v>814</v>
      </c>
      <c r="V406" s="4" t="s">
        <v>142</v>
      </c>
      <c r="W406" s="4" t="s">
        <v>103</v>
      </c>
      <c r="X406" s="4" t="s">
        <v>143</v>
      </c>
      <c r="Y406" s="4">
        <v>72145</v>
      </c>
      <c r="Z406" t="str">
        <f t="shared" si="7"/>
        <v>Feb-24</v>
      </c>
    </row>
    <row r="407" spans="1:26" ht="86.4" x14ac:dyDescent="0.3">
      <c r="A407" s="10">
        <v>73</v>
      </c>
      <c r="B407" s="4" t="s">
        <v>129</v>
      </c>
      <c r="C407" s="4" t="s">
        <v>529</v>
      </c>
      <c r="D407" s="4" t="s">
        <v>530</v>
      </c>
      <c r="E407" s="4" t="s">
        <v>103</v>
      </c>
      <c r="F407" s="4" t="s">
        <v>131</v>
      </c>
      <c r="G407" s="4" t="s">
        <v>132</v>
      </c>
      <c r="H407" s="4" t="s">
        <v>167</v>
      </c>
      <c r="I407" s="5" t="s">
        <v>257</v>
      </c>
      <c r="J407" s="5" t="s">
        <v>550</v>
      </c>
      <c r="K407" s="5" t="s">
        <v>257</v>
      </c>
      <c r="L407" s="5" t="s">
        <v>145</v>
      </c>
      <c r="M407" s="4" t="s">
        <v>223</v>
      </c>
      <c r="N407" s="4" t="s">
        <v>1844</v>
      </c>
      <c r="O407" s="4" t="s">
        <v>103</v>
      </c>
      <c r="P407" s="4" t="s">
        <v>1844</v>
      </c>
      <c r="Q407" s="4" t="s">
        <v>1845</v>
      </c>
      <c r="R407" s="5">
        <v>61710</v>
      </c>
      <c r="S407" s="5">
        <v>480</v>
      </c>
      <c r="T407" s="5">
        <v>480</v>
      </c>
      <c r="U407" s="4" t="s">
        <v>1334</v>
      </c>
      <c r="V407" s="4" t="s">
        <v>142</v>
      </c>
      <c r="W407" s="4" t="s">
        <v>103</v>
      </c>
      <c r="X407" s="4" t="s">
        <v>143</v>
      </c>
      <c r="Y407" s="4" t="s">
        <v>152</v>
      </c>
      <c r="Z407" t="str">
        <f t="shared" si="7"/>
        <v>Feb-24</v>
      </c>
    </row>
    <row r="408" spans="1:26" ht="43.2" x14ac:dyDescent="0.3">
      <c r="A408" s="10">
        <v>74</v>
      </c>
      <c r="B408" s="4" t="s">
        <v>129</v>
      </c>
      <c r="C408" s="4" t="s">
        <v>529</v>
      </c>
      <c r="D408" s="4" t="s">
        <v>530</v>
      </c>
      <c r="E408" s="4" t="s">
        <v>103</v>
      </c>
      <c r="F408" s="4" t="s">
        <v>131</v>
      </c>
      <c r="G408" s="4" t="s">
        <v>132</v>
      </c>
      <c r="H408" s="4" t="s">
        <v>133</v>
      </c>
      <c r="I408" s="5" t="s">
        <v>1648</v>
      </c>
      <c r="J408" s="5" t="s">
        <v>288</v>
      </c>
      <c r="K408" s="5" t="s">
        <v>1648</v>
      </c>
      <c r="L408" s="5" t="s">
        <v>154</v>
      </c>
      <c r="M408" s="4" t="s">
        <v>137</v>
      </c>
      <c r="N408" s="4" t="s">
        <v>1846</v>
      </c>
      <c r="O408" s="4" t="s">
        <v>103</v>
      </c>
      <c r="P408" s="4" t="s">
        <v>1847</v>
      </c>
      <c r="Q408" s="4" t="s">
        <v>1848</v>
      </c>
      <c r="R408" s="5">
        <v>61779</v>
      </c>
      <c r="S408" s="5">
        <v>15</v>
      </c>
      <c r="T408" s="5">
        <v>15</v>
      </c>
      <c r="U408" s="4" t="s">
        <v>1467</v>
      </c>
      <c r="V408" s="4" t="s">
        <v>151</v>
      </c>
      <c r="W408" s="4" t="s">
        <v>103</v>
      </c>
      <c r="X408" s="4" t="s">
        <v>143</v>
      </c>
      <c r="Y408" s="4">
        <v>69260</v>
      </c>
      <c r="Z408" t="str">
        <f t="shared" si="7"/>
        <v>Feb-24</v>
      </c>
    </row>
    <row r="409" spans="1:26" ht="43.2" x14ac:dyDescent="0.3">
      <c r="A409" s="10">
        <v>75</v>
      </c>
      <c r="B409" s="4" t="s">
        <v>129</v>
      </c>
      <c r="C409" s="4" t="s">
        <v>529</v>
      </c>
      <c r="D409" s="4" t="s">
        <v>530</v>
      </c>
      <c r="E409" s="4" t="s">
        <v>103</v>
      </c>
      <c r="F409" s="4" t="s">
        <v>131</v>
      </c>
      <c r="G409" s="4" t="s">
        <v>132</v>
      </c>
      <c r="H409" s="4" t="s">
        <v>133</v>
      </c>
      <c r="I409" s="5" t="s">
        <v>1609</v>
      </c>
      <c r="J409" s="5" t="s">
        <v>296</v>
      </c>
      <c r="K409" s="5" t="s">
        <v>1609</v>
      </c>
      <c r="L409" s="5" t="s">
        <v>1849</v>
      </c>
      <c r="M409" s="4" t="s">
        <v>137</v>
      </c>
      <c r="N409" s="4" t="s">
        <v>1850</v>
      </c>
      <c r="O409" s="4" t="s">
        <v>103</v>
      </c>
      <c r="P409" s="4" t="s">
        <v>1850</v>
      </c>
      <c r="Q409" s="4" t="s">
        <v>1851</v>
      </c>
      <c r="R409" s="5">
        <v>61983</v>
      </c>
      <c r="S409" s="5">
        <v>20</v>
      </c>
      <c r="T409" s="5">
        <v>20</v>
      </c>
      <c r="U409" s="4" t="s">
        <v>984</v>
      </c>
      <c r="V409" s="4" t="s">
        <v>151</v>
      </c>
      <c r="W409" s="4" t="s">
        <v>103</v>
      </c>
      <c r="X409" s="4" t="s">
        <v>143</v>
      </c>
      <c r="Y409" s="4">
        <v>72126</v>
      </c>
      <c r="Z409" t="str">
        <f t="shared" si="7"/>
        <v>Feb-24</v>
      </c>
    </row>
    <row r="410" spans="1:26" ht="43.2" x14ac:dyDescent="0.3">
      <c r="A410" s="10">
        <v>76</v>
      </c>
      <c r="B410" s="4" t="s">
        <v>129</v>
      </c>
      <c r="C410" s="4" t="s">
        <v>554</v>
      </c>
      <c r="D410" s="4" t="s">
        <v>555</v>
      </c>
      <c r="E410" s="4" t="s">
        <v>103</v>
      </c>
      <c r="F410" s="4" t="s">
        <v>131</v>
      </c>
      <c r="G410" s="4" t="s">
        <v>132</v>
      </c>
      <c r="H410" s="4" t="s">
        <v>167</v>
      </c>
      <c r="I410" s="5" t="s">
        <v>257</v>
      </c>
      <c r="J410" s="5" t="s">
        <v>427</v>
      </c>
      <c r="K410" s="5" t="s">
        <v>257</v>
      </c>
      <c r="L410" s="5" t="s">
        <v>474</v>
      </c>
      <c r="M410" s="4" t="s">
        <v>223</v>
      </c>
      <c r="N410" s="4" t="s">
        <v>1852</v>
      </c>
      <c r="O410" s="4" t="s">
        <v>1586</v>
      </c>
      <c r="P410" s="4" t="s">
        <v>1853</v>
      </c>
      <c r="Q410" s="4" t="s">
        <v>1854</v>
      </c>
      <c r="R410" s="5">
        <v>62011</v>
      </c>
      <c r="S410" s="5">
        <v>120</v>
      </c>
      <c r="T410" s="5">
        <v>120</v>
      </c>
      <c r="U410" s="4" t="s">
        <v>307</v>
      </c>
      <c r="V410" s="4" t="s">
        <v>142</v>
      </c>
      <c r="W410" s="4" t="s">
        <v>103</v>
      </c>
      <c r="X410" s="4" t="s">
        <v>143</v>
      </c>
      <c r="Y410" s="4">
        <v>66468</v>
      </c>
      <c r="Z410" t="str">
        <f t="shared" si="7"/>
        <v>Feb-24</v>
      </c>
    </row>
    <row r="411" spans="1:26" ht="43.2" x14ac:dyDescent="0.3">
      <c r="A411" s="10">
        <v>77</v>
      </c>
      <c r="B411" s="4" t="s">
        <v>129</v>
      </c>
      <c r="C411" s="4" t="s">
        <v>554</v>
      </c>
      <c r="D411" s="4" t="s">
        <v>559</v>
      </c>
      <c r="E411" s="4" t="s">
        <v>103</v>
      </c>
      <c r="F411" s="4" t="s">
        <v>131</v>
      </c>
      <c r="G411" s="4" t="s">
        <v>166</v>
      </c>
      <c r="H411" s="4" t="s">
        <v>167</v>
      </c>
      <c r="I411" s="5" t="s">
        <v>1609</v>
      </c>
      <c r="J411" s="5" t="s">
        <v>145</v>
      </c>
      <c r="K411" s="5" t="s">
        <v>1609</v>
      </c>
      <c r="L411" s="5" t="s">
        <v>154</v>
      </c>
      <c r="M411" s="4" t="s">
        <v>168</v>
      </c>
      <c r="N411" s="4" t="s">
        <v>1855</v>
      </c>
      <c r="O411" s="4" t="s">
        <v>1856</v>
      </c>
      <c r="P411" s="4" t="s">
        <v>1857</v>
      </c>
      <c r="Q411" s="4" t="s">
        <v>1858</v>
      </c>
      <c r="R411" s="5">
        <v>62021</v>
      </c>
      <c r="S411" s="5">
        <v>30</v>
      </c>
      <c r="T411" s="5">
        <v>30</v>
      </c>
      <c r="U411" s="4" t="s">
        <v>320</v>
      </c>
      <c r="V411" s="4" t="s">
        <v>151</v>
      </c>
      <c r="W411" s="4" t="s">
        <v>103</v>
      </c>
      <c r="X411" s="4" t="s">
        <v>143</v>
      </c>
      <c r="Y411" s="4" t="s">
        <v>103</v>
      </c>
      <c r="Z411" t="str">
        <f t="shared" si="7"/>
        <v>Feb-24</v>
      </c>
    </row>
    <row r="412" spans="1:26" ht="43.2" x14ac:dyDescent="0.3">
      <c r="A412" s="10">
        <v>78</v>
      </c>
      <c r="B412" s="4" t="s">
        <v>129</v>
      </c>
      <c r="C412" s="4" t="s">
        <v>130</v>
      </c>
      <c r="D412" s="4" t="s">
        <v>713</v>
      </c>
      <c r="E412" s="4" t="s">
        <v>103</v>
      </c>
      <c r="F412" s="4" t="s">
        <v>131</v>
      </c>
      <c r="G412" s="4" t="s">
        <v>132</v>
      </c>
      <c r="H412" s="4" t="s">
        <v>167</v>
      </c>
      <c r="I412" s="5" t="s">
        <v>257</v>
      </c>
      <c r="J412" s="5" t="s">
        <v>247</v>
      </c>
      <c r="K412" s="5" t="s">
        <v>257</v>
      </c>
      <c r="L412" s="5" t="s">
        <v>296</v>
      </c>
      <c r="M412" s="4" t="s">
        <v>223</v>
      </c>
      <c r="N412" s="4" t="s">
        <v>1859</v>
      </c>
      <c r="O412" s="4" t="s">
        <v>103</v>
      </c>
      <c r="P412" s="4" t="s">
        <v>1860</v>
      </c>
      <c r="Q412" s="4" t="s">
        <v>1861</v>
      </c>
      <c r="R412" s="5">
        <v>61583</v>
      </c>
      <c r="S412" s="5">
        <v>30</v>
      </c>
      <c r="T412" s="5">
        <v>30</v>
      </c>
      <c r="U412" s="4" t="s">
        <v>675</v>
      </c>
      <c r="V412" s="4" t="s">
        <v>151</v>
      </c>
      <c r="W412" s="4" t="s">
        <v>103</v>
      </c>
      <c r="X412" s="4" t="s">
        <v>143</v>
      </c>
      <c r="Y412" s="4">
        <v>71141</v>
      </c>
      <c r="Z412" t="str">
        <f t="shared" si="7"/>
        <v>Feb-24</v>
      </c>
    </row>
    <row r="413" spans="1:26" ht="57.6" x14ac:dyDescent="0.3">
      <c r="A413" s="10">
        <v>79</v>
      </c>
      <c r="B413" s="4" t="s">
        <v>129</v>
      </c>
      <c r="C413" s="4" t="s">
        <v>130</v>
      </c>
      <c r="D413" s="4" t="s">
        <v>713</v>
      </c>
      <c r="E413" s="4" t="s">
        <v>103</v>
      </c>
      <c r="F413" s="4" t="s">
        <v>131</v>
      </c>
      <c r="G413" s="4" t="s">
        <v>132</v>
      </c>
      <c r="H413" s="4" t="s">
        <v>167</v>
      </c>
      <c r="I413" s="5" t="s">
        <v>1645</v>
      </c>
      <c r="J413" s="5" t="s">
        <v>978</v>
      </c>
      <c r="K413" s="5" t="s">
        <v>1645</v>
      </c>
      <c r="L413" s="5" t="s">
        <v>160</v>
      </c>
      <c r="M413" s="4" t="s">
        <v>223</v>
      </c>
      <c r="N413" s="4" t="s">
        <v>1862</v>
      </c>
      <c r="O413" s="4" t="s">
        <v>170</v>
      </c>
      <c r="P413" s="4" t="s">
        <v>1862</v>
      </c>
      <c r="Q413" s="4" t="s">
        <v>1863</v>
      </c>
      <c r="R413" s="5">
        <v>61723</v>
      </c>
      <c r="S413" s="5">
        <v>210</v>
      </c>
      <c r="T413" s="5">
        <v>210</v>
      </c>
      <c r="U413" s="4" t="s">
        <v>659</v>
      </c>
      <c r="V413" s="4" t="s">
        <v>142</v>
      </c>
      <c r="W413" s="4" t="s">
        <v>103</v>
      </c>
      <c r="X413" s="4" t="s">
        <v>143</v>
      </c>
      <c r="Y413" s="4" t="s">
        <v>159</v>
      </c>
      <c r="Z413" t="str">
        <f t="shared" si="7"/>
        <v>Feb-24</v>
      </c>
    </row>
    <row r="414" spans="1:26" ht="72" x14ac:dyDescent="0.3">
      <c r="A414" s="10">
        <v>80</v>
      </c>
      <c r="B414" s="4" t="s">
        <v>129</v>
      </c>
      <c r="C414" s="4" t="s">
        <v>130</v>
      </c>
      <c r="D414" s="4" t="s">
        <v>713</v>
      </c>
      <c r="E414" s="4" t="s">
        <v>103</v>
      </c>
      <c r="F414" s="4" t="s">
        <v>131</v>
      </c>
      <c r="G414" s="4" t="s">
        <v>132</v>
      </c>
      <c r="H414" s="4" t="s">
        <v>133</v>
      </c>
      <c r="I414" s="5" t="s">
        <v>1823</v>
      </c>
      <c r="J414" s="5" t="s">
        <v>176</v>
      </c>
      <c r="K414" s="5" t="s">
        <v>1823</v>
      </c>
      <c r="L414" s="5" t="s">
        <v>361</v>
      </c>
      <c r="M414" s="4" t="s">
        <v>137</v>
      </c>
      <c r="N414" s="4" t="s">
        <v>1864</v>
      </c>
      <c r="O414" s="4" t="s">
        <v>103</v>
      </c>
      <c r="P414" s="4" t="s">
        <v>1864</v>
      </c>
      <c r="Q414" s="4" t="s">
        <v>1864</v>
      </c>
      <c r="R414" s="5">
        <v>62010</v>
      </c>
      <c r="S414" s="5">
        <v>30</v>
      </c>
      <c r="T414" s="5">
        <v>30</v>
      </c>
      <c r="U414" s="4" t="s">
        <v>1674</v>
      </c>
      <c r="V414" s="4" t="s">
        <v>142</v>
      </c>
      <c r="W414" s="4" t="s">
        <v>103</v>
      </c>
      <c r="X414" s="4" t="s">
        <v>143</v>
      </c>
      <c r="Y414" s="4" t="s">
        <v>152</v>
      </c>
      <c r="Z414" t="str">
        <f t="shared" si="7"/>
        <v>Feb-24</v>
      </c>
    </row>
    <row r="415" spans="1:26" ht="43.2" x14ac:dyDescent="0.3">
      <c r="A415" s="10">
        <v>81</v>
      </c>
      <c r="B415" s="4" t="s">
        <v>129</v>
      </c>
      <c r="C415" s="4" t="s">
        <v>130</v>
      </c>
      <c r="D415" s="4" t="s">
        <v>713</v>
      </c>
      <c r="E415" s="4" t="s">
        <v>103</v>
      </c>
      <c r="F415" s="4" t="s">
        <v>131</v>
      </c>
      <c r="G415" s="4" t="s">
        <v>132</v>
      </c>
      <c r="H415" s="4" t="s">
        <v>167</v>
      </c>
      <c r="I415" s="5" t="s">
        <v>1580</v>
      </c>
      <c r="J415" s="5" t="s">
        <v>242</v>
      </c>
      <c r="K415" s="5" t="s">
        <v>1580</v>
      </c>
      <c r="L415" s="5" t="s">
        <v>621</v>
      </c>
      <c r="M415" s="4" t="s">
        <v>223</v>
      </c>
      <c r="N415" s="4" t="s">
        <v>1865</v>
      </c>
      <c r="O415" s="4" t="s">
        <v>103</v>
      </c>
      <c r="P415" s="4" t="s">
        <v>1866</v>
      </c>
      <c r="Q415" s="4" t="s">
        <v>1867</v>
      </c>
      <c r="R415" s="5">
        <v>61933</v>
      </c>
      <c r="S415" s="5">
        <v>120</v>
      </c>
      <c r="T415" s="5">
        <v>120</v>
      </c>
      <c r="U415" s="4" t="s">
        <v>1868</v>
      </c>
      <c r="V415" s="4" t="s">
        <v>151</v>
      </c>
      <c r="W415" s="4" t="s">
        <v>103</v>
      </c>
      <c r="X415" s="4" t="s">
        <v>143</v>
      </c>
      <c r="Y415" s="4" t="s">
        <v>408</v>
      </c>
      <c r="Z415" t="str">
        <f t="shared" si="7"/>
        <v>Feb-24</v>
      </c>
    </row>
    <row r="416" spans="1:26" ht="43.2" x14ac:dyDescent="0.3">
      <c r="A416" s="10">
        <v>82</v>
      </c>
      <c r="B416" s="4" t="s">
        <v>129</v>
      </c>
      <c r="C416" s="4" t="s">
        <v>130</v>
      </c>
      <c r="D416" s="4" t="s">
        <v>726</v>
      </c>
      <c r="E416" s="4" t="s">
        <v>103</v>
      </c>
      <c r="F416" s="4" t="s">
        <v>131</v>
      </c>
      <c r="G416" s="4" t="s">
        <v>132</v>
      </c>
      <c r="H416" s="4" t="s">
        <v>167</v>
      </c>
      <c r="I416" s="5" t="s">
        <v>257</v>
      </c>
      <c r="J416" s="5" t="s">
        <v>652</v>
      </c>
      <c r="K416" s="5" t="s">
        <v>257</v>
      </c>
      <c r="L416" s="5" t="s">
        <v>1869</v>
      </c>
      <c r="M416" s="4" t="s">
        <v>223</v>
      </c>
      <c r="N416" s="4" t="s">
        <v>1870</v>
      </c>
      <c r="O416" s="4" t="s">
        <v>103</v>
      </c>
      <c r="P416" s="4" t="s">
        <v>1871</v>
      </c>
      <c r="Q416" s="4" t="s">
        <v>1872</v>
      </c>
      <c r="R416" s="5">
        <v>61713</v>
      </c>
      <c r="S416" s="5">
        <v>20</v>
      </c>
      <c r="T416" s="5">
        <v>20</v>
      </c>
      <c r="U416" s="4" t="s">
        <v>377</v>
      </c>
      <c r="V416" s="4" t="s">
        <v>142</v>
      </c>
      <c r="W416" s="4" t="s">
        <v>103</v>
      </c>
      <c r="X416" s="4" t="s">
        <v>143</v>
      </c>
      <c r="Y416" s="4" t="s">
        <v>152</v>
      </c>
      <c r="Z416" t="str">
        <f t="shared" si="7"/>
        <v>Feb-24</v>
      </c>
    </row>
    <row r="417" spans="1:26" ht="43.2" x14ac:dyDescent="0.3">
      <c r="A417" s="10">
        <v>83</v>
      </c>
      <c r="B417" s="4" t="s">
        <v>129</v>
      </c>
      <c r="C417" s="4" t="s">
        <v>130</v>
      </c>
      <c r="D417" s="4" t="s">
        <v>726</v>
      </c>
      <c r="E417" s="4" t="s">
        <v>103</v>
      </c>
      <c r="F417" s="4" t="s">
        <v>131</v>
      </c>
      <c r="G417" s="4" t="s">
        <v>132</v>
      </c>
      <c r="H417" s="4" t="s">
        <v>133</v>
      </c>
      <c r="I417" s="5" t="s">
        <v>1645</v>
      </c>
      <c r="J417" s="5" t="s">
        <v>1091</v>
      </c>
      <c r="K417" s="5" t="s">
        <v>1645</v>
      </c>
      <c r="L417" s="5" t="s">
        <v>1697</v>
      </c>
      <c r="M417" s="4" t="s">
        <v>137</v>
      </c>
      <c r="N417" s="4" t="s">
        <v>1873</v>
      </c>
      <c r="O417" s="4" t="s">
        <v>1874</v>
      </c>
      <c r="P417" s="4" t="s">
        <v>1875</v>
      </c>
      <c r="Q417" s="4" t="s">
        <v>1876</v>
      </c>
      <c r="R417" s="5">
        <v>61728</v>
      </c>
      <c r="S417" s="5">
        <v>25</v>
      </c>
      <c r="T417" s="5">
        <v>25</v>
      </c>
      <c r="U417" s="4" t="s">
        <v>1877</v>
      </c>
      <c r="V417" s="4" t="s">
        <v>142</v>
      </c>
      <c r="W417" s="4" t="s">
        <v>103</v>
      </c>
      <c r="X417" s="4" t="s">
        <v>143</v>
      </c>
      <c r="Y417" s="4">
        <v>71164</v>
      </c>
      <c r="Z417" t="str">
        <f t="shared" si="7"/>
        <v>Feb-24</v>
      </c>
    </row>
    <row r="418" spans="1:26" ht="43.2" x14ac:dyDescent="0.3">
      <c r="A418" s="10">
        <v>84</v>
      </c>
      <c r="B418" s="4" t="s">
        <v>129</v>
      </c>
      <c r="C418" s="4" t="s">
        <v>130</v>
      </c>
      <c r="D418" s="4" t="s">
        <v>726</v>
      </c>
      <c r="E418" s="4" t="s">
        <v>103</v>
      </c>
      <c r="F418" s="4" t="s">
        <v>131</v>
      </c>
      <c r="G418" s="4" t="s">
        <v>132</v>
      </c>
      <c r="H418" s="4" t="s">
        <v>133</v>
      </c>
      <c r="I418" s="5" t="s">
        <v>1648</v>
      </c>
      <c r="J418" s="5" t="s">
        <v>1162</v>
      </c>
      <c r="K418" s="5" t="s">
        <v>1648</v>
      </c>
      <c r="L418" s="5" t="s">
        <v>687</v>
      </c>
      <c r="M418" s="4" t="s">
        <v>137</v>
      </c>
      <c r="N418" s="4" t="s">
        <v>1878</v>
      </c>
      <c r="O418" s="4" t="s">
        <v>103</v>
      </c>
      <c r="P418" s="4" t="s">
        <v>1879</v>
      </c>
      <c r="Q418" s="4" t="s">
        <v>1880</v>
      </c>
      <c r="R418" s="5">
        <v>61799</v>
      </c>
      <c r="S418" s="5">
        <v>30</v>
      </c>
      <c r="T418" s="5">
        <v>30</v>
      </c>
      <c r="U418" s="4" t="s">
        <v>1881</v>
      </c>
      <c r="V418" s="4" t="s">
        <v>142</v>
      </c>
      <c r="W418" s="4" t="s">
        <v>103</v>
      </c>
      <c r="X418" s="4" t="s">
        <v>143</v>
      </c>
      <c r="Y418" s="4" t="s">
        <v>152</v>
      </c>
      <c r="Z418" t="str">
        <f t="shared" si="7"/>
        <v>Feb-24</v>
      </c>
    </row>
    <row r="419" spans="1:26" ht="43.2" x14ac:dyDescent="0.3">
      <c r="A419" s="10">
        <v>85</v>
      </c>
      <c r="B419" s="4" t="s">
        <v>129</v>
      </c>
      <c r="C419" s="4" t="s">
        <v>130</v>
      </c>
      <c r="D419" s="4" t="s">
        <v>726</v>
      </c>
      <c r="E419" s="4" t="s">
        <v>103</v>
      </c>
      <c r="F419" s="4" t="s">
        <v>131</v>
      </c>
      <c r="G419" s="4" t="s">
        <v>166</v>
      </c>
      <c r="H419" s="4" t="s">
        <v>133</v>
      </c>
      <c r="I419" s="5" t="s">
        <v>1648</v>
      </c>
      <c r="J419" s="5" t="s">
        <v>155</v>
      </c>
      <c r="K419" s="5" t="s">
        <v>1648</v>
      </c>
      <c r="L419" s="5" t="s">
        <v>532</v>
      </c>
      <c r="M419" s="4" t="s">
        <v>263</v>
      </c>
      <c r="N419" s="4" t="s">
        <v>1882</v>
      </c>
      <c r="O419" s="4" t="s">
        <v>103</v>
      </c>
      <c r="P419" s="4" t="s">
        <v>1832</v>
      </c>
      <c r="Q419" s="4" t="s">
        <v>1883</v>
      </c>
      <c r="R419" s="5">
        <v>61772</v>
      </c>
      <c r="S419" s="5">
        <v>15</v>
      </c>
      <c r="T419" s="5">
        <v>15</v>
      </c>
      <c r="U419" s="4" t="s">
        <v>1884</v>
      </c>
      <c r="V419" s="4" t="s">
        <v>151</v>
      </c>
      <c r="W419" s="4" t="s">
        <v>103</v>
      </c>
      <c r="X419" s="4" t="s">
        <v>143</v>
      </c>
      <c r="Y419" s="4" t="s">
        <v>103</v>
      </c>
      <c r="Z419" t="str">
        <f t="shared" si="7"/>
        <v>Feb-24</v>
      </c>
    </row>
    <row r="420" spans="1:26" ht="43.2" x14ac:dyDescent="0.3">
      <c r="A420" s="10">
        <v>86</v>
      </c>
      <c r="B420" s="4" t="s">
        <v>129</v>
      </c>
      <c r="C420" s="4" t="s">
        <v>130</v>
      </c>
      <c r="D420" s="4" t="s">
        <v>726</v>
      </c>
      <c r="E420" s="4" t="s">
        <v>103</v>
      </c>
      <c r="F420" s="4" t="s">
        <v>131</v>
      </c>
      <c r="G420" s="4" t="s">
        <v>132</v>
      </c>
      <c r="H420" s="4" t="s">
        <v>167</v>
      </c>
      <c r="I420" s="5" t="s">
        <v>1628</v>
      </c>
      <c r="J420" s="5" t="s">
        <v>1885</v>
      </c>
      <c r="K420" s="5" t="s">
        <v>1628</v>
      </c>
      <c r="L420" s="5" t="s">
        <v>621</v>
      </c>
      <c r="M420" s="4" t="s">
        <v>223</v>
      </c>
      <c r="N420" s="4" t="s">
        <v>1886</v>
      </c>
      <c r="O420" s="4" t="s">
        <v>103</v>
      </c>
      <c r="P420" s="4" t="s">
        <v>1887</v>
      </c>
      <c r="Q420" s="4" t="s">
        <v>1888</v>
      </c>
      <c r="R420" s="5">
        <v>61916</v>
      </c>
      <c r="S420" s="5">
        <v>75</v>
      </c>
      <c r="T420" s="5">
        <v>75</v>
      </c>
      <c r="U420" s="4" t="s">
        <v>1889</v>
      </c>
      <c r="V420" s="4" t="s">
        <v>151</v>
      </c>
      <c r="W420" s="4" t="s">
        <v>103</v>
      </c>
      <c r="X420" s="4" t="s">
        <v>143</v>
      </c>
      <c r="Y420" s="4">
        <v>71179</v>
      </c>
      <c r="Z420" t="str">
        <f t="shared" si="7"/>
        <v>Feb-24</v>
      </c>
    </row>
    <row r="421" spans="1:26" ht="43.2" x14ac:dyDescent="0.3">
      <c r="A421" s="10">
        <v>87</v>
      </c>
      <c r="B421" s="4" t="s">
        <v>129</v>
      </c>
      <c r="C421" s="4" t="s">
        <v>130</v>
      </c>
      <c r="D421" s="4" t="s">
        <v>726</v>
      </c>
      <c r="E421" s="4" t="s">
        <v>103</v>
      </c>
      <c r="F421" s="4" t="s">
        <v>131</v>
      </c>
      <c r="G421" s="4" t="s">
        <v>132</v>
      </c>
      <c r="H421" s="4" t="s">
        <v>133</v>
      </c>
      <c r="I421" s="5" t="s">
        <v>1609</v>
      </c>
      <c r="J421" s="5" t="s">
        <v>1890</v>
      </c>
      <c r="K421" s="5" t="s">
        <v>1609</v>
      </c>
      <c r="L421" s="5" t="s">
        <v>154</v>
      </c>
      <c r="M421" s="4" t="s">
        <v>137</v>
      </c>
      <c r="N421" s="4" t="s">
        <v>1891</v>
      </c>
      <c r="O421" s="4" t="s">
        <v>103</v>
      </c>
      <c r="P421" s="4" t="s">
        <v>1891</v>
      </c>
      <c r="Q421" s="4" t="s">
        <v>1892</v>
      </c>
      <c r="R421" s="5">
        <v>61985</v>
      </c>
      <c r="S421" s="5">
        <v>20</v>
      </c>
      <c r="T421" s="5">
        <v>20</v>
      </c>
      <c r="U421" s="4" t="s">
        <v>1893</v>
      </c>
      <c r="V421" s="4" t="s">
        <v>151</v>
      </c>
      <c r="W421" s="4" t="s">
        <v>103</v>
      </c>
      <c r="X421" s="4" t="s">
        <v>143</v>
      </c>
      <c r="Y421" s="4" t="s">
        <v>1385</v>
      </c>
      <c r="Z421" t="str">
        <f t="shared" si="7"/>
        <v>Feb-24</v>
      </c>
    </row>
    <row r="422" spans="1:26" ht="43.2" x14ac:dyDescent="0.3">
      <c r="A422" s="10">
        <v>88</v>
      </c>
      <c r="B422" s="4" t="s">
        <v>129</v>
      </c>
      <c r="C422" s="4" t="s">
        <v>130</v>
      </c>
      <c r="D422" s="4" t="s">
        <v>726</v>
      </c>
      <c r="E422" s="4" t="s">
        <v>103</v>
      </c>
      <c r="F422" s="4" t="s">
        <v>131</v>
      </c>
      <c r="G422" s="4" t="s">
        <v>132</v>
      </c>
      <c r="H422" s="4" t="s">
        <v>133</v>
      </c>
      <c r="I422" s="5" t="s">
        <v>1609</v>
      </c>
      <c r="J422" s="5" t="s">
        <v>1476</v>
      </c>
      <c r="K422" s="5" t="s">
        <v>1609</v>
      </c>
      <c r="L422" s="5" t="s">
        <v>1894</v>
      </c>
      <c r="M422" s="4" t="s">
        <v>137</v>
      </c>
      <c r="N422" s="4" t="s">
        <v>1895</v>
      </c>
      <c r="O422" s="4" t="s">
        <v>103</v>
      </c>
      <c r="P422" s="4" t="s">
        <v>1896</v>
      </c>
      <c r="Q422" s="4" t="s">
        <v>1897</v>
      </c>
      <c r="R422" s="5">
        <v>61980</v>
      </c>
      <c r="S422" s="5">
        <v>20</v>
      </c>
      <c r="T422" s="5">
        <v>20</v>
      </c>
      <c r="U422" s="4" t="s">
        <v>1674</v>
      </c>
      <c r="V422" s="4" t="s">
        <v>142</v>
      </c>
      <c r="W422" s="4" t="s">
        <v>103</v>
      </c>
      <c r="X422" s="4" t="s">
        <v>143</v>
      </c>
      <c r="Y422" s="4" t="s">
        <v>152</v>
      </c>
      <c r="Z422" t="str">
        <f t="shared" si="7"/>
        <v>Feb-24</v>
      </c>
    </row>
    <row r="423" spans="1:26" ht="43.2" x14ac:dyDescent="0.3">
      <c r="A423" s="10">
        <v>89</v>
      </c>
      <c r="B423" s="4" t="s">
        <v>129</v>
      </c>
      <c r="C423" s="4" t="s">
        <v>130</v>
      </c>
      <c r="D423" s="4" t="s">
        <v>726</v>
      </c>
      <c r="E423" s="4" t="s">
        <v>103</v>
      </c>
      <c r="F423" s="4" t="s">
        <v>131</v>
      </c>
      <c r="G423" s="4" t="s">
        <v>132</v>
      </c>
      <c r="H423" s="4" t="s">
        <v>133</v>
      </c>
      <c r="I423" s="5" t="s">
        <v>1898</v>
      </c>
      <c r="J423" s="5" t="s">
        <v>467</v>
      </c>
      <c r="K423" s="5" t="s">
        <v>1898</v>
      </c>
      <c r="L423" s="5" t="s">
        <v>241</v>
      </c>
      <c r="M423" s="4" t="s">
        <v>137</v>
      </c>
      <c r="N423" s="4" t="s">
        <v>1899</v>
      </c>
      <c r="O423" s="4" t="s">
        <v>103</v>
      </c>
      <c r="P423" s="4" t="s">
        <v>1900</v>
      </c>
      <c r="Q423" s="4" t="s">
        <v>1901</v>
      </c>
      <c r="R423" s="5">
        <v>62108</v>
      </c>
      <c r="S423" s="5">
        <v>30</v>
      </c>
      <c r="T423" s="5">
        <v>30</v>
      </c>
      <c r="U423" s="4" t="s">
        <v>1902</v>
      </c>
      <c r="V423" s="4" t="s">
        <v>151</v>
      </c>
      <c r="W423" s="4" t="s">
        <v>103</v>
      </c>
      <c r="X423" s="4" t="s">
        <v>143</v>
      </c>
      <c r="Y423" s="4" t="s">
        <v>152</v>
      </c>
      <c r="Z423" t="str">
        <f t="shared" si="7"/>
        <v>Feb-24</v>
      </c>
    </row>
    <row r="424" spans="1:26" ht="43.2" x14ac:dyDescent="0.3">
      <c r="A424" s="10">
        <v>90</v>
      </c>
      <c r="B424" s="4" t="s">
        <v>129</v>
      </c>
      <c r="C424" s="4" t="s">
        <v>130</v>
      </c>
      <c r="D424" s="4" t="s">
        <v>726</v>
      </c>
      <c r="E424" s="4" t="s">
        <v>103</v>
      </c>
      <c r="F424" s="4" t="s">
        <v>131</v>
      </c>
      <c r="G424" s="4" t="s">
        <v>132</v>
      </c>
      <c r="H424" s="4" t="s">
        <v>133</v>
      </c>
      <c r="I424" s="5" t="s">
        <v>1718</v>
      </c>
      <c r="J424" s="5" t="s">
        <v>1205</v>
      </c>
      <c r="K424" s="5" t="s">
        <v>1718</v>
      </c>
      <c r="L424" s="5" t="s">
        <v>251</v>
      </c>
      <c r="M424" s="4" t="s">
        <v>137</v>
      </c>
      <c r="N424" s="4" t="s">
        <v>1903</v>
      </c>
      <c r="O424" s="4" t="s">
        <v>103</v>
      </c>
      <c r="P424" s="4" t="s">
        <v>1903</v>
      </c>
      <c r="Q424" s="4" t="s">
        <v>1904</v>
      </c>
      <c r="R424" s="5">
        <v>62128</v>
      </c>
      <c r="S424" s="5">
        <v>15</v>
      </c>
      <c r="T424" s="5">
        <v>15</v>
      </c>
      <c r="U424" s="4" t="s">
        <v>625</v>
      </c>
      <c r="V424" s="4" t="s">
        <v>142</v>
      </c>
      <c r="W424" s="4" t="s">
        <v>103</v>
      </c>
      <c r="X424" s="4" t="s">
        <v>143</v>
      </c>
      <c r="Y424" s="4" t="s">
        <v>507</v>
      </c>
      <c r="Z424" t="str">
        <f t="shared" si="7"/>
        <v>Feb-24</v>
      </c>
    </row>
    <row r="425" spans="1:26" ht="43.2" x14ac:dyDescent="0.3">
      <c r="A425" s="10">
        <v>91</v>
      </c>
      <c r="B425" s="4" t="s">
        <v>129</v>
      </c>
      <c r="C425" s="4" t="s">
        <v>130</v>
      </c>
      <c r="D425" s="4" t="s">
        <v>1556</v>
      </c>
      <c r="E425" s="4" t="s">
        <v>103</v>
      </c>
      <c r="F425" s="4" t="s">
        <v>131</v>
      </c>
      <c r="G425" s="4" t="s">
        <v>132</v>
      </c>
      <c r="H425" s="4" t="s">
        <v>133</v>
      </c>
      <c r="I425" s="5" t="s">
        <v>1645</v>
      </c>
      <c r="J425" s="5" t="s">
        <v>235</v>
      </c>
      <c r="K425" s="5" t="s">
        <v>1645</v>
      </c>
      <c r="L425" s="5" t="s">
        <v>1274</v>
      </c>
      <c r="M425" s="4" t="s">
        <v>137</v>
      </c>
      <c r="N425" s="4" t="s">
        <v>1905</v>
      </c>
      <c r="O425" s="4" t="s">
        <v>103</v>
      </c>
      <c r="P425" s="4" t="s">
        <v>1905</v>
      </c>
      <c r="Q425" s="4" t="s">
        <v>1906</v>
      </c>
      <c r="R425" s="5">
        <v>61662</v>
      </c>
      <c r="S425" s="5">
        <v>10</v>
      </c>
      <c r="T425" s="5">
        <v>10</v>
      </c>
      <c r="U425" s="4" t="s">
        <v>625</v>
      </c>
      <c r="V425" s="4" t="s">
        <v>197</v>
      </c>
      <c r="W425" s="4" t="s">
        <v>103</v>
      </c>
      <c r="X425" s="4" t="s">
        <v>143</v>
      </c>
      <c r="Y425" s="4">
        <v>69172</v>
      </c>
      <c r="Z425" t="str">
        <f t="shared" si="7"/>
        <v>Feb-24</v>
      </c>
    </row>
    <row r="426" spans="1:26" ht="43.2" x14ac:dyDescent="0.3">
      <c r="A426" s="10">
        <v>92</v>
      </c>
      <c r="B426" s="4" t="s">
        <v>129</v>
      </c>
      <c r="C426" s="4" t="s">
        <v>130</v>
      </c>
      <c r="D426" s="4" t="s">
        <v>1556</v>
      </c>
      <c r="E426" s="4" t="s">
        <v>103</v>
      </c>
      <c r="F426" s="4" t="s">
        <v>131</v>
      </c>
      <c r="G426" s="4" t="s">
        <v>132</v>
      </c>
      <c r="H426" s="4" t="s">
        <v>133</v>
      </c>
      <c r="I426" s="5" t="s">
        <v>1628</v>
      </c>
      <c r="J426" s="5" t="s">
        <v>191</v>
      </c>
      <c r="K426" s="5" t="s">
        <v>1628</v>
      </c>
      <c r="L426" s="5" t="s">
        <v>410</v>
      </c>
      <c r="M426" s="4" t="s">
        <v>137</v>
      </c>
      <c r="N426" s="4" t="s">
        <v>1907</v>
      </c>
      <c r="O426" s="4" t="s">
        <v>103</v>
      </c>
      <c r="P426" s="4" t="s">
        <v>1907</v>
      </c>
      <c r="Q426" s="4" t="s">
        <v>1908</v>
      </c>
      <c r="R426" s="5">
        <v>61915</v>
      </c>
      <c r="S426" s="5">
        <v>80</v>
      </c>
      <c r="T426" s="5">
        <v>80</v>
      </c>
      <c r="U426" s="4" t="s">
        <v>966</v>
      </c>
      <c r="V426" s="4" t="s">
        <v>197</v>
      </c>
      <c r="W426" s="4" t="s">
        <v>103</v>
      </c>
      <c r="X426" s="4" t="s">
        <v>143</v>
      </c>
      <c r="Y426" s="4">
        <v>69191</v>
      </c>
      <c r="Z426" t="str">
        <f t="shared" si="7"/>
        <v>Feb-24</v>
      </c>
    </row>
    <row r="427" spans="1:26" ht="57.6" x14ac:dyDescent="0.3">
      <c r="A427" s="10">
        <v>93</v>
      </c>
      <c r="B427" s="4" t="s">
        <v>129</v>
      </c>
      <c r="C427" s="4" t="s">
        <v>130</v>
      </c>
      <c r="D427" s="4" t="s">
        <v>736</v>
      </c>
      <c r="E427" s="4" t="s">
        <v>103</v>
      </c>
      <c r="F427" s="4" t="s">
        <v>131</v>
      </c>
      <c r="G427" s="4" t="s">
        <v>198</v>
      </c>
      <c r="H427" s="4" t="s">
        <v>167</v>
      </c>
      <c r="I427" s="5" t="s">
        <v>1687</v>
      </c>
      <c r="J427" s="5" t="s">
        <v>550</v>
      </c>
      <c r="K427" s="5" t="s">
        <v>1687</v>
      </c>
      <c r="L427" s="5" t="s">
        <v>242</v>
      </c>
      <c r="M427" s="4" t="s">
        <v>223</v>
      </c>
      <c r="N427" s="4" t="s">
        <v>1909</v>
      </c>
      <c r="O427" s="4" t="s">
        <v>1030</v>
      </c>
      <c r="P427" s="4" t="s">
        <v>1909</v>
      </c>
      <c r="Q427" s="4" t="s">
        <v>1910</v>
      </c>
      <c r="R427" s="5">
        <v>61955</v>
      </c>
      <c r="S427" s="5">
        <v>660</v>
      </c>
      <c r="T427" s="5">
        <v>660</v>
      </c>
      <c r="U427" s="4" t="s">
        <v>1911</v>
      </c>
      <c r="V427" s="4" t="s">
        <v>142</v>
      </c>
      <c r="W427" s="4" t="s">
        <v>103</v>
      </c>
      <c r="X427" s="4" t="s">
        <v>143</v>
      </c>
      <c r="Y427" s="4">
        <v>70201</v>
      </c>
      <c r="Z427" t="str">
        <f t="shared" si="7"/>
        <v>Feb-24</v>
      </c>
    </row>
    <row r="428" spans="1:26" ht="57.6" x14ac:dyDescent="0.3">
      <c r="A428" s="10">
        <v>94</v>
      </c>
      <c r="B428" s="4" t="s">
        <v>129</v>
      </c>
      <c r="C428" s="4" t="s">
        <v>130</v>
      </c>
      <c r="D428" s="4" t="s">
        <v>736</v>
      </c>
      <c r="E428" s="4" t="s">
        <v>103</v>
      </c>
      <c r="F428" s="4" t="s">
        <v>131</v>
      </c>
      <c r="G428" s="4" t="s">
        <v>166</v>
      </c>
      <c r="H428" s="4" t="s">
        <v>133</v>
      </c>
      <c r="I428" s="5" t="s">
        <v>1687</v>
      </c>
      <c r="J428" s="5" t="s">
        <v>246</v>
      </c>
      <c r="K428" s="5" t="s">
        <v>1687</v>
      </c>
      <c r="L428" s="5" t="s">
        <v>1912</v>
      </c>
      <c r="M428" s="4" t="s">
        <v>263</v>
      </c>
      <c r="N428" s="4" t="s">
        <v>1913</v>
      </c>
      <c r="O428" s="4" t="s">
        <v>170</v>
      </c>
      <c r="P428" s="4" t="s">
        <v>1913</v>
      </c>
      <c r="Q428" s="4" t="s">
        <v>1914</v>
      </c>
      <c r="R428" s="5">
        <v>61946</v>
      </c>
      <c r="S428" s="5">
        <v>45</v>
      </c>
      <c r="T428" s="5">
        <v>45</v>
      </c>
      <c r="U428" s="4" t="s">
        <v>1893</v>
      </c>
      <c r="V428" s="4" t="s">
        <v>151</v>
      </c>
      <c r="W428" s="4" t="s">
        <v>103</v>
      </c>
      <c r="X428" s="4" t="s">
        <v>143</v>
      </c>
      <c r="Y428" s="4" t="s">
        <v>103</v>
      </c>
      <c r="Z428" t="str">
        <f t="shared" si="7"/>
        <v>Feb-24</v>
      </c>
    </row>
    <row r="429" spans="1:26" ht="57.6" x14ac:dyDescent="0.3">
      <c r="A429" s="10">
        <v>95</v>
      </c>
      <c r="B429" s="4" t="s">
        <v>129</v>
      </c>
      <c r="C429" s="4" t="s">
        <v>130</v>
      </c>
      <c r="D429" s="4" t="s">
        <v>736</v>
      </c>
      <c r="E429" s="4" t="s">
        <v>103</v>
      </c>
      <c r="F429" s="4" t="s">
        <v>131</v>
      </c>
      <c r="G429" s="4" t="s">
        <v>198</v>
      </c>
      <c r="H429" s="4" t="s">
        <v>167</v>
      </c>
      <c r="I429" s="5" t="s">
        <v>1692</v>
      </c>
      <c r="J429" s="5" t="s">
        <v>216</v>
      </c>
      <c r="K429" s="5" t="s">
        <v>1692</v>
      </c>
      <c r="L429" s="5" t="s">
        <v>229</v>
      </c>
      <c r="M429" s="4" t="s">
        <v>223</v>
      </c>
      <c r="N429" s="4" t="s">
        <v>1915</v>
      </c>
      <c r="O429" s="4" t="s">
        <v>170</v>
      </c>
      <c r="P429" s="4" t="s">
        <v>1915</v>
      </c>
      <c r="Q429" s="4" t="s">
        <v>1916</v>
      </c>
      <c r="R429" s="5">
        <v>62053</v>
      </c>
      <c r="S429" s="5">
        <v>180</v>
      </c>
      <c r="T429" s="5">
        <v>180</v>
      </c>
      <c r="U429" s="4" t="s">
        <v>417</v>
      </c>
      <c r="V429" s="4" t="s">
        <v>197</v>
      </c>
      <c r="W429" s="4" t="s">
        <v>103</v>
      </c>
      <c r="X429" s="4" t="s">
        <v>143</v>
      </c>
      <c r="Y429" s="4" t="s">
        <v>159</v>
      </c>
      <c r="Z429" t="str">
        <f t="shared" si="7"/>
        <v>Feb-24</v>
      </c>
    </row>
    <row r="430" spans="1:26" ht="72" x14ac:dyDescent="0.3">
      <c r="A430" s="10">
        <v>96</v>
      </c>
      <c r="B430" s="4" t="s">
        <v>129</v>
      </c>
      <c r="C430" s="4" t="s">
        <v>130</v>
      </c>
      <c r="D430" s="4" t="s">
        <v>736</v>
      </c>
      <c r="E430" s="4" t="s">
        <v>103</v>
      </c>
      <c r="F430" s="4" t="s">
        <v>131</v>
      </c>
      <c r="G430" s="4" t="s">
        <v>166</v>
      </c>
      <c r="H430" s="4" t="s">
        <v>167</v>
      </c>
      <c r="I430" s="5" t="s">
        <v>1692</v>
      </c>
      <c r="J430" s="5" t="s">
        <v>242</v>
      </c>
      <c r="K430" s="5" t="s">
        <v>1692</v>
      </c>
      <c r="L430" s="5" t="s">
        <v>1245</v>
      </c>
      <c r="M430" s="4" t="s">
        <v>168</v>
      </c>
      <c r="N430" s="4" t="s">
        <v>1917</v>
      </c>
      <c r="O430" s="4" t="s">
        <v>103</v>
      </c>
      <c r="P430" s="4" t="s">
        <v>1918</v>
      </c>
      <c r="Q430" s="4" t="s">
        <v>1919</v>
      </c>
      <c r="R430" s="5">
        <v>61960</v>
      </c>
      <c r="S430" s="5">
        <v>195</v>
      </c>
      <c r="T430" s="5">
        <v>195</v>
      </c>
      <c r="U430" s="4" t="s">
        <v>1920</v>
      </c>
      <c r="V430" s="4" t="s">
        <v>151</v>
      </c>
      <c r="W430" s="4" t="s">
        <v>103</v>
      </c>
      <c r="X430" s="4" t="s">
        <v>143</v>
      </c>
      <c r="Y430" s="4" t="s">
        <v>103</v>
      </c>
      <c r="Z430" t="str">
        <f t="shared" si="7"/>
        <v>Feb-24</v>
      </c>
    </row>
    <row r="431" spans="1:26" ht="43.2" x14ac:dyDescent="0.3">
      <c r="A431" s="10">
        <v>97</v>
      </c>
      <c r="B431" s="4" t="s">
        <v>129</v>
      </c>
      <c r="C431" s="4" t="s">
        <v>130</v>
      </c>
      <c r="D431" s="4" t="s">
        <v>736</v>
      </c>
      <c r="E431" s="4" t="s">
        <v>103</v>
      </c>
      <c r="F431" s="4" t="s">
        <v>131</v>
      </c>
      <c r="G431" s="4" t="s">
        <v>198</v>
      </c>
      <c r="H431" s="4" t="s">
        <v>167</v>
      </c>
      <c r="I431" s="5" t="s">
        <v>1609</v>
      </c>
      <c r="J431" s="5" t="s">
        <v>160</v>
      </c>
      <c r="K431" s="5" t="s">
        <v>1609</v>
      </c>
      <c r="L431" s="5" t="s">
        <v>161</v>
      </c>
      <c r="M431" s="4" t="s">
        <v>223</v>
      </c>
      <c r="N431" s="4" t="s">
        <v>230</v>
      </c>
      <c r="O431" s="4" t="s">
        <v>103</v>
      </c>
      <c r="P431" s="4" t="s">
        <v>230</v>
      </c>
      <c r="Q431" s="4" t="s">
        <v>1921</v>
      </c>
      <c r="R431" s="5">
        <v>62006</v>
      </c>
      <c r="S431" s="5">
        <v>30</v>
      </c>
      <c r="T431" s="5">
        <v>30</v>
      </c>
      <c r="U431" s="4" t="s">
        <v>173</v>
      </c>
      <c r="V431" s="4" t="s">
        <v>142</v>
      </c>
      <c r="W431" s="4" t="s">
        <v>103</v>
      </c>
      <c r="X431" s="4" t="s">
        <v>143</v>
      </c>
      <c r="Y431" s="4">
        <v>70205</v>
      </c>
      <c r="Z431" t="str">
        <f t="shared" si="7"/>
        <v>Feb-24</v>
      </c>
    </row>
    <row r="432" spans="1:26" ht="57.6" x14ac:dyDescent="0.3">
      <c r="A432" s="10">
        <v>98</v>
      </c>
      <c r="B432" s="4" t="s">
        <v>129</v>
      </c>
      <c r="C432" s="4" t="s">
        <v>130</v>
      </c>
      <c r="D432" s="4" t="s">
        <v>763</v>
      </c>
      <c r="E432" s="4" t="s">
        <v>103</v>
      </c>
      <c r="F432" s="4" t="s">
        <v>131</v>
      </c>
      <c r="G432" s="4" t="s">
        <v>132</v>
      </c>
      <c r="H432" s="4" t="s">
        <v>167</v>
      </c>
      <c r="I432" s="5" t="s">
        <v>1640</v>
      </c>
      <c r="J432" s="5" t="s">
        <v>192</v>
      </c>
      <c r="K432" s="5" t="s">
        <v>1645</v>
      </c>
      <c r="L432" s="5" t="s">
        <v>464</v>
      </c>
      <c r="M432" s="4" t="s">
        <v>223</v>
      </c>
      <c r="N432" s="4" t="s">
        <v>1922</v>
      </c>
      <c r="O432" s="4" t="s">
        <v>103</v>
      </c>
      <c r="P432" s="4" t="s">
        <v>1922</v>
      </c>
      <c r="Q432" s="4" t="s">
        <v>1923</v>
      </c>
      <c r="R432" s="5">
        <v>61660</v>
      </c>
      <c r="S432" s="5">
        <v>120</v>
      </c>
      <c r="T432" s="5">
        <v>120</v>
      </c>
      <c r="U432" s="4" t="s">
        <v>620</v>
      </c>
      <c r="V432" s="4" t="s">
        <v>197</v>
      </c>
      <c r="W432" s="4" t="s">
        <v>103</v>
      </c>
      <c r="X432" s="4" t="s">
        <v>143</v>
      </c>
      <c r="Y432" s="4">
        <v>69177</v>
      </c>
      <c r="Z432" t="str">
        <f t="shared" si="7"/>
        <v>Feb-24</v>
      </c>
    </row>
    <row r="433" spans="1:26" ht="43.2" x14ac:dyDescent="0.3">
      <c r="A433" s="10">
        <v>99</v>
      </c>
      <c r="B433" s="4" t="s">
        <v>129</v>
      </c>
      <c r="C433" s="4" t="s">
        <v>130</v>
      </c>
      <c r="D433" s="4" t="s">
        <v>763</v>
      </c>
      <c r="E433" s="4" t="s">
        <v>103</v>
      </c>
      <c r="F433" s="4" t="s">
        <v>131</v>
      </c>
      <c r="G433" s="4" t="s">
        <v>132</v>
      </c>
      <c r="H433" s="4" t="s">
        <v>133</v>
      </c>
      <c r="I433" s="5" t="s">
        <v>1645</v>
      </c>
      <c r="J433" s="5" t="s">
        <v>1162</v>
      </c>
      <c r="K433" s="5" t="s">
        <v>1645</v>
      </c>
      <c r="L433" s="5" t="s">
        <v>175</v>
      </c>
      <c r="M433" s="4" t="s">
        <v>137</v>
      </c>
      <c r="N433" s="4" t="s">
        <v>1924</v>
      </c>
      <c r="O433" s="4" t="s">
        <v>1925</v>
      </c>
      <c r="P433" s="4" t="s">
        <v>1926</v>
      </c>
      <c r="Q433" s="4" t="s">
        <v>1927</v>
      </c>
      <c r="R433" s="5">
        <v>61726</v>
      </c>
      <c r="S433" s="5">
        <v>35</v>
      </c>
      <c r="T433" s="5">
        <v>35</v>
      </c>
      <c r="U433" s="4" t="s">
        <v>1928</v>
      </c>
      <c r="V433" s="4" t="s">
        <v>142</v>
      </c>
      <c r="W433" s="4" t="s">
        <v>103</v>
      </c>
      <c r="X433" s="4" t="s">
        <v>143</v>
      </c>
      <c r="Y433" s="4">
        <v>69177</v>
      </c>
      <c r="Z433" t="str">
        <f t="shared" si="7"/>
        <v>Feb-24</v>
      </c>
    </row>
    <row r="434" spans="1:26" ht="43.2" x14ac:dyDescent="0.3">
      <c r="A434" s="10">
        <v>100</v>
      </c>
      <c r="B434" s="4" t="s">
        <v>129</v>
      </c>
      <c r="C434" s="4" t="s">
        <v>130</v>
      </c>
      <c r="D434" s="4" t="s">
        <v>763</v>
      </c>
      <c r="E434" s="4" t="s">
        <v>103</v>
      </c>
      <c r="F434" s="4" t="s">
        <v>131</v>
      </c>
      <c r="G434" s="4" t="s">
        <v>132</v>
      </c>
      <c r="H434" s="4" t="s">
        <v>133</v>
      </c>
      <c r="I434" s="5" t="s">
        <v>1676</v>
      </c>
      <c r="J434" s="5" t="s">
        <v>515</v>
      </c>
      <c r="K434" s="5" t="s">
        <v>1687</v>
      </c>
      <c r="L434" s="5" t="s">
        <v>216</v>
      </c>
      <c r="M434" s="4" t="s">
        <v>137</v>
      </c>
      <c r="N434" s="4" t="s">
        <v>1929</v>
      </c>
      <c r="O434" s="4" t="s">
        <v>103</v>
      </c>
      <c r="P434" s="4" t="s">
        <v>1930</v>
      </c>
      <c r="Q434" s="4" t="s">
        <v>1931</v>
      </c>
      <c r="R434" s="5">
        <v>61947</v>
      </c>
      <c r="S434" s="5">
        <v>70</v>
      </c>
      <c r="T434" s="5">
        <v>70</v>
      </c>
      <c r="U434" s="4" t="s">
        <v>1932</v>
      </c>
      <c r="V434" s="4" t="s">
        <v>197</v>
      </c>
      <c r="W434" s="4" t="s">
        <v>103</v>
      </c>
      <c r="X434" s="4" t="s">
        <v>143</v>
      </c>
      <c r="Y434" s="4" t="s">
        <v>152</v>
      </c>
      <c r="Z434" t="str">
        <f t="shared" si="7"/>
        <v>Feb-24</v>
      </c>
    </row>
    <row r="435" spans="1:26" ht="43.2" x14ac:dyDescent="0.3">
      <c r="A435" s="10">
        <v>101</v>
      </c>
      <c r="B435" s="4" t="s">
        <v>129</v>
      </c>
      <c r="C435" s="4" t="s">
        <v>130</v>
      </c>
      <c r="D435" s="4" t="s">
        <v>763</v>
      </c>
      <c r="E435" s="4" t="s">
        <v>103</v>
      </c>
      <c r="F435" s="4" t="s">
        <v>131</v>
      </c>
      <c r="G435" s="4" t="s">
        <v>132</v>
      </c>
      <c r="H435" s="4" t="s">
        <v>167</v>
      </c>
      <c r="I435" s="5" t="s">
        <v>1714</v>
      </c>
      <c r="J435" s="5" t="s">
        <v>1933</v>
      </c>
      <c r="K435" s="5" t="s">
        <v>1714</v>
      </c>
      <c r="L435" s="5" t="s">
        <v>550</v>
      </c>
      <c r="M435" s="4" t="s">
        <v>223</v>
      </c>
      <c r="N435" s="4" t="s">
        <v>1934</v>
      </c>
      <c r="O435" s="4" t="s">
        <v>1935</v>
      </c>
      <c r="P435" s="4" t="s">
        <v>1934</v>
      </c>
      <c r="Q435" s="4" t="s">
        <v>1936</v>
      </c>
      <c r="R435" s="5">
        <v>62074</v>
      </c>
      <c r="S435" s="5">
        <v>80</v>
      </c>
      <c r="T435" s="5">
        <v>80</v>
      </c>
      <c r="U435" s="4" t="s">
        <v>1937</v>
      </c>
      <c r="V435" s="4" t="s">
        <v>197</v>
      </c>
      <c r="W435" s="4" t="s">
        <v>103</v>
      </c>
      <c r="X435" s="4" t="s">
        <v>143</v>
      </c>
      <c r="Y435" s="4">
        <v>70217</v>
      </c>
      <c r="Z435" t="str">
        <f t="shared" si="7"/>
        <v>Feb-24</v>
      </c>
    </row>
    <row r="436" spans="1:26" ht="43.2" x14ac:dyDescent="0.3">
      <c r="A436" s="10">
        <v>102</v>
      </c>
      <c r="B436" s="4" t="s">
        <v>129</v>
      </c>
      <c r="C436" s="4" t="s">
        <v>130</v>
      </c>
      <c r="D436" s="4" t="s">
        <v>763</v>
      </c>
      <c r="E436" s="4" t="s">
        <v>103</v>
      </c>
      <c r="F436" s="4" t="s">
        <v>131</v>
      </c>
      <c r="G436" s="4" t="s">
        <v>132</v>
      </c>
      <c r="H436" s="4" t="s">
        <v>167</v>
      </c>
      <c r="I436" s="5" t="s">
        <v>1780</v>
      </c>
      <c r="J436" s="5" t="s">
        <v>550</v>
      </c>
      <c r="K436" s="5" t="s">
        <v>1780</v>
      </c>
      <c r="L436" s="5" t="s">
        <v>427</v>
      </c>
      <c r="M436" s="4" t="s">
        <v>223</v>
      </c>
      <c r="N436" s="4" t="s">
        <v>1938</v>
      </c>
      <c r="O436" s="4" t="s">
        <v>103</v>
      </c>
      <c r="P436" s="4" t="s">
        <v>1939</v>
      </c>
      <c r="Q436" s="4" t="s">
        <v>1940</v>
      </c>
      <c r="R436" s="5">
        <v>62081</v>
      </c>
      <c r="S436" s="5">
        <v>330</v>
      </c>
      <c r="T436" s="5">
        <v>330</v>
      </c>
      <c r="U436" s="4" t="s">
        <v>1713</v>
      </c>
      <c r="V436" s="4" t="s">
        <v>142</v>
      </c>
      <c r="W436" s="4" t="s">
        <v>103</v>
      </c>
      <c r="X436" s="4" t="s">
        <v>143</v>
      </c>
      <c r="Y436" s="4">
        <v>70217</v>
      </c>
      <c r="Z436" t="str">
        <f t="shared" si="7"/>
        <v>Feb-24</v>
      </c>
    </row>
    <row r="437" spans="1:26" ht="57.6" x14ac:dyDescent="0.3">
      <c r="A437" s="10">
        <v>103</v>
      </c>
      <c r="B437" s="4" t="s">
        <v>129</v>
      </c>
      <c r="C437" s="4" t="s">
        <v>130</v>
      </c>
      <c r="D437" s="4" t="s">
        <v>763</v>
      </c>
      <c r="E437" s="4" t="s">
        <v>103</v>
      </c>
      <c r="F437" s="4" t="s">
        <v>131</v>
      </c>
      <c r="G437" s="4" t="s">
        <v>132</v>
      </c>
      <c r="H437" s="4" t="s">
        <v>167</v>
      </c>
      <c r="I437" s="5" t="s">
        <v>1722</v>
      </c>
      <c r="J437" s="5" t="s">
        <v>652</v>
      </c>
      <c r="K437" s="5" t="s">
        <v>1722</v>
      </c>
      <c r="L437" s="5" t="s">
        <v>160</v>
      </c>
      <c r="M437" s="4" t="s">
        <v>223</v>
      </c>
      <c r="N437" s="4" t="s">
        <v>1941</v>
      </c>
      <c r="O437" s="4" t="s">
        <v>170</v>
      </c>
      <c r="P437" s="4" t="s">
        <v>1941</v>
      </c>
      <c r="Q437" s="4" t="s">
        <v>1942</v>
      </c>
      <c r="R437" s="5">
        <v>62101</v>
      </c>
      <c r="S437" s="5">
        <v>30</v>
      </c>
      <c r="T437" s="5">
        <v>30</v>
      </c>
      <c r="U437" s="4" t="s">
        <v>417</v>
      </c>
      <c r="V437" s="4" t="s">
        <v>142</v>
      </c>
      <c r="W437" s="4" t="s">
        <v>103</v>
      </c>
      <c r="X437" s="4" t="s">
        <v>143</v>
      </c>
      <c r="Y437" s="4" t="s">
        <v>159</v>
      </c>
      <c r="Z437" t="str">
        <f t="shared" si="7"/>
        <v>Feb-24</v>
      </c>
    </row>
    <row r="438" spans="1:26" ht="43.2" x14ac:dyDescent="0.3">
      <c r="A438" s="10">
        <v>104</v>
      </c>
      <c r="B438" s="4" t="s">
        <v>129</v>
      </c>
      <c r="C438" s="4" t="s">
        <v>130</v>
      </c>
      <c r="D438" s="4" t="s">
        <v>770</v>
      </c>
      <c r="E438" s="4" t="s">
        <v>103</v>
      </c>
      <c r="F438" s="4" t="s">
        <v>131</v>
      </c>
      <c r="G438" s="4" t="s">
        <v>132</v>
      </c>
      <c r="H438" s="4" t="s">
        <v>133</v>
      </c>
      <c r="I438" s="5" t="s">
        <v>1648</v>
      </c>
      <c r="J438" s="5" t="s">
        <v>361</v>
      </c>
      <c r="K438" s="5" t="s">
        <v>1648</v>
      </c>
      <c r="L438" s="5" t="s">
        <v>1894</v>
      </c>
      <c r="M438" s="4" t="s">
        <v>137</v>
      </c>
      <c r="N438" s="4" t="s">
        <v>1943</v>
      </c>
      <c r="O438" s="4" t="s">
        <v>103</v>
      </c>
      <c r="P438" s="4" t="s">
        <v>1944</v>
      </c>
      <c r="Q438" s="4" t="s">
        <v>1944</v>
      </c>
      <c r="R438" s="5">
        <v>61796</v>
      </c>
      <c r="S438" s="5">
        <v>40</v>
      </c>
      <c r="T438" s="5">
        <v>40</v>
      </c>
      <c r="U438" s="4" t="s">
        <v>260</v>
      </c>
      <c r="V438" s="4" t="s">
        <v>142</v>
      </c>
      <c r="W438" s="4" t="s">
        <v>103</v>
      </c>
      <c r="X438" s="4" t="s">
        <v>143</v>
      </c>
      <c r="Y438" s="4" t="s">
        <v>152</v>
      </c>
      <c r="Z438" t="str">
        <f t="shared" si="7"/>
        <v>Feb-24</v>
      </c>
    </row>
    <row r="439" spans="1:26" ht="43.2" x14ac:dyDescent="0.3">
      <c r="A439" s="10">
        <v>105</v>
      </c>
      <c r="B439" s="4" t="s">
        <v>129</v>
      </c>
      <c r="C439" s="4" t="s">
        <v>130</v>
      </c>
      <c r="D439" s="4" t="s">
        <v>770</v>
      </c>
      <c r="E439" s="4" t="s">
        <v>103</v>
      </c>
      <c r="F439" s="4" t="s">
        <v>131</v>
      </c>
      <c r="G439" s="4" t="s">
        <v>132</v>
      </c>
      <c r="H439" s="4" t="s">
        <v>133</v>
      </c>
      <c r="I439" s="5" t="s">
        <v>1580</v>
      </c>
      <c r="J439" s="5" t="s">
        <v>1446</v>
      </c>
      <c r="K439" s="5" t="s">
        <v>1580</v>
      </c>
      <c r="L439" s="5" t="s">
        <v>210</v>
      </c>
      <c r="M439" s="4" t="s">
        <v>137</v>
      </c>
      <c r="N439" s="4" t="s">
        <v>1945</v>
      </c>
      <c r="O439" s="4" t="s">
        <v>103</v>
      </c>
      <c r="P439" s="4" t="s">
        <v>1945</v>
      </c>
      <c r="Q439" s="4" t="s">
        <v>1946</v>
      </c>
      <c r="R439" s="5">
        <v>61924</v>
      </c>
      <c r="S439" s="5">
        <v>325</v>
      </c>
      <c r="T439" s="5">
        <v>325</v>
      </c>
      <c r="U439" s="4" t="s">
        <v>1840</v>
      </c>
      <c r="V439" s="4" t="s">
        <v>142</v>
      </c>
      <c r="W439" s="4" t="s">
        <v>103</v>
      </c>
      <c r="X439" s="4" t="s">
        <v>143</v>
      </c>
      <c r="Y439" s="4" t="s">
        <v>152</v>
      </c>
      <c r="Z439" t="str">
        <f t="shared" si="7"/>
        <v>Feb-24</v>
      </c>
    </row>
    <row r="440" spans="1:26" ht="43.2" x14ac:dyDescent="0.3">
      <c r="A440" s="10">
        <v>106</v>
      </c>
      <c r="B440" s="4" t="s">
        <v>129</v>
      </c>
      <c r="C440" s="4" t="s">
        <v>130</v>
      </c>
      <c r="D440" s="4" t="s">
        <v>770</v>
      </c>
      <c r="E440" s="4" t="s">
        <v>103</v>
      </c>
      <c r="F440" s="4" t="s">
        <v>131</v>
      </c>
      <c r="G440" s="4" t="s">
        <v>166</v>
      </c>
      <c r="H440" s="4" t="s">
        <v>133</v>
      </c>
      <c r="I440" s="5" t="s">
        <v>1947</v>
      </c>
      <c r="J440" s="5" t="s">
        <v>145</v>
      </c>
      <c r="K440" s="5" t="s">
        <v>1947</v>
      </c>
      <c r="L440" s="5" t="s">
        <v>241</v>
      </c>
      <c r="M440" s="4" t="s">
        <v>263</v>
      </c>
      <c r="N440" s="4" t="s">
        <v>1948</v>
      </c>
      <c r="O440" s="4" t="s">
        <v>103</v>
      </c>
      <c r="P440" s="4" t="s">
        <v>1948</v>
      </c>
      <c r="Q440" s="4" t="s">
        <v>1949</v>
      </c>
      <c r="R440" s="5">
        <v>62034</v>
      </c>
      <c r="S440" s="5">
        <v>150</v>
      </c>
      <c r="T440" s="5">
        <v>150</v>
      </c>
      <c r="U440" s="4" t="s">
        <v>1950</v>
      </c>
      <c r="V440" s="4" t="s">
        <v>151</v>
      </c>
      <c r="W440" s="4" t="s">
        <v>103</v>
      </c>
      <c r="X440" s="4" t="s">
        <v>143</v>
      </c>
      <c r="Y440" s="4" t="s">
        <v>103</v>
      </c>
      <c r="Z440" t="str">
        <f t="shared" si="7"/>
        <v>Feb-24</v>
      </c>
    </row>
    <row r="441" spans="1:26" ht="57.6" x14ac:dyDescent="0.3">
      <c r="A441" s="10">
        <v>107</v>
      </c>
      <c r="B441" s="4" t="s">
        <v>129</v>
      </c>
      <c r="C441" s="4" t="s">
        <v>130</v>
      </c>
      <c r="D441" s="4" t="s">
        <v>770</v>
      </c>
      <c r="E441" s="4" t="s">
        <v>103</v>
      </c>
      <c r="F441" s="4" t="s">
        <v>131</v>
      </c>
      <c r="G441" s="4" t="s">
        <v>132</v>
      </c>
      <c r="H441" s="4" t="s">
        <v>133</v>
      </c>
      <c r="I441" s="5" t="s">
        <v>1714</v>
      </c>
      <c r="J441" s="5" t="s">
        <v>182</v>
      </c>
      <c r="K441" s="5" t="s">
        <v>1714</v>
      </c>
      <c r="L441" s="5" t="s">
        <v>755</v>
      </c>
      <c r="M441" s="4" t="s">
        <v>137</v>
      </c>
      <c r="N441" s="4" t="s">
        <v>1951</v>
      </c>
      <c r="O441" s="4" t="s">
        <v>170</v>
      </c>
      <c r="P441" s="4" t="s">
        <v>1951</v>
      </c>
      <c r="Q441" s="4" t="s">
        <v>1952</v>
      </c>
      <c r="R441" s="5">
        <v>62124</v>
      </c>
      <c r="S441" s="5">
        <v>20</v>
      </c>
      <c r="T441" s="5">
        <v>20</v>
      </c>
      <c r="U441" s="4" t="s">
        <v>1786</v>
      </c>
      <c r="V441" s="4" t="s">
        <v>142</v>
      </c>
      <c r="W441" s="4" t="s">
        <v>103</v>
      </c>
      <c r="X441" s="4" t="s">
        <v>143</v>
      </c>
      <c r="Y441" s="4" t="s">
        <v>152</v>
      </c>
      <c r="Z441" t="str">
        <f t="shared" si="7"/>
        <v>Feb-24</v>
      </c>
    </row>
    <row r="442" spans="1:26" ht="43.2" x14ac:dyDescent="0.3">
      <c r="A442" s="10">
        <v>108</v>
      </c>
      <c r="B442" s="4" t="s">
        <v>129</v>
      </c>
      <c r="C442" s="4" t="s">
        <v>130</v>
      </c>
      <c r="D442" s="4" t="s">
        <v>770</v>
      </c>
      <c r="E442" s="4" t="s">
        <v>103</v>
      </c>
      <c r="F442" s="4" t="s">
        <v>131</v>
      </c>
      <c r="G442" s="4" t="s">
        <v>166</v>
      </c>
      <c r="H442" s="4" t="s">
        <v>133</v>
      </c>
      <c r="I442" s="5" t="s">
        <v>1783</v>
      </c>
      <c r="J442" s="5" t="s">
        <v>145</v>
      </c>
      <c r="K442" s="5" t="s">
        <v>1783</v>
      </c>
      <c r="L442" s="5" t="s">
        <v>154</v>
      </c>
      <c r="M442" s="4" t="s">
        <v>707</v>
      </c>
      <c r="N442" s="4" t="s">
        <v>1953</v>
      </c>
      <c r="O442" s="4" t="s">
        <v>1954</v>
      </c>
      <c r="P442" s="4" t="s">
        <v>1955</v>
      </c>
      <c r="Q442" s="4" t="s">
        <v>1956</v>
      </c>
      <c r="R442" s="5">
        <v>62146</v>
      </c>
      <c r="S442" s="5">
        <v>0</v>
      </c>
      <c r="T442" s="5">
        <v>0</v>
      </c>
      <c r="U442" s="4" t="s">
        <v>1137</v>
      </c>
      <c r="V442" s="4" t="s">
        <v>151</v>
      </c>
      <c r="W442" s="4" t="s">
        <v>103</v>
      </c>
      <c r="X442" s="4" t="s">
        <v>143</v>
      </c>
      <c r="Y442" s="4" t="s">
        <v>103</v>
      </c>
      <c r="Z442" t="str">
        <f t="shared" si="7"/>
        <v>Feb-24</v>
      </c>
    </row>
    <row r="443" spans="1:26" ht="43.2" x14ac:dyDescent="0.3">
      <c r="A443" s="10">
        <v>109</v>
      </c>
      <c r="B443" s="4" t="s">
        <v>129</v>
      </c>
      <c r="C443" s="4" t="s">
        <v>130</v>
      </c>
      <c r="D443" s="4" t="s">
        <v>776</v>
      </c>
      <c r="E443" s="4" t="s">
        <v>103</v>
      </c>
      <c r="F443" s="4" t="s">
        <v>131</v>
      </c>
      <c r="G443" s="4" t="s">
        <v>166</v>
      </c>
      <c r="H443" s="4" t="s">
        <v>167</v>
      </c>
      <c r="I443" s="5" t="s">
        <v>1645</v>
      </c>
      <c r="J443" s="5" t="s">
        <v>1729</v>
      </c>
      <c r="K443" s="5" t="s">
        <v>1645</v>
      </c>
      <c r="L443" s="5" t="s">
        <v>246</v>
      </c>
      <c r="M443" s="4" t="s">
        <v>168</v>
      </c>
      <c r="N443" s="4" t="s">
        <v>1702</v>
      </c>
      <c r="O443" s="4" t="s">
        <v>103</v>
      </c>
      <c r="P443" s="4" t="s">
        <v>1702</v>
      </c>
      <c r="Q443" s="4" t="s">
        <v>1957</v>
      </c>
      <c r="R443" s="5">
        <v>61902</v>
      </c>
      <c r="S443" s="5">
        <v>20</v>
      </c>
      <c r="T443" s="5">
        <v>20</v>
      </c>
      <c r="U443" s="4" t="s">
        <v>173</v>
      </c>
      <c r="V443" s="4" t="s">
        <v>151</v>
      </c>
      <c r="W443" s="4" t="s">
        <v>103</v>
      </c>
      <c r="X443" s="4" t="s">
        <v>143</v>
      </c>
      <c r="Y443" s="4">
        <v>71151</v>
      </c>
      <c r="Z443" t="str">
        <f t="shared" si="7"/>
        <v>Feb-24</v>
      </c>
    </row>
    <row r="444" spans="1:26" ht="43.2" x14ac:dyDescent="0.3">
      <c r="A444" s="10">
        <v>110</v>
      </c>
      <c r="B444" s="4" t="s">
        <v>129</v>
      </c>
      <c r="C444" s="4" t="s">
        <v>130</v>
      </c>
      <c r="D444" s="4" t="s">
        <v>776</v>
      </c>
      <c r="E444" s="4" t="s">
        <v>103</v>
      </c>
      <c r="F444" s="4" t="s">
        <v>131</v>
      </c>
      <c r="G444" s="4" t="s">
        <v>132</v>
      </c>
      <c r="H444" s="4" t="s">
        <v>133</v>
      </c>
      <c r="I444" s="5" t="s">
        <v>1718</v>
      </c>
      <c r="J444" s="5" t="s">
        <v>192</v>
      </c>
      <c r="K444" s="5" t="s">
        <v>1958</v>
      </c>
      <c r="L444" s="5" t="s">
        <v>216</v>
      </c>
      <c r="M444" s="4" t="s">
        <v>137</v>
      </c>
      <c r="N444" s="4" t="s">
        <v>1959</v>
      </c>
      <c r="O444" s="4" t="s">
        <v>185</v>
      </c>
      <c r="P444" s="4" t="s">
        <v>1960</v>
      </c>
      <c r="Q444" s="4" t="s">
        <v>1961</v>
      </c>
      <c r="R444" s="5">
        <v>62085</v>
      </c>
      <c r="S444" s="5">
        <v>30</v>
      </c>
      <c r="T444" s="5">
        <v>30</v>
      </c>
      <c r="U444" s="4" t="s">
        <v>260</v>
      </c>
      <c r="V444" s="4" t="s">
        <v>197</v>
      </c>
      <c r="W444" s="4" t="s">
        <v>103</v>
      </c>
      <c r="X444" s="4" t="s">
        <v>143</v>
      </c>
      <c r="Y444" s="4" t="s">
        <v>152</v>
      </c>
      <c r="Z444" t="str">
        <f t="shared" si="7"/>
        <v>Feb-24</v>
      </c>
    </row>
    <row r="445" spans="1:26" ht="57.6" x14ac:dyDescent="0.3">
      <c r="A445" s="10">
        <v>111</v>
      </c>
      <c r="B445" s="4" t="s">
        <v>129</v>
      </c>
      <c r="C445" s="4" t="s">
        <v>130</v>
      </c>
      <c r="D445" s="4" t="s">
        <v>776</v>
      </c>
      <c r="E445" s="4" t="s">
        <v>103</v>
      </c>
      <c r="F445" s="4" t="s">
        <v>131</v>
      </c>
      <c r="G445" s="4" t="s">
        <v>132</v>
      </c>
      <c r="H445" s="4" t="s">
        <v>133</v>
      </c>
      <c r="I445" s="5" t="s">
        <v>1722</v>
      </c>
      <c r="J445" s="5" t="s">
        <v>621</v>
      </c>
      <c r="K445" s="5" t="s">
        <v>1722</v>
      </c>
      <c r="L445" s="5" t="s">
        <v>1286</v>
      </c>
      <c r="M445" s="4" t="s">
        <v>137</v>
      </c>
      <c r="N445" s="4" t="s">
        <v>1962</v>
      </c>
      <c r="O445" s="4" t="s">
        <v>103</v>
      </c>
      <c r="P445" s="4" t="s">
        <v>1963</v>
      </c>
      <c r="Q445" s="4" t="s">
        <v>1963</v>
      </c>
      <c r="R445" s="5">
        <v>62189</v>
      </c>
      <c r="S445" s="5">
        <v>45</v>
      </c>
      <c r="T445" s="5">
        <v>45</v>
      </c>
      <c r="U445" s="4" t="s">
        <v>814</v>
      </c>
      <c r="V445" s="4" t="s">
        <v>151</v>
      </c>
      <c r="W445" s="4" t="s">
        <v>103</v>
      </c>
      <c r="X445" s="4" t="s">
        <v>143</v>
      </c>
      <c r="Y445" s="4" t="s">
        <v>152</v>
      </c>
      <c r="Z445" t="str">
        <f t="shared" si="7"/>
        <v>Feb-24</v>
      </c>
    </row>
    <row r="446" spans="1:26" ht="43.2" x14ac:dyDescent="0.3">
      <c r="A446" s="10">
        <v>112</v>
      </c>
      <c r="B446" s="4" t="s">
        <v>129</v>
      </c>
      <c r="C446" s="4" t="s">
        <v>130</v>
      </c>
      <c r="D446" s="4" t="s">
        <v>776</v>
      </c>
      <c r="E446" s="4" t="s">
        <v>103</v>
      </c>
      <c r="F446" s="4" t="s">
        <v>131</v>
      </c>
      <c r="G446" s="4" t="s">
        <v>132</v>
      </c>
      <c r="H446" s="4" t="s">
        <v>167</v>
      </c>
      <c r="I446" s="5" t="s">
        <v>1597</v>
      </c>
      <c r="J446" s="5" t="s">
        <v>353</v>
      </c>
      <c r="K446" s="5" t="s">
        <v>1597</v>
      </c>
      <c r="L446" s="5" t="s">
        <v>576</v>
      </c>
      <c r="M446" s="4" t="s">
        <v>223</v>
      </c>
      <c r="N446" s="4" t="s">
        <v>1964</v>
      </c>
      <c r="O446" s="4" t="s">
        <v>1965</v>
      </c>
      <c r="P446" s="4" t="s">
        <v>1966</v>
      </c>
      <c r="Q446" s="4" t="s">
        <v>1967</v>
      </c>
      <c r="R446" s="5">
        <v>62171</v>
      </c>
      <c r="S446" s="5">
        <v>30</v>
      </c>
      <c r="T446" s="5">
        <v>30</v>
      </c>
      <c r="U446" s="4" t="s">
        <v>260</v>
      </c>
      <c r="V446" s="4" t="s">
        <v>151</v>
      </c>
      <c r="W446" s="4" t="s">
        <v>103</v>
      </c>
      <c r="X446" s="4" t="s">
        <v>143</v>
      </c>
      <c r="Y446" s="4">
        <v>72032</v>
      </c>
      <c r="Z446" t="str">
        <f t="shared" si="7"/>
        <v>Feb-24</v>
      </c>
    </row>
    <row r="447" spans="1:26" ht="43.2" x14ac:dyDescent="0.3">
      <c r="A447" s="10">
        <v>113</v>
      </c>
      <c r="B447" s="4" t="s">
        <v>129</v>
      </c>
      <c r="C447" s="4" t="s">
        <v>130</v>
      </c>
      <c r="D447" s="4" t="s">
        <v>776</v>
      </c>
      <c r="E447" s="4" t="s">
        <v>103</v>
      </c>
      <c r="F447" s="4" t="s">
        <v>131</v>
      </c>
      <c r="G447" s="4" t="s">
        <v>166</v>
      </c>
      <c r="H447" s="4" t="s">
        <v>167</v>
      </c>
      <c r="I447" s="5" t="s">
        <v>1783</v>
      </c>
      <c r="J447" s="5" t="s">
        <v>279</v>
      </c>
      <c r="K447" s="5" t="s">
        <v>1783</v>
      </c>
      <c r="L447" s="5" t="s">
        <v>241</v>
      </c>
      <c r="M447" s="4" t="s">
        <v>168</v>
      </c>
      <c r="N447" s="4" t="s">
        <v>1968</v>
      </c>
      <c r="O447" s="4" t="s">
        <v>1503</v>
      </c>
      <c r="P447" s="4" t="s">
        <v>1969</v>
      </c>
      <c r="Q447" s="4" t="s">
        <v>1970</v>
      </c>
      <c r="R447" s="5">
        <v>62148</v>
      </c>
      <c r="S447" s="5">
        <v>60</v>
      </c>
      <c r="T447" s="5">
        <v>60</v>
      </c>
      <c r="U447" s="4" t="s">
        <v>1971</v>
      </c>
      <c r="V447" s="4" t="s">
        <v>151</v>
      </c>
      <c r="W447" s="4" t="s">
        <v>103</v>
      </c>
      <c r="X447" s="4" t="s">
        <v>143</v>
      </c>
      <c r="Y447" s="4" t="s">
        <v>103</v>
      </c>
      <c r="Z447" t="str">
        <f t="shared" si="7"/>
        <v>Feb-24</v>
      </c>
    </row>
    <row r="448" spans="1:26" ht="57.6" x14ac:dyDescent="0.3">
      <c r="A448" s="10">
        <v>114</v>
      </c>
      <c r="B448" s="4" t="s">
        <v>129</v>
      </c>
      <c r="C448" s="4" t="s">
        <v>130</v>
      </c>
      <c r="D448" s="4" t="s">
        <v>1553</v>
      </c>
      <c r="E448" s="4" t="s">
        <v>103</v>
      </c>
      <c r="F448" s="4" t="s">
        <v>131</v>
      </c>
      <c r="G448" s="4" t="s">
        <v>198</v>
      </c>
      <c r="H448" s="4" t="s">
        <v>167</v>
      </c>
      <c r="I448" s="5" t="s">
        <v>1687</v>
      </c>
      <c r="J448" s="5" t="s">
        <v>200</v>
      </c>
      <c r="K448" s="5" t="s">
        <v>1687</v>
      </c>
      <c r="L448" s="5" t="s">
        <v>256</v>
      </c>
      <c r="M448" s="4" t="s">
        <v>223</v>
      </c>
      <c r="N448" s="4" t="s">
        <v>1972</v>
      </c>
      <c r="O448" s="4" t="s">
        <v>170</v>
      </c>
      <c r="P448" s="4" t="s">
        <v>1972</v>
      </c>
      <c r="Q448" s="4" t="s">
        <v>1973</v>
      </c>
      <c r="R448" s="5">
        <v>61993</v>
      </c>
      <c r="S448" s="5">
        <v>50</v>
      </c>
      <c r="T448" s="5">
        <v>50</v>
      </c>
      <c r="U448" s="4" t="s">
        <v>417</v>
      </c>
      <c r="V448" s="4" t="s">
        <v>197</v>
      </c>
      <c r="W448" s="4" t="s">
        <v>103</v>
      </c>
      <c r="X448" s="4" t="s">
        <v>143</v>
      </c>
      <c r="Y448" s="4" t="s">
        <v>152</v>
      </c>
      <c r="Z448" t="str">
        <f t="shared" si="7"/>
        <v>Feb-24</v>
      </c>
    </row>
    <row r="449" spans="1:26" ht="72" x14ac:dyDescent="0.3">
      <c r="A449" s="10">
        <v>115</v>
      </c>
      <c r="B449" s="4" t="s">
        <v>129</v>
      </c>
      <c r="C449" s="4" t="s">
        <v>130</v>
      </c>
      <c r="D449" s="4" t="s">
        <v>783</v>
      </c>
      <c r="E449" s="4" t="s">
        <v>103</v>
      </c>
      <c r="F449" s="4" t="s">
        <v>131</v>
      </c>
      <c r="G449" s="4" t="s">
        <v>132</v>
      </c>
      <c r="H449" s="4" t="s">
        <v>133</v>
      </c>
      <c r="I449" s="5" t="s">
        <v>257</v>
      </c>
      <c r="J449" s="5" t="s">
        <v>487</v>
      </c>
      <c r="K449" s="5" t="s">
        <v>257</v>
      </c>
      <c r="L449" s="5" t="s">
        <v>176</v>
      </c>
      <c r="M449" s="4" t="s">
        <v>137</v>
      </c>
      <c r="N449" s="4" t="s">
        <v>1974</v>
      </c>
      <c r="O449" s="4" t="s">
        <v>103</v>
      </c>
      <c r="P449" s="4" t="s">
        <v>1974</v>
      </c>
      <c r="Q449" s="4" t="s">
        <v>1974</v>
      </c>
      <c r="R449" s="5">
        <v>61637</v>
      </c>
      <c r="S449" s="5">
        <v>30</v>
      </c>
      <c r="T449" s="5">
        <v>30</v>
      </c>
      <c r="U449" s="4" t="s">
        <v>1467</v>
      </c>
      <c r="V449" s="4" t="s">
        <v>142</v>
      </c>
      <c r="W449" s="4" t="s">
        <v>103</v>
      </c>
      <c r="X449" s="4" t="s">
        <v>143</v>
      </c>
      <c r="Y449" s="4" t="s">
        <v>152</v>
      </c>
      <c r="Z449" t="str">
        <f t="shared" si="7"/>
        <v>Feb-24</v>
      </c>
    </row>
    <row r="450" spans="1:26" ht="43.2" x14ac:dyDescent="0.3">
      <c r="A450" s="10">
        <v>116</v>
      </c>
      <c r="B450" s="4" t="s">
        <v>129</v>
      </c>
      <c r="C450" s="4" t="s">
        <v>130</v>
      </c>
      <c r="D450" s="4" t="s">
        <v>783</v>
      </c>
      <c r="E450" s="4" t="s">
        <v>103</v>
      </c>
      <c r="F450" s="4" t="s">
        <v>131</v>
      </c>
      <c r="G450" s="4" t="s">
        <v>132</v>
      </c>
      <c r="H450" s="4" t="s">
        <v>133</v>
      </c>
      <c r="I450" s="5" t="s">
        <v>257</v>
      </c>
      <c r="J450" s="5" t="s">
        <v>1403</v>
      </c>
      <c r="K450" s="5" t="s">
        <v>257</v>
      </c>
      <c r="L450" s="5" t="s">
        <v>1975</v>
      </c>
      <c r="M450" s="4" t="s">
        <v>137</v>
      </c>
      <c r="N450" s="4" t="s">
        <v>1976</v>
      </c>
      <c r="O450" s="4" t="s">
        <v>103</v>
      </c>
      <c r="P450" s="4" t="s">
        <v>1977</v>
      </c>
      <c r="Q450" s="4" t="s">
        <v>1977</v>
      </c>
      <c r="R450" s="5">
        <v>61636</v>
      </c>
      <c r="S450" s="5">
        <v>25</v>
      </c>
      <c r="T450" s="5">
        <v>25</v>
      </c>
      <c r="U450" s="4" t="s">
        <v>165</v>
      </c>
      <c r="V450" s="4" t="s">
        <v>151</v>
      </c>
      <c r="W450" s="4" t="s">
        <v>103</v>
      </c>
      <c r="X450" s="4" t="s">
        <v>143</v>
      </c>
      <c r="Y450" s="4" t="s">
        <v>152</v>
      </c>
      <c r="Z450" t="str">
        <f t="shared" si="7"/>
        <v>Feb-24</v>
      </c>
    </row>
    <row r="451" spans="1:26" ht="57.6" x14ac:dyDescent="0.3">
      <c r="A451" s="10">
        <v>117</v>
      </c>
      <c r="B451" s="4" t="s">
        <v>129</v>
      </c>
      <c r="C451" s="4" t="s">
        <v>130</v>
      </c>
      <c r="D451" s="4" t="s">
        <v>783</v>
      </c>
      <c r="E451" s="4" t="s">
        <v>103</v>
      </c>
      <c r="F451" s="4" t="s">
        <v>131</v>
      </c>
      <c r="G451" s="4" t="s">
        <v>132</v>
      </c>
      <c r="H451" s="4" t="s">
        <v>133</v>
      </c>
      <c r="I451" s="5" t="s">
        <v>1794</v>
      </c>
      <c r="J451" s="5" t="s">
        <v>1978</v>
      </c>
      <c r="K451" s="5" t="s">
        <v>1794</v>
      </c>
      <c r="L451" s="5" t="s">
        <v>145</v>
      </c>
      <c r="M451" s="4" t="s">
        <v>137</v>
      </c>
      <c r="N451" s="4" t="s">
        <v>1979</v>
      </c>
      <c r="O451" s="4" t="s">
        <v>103</v>
      </c>
      <c r="P451" s="4" t="s">
        <v>1980</v>
      </c>
      <c r="Q451" s="4" t="s">
        <v>1981</v>
      </c>
      <c r="R451" s="5">
        <v>61635</v>
      </c>
      <c r="S451" s="5">
        <v>380</v>
      </c>
      <c r="T451" s="5">
        <v>380</v>
      </c>
      <c r="U451" s="4" t="s">
        <v>1982</v>
      </c>
      <c r="V451" s="4" t="s">
        <v>142</v>
      </c>
      <c r="W451" s="4" t="s">
        <v>103</v>
      </c>
      <c r="X451" s="4" t="s">
        <v>143</v>
      </c>
      <c r="Y451" s="4">
        <v>71144</v>
      </c>
      <c r="Z451" t="str">
        <f t="shared" si="7"/>
        <v>Feb-24</v>
      </c>
    </row>
    <row r="452" spans="1:26" ht="57.6" x14ac:dyDescent="0.3">
      <c r="A452" s="10">
        <v>118</v>
      </c>
      <c r="B452" s="4" t="s">
        <v>129</v>
      </c>
      <c r="C452" s="4" t="s">
        <v>130</v>
      </c>
      <c r="D452" s="4" t="s">
        <v>783</v>
      </c>
      <c r="E452" s="4" t="s">
        <v>103</v>
      </c>
      <c r="F452" s="4" t="s">
        <v>131</v>
      </c>
      <c r="G452" s="4" t="s">
        <v>132</v>
      </c>
      <c r="H452" s="4" t="s">
        <v>133</v>
      </c>
      <c r="I452" s="5" t="s">
        <v>1794</v>
      </c>
      <c r="J452" s="5" t="s">
        <v>191</v>
      </c>
      <c r="K452" s="5" t="s">
        <v>1794</v>
      </c>
      <c r="L452" s="5" t="s">
        <v>200</v>
      </c>
      <c r="M452" s="4" t="s">
        <v>137</v>
      </c>
      <c r="N452" s="4" t="s">
        <v>1983</v>
      </c>
      <c r="O452" s="4" t="s">
        <v>103</v>
      </c>
      <c r="P452" s="4" t="s">
        <v>1984</v>
      </c>
      <c r="Q452" s="4" t="s">
        <v>1984</v>
      </c>
      <c r="R452" s="5">
        <v>61595</v>
      </c>
      <c r="S452" s="5">
        <v>60</v>
      </c>
      <c r="T452" s="5">
        <v>60</v>
      </c>
      <c r="U452" s="4" t="s">
        <v>1985</v>
      </c>
      <c r="V452" s="4" t="s">
        <v>197</v>
      </c>
      <c r="W452" s="4" t="s">
        <v>103</v>
      </c>
      <c r="X452" s="4" t="s">
        <v>143</v>
      </c>
      <c r="Y452" s="4" t="s">
        <v>159</v>
      </c>
      <c r="Z452" t="str">
        <f t="shared" si="7"/>
        <v>Feb-24</v>
      </c>
    </row>
    <row r="453" spans="1:26" ht="57.6" x14ac:dyDescent="0.3">
      <c r="A453" s="10">
        <v>119</v>
      </c>
      <c r="B453" s="4" t="s">
        <v>129</v>
      </c>
      <c r="C453" s="4" t="s">
        <v>130</v>
      </c>
      <c r="D453" s="4" t="s">
        <v>783</v>
      </c>
      <c r="E453" s="4" t="s">
        <v>103</v>
      </c>
      <c r="F453" s="4" t="s">
        <v>131</v>
      </c>
      <c r="G453" s="4" t="s">
        <v>132</v>
      </c>
      <c r="H453" s="4" t="s">
        <v>133</v>
      </c>
      <c r="I453" s="5" t="s">
        <v>1591</v>
      </c>
      <c r="J453" s="5" t="s">
        <v>202</v>
      </c>
      <c r="K453" s="5" t="s">
        <v>1591</v>
      </c>
      <c r="L453" s="5" t="s">
        <v>302</v>
      </c>
      <c r="M453" s="4" t="s">
        <v>137</v>
      </c>
      <c r="N453" s="4" t="s">
        <v>1976</v>
      </c>
      <c r="O453" s="4" t="s">
        <v>103</v>
      </c>
      <c r="P453" s="4" t="s">
        <v>1986</v>
      </c>
      <c r="Q453" s="4" t="s">
        <v>1986</v>
      </c>
      <c r="R453" s="5">
        <v>61629</v>
      </c>
      <c r="S453" s="5">
        <v>30</v>
      </c>
      <c r="T453" s="5">
        <v>30</v>
      </c>
      <c r="U453" s="4" t="s">
        <v>413</v>
      </c>
      <c r="V453" s="4" t="s">
        <v>197</v>
      </c>
      <c r="W453" s="4" t="s">
        <v>103</v>
      </c>
      <c r="X453" s="4" t="s">
        <v>143</v>
      </c>
      <c r="Y453" s="4" t="s">
        <v>152</v>
      </c>
      <c r="Z453" t="str">
        <f t="shared" si="7"/>
        <v>Feb-24</v>
      </c>
    </row>
    <row r="454" spans="1:26" ht="43.2" x14ac:dyDescent="0.3">
      <c r="A454" s="10">
        <v>120</v>
      </c>
      <c r="B454" s="4" t="s">
        <v>129</v>
      </c>
      <c r="C454" s="4" t="s">
        <v>130</v>
      </c>
      <c r="D454" s="4" t="s">
        <v>783</v>
      </c>
      <c r="E454" s="4" t="s">
        <v>103</v>
      </c>
      <c r="F454" s="4" t="s">
        <v>131</v>
      </c>
      <c r="G454" s="4" t="s">
        <v>132</v>
      </c>
      <c r="H454" s="4" t="s">
        <v>133</v>
      </c>
      <c r="I454" s="5" t="s">
        <v>1591</v>
      </c>
      <c r="J454" s="5" t="s">
        <v>353</v>
      </c>
      <c r="K454" s="5" t="s">
        <v>1591</v>
      </c>
      <c r="L454" s="5" t="s">
        <v>576</v>
      </c>
      <c r="M454" s="4" t="s">
        <v>137</v>
      </c>
      <c r="N454" s="4" t="s">
        <v>1987</v>
      </c>
      <c r="O454" s="4" t="s">
        <v>103</v>
      </c>
      <c r="P454" s="4" t="s">
        <v>1988</v>
      </c>
      <c r="Q454" s="4" t="s">
        <v>1989</v>
      </c>
      <c r="R454" s="5">
        <v>61624</v>
      </c>
      <c r="S454" s="5">
        <v>30</v>
      </c>
      <c r="T454" s="5">
        <v>30</v>
      </c>
      <c r="U454" s="4" t="s">
        <v>458</v>
      </c>
      <c r="V454" s="4" t="s">
        <v>151</v>
      </c>
      <c r="W454" s="4" t="s">
        <v>103</v>
      </c>
      <c r="X454" s="4" t="s">
        <v>143</v>
      </c>
      <c r="Y454" s="4" t="s">
        <v>152</v>
      </c>
      <c r="Z454" t="str">
        <f t="shared" si="7"/>
        <v>Feb-24</v>
      </c>
    </row>
    <row r="455" spans="1:26" ht="43.2" x14ac:dyDescent="0.3">
      <c r="A455" s="10">
        <v>121</v>
      </c>
      <c r="B455" s="4" t="s">
        <v>129</v>
      </c>
      <c r="C455" s="4" t="s">
        <v>130</v>
      </c>
      <c r="D455" s="4" t="s">
        <v>783</v>
      </c>
      <c r="E455" s="4" t="s">
        <v>103</v>
      </c>
      <c r="F455" s="4" t="s">
        <v>131</v>
      </c>
      <c r="G455" s="4" t="s">
        <v>132</v>
      </c>
      <c r="H455" s="4" t="s">
        <v>167</v>
      </c>
      <c r="I455" s="5" t="s">
        <v>1648</v>
      </c>
      <c r="J455" s="5" t="s">
        <v>192</v>
      </c>
      <c r="K455" s="5" t="s">
        <v>1618</v>
      </c>
      <c r="L455" s="5" t="s">
        <v>216</v>
      </c>
      <c r="M455" s="4" t="s">
        <v>223</v>
      </c>
      <c r="N455" s="4" t="s">
        <v>1990</v>
      </c>
      <c r="O455" s="4" t="s">
        <v>103</v>
      </c>
      <c r="P455" s="4" t="s">
        <v>1991</v>
      </c>
      <c r="Q455" s="4" t="s">
        <v>1992</v>
      </c>
      <c r="R455" s="5">
        <v>61782</v>
      </c>
      <c r="S455" s="5">
        <v>30</v>
      </c>
      <c r="T455" s="5">
        <v>30</v>
      </c>
      <c r="U455" s="4" t="s">
        <v>1993</v>
      </c>
      <c r="V455" s="4" t="s">
        <v>197</v>
      </c>
      <c r="W455" s="4" t="s">
        <v>103</v>
      </c>
      <c r="X455" s="4" t="s">
        <v>143</v>
      </c>
      <c r="Y455" s="4" t="s">
        <v>152</v>
      </c>
      <c r="Z455" t="str">
        <f t="shared" si="7"/>
        <v>Feb-24</v>
      </c>
    </row>
    <row r="456" spans="1:26" ht="57.6" x14ac:dyDescent="0.3">
      <c r="A456" s="10">
        <v>122</v>
      </c>
      <c r="B456" s="4" t="s">
        <v>129</v>
      </c>
      <c r="C456" s="4" t="s">
        <v>130</v>
      </c>
      <c r="D456" s="4" t="s">
        <v>783</v>
      </c>
      <c r="E456" s="4" t="s">
        <v>103</v>
      </c>
      <c r="F456" s="4" t="s">
        <v>131</v>
      </c>
      <c r="G456" s="4" t="s">
        <v>132</v>
      </c>
      <c r="H456" s="4" t="s">
        <v>167</v>
      </c>
      <c r="I456" s="5" t="s">
        <v>1687</v>
      </c>
      <c r="J456" s="5" t="s">
        <v>192</v>
      </c>
      <c r="K456" s="5" t="s">
        <v>1692</v>
      </c>
      <c r="L456" s="5" t="s">
        <v>216</v>
      </c>
      <c r="M456" s="4" t="s">
        <v>223</v>
      </c>
      <c r="N456" s="4" t="s">
        <v>1395</v>
      </c>
      <c r="O456" s="4" t="s">
        <v>170</v>
      </c>
      <c r="P456" s="4" t="s">
        <v>1395</v>
      </c>
      <c r="Q456" s="4" t="s">
        <v>1994</v>
      </c>
      <c r="R456" s="5">
        <v>61953</v>
      </c>
      <c r="S456" s="5">
        <v>30</v>
      </c>
      <c r="T456" s="5">
        <v>30</v>
      </c>
      <c r="U456" s="4" t="s">
        <v>417</v>
      </c>
      <c r="V456" s="4" t="s">
        <v>197</v>
      </c>
      <c r="W456" s="4" t="s">
        <v>103</v>
      </c>
      <c r="X456" s="4" t="s">
        <v>143</v>
      </c>
      <c r="Y456" s="4" t="s">
        <v>152</v>
      </c>
      <c r="Z456" t="str">
        <f t="shared" si="7"/>
        <v>Feb-24</v>
      </c>
    </row>
    <row r="457" spans="1:26" ht="57.6" x14ac:dyDescent="0.3">
      <c r="A457" s="10">
        <v>123</v>
      </c>
      <c r="B457" s="4" t="s">
        <v>129</v>
      </c>
      <c r="C457" s="4" t="s">
        <v>130</v>
      </c>
      <c r="D457" s="4" t="s">
        <v>783</v>
      </c>
      <c r="E457" s="4" t="s">
        <v>103</v>
      </c>
      <c r="F457" s="4" t="s">
        <v>131</v>
      </c>
      <c r="G457" s="4" t="s">
        <v>166</v>
      </c>
      <c r="H457" s="4" t="s">
        <v>167</v>
      </c>
      <c r="I457" s="5" t="s">
        <v>1692</v>
      </c>
      <c r="J457" s="5" t="s">
        <v>487</v>
      </c>
      <c r="K457" s="5" t="s">
        <v>1692</v>
      </c>
      <c r="L457" s="5" t="s">
        <v>361</v>
      </c>
      <c r="M457" s="4" t="s">
        <v>168</v>
      </c>
      <c r="N457" s="4" t="s">
        <v>672</v>
      </c>
      <c r="O457" s="4" t="s">
        <v>103</v>
      </c>
      <c r="P457" s="4" t="s">
        <v>672</v>
      </c>
      <c r="Q457" s="4" t="s">
        <v>1995</v>
      </c>
      <c r="R457" s="5">
        <v>61978</v>
      </c>
      <c r="S457" s="5">
        <v>60</v>
      </c>
      <c r="T457" s="5">
        <v>60</v>
      </c>
      <c r="U457" s="4" t="s">
        <v>1996</v>
      </c>
      <c r="V457" s="4" t="s">
        <v>142</v>
      </c>
      <c r="W457" s="4" t="s">
        <v>103</v>
      </c>
      <c r="X457" s="4" t="s">
        <v>143</v>
      </c>
      <c r="Y457" s="4">
        <v>72002</v>
      </c>
      <c r="Z457" t="str">
        <f t="shared" si="7"/>
        <v>Feb-24</v>
      </c>
    </row>
    <row r="458" spans="1:26" ht="72" x14ac:dyDescent="0.3">
      <c r="A458" s="10">
        <v>124</v>
      </c>
      <c r="B458" s="4" t="s">
        <v>129</v>
      </c>
      <c r="C458" s="4" t="s">
        <v>130</v>
      </c>
      <c r="D458" s="4" t="s">
        <v>783</v>
      </c>
      <c r="E458" s="4" t="s">
        <v>103</v>
      </c>
      <c r="F458" s="4" t="s">
        <v>131</v>
      </c>
      <c r="G458" s="4" t="s">
        <v>166</v>
      </c>
      <c r="H458" s="4" t="s">
        <v>167</v>
      </c>
      <c r="I458" s="5" t="s">
        <v>1609</v>
      </c>
      <c r="J458" s="5" t="s">
        <v>241</v>
      </c>
      <c r="K458" s="5" t="s">
        <v>1609</v>
      </c>
      <c r="L458" s="5" t="s">
        <v>366</v>
      </c>
      <c r="M458" s="4" t="s">
        <v>168</v>
      </c>
      <c r="N458" s="4" t="s">
        <v>1997</v>
      </c>
      <c r="O458" s="4" t="s">
        <v>103</v>
      </c>
      <c r="P458" s="4" t="s">
        <v>1997</v>
      </c>
      <c r="Q458" s="4" t="s">
        <v>1998</v>
      </c>
      <c r="R458" s="5">
        <v>62044</v>
      </c>
      <c r="S458" s="5">
        <v>285</v>
      </c>
      <c r="T458" s="5">
        <v>285</v>
      </c>
      <c r="U458" s="4" t="s">
        <v>1999</v>
      </c>
      <c r="V458" s="4" t="s">
        <v>151</v>
      </c>
      <c r="W458" s="4" t="s">
        <v>103</v>
      </c>
      <c r="X458" s="4" t="s">
        <v>143</v>
      </c>
      <c r="Y458" s="4" t="s">
        <v>152</v>
      </c>
      <c r="Z458" t="str">
        <f t="shared" si="7"/>
        <v>Feb-24</v>
      </c>
    </row>
    <row r="459" spans="1:26" ht="43.2" x14ac:dyDescent="0.3">
      <c r="A459" s="10">
        <v>125</v>
      </c>
      <c r="B459" s="4" t="s">
        <v>129</v>
      </c>
      <c r="C459" s="4" t="s">
        <v>130</v>
      </c>
      <c r="D459" s="4" t="s">
        <v>783</v>
      </c>
      <c r="E459" s="4" t="s">
        <v>103</v>
      </c>
      <c r="F459" s="4" t="s">
        <v>131</v>
      </c>
      <c r="G459" s="4" t="s">
        <v>132</v>
      </c>
      <c r="H459" s="4" t="s">
        <v>167</v>
      </c>
      <c r="I459" s="5" t="s">
        <v>1609</v>
      </c>
      <c r="J459" s="5" t="s">
        <v>183</v>
      </c>
      <c r="K459" s="5" t="s">
        <v>1609</v>
      </c>
      <c r="L459" s="5" t="s">
        <v>664</v>
      </c>
      <c r="M459" s="4" t="s">
        <v>223</v>
      </c>
      <c r="N459" s="4" t="s">
        <v>2000</v>
      </c>
      <c r="O459" s="4" t="s">
        <v>103</v>
      </c>
      <c r="P459" s="4" t="s">
        <v>2001</v>
      </c>
      <c r="Q459" s="4" t="s">
        <v>2002</v>
      </c>
      <c r="R459" s="5">
        <v>62004</v>
      </c>
      <c r="S459" s="5">
        <v>60</v>
      </c>
      <c r="T459" s="5">
        <v>60</v>
      </c>
      <c r="U459" s="4" t="s">
        <v>549</v>
      </c>
      <c r="V459" s="4" t="s">
        <v>142</v>
      </c>
      <c r="W459" s="4" t="s">
        <v>103</v>
      </c>
      <c r="X459" s="4" t="s">
        <v>143</v>
      </c>
      <c r="Y459" s="4" t="s">
        <v>152</v>
      </c>
      <c r="Z459" t="str">
        <f t="shared" si="7"/>
        <v>Feb-24</v>
      </c>
    </row>
    <row r="460" spans="1:26" ht="57.6" x14ac:dyDescent="0.3">
      <c r="A460" s="10">
        <v>126</v>
      </c>
      <c r="B460" s="4" t="s">
        <v>129</v>
      </c>
      <c r="C460" s="4" t="s">
        <v>130</v>
      </c>
      <c r="D460" s="4" t="s">
        <v>783</v>
      </c>
      <c r="E460" s="4" t="s">
        <v>103</v>
      </c>
      <c r="F460" s="4" t="s">
        <v>131</v>
      </c>
      <c r="G460" s="4" t="s">
        <v>132</v>
      </c>
      <c r="H460" s="4" t="s">
        <v>167</v>
      </c>
      <c r="I460" s="5" t="s">
        <v>1609</v>
      </c>
      <c r="J460" s="5" t="s">
        <v>464</v>
      </c>
      <c r="K460" s="5" t="s">
        <v>1609</v>
      </c>
      <c r="L460" s="5" t="s">
        <v>435</v>
      </c>
      <c r="M460" s="4" t="s">
        <v>223</v>
      </c>
      <c r="N460" s="4" t="s">
        <v>2003</v>
      </c>
      <c r="O460" s="4" t="s">
        <v>170</v>
      </c>
      <c r="P460" s="4" t="s">
        <v>2003</v>
      </c>
      <c r="Q460" s="4" t="s">
        <v>2004</v>
      </c>
      <c r="R460" s="5">
        <v>61968</v>
      </c>
      <c r="S460" s="5">
        <v>30</v>
      </c>
      <c r="T460" s="5">
        <v>30</v>
      </c>
      <c r="U460" s="4" t="s">
        <v>417</v>
      </c>
      <c r="V460" s="4" t="s">
        <v>197</v>
      </c>
      <c r="W460" s="4" t="s">
        <v>103</v>
      </c>
      <c r="X460" s="4" t="s">
        <v>143</v>
      </c>
      <c r="Y460" s="4" t="s">
        <v>159</v>
      </c>
      <c r="Z460" t="str">
        <f t="shared" si="7"/>
        <v>Feb-24</v>
      </c>
    </row>
    <row r="461" spans="1:26" ht="43.2" x14ac:dyDescent="0.3">
      <c r="A461" s="10">
        <v>127</v>
      </c>
      <c r="B461" s="4" t="s">
        <v>129</v>
      </c>
      <c r="C461" s="4" t="s">
        <v>130</v>
      </c>
      <c r="D461" s="4" t="s">
        <v>783</v>
      </c>
      <c r="E461" s="4" t="s">
        <v>103</v>
      </c>
      <c r="F461" s="4" t="s">
        <v>131</v>
      </c>
      <c r="G461" s="4" t="s">
        <v>132</v>
      </c>
      <c r="H461" s="4" t="s">
        <v>167</v>
      </c>
      <c r="I461" s="5" t="s">
        <v>1700</v>
      </c>
      <c r="J461" s="5" t="s">
        <v>296</v>
      </c>
      <c r="K461" s="5" t="s">
        <v>1700</v>
      </c>
      <c r="L461" s="5" t="s">
        <v>1245</v>
      </c>
      <c r="M461" s="4" t="s">
        <v>223</v>
      </c>
      <c r="N461" s="4" t="s">
        <v>1395</v>
      </c>
      <c r="O461" s="4" t="s">
        <v>103</v>
      </c>
      <c r="P461" s="4" t="s">
        <v>1395</v>
      </c>
      <c r="Q461" s="4" t="s">
        <v>2005</v>
      </c>
      <c r="R461" s="5">
        <v>62026</v>
      </c>
      <c r="S461" s="5">
        <v>15</v>
      </c>
      <c r="T461" s="5">
        <v>15</v>
      </c>
      <c r="U461" s="4" t="s">
        <v>245</v>
      </c>
      <c r="V461" s="4" t="s">
        <v>151</v>
      </c>
      <c r="W461" s="4" t="s">
        <v>103</v>
      </c>
      <c r="X461" s="4" t="s">
        <v>143</v>
      </c>
      <c r="Y461" s="4" t="s">
        <v>152</v>
      </c>
      <c r="Z461" t="str">
        <f t="shared" si="7"/>
        <v>Feb-24</v>
      </c>
    </row>
    <row r="462" spans="1:26" ht="216" x14ac:dyDescent="0.3">
      <c r="A462" s="10">
        <v>128</v>
      </c>
      <c r="B462" s="4" t="s">
        <v>129</v>
      </c>
      <c r="C462" s="4" t="s">
        <v>130</v>
      </c>
      <c r="D462" s="4" t="s">
        <v>783</v>
      </c>
      <c r="E462" s="4" t="s">
        <v>103</v>
      </c>
      <c r="F462" s="4" t="s">
        <v>131</v>
      </c>
      <c r="G462" s="4" t="s">
        <v>166</v>
      </c>
      <c r="H462" s="4" t="s">
        <v>167</v>
      </c>
      <c r="I462" s="5" t="s">
        <v>1947</v>
      </c>
      <c r="J462" s="5" t="s">
        <v>183</v>
      </c>
      <c r="K462" s="5" t="s">
        <v>1947</v>
      </c>
      <c r="L462" s="5" t="s">
        <v>2006</v>
      </c>
      <c r="M462" s="4" t="s">
        <v>168</v>
      </c>
      <c r="N462" s="4" t="s">
        <v>2007</v>
      </c>
      <c r="O462" s="4" t="s">
        <v>170</v>
      </c>
      <c r="P462" s="4" t="s">
        <v>2007</v>
      </c>
      <c r="Q462" s="4" t="s">
        <v>2008</v>
      </c>
      <c r="R462" s="5">
        <v>62052</v>
      </c>
      <c r="S462" s="5">
        <v>375</v>
      </c>
      <c r="T462" s="5">
        <v>375</v>
      </c>
      <c r="U462" s="4" t="s">
        <v>2009</v>
      </c>
      <c r="V462" s="4" t="s">
        <v>142</v>
      </c>
      <c r="W462" s="4" t="s">
        <v>103</v>
      </c>
      <c r="X462" s="4" t="s">
        <v>143</v>
      </c>
      <c r="Y462" s="4" t="s">
        <v>103</v>
      </c>
      <c r="Z462" t="str">
        <f t="shared" si="7"/>
        <v>Feb-24</v>
      </c>
    </row>
    <row r="463" spans="1:26" ht="43.2" x14ac:dyDescent="0.3">
      <c r="A463" s="10">
        <v>129</v>
      </c>
      <c r="B463" s="4" t="s">
        <v>129</v>
      </c>
      <c r="C463" s="4" t="s">
        <v>130</v>
      </c>
      <c r="D463" s="4" t="s">
        <v>783</v>
      </c>
      <c r="E463" s="4" t="s">
        <v>103</v>
      </c>
      <c r="F463" s="4" t="s">
        <v>131</v>
      </c>
      <c r="G463" s="4" t="s">
        <v>166</v>
      </c>
      <c r="H463" s="4" t="s">
        <v>133</v>
      </c>
      <c r="I463" s="5" t="s">
        <v>1633</v>
      </c>
      <c r="J463" s="5" t="s">
        <v>487</v>
      </c>
      <c r="K463" s="5" t="s">
        <v>1633</v>
      </c>
      <c r="L463" s="5" t="s">
        <v>361</v>
      </c>
      <c r="M463" s="4" t="s">
        <v>263</v>
      </c>
      <c r="N463" s="4" t="s">
        <v>2010</v>
      </c>
      <c r="O463" s="4" t="s">
        <v>103</v>
      </c>
      <c r="P463" s="4" t="s">
        <v>2010</v>
      </c>
      <c r="Q463" s="4" t="s">
        <v>2011</v>
      </c>
      <c r="R463" s="5">
        <v>62177</v>
      </c>
      <c r="S463" s="5">
        <v>60</v>
      </c>
      <c r="T463" s="5">
        <v>60</v>
      </c>
      <c r="U463" s="4" t="s">
        <v>2012</v>
      </c>
      <c r="V463" s="4" t="s">
        <v>142</v>
      </c>
      <c r="W463" s="4" t="s">
        <v>103</v>
      </c>
      <c r="X463" s="4" t="s">
        <v>143</v>
      </c>
      <c r="Y463" s="4" t="s">
        <v>152</v>
      </c>
      <c r="Z463" t="str">
        <f t="shared" ref="Z463:Z526" si="8">IF(AND(DAY(K463) = 1, V463 = "Third Shift"), TEXT(K463 - 1, "mmm-yy"), IF(MONTH(K463) &lt;&gt; MONTH(I463), TEXT(K463, "mmm-yy"), TEXT(I463, "mmm-yy")))</f>
        <v>Feb-24</v>
      </c>
    </row>
    <row r="464" spans="1:26" ht="57.6" x14ac:dyDescent="0.3">
      <c r="A464" s="10">
        <v>130</v>
      </c>
      <c r="B464" s="4" t="s">
        <v>129</v>
      </c>
      <c r="C464" s="4" t="s">
        <v>130</v>
      </c>
      <c r="D464" s="4" t="s">
        <v>783</v>
      </c>
      <c r="E464" s="4" t="s">
        <v>103</v>
      </c>
      <c r="F464" s="4" t="s">
        <v>131</v>
      </c>
      <c r="G464" s="4" t="s">
        <v>132</v>
      </c>
      <c r="H464" s="4" t="s">
        <v>167</v>
      </c>
      <c r="I464" s="5" t="s">
        <v>1633</v>
      </c>
      <c r="J464" s="5" t="s">
        <v>2013</v>
      </c>
      <c r="K464" s="5" t="s">
        <v>1633</v>
      </c>
      <c r="L464" s="5" t="s">
        <v>550</v>
      </c>
      <c r="M464" s="4" t="s">
        <v>223</v>
      </c>
      <c r="N464" s="4" t="s">
        <v>2014</v>
      </c>
      <c r="O464" s="4" t="s">
        <v>170</v>
      </c>
      <c r="P464" s="4" t="s">
        <v>2014</v>
      </c>
      <c r="Q464" s="4" t="s">
        <v>2015</v>
      </c>
      <c r="R464" s="5">
        <v>62049</v>
      </c>
      <c r="S464" s="5">
        <v>100</v>
      </c>
      <c r="T464" s="5">
        <v>100</v>
      </c>
      <c r="U464" s="4" t="s">
        <v>2016</v>
      </c>
      <c r="V464" s="4" t="s">
        <v>197</v>
      </c>
      <c r="W464" s="4" t="s">
        <v>103</v>
      </c>
      <c r="X464" s="4" t="s">
        <v>143</v>
      </c>
      <c r="Y464" s="4" t="s">
        <v>159</v>
      </c>
      <c r="Z464" t="str">
        <f t="shared" si="8"/>
        <v>Feb-24</v>
      </c>
    </row>
    <row r="465" spans="1:26" ht="43.2" x14ac:dyDescent="0.3">
      <c r="A465" s="10">
        <v>131</v>
      </c>
      <c r="B465" s="4" t="s">
        <v>129</v>
      </c>
      <c r="C465" s="4" t="s">
        <v>130</v>
      </c>
      <c r="D465" s="4" t="s">
        <v>783</v>
      </c>
      <c r="E465" s="4" t="s">
        <v>103</v>
      </c>
      <c r="F465" s="4" t="s">
        <v>131</v>
      </c>
      <c r="G465" s="4" t="s">
        <v>132</v>
      </c>
      <c r="H465" s="4" t="s">
        <v>133</v>
      </c>
      <c r="I465" s="5" t="s">
        <v>1633</v>
      </c>
      <c r="J465" s="5" t="s">
        <v>978</v>
      </c>
      <c r="K465" s="5" t="s">
        <v>1633</v>
      </c>
      <c r="L465" s="5" t="s">
        <v>136</v>
      </c>
      <c r="M465" s="4" t="s">
        <v>137</v>
      </c>
      <c r="N465" s="4" t="s">
        <v>2017</v>
      </c>
      <c r="O465" s="4" t="s">
        <v>103</v>
      </c>
      <c r="P465" s="4" t="s">
        <v>2017</v>
      </c>
      <c r="Q465" s="4" t="s">
        <v>2018</v>
      </c>
      <c r="R465" s="5">
        <v>62038</v>
      </c>
      <c r="S465" s="5">
        <v>270</v>
      </c>
      <c r="T465" s="5">
        <v>270</v>
      </c>
      <c r="U465" s="4" t="s">
        <v>2019</v>
      </c>
      <c r="V465" s="4" t="s">
        <v>142</v>
      </c>
      <c r="W465" s="4" t="s">
        <v>103</v>
      </c>
      <c r="X465" s="4" t="s">
        <v>394</v>
      </c>
      <c r="Y465" s="4" t="s">
        <v>152</v>
      </c>
      <c r="Z465" t="str">
        <f t="shared" si="8"/>
        <v>Feb-24</v>
      </c>
    </row>
    <row r="466" spans="1:26" ht="115.2" x14ac:dyDescent="0.3">
      <c r="A466" s="10">
        <v>132</v>
      </c>
      <c r="B466" s="4" t="s">
        <v>129</v>
      </c>
      <c r="C466" s="4" t="s">
        <v>130</v>
      </c>
      <c r="D466" s="4" t="s">
        <v>783</v>
      </c>
      <c r="E466" s="4" t="s">
        <v>103</v>
      </c>
      <c r="F466" s="4" t="s">
        <v>131</v>
      </c>
      <c r="G466" s="4" t="s">
        <v>132</v>
      </c>
      <c r="H466" s="4" t="s">
        <v>167</v>
      </c>
      <c r="I466" s="5" t="s">
        <v>1584</v>
      </c>
      <c r="J466" s="5" t="s">
        <v>161</v>
      </c>
      <c r="K466" s="5" t="s">
        <v>1584</v>
      </c>
      <c r="L466" s="5" t="s">
        <v>176</v>
      </c>
      <c r="M466" s="4" t="s">
        <v>223</v>
      </c>
      <c r="N466" s="4" t="s">
        <v>2020</v>
      </c>
      <c r="O466" s="4" t="s">
        <v>103</v>
      </c>
      <c r="P466" s="4" t="s">
        <v>2021</v>
      </c>
      <c r="Q466" s="4" t="s">
        <v>2022</v>
      </c>
      <c r="R466" s="5">
        <v>62089</v>
      </c>
      <c r="S466" s="5">
        <v>120</v>
      </c>
      <c r="T466" s="5">
        <v>120</v>
      </c>
      <c r="U466" s="4" t="s">
        <v>2023</v>
      </c>
      <c r="V466" s="4" t="s">
        <v>142</v>
      </c>
      <c r="W466" s="4" t="s">
        <v>103</v>
      </c>
      <c r="X466" s="4" t="s">
        <v>143</v>
      </c>
      <c r="Y466" s="4" t="s">
        <v>152</v>
      </c>
      <c r="Z466" t="str">
        <f t="shared" si="8"/>
        <v>Feb-24</v>
      </c>
    </row>
    <row r="467" spans="1:26" ht="57.6" x14ac:dyDescent="0.3">
      <c r="A467" s="10">
        <v>133</v>
      </c>
      <c r="B467" s="4" t="s">
        <v>129</v>
      </c>
      <c r="C467" s="4" t="s">
        <v>130</v>
      </c>
      <c r="D467" s="4" t="s">
        <v>783</v>
      </c>
      <c r="E467" s="4" t="s">
        <v>103</v>
      </c>
      <c r="F467" s="4" t="s">
        <v>131</v>
      </c>
      <c r="G467" s="4" t="s">
        <v>166</v>
      </c>
      <c r="H467" s="4" t="s">
        <v>167</v>
      </c>
      <c r="I467" s="5" t="s">
        <v>1584</v>
      </c>
      <c r="J467" s="5" t="s">
        <v>136</v>
      </c>
      <c r="K467" s="5" t="s">
        <v>1584</v>
      </c>
      <c r="L467" s="5" t="s">
        <v>427</v>
      </c>
      <c r="M467" s="4" t="s">
        <v>168</v>
      </c>
      <c r="N467" s="4" t="s">
        <v>2024</v>
      </c>
      <c r="O467" s="4" t="s">
        <v>170</v>
      </c>
      <c r="P467" s="4" t="s">
        <v>2024</v>
      </c>
      <c r="Q467" s="4" t="s">
        <v>2025</v>
      </c>
      <c r="R467" s="5">
        <v>62076</v>
      </c>
      <c r="S467" s="5">
        <v>30</v>
      </c>
      <c r="T467" s="5">
        <v>30</v>
      </c>
      <c r="U467" s="4" t="s">
        <v>2026</v>
      </c>
      <c r="V467" s="4" t="s">
        <v>142</v>
      </c>
      <c r="W467" s="4" t="s">
        <v>103</v>
      </c>
      <c r="X467" s="4" t="s">
        <v>143</v>
      </c>
      <c r="Y467" s="4" t="s">
        <v>103</v>
      </c>
      <c r="Z467" t="str">
        <f t="shared" si="8"/>
        <v>Feb-24</v>
      </c>
    </row>
    <row r="468" spans="1:26" ht="172.8" x14ac:dyDescent="0.3">
      <c r="A468" s="10">
        <v>134</v>
      </c>
      <c r="B468" s="4" t="s">
        <v>129</v>
      </c>
      <c r="C468" s="4" t="s">
        <v>130</v>
      </c>
      <c r="D468" s="4" t="s">
        <v>783</v>
      </c>
      <c r="E468" s="4" t="s">
        <v>103</v>
      </c>
      <c r="F468" s="4" t="s">
        <v>131</v>
      </c>
      <c r="G468" s="4" t="s">
        <v>132</v>
      </c>
      <c r="H468" s="4" t="s">
        <v>167</v>
      </c>
      <c r="I468" s="5" t="s">
        <v>1584</v>
      </c>
      <c r="J468" s="5" t="s">
        <v>145</v>
      </c>
      <c r="K468" s="5" t="s">
        <v>1584</v>
      </c>
      <c r="L468" s="5" t="s">
        <v>621</v>
      </c>
      <c r="M468" s="4" t="s">
        <v>223</v>
      </c>
      <c r="N468" s="4" t="s">
        <v>2027</v>
      </c>
      <c r="O468" s="4" t="s">
        <v>170</v>
      </c>
      <c r="P468" s="4" t="s">
        <v>2027</v>
      </c>
      <c r="Q468" s="4" t="s">
        <v>2028</v>
      </c>
      <c r="R468" s="5">
        <v>62056</v>
      </c>
      <c r="S468" s="5">
        <v>300</v>
      </c>
      <c r="T468" s="5">
        <v>300</v>
      </c>
      <c r="U468" s="4" t="s">
        <v>2029</v>
      </c>
      <c r="V468" s="4" t="s">
        <v>151</v>
      </c>
      <c r="W468" s="4" t="s">
        <v>103</v>
      </c>
      <c r="X468" s="4" t="s">
        <v>143</v>
      </c>
      <c r="Y468" s="4" t="s">
        <v>152</v>
      </c>
      <c r="Z468" t="str">
        <f t="shared" si="8"/>
        <v>Feb-24</v>
      </c>
    </row>
    <row r="469" spans="1:26" ht="43.2" x14ac:dyDescent="0.3">
      <c r="A469" s="10">
        <v>135</v>
      </c>
      <c r="B469" s="4" t="s">
        <v>129</v>
      </c>
      <c r="C469" s="4" t="s">
        <v>130</v>
      </c>
      <c r="D469" s="4" t="s">
        <v>783</v>
      </c>
      <c r="E469" s="4" t="s">
        <v>103</v>
      </c>
      <c r="F469" s="4" t="s">
        <v>131</v>
      </c>
      <c r="G469" s="4" t="s">
        <v>132</v>
      </c>
      <c r="H469" s="4" t="s">
        <v>133</v>
      </c>
      <c r="I469" s="5" t="s">
        <v>1714</v>
      </c>
      <c r="J469" s="5" t="s">
        <v>216</v>
      </c>
      <c r="K469" s="5" t="s">
        <v>1714</v>
      </c>
      <c r="L469" s="5" t="s">
        <v>217</v>
      </c>
      <c r="M469" s="4" t="s">
        <v>137</v>
      </c>
      <c r="N469" s="4" t="s">
        <v>2030</v>
      </c>
      <c r="O469" s="4" t="s">
        <v>103</v>
      </c>
      <c r="P469" s="4" t="s">
        <v>2031</v>
      </c>
      <c r="Q469" s="4" t="s">
        <v>2032</v>
      </c>
      <c r="R469" s="5">
        <v>62181</v>
      </c>
      <c r="S469" s="5">
        <v>45</v>
      </c>
      <c r="T469" s="5">
        <v>45</v>
      </c>
      <c r="U469" s="4" t="s">
        <v>2033</v>
      </c>
      <c r="V469" s="4" t="s">
        <v>197</v>
      </c>
      <c r="W469" s="4" t="s">
        <v>103</v>
      </c>
      <c r="X469" s="4" t="s">
        <v>143</v>
      </c>
      <c r="Y469" s="4" t="s">
        <v>152</v>
      </c>
      <c r="Z469" t="str">
        <f t="shared" si="8"/>
        <v>Feb-24</v>
      </c>
    </row>
    <row r="470" spans="1:26" ht="57.6" x14ac:dyDescent="0.3">
      <c r="A470" s="10">
        <v>136</v>
      </c>
      <c r="B470" s="4" t="s">
        <v>129</v>
      </c>
      <c r="C470" s="4" t="s">
        <v>130</v>
      </c>
      <c r="D470" s="4" t="s">
        <v>783</v>
      </c>
      <c r="E470" s="4" t="s">
        <v>103</v>
      </c>
      <c r="F470" s="4" t="s">
        <v>131</v>
      </c>
      <c r="G470" s="4" t="s">
        <v>132</v>
      </c>
      <c r="H470" s="4" t="s">
        <v>133</v>
      </c>
      <c r="I470" s="5" t="s">
        <v>1597</v>
      </c>
      <c r="J470" s="5" t="s">
        <v>161</v>
      </c>
      <c r="K470" s="5" t="s">
        <v>1597</v>
      </c>
      <c r="L470" s="5" t="s">
        <v>2034</v>
      </c>
      <c r="M470" s="4" t="s">
        <v>137</v>
      </c>
      <c r="N470" s="4" t="s">
        <v>2035</v>
      </c>
      <c r="O470" s="4" t="s">
        <v>103</v>
      </c>
      <c r="P470" s="4" t="s">
        <v>2036</v>
      </c>
      <c r="Q470" s="4" t="s">
        <v>2037</v>
      </c>
      <c r="R470" s="5">
        <v>62118</v>
      </c>
      <c r="S470" s="5">
        <v>135</v>
      </c>
      <c r="T470" s="5">
        <v>135</v>
      </c>
      <c r="U470" s="4" t="s">
        <v>2038</v>
      </c>
      <c r="V470" s="4" t="s">
        <v>142</v>
      </c>
      <c r="W470" s="4" t="s">
        <v>103</v>
      </c>
      <c r="X470" s="4" t="s">
        <v>143</v>
      </c>
      <c r="Y470" s="4" t="s">
        <v>159</v>
      </c>
      <c r="Z470" t="str">
        <f t="shared" si="8"/>
        <v>Feb-24</v>
      </c>
    </row>
    <row r="471" spans="1:26" ht="57.6" x14ac:dyDescent="0.3">
      <c r="A471" s="10">
        <v>137</v>
      </c>
      <c r="B471" s="4" t="s">
        <v>129</v>
      </c>
      <c r="C471" s="4" t="s">
        <v>130</v>
      </c>
      <c r="D471" s="4" t="s">
        <v>783</v>
      </c>
      <c r="E471" s="4" t="s">
        <v>103</v>
      </c>
      <c r="F471" s="4" t="s">
        <v>131</v>
      </c>
      <c r="G471" s="4" t="s">
        <v>166</v>
      </c>
      <c r="H471" s="4" t="s">
        <v>167</v>
      </c>
      <c r="I471" s="5" t="s">
        <v>1783</v>
      </c>
      <c r="J471" s="5" t="s">
        <v>2039</v>
      </c>
      <c r="K471" s="5" t="s">
        <v>1783</v>
      </c>
      <c r="L471" s="5" t="s">
        <v>2040</v>
      </c>
      <c r="M471" s="4" t="s">
        <v>168</v>
      </c>
      <c r="N471" s="4" t="s">
        <v>2041</v>
      </c>
      <c r="O471" s="4" t="s">
        <v>170</v>
      </c>
      <c r="P471" s="4" t="s">
        <v>2041</v>
      </c>
      <c r="Q471" s="4" t="s">
        <v>2042</v>
      </c>
      <c r="R471" s="5">
        <v>62354</v>
      </c>
      <c r="S471" s="5">
        <v>60</v>
      </c>
      <c r="T471" s="5">
        <v>60</v>
      </c>
      <c r="U471" s="4" t="s">
        <v>2043</v>
      </c>
      <c r="V471" s="4" t="s">
        <v>142</v>
      </c>
      <c r="W471" s="4" t="s">
        <v>103</v>
      </c>
      <c r="X471" s="4" t="s">
        <v>143</v>
      </c>
      <c r="Y471" s="4" t="s">
        <v>103</v>
      </c>
      <c r="Z471" t="str">
        <f t="shared" si="8"/>
        <v>Feb-24</v>
      </c>
    </row>
    <row r="472" spans="1:26" ht="43.2" x14ac:dyDescent="0.3">
      <c r="A472" s="10">
        <v>138</v>
      </c>
      <c r="B472" s="4" t="s">
        <v>129</v>
      </c>
      <c r="C472" s="4" t="s">
        <v>130</v>
      </c>
      <c r="D472" s="4" t="s">
        <v>783</v>
      </c>
      <c r="E472" s="4" t="s">
        <v>103</v>
      </c>
      <c r="F472" s="4" t="s">
        <v>131</v>
      </c>
      <c r="G472" s="4" t="s">
        <v>132</v>
      </c>
      <c r="H472" s="4" t="s">
        <v>133</v>
      </c>
      <c r="I472" s="5" t="s">
        <v>1783</v>
      </c>
      <c r="J472" s="5" t="s">
        <v>906</v>
      </c>
      <c r="K472" s="5" t="s">
        <v>1783</v>
      </c>
      <c r="L472" s="5" t="s">
        <v>161</v>
      </c>
      <c r="M472" s="4" t="s">
        <v>137</v>
      </c>
      <c r="N472" s="4" t="s">
        <v>2044</v>
      </c>
      <c r="O472" s="4" t="s">
        <v>103</v>
      </c>
      <c r="P472" s="4" t="s">
        <v>2045</v>
      </c>
      <c r="Q472" s="4" t="s">
        <v>2046</v>
      </c>
      <c r="R472" s="5">
        <v>62155</v>
      </c>
      <c r="S472" s="5">
        <v>90</v>
      </c>
      <c r="T472" s="5">
        <v>90</v>
      </c>
      <c r="U472" s="4" t="s">
        <v>2047</v>
      </c>
      <c r="V472" s="4" t="s">
        <v>142</v>
      </c>
      <c r="W472" s="4" t="s">
        <v>103</v>
      </c>
      <c r="X472" s="4" t="s">
        <v>143</v>
      </c>
      <c r="Y472" s="4" t="s">
        <v>152</v>
      </c>
      <c r="Z472" t="str">
        <f t="shared" si="8"/>
        <v>Feb-24</v>
      </c>
    </row>
    <row r="473" spans="1:26" ht="43.2" x14ac:dyDescent="0.3">
      <c r="A473" s="10">
        <v>139</v>
      </c>
      <c r="B473" s="4" t="s">
        <v>129</v>
      </c>
      <c r="C473" s="4" t="s">
        <v>130</v>
      </c>
      <c r="D473" s="4" t="s">
        <v>790</v>
      </c>
      <c r="E473" s="4" t="s">
        <v>103</v>
      </c>
      <c r="F473" s="4" t="s">
        <v>131</v>
      </c>
      <c r="G473" s="4" t="s">
        <v>166</v>
      </c>
      <c r="H473" s="4" t="s">
        <v>133</v>
      </c>
      <c r="I473" s="5" t="s">
        <v>1618</v>
      </c>
      <c r="J473" s="5" t="s">
        <v>2048</v>
      </c>
      <c r="K473" s="5" t="s">
        <v>1618</v>
      </c>
      <c r="L473" s="5" t="s">
        <v>2049</v>
      </c>
      <c r="M473" s="4" t="s">
        <v>263</v>
      </c>
      <c r="N473" s="4" t="s">
        <v>2050</v>
      </c>
      <c r="O473" s="4" t="s">
        <v>103</v>
      </c>
      <c r="P473" s="4" t="s">
        <v>2051</v>
      </c>
      <c r="Q473" s="4" t="s">
        <v>2052</v>
      </c>
      <c r="R473" s="5">
        <v>61871</v>
      </c>
      <c r="S473" s="5">
        <v>25</v>
      </c>
      <c r="T473" s="5">
        <v>25</v>
      </c>
      <c r="U473" s="4" t="s">
        <v>1811</v>
      </c>
      <c r="V473" s="4" t="s">
        <v>151</v>
      </c>
      <c r="W473" s="4" t="s">
        <v>103</v>
      </c>
      <c r="X473" s="4" t="s">
        <v>143</v>
      </c>
      <c r="Y473" s="4" t="s">
        <v>103</v>
      </c>
      <c r="Z473" t="str">
        <f t="shared" si="8"/>
        <v>Feb-24</v>
      </c>
    </row>
    <row r="474" spans="1:26" ht="57.6" x14ac:dyDescent="0.3">
      <c r="A474" s="10">
        <v>140</v>
      </c>
      <c r="B474" s="4" t="s">
        <v>129</v>
      </c>
      <c r="C474" s="4" t="s">
        <v>130</v>
      </c>
      <c r="D474" s="4" t="s">
        <v>790</v>
      </c>
      <c r="E474" s="4" t="s">
        <v>103</v>
      </c>
      <c r="F474" s="4" t="s">
        <v>131</v>
      </c>
      <c r="G474" s="4" t="s">
        <v>166</v>
      </c>
      <c r="H474" s="4" t="s">
        <v>133</v>
      </c>
      <c r="I474" s="5" t="s">
        <v>1714</v>
      </c>
      <c r="J474" s="5" t="s">
        <v>487</v>
      </c>
      <c r="K474" s="5" t="s">
        <v>1714</v>
      </c>
      <c r="L474" s="5" t="s">
        <v>176</v>
      </c>
      <c r="M474" s="4" t="s">
        <v>263</v>
      </c>
      <c r="N474" s="4" t="s">
        <v>2053</v>
      </c>
      <c r="O474" s="4" t="s">
        <v>170</v>
      </c>
      <c r="P474" s="4" t="s">
        <v>2053</v>
      </c>
      <c r="Q474" s="4" t="s">
        <v>2054</v>
      </c>
      <c r="R474" s="5">
        <v>62126</v>
      </c>
      <c r="S474" s="5">
        <v>30</v>
      </c>
      <c r="T474" s="5">
        <v>30</v>
      </c>
      <c r="U474" s="4" t="s">
        <v>2055</v>
      </c>
      <c r="V474" s="4" t="s">
        <v>142</v>
      </c>
      <c r="W474" s="4" t="s">
        <v>103</v>
      </c>
      <c r="X474" s="4" t="s">
        <v>143</v>
      </c>
      <c r="Y474" s="4" t="s">
        <v>103</v>
      </c>
      <c r="Z474" t="str">
        <f t="shared" si="8"/>
        <v>Feb-24</v>
      </c>
    </row>
    <row r="475" spans="1:26" ht="43.2" x14ac:dyDescent="0.3">
      <c r="A475" s="10">
        <v>141</v>
      </c>
      <c r="B475" s="4" t="s">
        <v>129</v>
      </c>
      <c r="C475" s="4" t="s">
        <v>130</v>
      </c>
      <c r="D475" s="4" t="s">
        <v>826</v>
      </c>
      <c r="E475" s="4" t="s">
        <v>103</v>
      </c>
      <c r="F475" s="4" t="s">
        <v>131</v>
      </c>
      <c r="G475" s="4" t="s">
        <v>827</v>
      </c>
      <c r="H475" s="4" t="s">
        <v>133</v>
      </c>
      <c r="I475" s="5" t="s">
        <v>1592</v>
      </c>
      <c r="J475" s="5" t="s">
        <v>435</v>
      </c>
      <c r="K475" s="5" t="s">
        <v>1592</v>
      </c>
      <c r="L475" s="5" t="s">
        <v>222</v>
      </c>
      <c r="M475" s="4" t="s">
        <v>137</v>
      </c>
      <c r="N475" s="4" t="s">
        <v>2056</v>
      </c>
      <c r="O475" s="4" t="s">
        <v>103</v>
      </c>
      <c r="P475" s="4" t="s">
        <v>2057</v>
      </c>
      <c r="Q475" s="4" t="s">
        <v>2058</v>
      </c>
      <c r="R475" s="5">
        <v>61623</v>
      </c>
      <c r="S475" s="5">
        <v>90</v>
      </c>
      <c r="T475" s="5">
        <v>90</v>
      </c>
      <c r="U475" s="4" t="s">
        <v>2059</v>
      </c>
      <c r="V475" s="4" t="s">
        <v>197</v>
      </c>
      <c r="W475" s="4" t="s">
        <v>103</v>
      </c>
      <c r="X475" s="4" t="s">
        <v>143</v>
      </c>
      <c r="Y475" s="4">
        <v>69173</v>
      </c>
      <c r="Z475" t="str">
        <f t="shared" si="8"/>
        <v>Feb-24</v>
      </c>
    </row>
    <row r="476" spans="1:26" ht="72" x14ac:dyDescent="0.3">
      <c r="A476" s="10">
        <v>142</v>
      </c>
      <c r="B476" s="4" t="s">
        <v>129</v>
      </c>
      <c r="C476" s="4" t="s">
        <v>130</v>
      </c>
      <c r="D476" s="4" t="s">
        <v>826</v>
      </c>
      <c r="E476" s="4" t="s">
        <v>103</v>
      </c>
      <c r="F476" s="4" t="s">
        <v>131</v>
      </c>
      <c r="G476" s="4" t="s">
        <v>827</v>
      </c>
      <c r="H476" s="4" t="s">
        <v>133</v>
      </c>
      <c r="I476" s="5" t="s">
        <v>1648</v>
      </c>
      <c r="J476" s="5" t="s">
        <v>216</v>
      </c>
      <c r="K476" s="5" t="s">
        <v>1648</v>
      </c>
      <c r="L476" s="5" t="s">
        <v>331</v>
      </c>
      <c r="M476" s="4" t="s">
        <v>137</v>
      </c>
      <c r="N476" s="4" t="s">
        <v>2060</v>
      </c>
      <c r="O476" s="4" t="s">
        <v>103</v>
      </c>
      <c r="P476" s="4" t="s">
        <v>2060</v>
      </c>
      <c r="Q476" s="4" t="s">
        <v>2061</v>
      </c>
      <c r="R476" s="5">
        <v>61720</v>
      </c>
      <c r="S476" s="5">
        <v>150</v>
      </c>
      <c r="T476" s="5">
        <v>150</v>
      </c>
      <c r="U476" s="4" t="s">
        <v>2062</v>
      </c>
      <c r="V476" s="4" t="s">
        <v>197</v>
      </c>
      <c r="W476" s="4" t="s">
        <v>103</v>
      </c>
      <c r="X476" s="4" t="s">
        <v>143</v>
      </c>
      <c r="Y476" s="4">
        <v>69180</v>
      </c>
      <c r="Z476" t="str">
        <f t="shared" si="8"/>
        <v>Feb-24</v>
      </c>
    </row>
    <row r="477" spans="1:26" ht="43.2" x14ac:dyDescent="0.3">
      <c r="A477" s="10">
        <v>143</v>
      </c>
      <c r="B477" s="4" t="s">
        <v>129</v>
      </c>
      <c r="C477" s="4" t="s">
        <v>130</v>
      </c>
      <c r="D477" s="4" t="s">
        <v>826</v>
      </c>
      <c r="E477" s="4" t="s">
        <v>103</v>
      </c>
      <c r="F477" s="4" t="s">
        <v>131</v>
      </c>
      <c r="G477" s="4" t="s">
        <v>827</v>
      </c>
      <c r="H477" s="4" t="s">
        <v>133</v>
      </c>
      <c r="I477" s="5" t="s">
        <v>1584</v>
      </c>
      <c r="J477" s="5" t="s">
        <v>360</v>
      </c>
      <c r="K477" s="5" t="s">
        <v>1584</v>
      </c>
      <c r="L477" s="5" t="s">
        <v>474</v>
      </c>
      <c r="M477" s="4" t="s">
        <v>137</v>
      </c>
      <c r="N477" s="4" t="s">
        <v>2063</v>
      </c>
      <c r="O477" s="4" t="s">
        <v>103</v>
      </c>
      <c r="P477" s="4" t="s">
        <v>2063</v>
      </c>
      <c r="Q477" s="4" t="s">
        <v>2064</v>
      </c>
      <c r="R477" s="5">
        <v>62109</v>
      </c>
      <c r="S477" s="5">
        <v>75</v>
      </c>
      <c r="T477" s="5">
        <v>75</v>
      </c>
      <c r="U477" s="4" t="s">
        <v>2065</v>
      </c>
      <c r="V477" s="4" t="s">
        <v>142</v>
      </c>
      <c r="W477" s="4" t="s">
        <v>103</v>
      </c>
      <c r="X477" s="4" t="s">
        <v>143</v>
      </c>
      <c r="Y477" s="4">
        <v>70213</v>
      </c>
      <c r="Z477" t="str">
        <f t="shared" si="8"/>
        <v>Feb-24</v>
      </c>
    </row>
    <row r="478" spans="1:26" ht="43.2" x14ac:dyDescent="0.3">
      <c r="A478" s="10">
        <v>144</v>
      </c>
      <c r="B478" s="4" t="s">
        <v>129</v>
      </c>
      <c r="C478" s="4" t="s">
        <v>130</v>
      </c>
      <c r="D478" s="4" t="s">
        <v>826</v>
      </c>
      <c r="E478" s="4" t="s">
        <v>103</v>
      </c>
      <c r="F478" s="4" t="s">
        <v>131</v>
      </c>
      <c r="G478" s="4" t="s">
        <v>827</v>
      </c>
      <c r="H478" s="4" t="s">
        <v>133</v>
      </c>
      <c r="I478" s="5" t="s">
        <v>1783</v>
      </c>
      <c r="J478" s="5" t="s">
        <v>1477</v>
      </c>
      <c r="K478" s="5" t="s">
        <v>1783</v>
      </c>
      <c r="L478" s="5" t="s">
        <v>279</v>
      </c>
      <c r="M478" s="4" t="s">
        <v>137</v>
      </c>
      <c r="N478" s="4" t="s">
        <v>2066</v>
      </c>
      <c r="O478" s="4" t="s">
        <v>2067</v>
      </c>
      <c r="P478" s="4" t="s">
        <v>2068</v>
      </c>
      <c r="Q478" s="4" t="s">
        <v>2069</v>
      </c>
      <c r="R478" s="5">
        <v>62147</v>
      </c>
      <c r="S478" s="5">
        <v>100</v>
      </c>
      <c r="T478" s="5">
        <v>100</v>
      </c>
      <c r="U478" s="4" t="s">
        <v>1137</v>
      </c>
      <c r="V478" s="4" t="s">
        <v>142</v>
      </c>
      <c r="W478" s="4" t="s">
        <v>103</v>
      </c>
      <c r="X478" s="4" t="s">
        <v>143</v>
      </c>
      <c r="Y478" s="4">
        <v>69287</v>
      </c>
      <c r="Z478" t="str">
        <f t="shared" si="8"/>
        <v>Feb-24</v>
      </c>
    </row>
    <row r="479" spans="1:26" ht="43.2" x14ac:dyDescent="0.3">
      <c r="A479" s="10">
        <v>145</v>
      </c>
      <c r="B479" s="4" t="s">
        <v>129</v>
      </c>
      <c r="C479" s="4" t="s">
        <v>130</v>
      </c>
      <c r="D479" s="4" t="s">
        <v>831</v>
      </c>
      <c r="E479" s="4" t="s">
        <v>103</v>
      </c>
      <c r="F479" s="4" t="s">
        <v>131</v>
      </c>
      <c r="G479" s="4" t="s">
        <v>166</v>
      </c>
      <c r="H479" s="4" t="s">
        <v>133</v>
      </c>
      <c r="I479" s="5" t="s">
        <v>1609</v>
      </c>
      <c r="J479" s="5" t="s">
        <v>1250</v>
      </c>
      <c r="K479" s="5" t="s">
        <v>1609</v>
      </c>
      <c r="L479" s="5" t="s">
        <v>978</v>
      </c>
      <c r="M479" s="4" t="s">
        <v>263</v>
      </c>
      <c r="N479" s="4" t="s">
        <v>2070</v>
      </c>
      <c r="O479" s="4" t="s">
        <v>103</v>
      </c>
      <c r="P479" s="4" t="s">
        <v>2071</v>
      </c>
      <c r="Q479" s="4" t="s">
        <v>2071</v>
      </c>
      <c r="R479" s="5">
        <v>61981</v>
      </c>
      <c r="S479" s="5">
        <v>15</v>
      </c>
      <c r="T479" s="5">
        <v>15</v>
      </c>
      <c r="U479" s="4" t="s">
        <v>260</v>
      </c>
      <c r="V479" s="4" t="s">
        <v>142</v>
      </c>
      <c r="W479" s="4" t="s">
        <v>103</v>
      </c>
      <c r="X479" s="4" t="s">
        <v>143</v>
      </c>
      <c r="Y479" s="4" t="s">
        <v>152</v>
      </c>
      <c r="Z479" t="str">
        <f t="shared" si="8"/>
        <v>Feb-24</v>
      </c>
    </row>
    <row r="480" spans="1:26" ht="43.2" x14ac:dyDescent="0.3">
      <c r="A480" s="10">
        <v>146</v>
      </c>
      <c r="B480" s="4" t="s">
        <v>129</v>
      </c>
      <c r="C480" s="4" t="s">
        <v>130</v>
      </c>
      <c r="D480" s="4" t="s">
        <v>831</v>
      </c>
      <c r="E480" s="4" t="s">
        <v>103</v>
      </c>
      <c r="F480" s="4" t="s">
        <v>131</v>
      </c>
      <c r="G480" s="4" t="s">
        <v>132</v>
      </c>
      <c r="H480" s="4" t="s">
        <v>133</v>
      </c>
      <c r="I480" s="5" t="s">
        <v>1898</v>
      </c>
      <c r="J480" s="5" t="s">
        <v>2072</v>
      </c>
      <c r="K480" s="5" t="s">
        <v>1898</v>
      </c>
      <c r="L480" s="5" t="s">
        <v>505</v>
      </c>
      <c r="M480" s="4" t="s">
        <v>137</v>
      </c>
      <c r="N480" s="4" t="s">
        <v>2073</v>
      </c>
      <c r="O480" s="4" t="s">
        <v>103</v>
      </c>
      <c r="P480" s="4" t="s">
        <v>2073</v>
      </c>
      <c r="Q480" s="4" t="s">
        <v>2074</v>
      </c>
      <c r="R480" s="5">
        <v>62105</v>
      </c>
      <c r="S480" s="5">
        <v>10</v>
      </c>
      <c r="T480" s="5">
        <v>10</v>
      </c>
      <c r="U480" s="4" t="s">
        <v>1467</v>
      </c>
      <c r="V480" s="4" t="s">
        <v>142</v>
      </c>
      <c r="W480" s="4" t="s">
        <v>103</v>
      </c>
      <c r="X480" s="4" t="s">
        <v>143</v>
      </c>
      <c r="Y480" s="4">
        <v>70211</v>
      </c>
      <c r="Z480" t="str">
        <f t="shared" si="8"/>
        <v>Feb-24</v>
      </c>
    </row>
    <row r="481" spans="1:26" ht="43.2" x14ac:dyDescent="0.3">
      <c r="A481" s="10">
        <v>147</v>
      </c>
      <c r="B481" s="4" t="s">
        <v>129</v>
      </c>
      <c r="C481" s="4" t="s">
        <v>130</v>
      </c>
      <c r="D481" s="4" t="s">
        <v>840</v>
      </c>
      <c r="E481" s="4" t="s">
        <v>103</v>
      </c>
      <c r="F481" s="4" t="s">
        <v>131</v>
      </c>
      <c r="G481" s="4" t="s">
        <v>166</v>
      </c>
      <c r="H481" s="4" t="s">
        <v>133</v>
      </c>
      <c r="I481" s="5" t="s">
        <v>1648</v>
      </c>
      <c r="J481" s="5" t="s">
        <v>531</v>
      </c>
      <c r="K481" s="5" t="s">
        <v>1648</v>
      </c>
      <c r="L481" s="5" t="s">
        <v>155</v>
      </c>
      <c r="M481" s="4" t="s">
        <v>263</v>
      </c>
      <c r="N481" s="4" t="s">
        <v>2075</v>
      </c>
      <c r="O481" s="4" t="s">
        <v>103</v>
      </c>
      <c r="P481" s="4" t="s">
        <v>1832</v>
      </c>
      <c r="Q481" s="4" t="s">
        <v>2076</v>
      </c>
      <c r="R481" s="5">
        <v>61775</v>
      </c>
      <c r="S481" s="5">
        <v>15</v>
      </c>
      <c r="T481" s="5">
        <v>15</v>
      </c>
      <c r="U481" s="4" t="s">
        <v>1467</v>
      </c>
      <c r="V481" s="4" t="s">
        <v>151</v>
      </c>
      <c r="W481" s="4" t="s">
        <v>103</v>
      </c>
      <c r="X481" s="4" t="s">
        <v>143</v>
      </c>
      <c r="Y481" s="4" t="s">
        <v>103</v>
      </c>
      <c r="Z481" t="str">
        <f t="shared" si="8"/>
        <v>Feb-24</v>
      </c>
    </row>
    <row r="482" spans="1:26" ht="57.6" x14ac:dyDescent="0.3">
      <c r="A482" s="10">
        <v>148</v>
      </c>
      <c r="B482" s="4" t="s">
        <v>129</v>
      </c>
      <c r="C482" s="4" t="s">
        <v>130</v>
      </c>
      <c r="D482" s="4" t="s">
        <v>840</v>
      </c>
      <c r="E482" s="4" t="s">
        <v>103</v>
      </c>
      <c r="F482" s="4" t="s">
        <v>131</v>
      </c>
      <c r="G482" s="4" t="s">
        <v>132</v>
      </c>
      <c r="H482" s="4" t="s">
        <v>167</v>
      </c>
      <c r="I482" s="5" t="s">
        <v>1648</v>
      </c>
      <c r="J482" s="5" t="s">
        <v>216</v>
      </c>
      <c r="K482" s="5" t="s">
        <v>1648</v>
      </c>
      <c r="L482" s="5" t="s">
        <v>229</v>
      </c>
      <c r="M482" s="4" t="s">
        <v>223</v>
      </c>
      <c r="N482" s="4" t="s">
        <v>2077</v>
      </c>
      <c r="O482" s="4" t="s">
        <v>2078</v>
      </c>
      <c r="P482" s="4" t="s">
        <v>2079</v>
      </c>
      <c r="Q482" s="4" t="s">
        <v>2080</v>
      </c>
      <c r="R482" s="5">
        <v>61719</v>
      </c>
      <c r="S482" s="5">
        <v>180</v>
      </c>
      <c r="T482" s="5">
        <v>180</v>
      </c>
      <c r="U482" s="4" t="s">
        <v>2081</v>
      </c>
      <c r="V482" s="4" t="s">
        <v>197</v>
      </c>
      <c r="W482" s="4" t="s">
        <v>103</v>
      </c>
      <c r="X482" s="4" t="s">
        <v>143</v>
      </c>
      <c r="Y482" s="4">
        <v>69179</v>
      </c>
      <c r="Z482" t="str">
        <f t="shared" si="8"/>
        <v>Feb-24</v>
      </c>
    </row>
    <row r="483" spans="1:26" ht="43.2" x14ac:dyDescent="0.3">
      <c r="A483" s="10">
        <v>149</v>
      </c>
      <c r="B483" s="4" t="s">
        <v>129</v>
      </c>
      <c r="C483" s="4" t="s">
        <v>130</v>
      </c>
      <c r="D483" s="4" t="s">
        <v>840</v>
      </c>
      <c r="E483" s="4" t="s">
        <v>103</v>
      </c>
      <c r="F483" s="4" t="s">
        <v>131</v>
      </c>
      <c r="G483" s="4" t="s">
        <v>132</v>
      </c>
      <c r="H483" s="4" t="s">
        <v>133</v>
      </c>
      <c r="I483" s="5" t="s">
        <v>1692</v>
      </c>
      <c r="J483" s="5" t="s">
        <v>1476</v>
      </c>
      <c r="K483" s="5" t="s">
        <v>1692</v>
      </c>
      <c r="L483" s="5" t="s">
        <v>474</v>
      </c>
      <c r="M483" s="4" t="s">
        <v>137</v>
      </c>
      <c r="N483" s="4" t="s">
        <v>2082</v>
      </c>
      <c r="O483" s="4" t="s">
        <v>103</v>
      </c>
      <c r="P483" s="4" t="s">
        <v>2083</v>
      </c>
      <c r="Q483" s="4" t="s">
        <v>2084</v>
      </c>
      <c r="R483" s="5">
        <v>61970</v>
      </c>
      <c r="S483" s="5">
        <v>10</v>
      </c>
      <c r="T483" s="5">
        <v>10</v>
      </c>
      <c r="U483" s="4" t="s">
        <v>814</v>
      </c>
      <c r="V483" s="4" t="s">
        <v>142</v>
      </c>
      <c r="W483" s="4" t="s">
        <v>103</v>
      </c>
      <c r="X483" s="4" t="s">
        <v>143</v>
      </c>
      <c r="Y483" s="4" t="s">
        <v>159</v>
      </c>
      <c r="Z483" t="str">
        <f t="shared" si="8"/>
        <v>Feb-24</v>
      </c>
    </row>
    <row r="484" spans="1:26" ht="57.6" x14ac:dyDescent="0.3">
      <c r="A484" s="10">
        <v>150</v>
      </c>
      <c r="B484" s="4" t="s">
        <v>129</v>
      </c>
      <c r="C484" s="4" t="s">
        <v>130</v>
      </c>
      <c r="D484" s="4" t="s">
        <v>840</v>
      </c>
      <c r="E484" s="4" t="s">
        <v>103</v>
      </c>
      <c r="F484" s="4" t="s">
        <v>131</v>
      </c>
      <c r="G484" s="4" t="s">
        <v>132</v>
      </c>
      <c r="H484" s="4" t="s">
        <v>133</v>
      </c>
      <c r="I484" s="5" t="s">
        <v>1714</v>
      </c>
      <c r="J484" s="5" t="s">
        <v>696</v>
      </c>
      <c r="K484" s="5" t="s">
        <v>1714</v>
      </c>
      <c r="L484" s="5" t="s">
        <v>1250</v>
      </c>
      <c r="M484" s="4" t="s">
        <v>137</v>
      </c>
      <c r="N484" s="4" t="s">
        <v>2085</v>
      </c>
      <c r="O484" s="4" t="s">
        <v>103</v>
      </c>
      <c r="P484" s="4" t="s">
        <v>2086</v>
      </c>
      <c r="Q484" s="4" t="s">
        <v>2086</v>
      </c>
      <c r="R484" s="5">
        <v>62182</v>
      </c>
      <c r="S484" s="5">
        <v>60</v>
      </c>
      <c r="T484" s="5">
        <v>60</v>
      </c>
      <c r="U484" s="4" t="s">
        <v>814</v>
      </c>
      <c r="V484" s="4" t="s">
        <v>197</v>
      </c>
      <c r="W484" s="4" t="s">
        <v>103</v>
      </c>
      <c r="X484" s="4" t="s">
        <v>143</v>
      </c>
      <c r="Y484" s="4" t="s">
        <v>152</v>
      </c>
      <c r="Z484" t="str">
        <f t="shared" si="8"/>
        <v>Feb-24</v>
      </c>
    </row>
    <row r="485" spans="1:26" ht="43.2" x14ac:dyDescent="0.3">
      <c r="A485" s="10">
        <v>151</v>
      </c>
      <c r="B485" s="4" t="s">
        <v>129</v>
      </c>
      <c r="C485" s="4" t="s">
        <v>130</v>
      </c>
      <c r="D485" s="4" t="s">
        <v>840</v>
      </c>
      <c r="E485" s="4" t="s">
        <v>103</v>
      </c>
      <c r="F485" s="4" t="s">
        <v>131</v>
      </c>
      <c r="G485" s="4" t="s">
        <v>132</v>
      </c>
      <c r="H485" s="4" t="s">
        <v>133</v>
      </c>
      <c r="I485" s="5" t="s">
        <v>1780</v>
      </c>
      <c r="J485" s="5" t="s">
        <v>192</v>
      </c>
      <c r="K485" s="5" t="s">
        <v>1718</v>
      </c>
      <c r="L485" s="5" t="s">
        <v>216</v>
      </c>
      <c r="M485" s="4" t="s">
        <v>137</v>
      </c>
      <c r="N485" s="4" t="s">
        <v>2087</v>
      </c>
      <c r="O485" s="4" t="s">
        <v>103</v>
      </c>
      <c r="P485" s="4" t="s">
        <v>2088</v>
      </c>
      <c r="Q485" s="4" t="s">
        <v>2089</v>
      </c>
      <c r="R485" s="5">
        <v>62183</v>
      </c>
      <c r="S485" s="5">
        <v>30</v>
      </c>
      <c r="T485" s="5">
        <v>30</v>
      </c>
      <c r="U485" s="4" t="s">
        <v>814</v>
      </c>
      <c r="V485" s="4" t="s">
        <v>197</v>
      </c>
      <c r="W485" s="4" t="s">
        <v>103</v>
      </c>
      <c r="X485" s="4" t="s">
        <v>143</v>
      </c>
      <c r="Y485" s="4" t="s">
        <v>152</v>
      </c>
      <c r="Z485" t="str">
        <f t="shared" si="8"/>
        <v>Feb-24</v>
      </c>
    </row>
    <row r="486" spans="1:26" ht="43.2" x14ac:dyDescent="0.3">
      <c r="A486" s="10">
        <v>152</v>
      </c>
      <c r="B486" s="4" t="s">
        <v>129</v>
      </c>
      <c r="C486" s="4" t="s">
        <v>130</v>
      </c>
      <c r="D486" s="4" t="s">
        <v>840</v>
      </c>
      <c r="E486" s="4" t="s">
        <v>103</v>
      </c>
      <c r="F486" s="4" t="s">
        <v>131</v>
      </c>
      <c r="G486" s="4" t="s">
        <v>132</v>
      </c>
      <c r="H486" s="4" t="s">
        <v>133</v>
      </c>
      <c r="I486" s="5" t="s">
        <v>1783</v>
      </c>
      <c r="J486" s="5" t="s">
        <v>2049</v>
      </c>
      <c r="K486" s="5" t="s">
        <v>1783</v>
      </c>
      <c r="L486" s="5" t="s">
        <v>467</v>
      </c>
      <c r="M486" s="4" t="s">
        <v>137</v>
      </c>
      <c r="N486" s="4" t="s">
        <v>2090</v>
      </c>
      <c r="O486" s="4" t="s">
        <v>2091</v>
      </c>
      <c r="P486" s="4" t="s">
        <v>2092</v>
      </c>
      <c r="Q486" s="4" t="s">
        <v>2093</v>
      </c>
      <c r="R486" s="5">
        <v>62145</v>
      </c>
      <c r="S486" s="5">
        <v>70</v>
      </c>
      <c r="T486" s="5">
        <v>70</v>
      </c>
      <c r="U486" s="4" t="s">
        <v>1881</v>
      </c>
      <c r="V486" s="4" t="s">
        <v>151</v>
      </c>
      <c r="W486" s="4" t="s">
        <v>103</v>
      </c>
      <c r="X486" s="4" t="s">
        <v>143</v>
      </c>
      <c r="Y486" s="4">
        <v>69289</v>
      </c>
      <c r="Z486" t="str">
        <f t="shared" si="8"/>
        <v>Feb-24</v>
      </c>
    </row>
    <row r="487" spans="1:26" ht="43.2" x14ac:dyDescent="0.3">
      <c r="A487" s="10">
        <v>153</v>
      </c>
      <c r="B487" s="4" t="s">
        <v>129</v>
      </c>
      <c r="C487" s="4" t="s">
        <v>1397</v>
      </c>
      <c r="D487" s="4" t="s">
        <v>1554</v>
      </c>
      <c r="E487" s="4" t="s">
        <v>103</v>
      </c>
      <c r="F487" s="4" t="s">
        <v>131</v>
      </c>
      <c r="G487" s="4" t="s">
        <v>198</v>
      </c>
      <c r="H487" s="4" t="s">
        <v>133</v>
      </c>
      <c r="I487" s="5" t="s">
        <v>1645</v>
      </c>
      <c r="J487" s="5" t="s">
        <v>331</v>
      </c>
      <c r="K487" s="5" t="s">
        <v>1645</v>
      </c>
      <c r="L487" s="5" t="s">
        <v>229</v>
      </c>
      <c r="M487" s="4" t="s">
        <v>137</v>
      </c>
      <c r="N487" s="4" t="s">
        <v>2094</v>
      </c>
      <c r="O487" s="4" t="s">
        <v>103</v>
      </c>
      <c r="P487" s="4" t="s">
        <v>2094</v>
      </c>
      <c r="Q487" s="4" t="s">
        <v>2095</v>
      </c>
      <c r="R487" s="5">
        <v>61659</v>
      </c>
      <c r="S487" s="5">
        <v>30</v>
      </c>
      <c r="T487" s="5">
        <v>30</v>
      </c>
      <c r="U487" s="4" t="s">
        <v>625</v>
      </c>
      <c r="V487" s="4" t="s">
        <v>197</v>
      </c>
      <c r="W487" s="4" t="s">
        <v>103</v>
      </c>
      <c r="X487" s="4" t="s">
        <v>143</v>
      </c>
      <c r="Y487" s="4" t="s">
        <v>152</v>
      </c>
      <c r="Z487" t="str">
        <f t="shared" si="8"/>
        <v>Feb-24</v>
      </c>
    </row>
    <row r="488" spans="1:26" ht="43.2" x14ac:dyDescent="0.3">
      <c r="A488" s="10">
        <v>154</v>
      </c>
      <c r="B488" s="4" t="s">
        <v>129</v>
      </c>
      <c r="C488" s="4" t="s">
        <v>1397</v>
      </c>
      <c r="D488" s="4" t="s">
        <v>1554</v>
      </c>
      <c r="E488" s="4" t="s">
        <v>103</v>
      </c>
      <c r="F488" s="4" t="s">
        <v>131</v>
      </c>
      <c r="G488" s="4" t="s">
        <v>198</v>
      </c>
      <c r="H488" s="4" t="s">
        <v>133</v>
      </c>
      <c r="I488" s="5" t="s">
        <v>1687</v>
      </c>
      <c r="J488" s="5" t="s">
        <v>1112</v>
      </c>
      <c r="K488" s="5" t="s">
        <v>1687</v>
      </c>
      <c r="L488" s="5" t="s">
        <v>235</v>
      </c>
      <c r="M488" s="4" t="s">
        <v>137</v>
      </c>
      <c r="N488" s="4" t="s">
        <v>2096</v>
      </c>
      <c r="O488" s="4" t="s">
        <v>103</v>
      </c>
      <c r="P488" s="4" t="s">
        <v>2097</v>
      </c>
      <c r="Q488" s="4" t="s">
        <v>2098</v>
      </c>
      <c r="R488" s="5">
        <v>61948</v>
      </c>
      <c r="S488" s="5">
        <v>40</v>
      </c>
      <c r="T488" s="5">
        <v>40</v>
      </c>
      <c r="U488" s="4" t="s">
        <v>2099</v>
      </c>
      <c r="V488" s="4" t="s">
        <v>197</v>
      </c>
      <c r="W488" s="4" t="s">
        <v>103</v>
      </c>
      <c r="X488" s="4" t="s">
        <v>143</v>
      </c>
      <c r="Y488" s="4">
        <v>69194</v>
      </c>
      <c r="Z488" t="str">
        <f t="shared" si="8"/>
        <v>Feb-24</v>
      </c>
    </row>
    <row r="489" spans="1:26" ht="43.2" x14ac:dyDescent="0.3">
      <c r="A489" s="10">
        <v>155</v>
      </c>
      <c r="B489" s="4" t="s">
        <v>129</v>
      </c>
      <c r="C489" s="4" t="s">
        <v>1397</v>
      </c>
      <c r="D489" s="4" t="s">
        <v>1554</v>
      </c>
      <c r="E489" s="4" t="s">
        <v>103</v>
      </c>
      <c r="F489" s="4" t="s">
        <v>131</v>
      </c>
      <c r="G489" s="4" t="s">
        <v>198</v>
      </c>
      <c r="H489" s="4" t="s">
        <v>133</v>
      </c>
      <c r="I489" s="5" t="s">
        <v>1609</v>
      </c>
      <c r="J489" s="5" t="s">
        <v>1675</v>
      </c>
      <c r="K489" s="5" t="s">
        <v>1609</v>
      </c>
      <c r="L489" s="5" t="s">
        <v>2100</v>
      </c>
      <c r="M489" s="4" t="s">
        <v>137</v>
      </c>
      <c r="N489" s="4" t="s">
        <v>2101</v>
      </c>
      <c r="O489" s="4" t="s">
        <v>103</v>
      </c>
      <c r="P489" s="4" t="s">
        <v>2102</v>
      </c>
      <c r="Q489" s="4" t="s">
        <v>2103</v>
      </c>
      <c r="R489" s="5">
        <v>62000</v>
      </c>
      <c r="S489" s="5">
        <v>85</v>
      </c>
      <c r="T489" s="5">
        <v>85</v>
      </c>
      <c r="U489" s="4" t="s">
        <v>2104</v>
      </c>
      <c r="V489" s="4" t="s">
        <v>197</v>
      </c>
      <c r="W489" s="4" t="s">
        <v>103</v>
      </c>
      <c r="X489" s="4" t="s">
        <v>143</v>
      </c>
      <c r="Y489" s="4">
        <v>70206</v>
      </c>
      <c r="Z489" t="str">
        <f t="shared" si="8"/>
        <v>Feb-24</v>
      </c>
    </row>
    <row r="490" spans="1:26" ht="43.2" x14ac:dyDescent="0.3">
      <c r="A490" s="10">
        <v>156</v>
      </c>
      <c r="B490" s="4" t="s">
        <v>129</v>
      </c>
      <c r="C490" s="4" t="s">
        <v>130</v>
      </c>
      <c r="D490" s="4" t="s">
        <v>1555</v>
      </c>
      <c r="E490" s="4" t="s">
        <v>103</v>
      </c>
      <c r="F490" s="4" t="s">
        <v>131</v>
      </c>
      <c r="G490" s="4" t="s">
        <v>132</v>
      </c>
      <c r="H490" s="4" t="s">
        <v>133</v>
      </c>
      <c r="I490" s="5" t="s">
        <v>1648</v>
      </c>
      <c r="J490" s="5" t="s">
        <v>2105</v>
      </c>
      <c r="K490" s="5" t="s">
        <v>1648</v>
      </c>
      <c r="L490" s="5" t="s">
        <v>279</v>
      </c>
      <c r="M490" s="4" t="s">
        <v>137</v>
      </c>
      <c r="N490" s="4" t="s">
        <v>2106</v>
      </c>
      <c r="O490" s="4" t="s">
        <v>103</v>
      </c>
      <c r="P490" s="4" t="s">
        <v>1832</v>
      </c>
      <c r="Q490" s="4" t="s">
        <v>2107</v>
      </c>
      <c r="R490" s="5">
        <v>61770</v>
      </c>
      <c r="S490" s="5">
        <v>20</v>
      </c>
      <c r="T490" s="5">
        <v>20</v>
      </c>
      <c r="U490" s="4" t="s">
        <v>656</v>
      </c>
      <c r="V490" s="4" t="s">
        <v>151</v>
      </c>
      <c r="W490" s="4" t="s">
        <v>103</v>
      </c>
      <c r="X490" s="4" t="s">
        <v>143</v>
      </c>
      <c r="Y490" s="4">
        <v>69182</v>
      </c>
      <c r="Z490" t="str">
        <f t="shared" si="8"/>
        <v>Feb-24</v>
      </c>
    </row>
    <row r="491" spans="1:26" ht="43.2" x14ac:dyDescent="0.3">
      <c r="A491" s="10">
        <v>157</v>
      </c>
      <c r="B491" s="4" t="s">
        <v>129</v>
      </c>
      <c r="C491" s="4" t="s">
        <v>130</v>
      </c>
      <c r="D491" s="4" t="s">
        <v>1555</v>
      </c>
      <c r="E491" s="4" t="s">
        <v>103</v>
      </c>
      <c r="F491" s="4" t="s">
        <v>131</v>
      </c>
      <c r="G491" s="4" t="s">
        <v>132</v>
      </c>
      <c r="H491" s="4" t="s">
        <v>133</v>
      </c>
      <c r="I491" s="5" t="s">
        <v>1692</v>
      </c>
      <c r="J491" s="5" t="s">
        <v>464</v>
      </c>
      <c r="K491" s="5" t="s">
        <v>1692</v>
      </c>
      <c r="L491" s="5" t="s">
        <v>222</v>
      </c>
      <c r="M491" s="4" t="s">
        <v>137</v>
      </c>
      <c r="N491" s="4" t="s">
        <v>2108</v>
      </c>
      <c r="O491" s="4" t="s">
        <v>103</v>
      </c>
      <c r="P491" s="4" t="s">
        <v>2109</v>
      </c>
      <c r="Q491" s="4" t="s">
        <v>2110</v>
      </c>
      <c r="R491" s="5">
        <v>61969</v>
      </c>
      <c r="S491" s="5">
        <v>120</v>
      </c>
      <c r="T491" s="5">
        <v>120</v>
      </c>
      <c r="U491" s="4" t="s">
        <v>2104</v>
      </c>
      <c r="V491" s="4" t="s">
        <v>197</v>
      </c>
      <c r="W491" s="4" t="s">
        <v>103</v>
      </c>
      <c r="X491" s="4" t="s">
        <v>143</v>
      </c>
      <c r="Y491" s="4">
        <v>70204</v>
      </c>
      <c r="Z491" t="str">
        <f t="shared" si="8"/>
        <v>Feb-24</v>
      </c>
    </row>
    <row r="492" spans="1:26" ht="43.2" x14ac:dyDescent="0.3">
      <c r="A492" s="10">
        <v>158</v>
      </c>
      <c r="B492" s="4" t="s">
        <v>129</v>
      </c>
      <c r="C492" s="4" t="s">
        <v>130</v>
      </c>
      <c r="D492" s="4" t="s">
        <v>1555</v>
      </c>
      <c r="E492" s="4" t="s">
        <v>103</v>
      </c>
      <c r="F492" s="4" t="s">
        <v>131</v>
      </c>
      <c r="G492" s="4" t="s">
        <v>132</v>
      </c>
      <c r="H492" s="4" t="s">
        <v>167</v>
      </c>
      <c r="I492" s="5" t="s">
        <v>1714</v>
      </c>
      <c r="J492" s="5" t="s">
        <v>1119</v>
      </c>
      <c r="K492" s="5" t="s">
        <v>1714</v>
      </c>
      <c r="L492" s="5" t="s">
        <v>1492</v>
      </c>
      <c r="M492" s="4" t="s">
        <v>223</v>
      </c>
      <c r="N492" s="4" t="s">
        <v>2111</v>
      </c>
      <c r="O492" s="4" t="s">
        <v>103</v>
      </c>
      <c r="P492" s="4" t="s">
        <v>2112</v>
      </c>
      <c r="Q492" s="4" t="s">
        <v>2113</v>
      </c>
      <c r="R492" s="5">
        <v>62093</v>
      </c>
      <c r="S492" s="5">
        <v>35</v>
      </c>
      <c r="T492" s="5">
        <v>35</v>
      </c>
      <c r="U492" s="4" t="s">
        <v>620</v>
      </c>
      <c r="V492" s="4" t="s">
        <v>142</v>
      </c>
      <c r="W492" s="4" t="s">
        <v>103</v>
      </c>
      <c r="X492" s="4" t="s">
        <v>143</v>
      </c>
      <c r="Y492" s="4">
        <v>70207</v>
      </c>
      <c r="Z492" t="str">
        <f t="shared" si="8"/>
        <v>Feb-24</v>
      </c>
    </row>
    <row r="493" spans="1:26" ht="57.6" x14ac:dyDescent="0.3">
      <c r="A493" s="10">
        <v>159</v>
      </c>
      <c r="B493" s="4" t="s">
        <v>129</v>
      </c>
      <c r="C493" s="4" t="s">
        <v>644</v>
      </c>
      <c r="D493" s="4" t="s">
        <v>2114</v>
      </c>
      <c r="E493" s="4" t="s">
        <v>103</v>
      </c>
      <c r="F493" s="4" t="s">
        <v>131</v>
      </c>
      <c r="G493" s="4" t="s">
        <v>132</v>
      </c>
      <c r="H493" s="4" t="s">
        <v>133</v>
      </c>
      <c r="I493" s="5" t="s">
        <v>1676</v>
      </c>
      <c r="J493" s="5" t="s">
        <v>160</v>
      </c>
      <c r="K493" s="5" t="s">
        <v>1676</v>
      </c>
      <c r="L493" s="5" t="s">
        <v>161</v>
      </c>
      <c r="M493" s="4" t="s">
        <v>137</v>
      </c>
      <c r="N493" s="4" t="s">
        <v>2115</v>
      </c>
      <c r="O493" s="4" t="s">
        <v>2116</v>
      </c>
      <c r="P493" s="4" t="s">
        <v>2117</v>
      </c>
      <c r="Q493" s="4" t="s">
        <v>2118</v>
      </c>
      <c r="R493" s="5">
        <v>61974</v>
      </c>
      <c r="S493" s="5">
        <v>30</v>
      </c>
      <c r="T493" s="5">
        <v>30</v>
      </c>
      <c r="U493" s="4" t="s">
        <v>1881</v>
      </c>
      <c r="V493" s="4" t="s">
        <v>142</v>
      </c>
      <c r="W493" s="4" t="s">
        <v>103</v>
      </c>
      <c r="X493" s="4" t="s">
        <v>143</v>
      </c>
      <c r="Y493" s="4" t="s">
        <v>499</v>
      </c>
      <c r="Z493" t="str">
        <f t="shared" si="8"/>
        <v>Feb-24</v>
      </c>
    </row>
    <row r="494" spans="1:26" ht="43.2" x14ac:dyDescent="0.3">
      <c r="A494" s="10">
        <v>160</v>
      </c>
      <c r="B494" s="4" t="s">
        <v>129</v>
      </c>
      <c r="C494" s="4" t="s">
        <v>1335</v>
      </c>
      <c r="D494" s="4" t="s">
        <v>2119</v>
      </c>
      <c r="E494" s="4" t="s">
        <v>103</v>
      </c>
      <c r="F494" s="4" t="s">
        <v>131</v>
      </c>
      <c r="G494" s="4" t="s">
        <v>132</v>
      </c>
      <c r="H494" s="4" t="s">
        <v>167</v>
      </c>
      <c r="I494" s="5" t="s">
        <v>1718</v>
      </c>
      <c r="J494" s="5" t="s">
        <v>550</v>
      </c>
      <c r="K494" s="5" t="s">
        <v>1718</v>
      </c>
      <c r="L494" s="5" t="s">
        <v>664</v>
      </c>
      <c r="M494" s="4" t="s">
        <v>223</v>
      </c>
      <c r="N494" s="4" t="s">
        <v>2120</v>
      </c>
      <c r="O494" s="4" t="s">
        <v>103</v>
      </c>
      <c r="P494" s="4" t="s">
        <v>2121</v>
      </c>
      <c r="Q494" s="4" t="s">
        <v>2122</v>
      </c>
      <c r="R494" s="5">
        <v>62080</v>
      </c>
      <c r="S494" s="5">
        <v>150</v>
      </c>
      <c r="T494" s="5">
        <v>150</v>
      </c>
      <c r="U494" s="4" t="s">
        <v>2123</v>
      </c>
      <c r="V494" s="4" t="s">
        <v>142</v>
      </c>
      <c r="W494" s="4" t="s">
        <v>103</v>
      </c>
      <c r="X494" s="4" t="s">
        <v>143</v>
      </c>
      <c r="Y494" s="4" t="s">
        <v>152</v>
      </c>
      <c r="Z494" t="str">
        <f t="shared" si="8"/>
        <v>Feb-24</v>
      </c>
    </row>
    <row r="495" spans="1:26" ht="43.2" x14ac:dyDescent="0.3">
      <c r="A495" s="10">
        <v>161</v>
      </c>
      <c r="B495" s="4" t="s">
        <v>129</v>
      </c>
      <c r="C495" s="4" t="s">
        <v>529</v>
      </c>
      <c r="D495" s="4" t="s">
        <v>1569</v>
      </c>
      <c r="E495" s="4" t="s">
        <v>103</v>
      </c>
      <c r="F495" s="4" t="s">
        <v>131</v>
      </c>
      <c r="G495" s="4" t="s">
        <v>132</v>
      </c>
      <c r="H495" s="4" t="s">
        <v>167</v>
      </c>
      <c r="I495" s="5" t="s">
        <v>257</v>
      </c>
      <c r="J495" s="5" t="s">
        <v>353</v>
      </c>
      <c r="K495" s="5" t="s">
        <v>257</v>
      </c>
      <c r="L495" s="5" t="s">
        <v>146</v>
      </c>
      <c r="M495" s="4" t="s">
        <v>223</v>
      </c>
      <c r="N495" s="4" t="s">
        <v>1167</v>
      </c>
      <c r="O495" s="4" t="s">
        <v>103</v>
      </c>
      <c r="P495" s="4" t="s">
        <v>2124</v>
      </c>
      <c r="Q495" s="4" t="s">
        <v>2125</v>
      </c>
      <c r="R495" s="5">
        <v>61582</v>
      </c>
      <c r="S495" s="5">
        <v>45</v>
      </c>
      <c r="T495" s="5">
        <v>45</v>
      </c>
      <c r="U495" s="4" t="s">
        <v>675</v>
      </c>
      <c r="V495" s="4" t="s">
        <v>151</v>
      </c>
      <c r="W495" s="4" t="s">
        <v>103</v>
      </c>
      <c r="X495" s="4" t="s">
        <v>143</v>
      </c>
      <c r="Y495" s="4">
        <v>72110</v>
      </c>
      <c r="Z495" t="str">
        <f t="shared" si="8"/>
        <v>Feb-24</v>
      </c>
    </row>
    <row r="496" spans="1:26" ht="57.6" x14ac:dyDescent="0.3">
      <c r="A496" s="10">
        <v>162</v>
      </c>
      <c r="B496" s="4" t="s">
        <v>129</v>
      </c>
      <c r="C496" s="4" t="s">
        <v>529</v>
      </c>
      <c r="D496" s="4" t="s">
        <v>901</v>
      </c>
      <c r="E496" s="4" t="s">
        <v>103</v>
      </c>
      <c r="F496" s="4" t="s">
        <v>131</v>
      </c>
      <c r="G496" s="4" t="s">
        <v>166</v>
      </c>
      <c r="H496" s="4" t="s">
        <v>133</v>
      </c>
      <c r="I496" s="5" t="s">
        <v>1780</v>
      </c>
      <c r="J496" s="5" t="s">
        <v>906</v>
      </c>
      <c r="K496" s="5" t="s">
        <v>1780</v>
      </c>
      <c r="L496" s="5" t="s">
        <v>771</v>
      </c>
      <c r="M496" s="4" t="s">
        <v>263</v>
      </c>
      <c r="N496" s="4" t="s">
        <v>1917</v>
      </c>
      <c r="O496" s="4" t="s">
        <v>170</v>
      </c>
      <c r="P496" s="4" t="s">
        <v>1917</v>
      </c>
      <c r="Q496" s="4" t="s">
        <v>2126</v>
      </c>
      <c r="R496" s="5">
        <v>62132</v>
      </c>
      <c r="S496" s="5">
        <v>20</v>
      </c>
      <c r="T496" s="5">
        <v>20</v>
      </c>
      <c r="U496" s="4" t="s">
        <v>2127</v>
      </c>
      <c r="V496" s="4" t="s">
        <v>142</v>
      </c>
      <c r="W496" s="4" t="s">
        <v>103</v>
      </c>
      <c r="X496" s="4" t="s">
        <v>143</v>
      </c>
      <c r="Y496" s="4" t="s">
        <v>103</v>
      </c>
      <c r="Z496" t="str">
        <f t="shared" si="8"/>
        <v>Feb-24</v>
      </c>
    </row>
    <row r="497" spans="1:26" ht="43.2" x14ac:dyDescent="0.3">
      <c r="A497" s="10">
        <v>163</v>
      </c>
      <c r="B497" s="4" t="s">
        <v>129</v>
      </c>
      <c r="C497" s="4" t="s">
        <v>529</v>
      </c>
      <c r="D497" s="4" t="s">
        <v>901</v>
      </c>
      <c r="E497" s="4" t="s">
        <v>103</v>
      </c>
      <c r="F497" s="4" t="s">
        <v>131</v>
      </c>
      <c r="G497" s="4" t="s">
        <v>132</v>
      </c>
      <c r="H497" s="4" t="s">
        <v>167</v>
      </c>
      <c r="I497" s="5" t="s">
        <v>1780</v>
      </c>
      <c r="J497" s="5" t="s">
        <v>652</v>
      </c>
      <c r="K497" s="5" t="s">
        <v>1780</v>
      </c>
      <c r="L497" s="5" t="s">
        <v>136</v>
      </c>
      <c r="M497" s="4" t="s">
        <v>223</v>
      </c>
      <c r="N497" s="4" t="s">
        <v>1917</v>
      </c>
      <c r="O497" s="4" t="s">
        <v>103</v>
      </c>
      <c r="P497" s="4" t="s">
        <v>2128</v>
      </c>
      <c r="Q497" s="4" t="s">
        <v>2129</v>
      </c>
      <c r="R497" s="5">
        <v>62082</v>
      </c>
      <c r="S497" s="5">
        <v>90</v>
      </c>
      <c r="T497" s="5">
        <v>90</v>
      </c>
      <c r="U497" s="4" t="s">
        <v>2130</v>
      </c>
      <c r="V497" s="4" t="s">
        <v>142</v>
      </c>
      <c r="W497" s="4" t="s">
        <v>103</v>
      </c>
      <c r="X497" s="4" t="s">
        <v>143</v>
      </c>
      <c r="Y497" s="4" t="s">
        <v>152</v>
      </c>
      <c r="Z497" t="str">
        <f t="shared" si="8"/>
        <v>Feb-24</v>
      </c>
    </row>
    <row r="498" spans="1:26" ht="57.6" x14ac:dyDescent="0.3">
      <c r="A498" s="10">
        <v>164</v>
      </c>
      <c r="B498" s="4" t="s">
        <v>129</v>
      </c>
      <c r="C498" s="4" t="s">
        <v>529</v>
      </c>
      <c r="D498" s="4" t="s">
        <v>1569</v>
      </c>
      <c r="E498" s="4" t="s">
        <v>103</v>
      </c>
      <c r="F498" s="4" t="s">
        <v>131</v>
      </c>
      <c r="G498" s="4" t="s">
        <v>132</v>
      </c>
      <c r="H498" s="4" t="s">
        <v>167</v>
      </c>
      <c r="I498" s="5" t="s">
        <v>1618</v>
      </c>
      <c r="J498" s="5" t="s">
        <v>487</v>
      </c>
      <c r="K498" s="5" t="s">
        <v>1618</v>
      </c>
      <c r="L498" s="5" t="s">
        <v>145</v>
      </c>
      <c r="M498" s="4" t="s">
        <v>223</v>
      </c>
      <c r="N498" s="4" t="s">
        <v>2131</v>
      </c>
      <c r="O498" s="4" t="s">
        <v>170</v>
      </c>
      <c r="P498" s="4" t="s">
        <v>2131</v>
      </c>
      <c r="Q498" s="4" t="s">
        <v>2132</v>
      </c>
      <c r="R498" s="5">
        <v>61831</v>
      </c>
      <c r="S498" s="5">
        <v>120</v>
      </c>
      <c r="T498" s="5">
        <v>120</v>
      </c>
      <c r="U498" s="4" t="s">
        <v>417</v>
      </c>
      <c r="V498" s="4" t="s">
        <v>142</v>
      </c>
      <c r="W498" s="4" t="s">
        <v>103</v>
      </c>
      <c r="X498" s="4" t="s">
        <v>143</v>
      </c>
      <c r="Y498" s="4" t="s">
        <v>159</v>
      </c>
      <c r="Z498" t="str">
        <f t="shared" si="8"/>
        <v>Feb-24</v>
      </c>
    </row>
    <row r="499" spans="1:26" ht="43.2" x14ac:dyDescent="0.3">
      <c r="A499" s="10">
        <v>165</v>
      </c>
      <c r="B499" s="4" t="s">
        <v>129</v>
      </c>
      <c r="C499" s="4" t="s">
        <v>529</v>
      </c>
      <c r="D499" s="4" t="s">
        <v>1569</v>
      </c>
      <c r="E499" s="4" t="s">
        <v>103</v>
      </c>
      <c r="F499" s="4" t="s">
        <v>131</v>
      </c>
      <c r="G499" s="4" t="s">
        <v>132</v>
      </c>
      <c r="H499" s="4" t="s">
        <v>167</v>
      </c>
      <c r="I499" s="5" t="s">
        <v>1692</v>
      </c>
      <c r="J499" s="5" t="s">
        <v>467</v>
      </c>
      <c r="K499" s="5" t="s">
        <v>1692</v>
      </c>
      <c r="L499" s="5" t="s">
        <v>598</v>
      </c>
      <c r="M499" s="4" t="s">
        <v>223</v>
      </c>
      <c r="N499" s="4" t="s">
        <v>2133</v>
      </c>
      <c r="O499" s="4" t="s">
        <v>103</v>
      </c>
      <c r="P499" s="4" t="s">
        <v>2134</v>
      </c>
      <c r="Q499" s="4" t="s">
        <v>2135</v>
      </c>
      <c r="R499" s="5">
        <v>61992</v>
      </c>
      <c r="S499" s="5">
        <v>27</v>
      </c>
      <c r="T499" s="5">
        <v>27</v>
      </c>
      <c r="U499" s="4" t="s">
        <v>245</v>
      </c>
      <c r="V499" s="4" t="s">
        <v>151</v>
      </c>
      <c r="W499" s="4" t="s">
        <v>103</v>
      </c>
      <c r="X499" s="4" t="s">
        <v>143</v>
      </c>
      <c r="Y499" s="4" t="s">
        <v>152</v>
      </c>
      <c r="Z499" t="str">
        <f t="shared" si="8"/>
        <v>Feb-24</v>
      </c>
    </row>
    <row r="500" spans="1:26" ht="72" x14ac:dyDescent="0.3">
      <c r="A500" s="10">
        <v>166</v>
      </c>
      <c r="B500" s="4" t="s">
        <v>129</v>
      </c>
      <c r="C500" s="4" t="s">
        <v>130</v>
      </c>
      <c r="D500" s="4" t="s">
        <v>946</v>
      </c>
      <c r="E500" s="4" t="s">
        <v>103</v>
      </c>
      <c r="F500" s="4" t="s">
        <v>131</v>
      </c>
      <c r="G500" s="4" t="s">
        <v>132</v>
      </c>
      <c r="H500" s="4" t="s">
        <v>133</v>
      </c>
      <c r="I500" s="5" t="s">
        <v>1640</v>
      </c>
      <c r="J500" s="5" t="s">
        <v>154</v>
      </c>
      <c r="K500" s="5" t="s">
        <v>1640</v>
      </c>
      <c r="L500" s="5" t="s">
        <v>191</v>
      </c>
      <c r="M500" s="4" t="s">
        <v>137</v>
      </c>
      <c r="N500" s="4" t="s">
        <v>2136</v>
      </c>
      <c r="O500" s="4" t="s">
        <v>103</v>
      </c>
      <c r="P500" s="4" t="s">
        <v>2137</v>
      </c>
      <c r="Q500" s="4" t="s">
        <v>2138</v>
      </c>
      <c r="R500" s="5">
        <v>61682</v>
      </c>
      <c r="S500" s="5">
        <v>450</v>
      </c>
      <c r="T500" s="5">
        <v>450</v>
      </c>
      <c r="U500" s="4" t="s">
        <v>2139</v>
      </c>
      <c r="V500" s="4" t="s">
        <v>151</v>
      </c>
      <c r="W500" s="4" t="s">
        <v>103</v>
      </c>
      <c r="X500" s="4" t="s">
        <v>143</v>
      </c>
      <c r="Y500" s="4" t="s">
        <v>152</v>
      </c>
      <c r="Z500" t="str">
        <f t="shared" si="8"/>
        <v>Feb-24</v>
      </c>
    </row>
    <row r="501" spans="1:26" ht="43.2" x14ac:dyDescent="0.3">
      <c r="A501" s="10">
        <v>167</v>
      </c>
      <c r="B501" s="4" t="s">
        <v>129</v>
      </c>
      <c r="C501" s="4" t="s">
        <v>130</v>
      </c>
      <c r="D501" s="4" t="s">
        <v>946</v>
      </c>
      <c r="E501" s="4" t="s">
        <v>103</v>
      </c>
      <c r="F501" s="4" t="s">
        <v>131</v>
      </c>
      <c r="G501" s="4" t="s">
        <v>132</v>
      </c>
      <c r="H501" s="4" t="s">
        <v>167</v>
      </c>
      <c r="I501" s="5" t="s">
        <v>1645</v>
      </c>
      <c r="J501" s="5" t="s">
        <v>331</v>
      </c>
      <c r="K501" s="5" t="s">
        <v>1645</v>
      </c>
      <c r="L501" s="5" t="s">
        <v>222</v>
      </c>
      <c r="M501" s="4" t="s">
        <v>223</v>
      </c>
      <c r="N501" s="4" t="s">
        <v>2140</v>
      </c>
      <c r="O501" s="4" t="s">
        <v>103</v>
      </c>
      <c r="P501" s="4" t="s">
        <v>2141</v>
      </c>
      <c r="Q501" s="4" t="s">
        <v>2142</v>
      </c>
      <c r="R501" s="5">
        <v>61661</v>
      </c>
      <c r="S501" s="5">
        <v>60</v>
      </c>
      <c r="T501" s="5">
        <v>60</v>
      </c>
      <c r="U501" s="4" t="s">
        <v>620</v>
      </c>
      <c r="V501" s="4" t="s">
        <v>197</v>
      </c>
      <c r="W501" s="4" t="s">
        <v>103</v>
      </c>
      <c r="X501" s="4" t="s">
        <v>143</v>
      </c>
      <c r="Y501" s="4">
        <v>72124</v>
      </c>
      <c r="Z501" t="str">
        <f t="shared" si="8"/>
        <v>Feb-24</v>
      </c>
    </row>
    <row r="502" spans="1:26" ht="43.2" x14ac:dyDescent="0.3">
      <c r="A502" s="10">
        <v>168</v>
      </c>
      <c r="B502" s="4" t="s">
        <v>129</v>
      </c>
      <c r="C502" s="4" t="s">
        <v>130</v>
      </c>
      <c r="D502" s="4" t="s">
        <v>946</v>
      </c>
      <c r="E502" s="4" t="s">
        <v>103</v>
      </c>
      <c r="F502" s="4" t="s">
        <v>131</v>
      </c>
      <c r="G502" s="4" t="s">
        <v>132</v>
      </c>
      <c r="H502" s="4" t="s">
        <v>167</v>
      </c>
      <c r="I502" s="5" t="s">
        <v>1714</v>
      </c>
      <c r="J502" s="5" t="s">
        <v>1709</v>
      </c>
      <c r="K502" s="5" t="s">
        <v>1714</v>
      </c>
      <c r="L502" s="5" t="s">
        <v>1492</v>
      </c>
      <c r="M502" s="4" t="s">
        <v>223</v>
      </c>
      <c r="N502" s="4" t="s">
        <v>2143</v>
      </c>
      <c r="O502" s="4" t="s">
        <v>859</v>
      </c>
      <c r="P502" s="4" t="s">
        <v>2143</v>
      </c>
      <c r="Q502" s="4" t="s">
        <v>2144</v>
      </c>
      <c r="R502" s="5">
        <v>62072</v>
      </c>
      <c r="S502" s="5">
        <v>15</v>
      </c>
      <c r="T502" s="5">
        <v>15</v>
      </c>
      <c r="U502" s="4" t="s">
        <v>173</v>
      </c>
      <c r="V502" s="4" t="s">
        <v>142</v>
      </c>
      <c r="W502" s="4" t="s">
        <v>103</v>
      </c>
      <c r="X502" s="4" t="s">
        <v>143</v>
      </c>
      <c r="Y502" s="4">
        <v>69277</v>
      </c>
      <c r="Z502" t="str">
        <f t="shared" si="8"/>
        <v>Feb-24</v>
      </c>
    </row>
    <row r="503" spans="1:26" ht="100.8" x14ac:dyDescent="0.3">
      <c r="A503" s="10">
        <v>169</v>
      </c>
      <c r="B503" s="4" t="s">
        <v>129</v>
      </c>
      <c r="C503" s="4" t="s">
        <v>130</v>
      </c>
      <c r="D503" s="4" t="s">
        <v>955</v>
      </c>
      <c r="E503" s="4" t="s">
        <v>103</v>
      </c>
      <c r="F503" s="4" t="s">
        <v>131</v>
      </c>
      <c r="G503" s="4" t="s">
        <v>198</v>
      </c>
      <c r="H503" s="4" t="s">
        <v>133</v>
      </c>
      <c r="I503" s="5" t="s">
        <v>1794</v>
      </c>
      <c r="J503" s="5" t="s">
        <v>200</v>
      </c>
      <c r="K503" s="5" t="s">
        <v>1794</v>
      </c>
      <c r="L503" s="5" t="s">
        <v>2145</v>
      </c>
      <c r="M503" s="4" t="s">
        <v>137</v>
      </c>
      <c r="N503" s="4" t="s">
        <v>2146</v>
      </c>
      <c r="O503" s="4" t="s">
        <v>103</v>
      </c>
      <c r="P503" s="4" t="s">
        <v>2147</v>
      </c>
      <c r="Q503" s="4" t="s">
        <v>2147</v>
      </c>
      <c r="R503" s="5">
        <v>61630</v>
      </c>
      <c r="S503" s="5">
        <v>45</v>
      </c>
      <c r="T503" s="5">
        <v>45</v>
      </c>
      <c r="U503" s="4" t="s">
        <v>413</v>
      </c>
      <c r="V503" s="4" t="s">
        <v>197</v>
      </c>
      <c r="W503" s="4" t="s">
        <v>103</v>
      </c>
      <c r="X503" s="4" t="s">
        <v>143</v>
      </c>
      <c r="Y503" s="4" t="s">
        <v>152</v>
      </c>
      <c r="Z503" t="str">
        <f t="shared" si="8"/>
        <v>Feb-24</v>
      </c>
    </row>
    <row r="504" spans="1:26" ht="43.2" x14ac:dyDescent="0.3">
      <c r="A504" s="10">
        <v>170</v>
      </c>
      <c r="B504" s="4" t="s">
        <v>129</v>
      </c>
      <c r="C504" s="4" t="s">
        <v>130</v>
      </c>
      <c r="D504" s="4" t="s">
        <v>955</v>
      </c>
      <c r="E504" s="4" t="s">
        <v>103</v>
      </c>
      <c r="F504" s="4" t="s">
        <v>131</v>
      </c>
      <c r="G504" s="4" t="s">
        <v>198</v>
      </c>
      <c r="H504" s="4" t="s">
        <v>133</v>
      </c>
      <c r="I504" s="5" t="s">
        <v>1645</v>
      </c>
      <c r="J504" s="5" t="s">
        <v>2148</v>
      </c>
      <c r="K504" s="5" t="s">
        <v>1645</v>
      </c>
      <c r="L504" s="5" t="s">
        <v>2149</v>
      </c>
      <c r="M504" s="4" t="s">
        <v>137</v>
      </c>
      <c r="N504" s="4" t="s">
        <v>2150</v>
      </c>
      <c r="O504" s="4" t="s">
        <v>1874</v>
      </c>
      <c r="P504" s="4" t="s">
        <v>2151</v>
      </c>
      <c r="Q504" s="4" t="s">
        <v>2152</v>
      </c>
      <c r="R504" s="5">
        <v>61730</v>
      </c>
      <c r="S504" s="5">
        <v>45</v>
      </c>
      <c r="T504" s="5">
        <v>45</v>
      </c>
      <c r="U504" s="4" t="s">
        <v>2153</v>
      </c>
      <c r="V504" s="4" t="s">
        <v>142</v>
      </c>
      <c r="W504" s="4" t="s">
        <v>103</v>
      </c>
      <c r="X504" s="4" t="s">
        <v>143</v>
      </c>
      <c r="Y504" s="4">
        <v>69178</v>
      </c>
      <c r="Z504" t="str">
        <f t="shared" si="8"/>
        <v>Feb-24</v>
      </c>
    </row>
    <row r="505" spans="1:26" ht="43.2" x14ac:dyDescent="0.3">
      <c r="A505" s="10">
        <v>171</v>
      </c>
      <c r="B505" s="4" t="s">
        <v>129</v>
      </c>
      <c r="C505" s="4" t="s">
        <v>130</v>
      </c>
      <c r="D505" s="4" t="s">
        <v>955</v>
      </c>
      <c r="E505" s="4" t="s">
        <v>103</v>
      </c>
      <c r="F505" s="4" t="s">
        <v>131</v>
      </c>
      <c r="G505" s="4" t="s">
        <v>198</v>
      </c>
      <c r="H505" s="4" t="s">
        <v>167</v>
      </c>
      <c r="I505" s="5" t="s">
        <v>1580</v>
      </c>
      <c r="J505" s="5" t="s">
        <v>241</v>
      </c>
      <c r="K505" s="5" t="s">
        <v>1580</v>
      </c>
      <c r="L505" s="5" t="s">
        <v>246</v>
      </c>
      <c r="M505" s="4" t="s">
        <v>223</v>
      </c>
      <c r="N505" s="4" t="s">
        <v>2154</v>
      </c>
      <c r="O505" s="4" t="s">
        <v>103</v>
      </c>
      <c r="P505" s="4" t="s">
        <v>2155</v>
      </c>
      <c r="Q505" s="4" t="s">
        <v>2156</v>
      </c>
      <c r="R505" s="5">
        <v>61956</v>
      </c>
      <c r="S505" s="5">
        <v>60</v>
      </c>
      <c r="T505" s="5">
        <v>60</v>
      </c>
      <c r="U505" s="4" t="s">
        <v>1371</v>
      </c>
      <c r="V505" s="4" t="s">
        <v>151</v>
      </c>
      <c r="W505" s="4" t="s">
        <v>103</v>
      </c>
      <c r="X505" s="4" t="s">
        <v>143</v>
      </c>
      <c r="Y505" s="4" t="s">
        <v>408</v>
      </c>
      <c r="Z505" t="str">
        <f t="shared" si="8"/>
        <v>Feb-24</v>
      </c>
    </row>
    <row r="506" spans="1:26" ht="57.6" x14ac:dyDescent="0.3">
      <c r="A506" s="10">
        <v>172</v>
      </c>
      <c r="B506" s="4" t="s">
        <v>129</v>
      </c>
      <c r="C506" s="4" t="s">
        <v>634</v>
      </c>
      <c r="D506" s="4" t="s">
        <v>1111</v>
      </c>
      <c r="E506" s="4" t="s">
        <v>103</v>
      </c>
      <c r="F506" s="4" t="s">
        <v>131</v>
      </c>
      <c r="G506" s="4" t="s">
        <v>132</v>
      </c>
      <c r="H506" s="4" t="s">
        <v>133</v>
      </c>
      <c r="I506" s="5" t="s">
        <v>1794</v>
      </c>
      <c r="J506" s="5" t="s">
        <v>740</v>
      </c>
      <c r="K506" s="5" t="s">
        <v>1794</v>
      </c>
      <c r="L506" s="5" t="s">
        <v>247</v>
      </c>
      <c r="M506" s="4" t="s">
        <v>137</v>
      </c>
      <c r="N506" s="4" t="s">
        <v>2157</v>
      </c>
      <c r="O506" s="4" t="s">
        <v>103</v>
      </c>
      <c r="P506" s="4" t="s">
        <v>2157</v>
      </c>
      <c r="Q506" s="4" t="s">
        <v>2158</v>
      </c>
      <c r="R506" s="5">
        <v>61592</v>
      </c>
      <c r="S506" s="5">
        <v>170</v>
      </c>
      <c r="T506" s="5">
        <v>170</v>
      </c>
      <c r="U506" s="4" t="s">
        <v>2159</v>
      </c>
      <c r="V506" s="4" t="s">
        <v>151</v>
      </c>
      <c r="W506" s="4" t="s">
        <v>103</v>
      </c>
      <c r="X506" s="4" t="s">
        <v>143</v>
      </c>
      <c r="Y506" s="4">
        <v>69254</v>
      </c>
      <c r="Z506" t="str">
        <f t="shared" si="8"/>
        <v>Feb-24</v>
      </c>
    </row>
    <row r="507" spans="1:26" ht="57.6" x14ac:dyDescent="0.3">
      <c r="A507" s="10">
        <v>173</v>
      </c>
      <c r="B507" s="4" t="s">
        <v>129</v>
      </c>
      <c r="C507" s="4" t="s">
        <v>130</v>
      </c>
      <c r="D507" s="4" t="s">
        <v>1045</v>
      </c>
      <c r="E507" s="4" t="s">
        <v>103</v>
      </c>
      <c r="F507" s="4" t="s">
        <v>131</v>
      </c>
      <c r="G507" s="4" t="s">
        <v>132</v>
      </c>
      <c r="H507" s="4" t="s">
        <v>133</v>
      </c>
      <c r="I507" s="5" t="s">
        <v>1591</v>
      </c>
      <c r="J507" s="5" t="s">
        <v>175</v>
      </c>
      <c r="K507" s="5" t="s">
        <v>1591</v>
      </c>
      <c r="L507" s="5" t="s">
        <v>487</v>
      </c>
      <c r="M507" s="4" t="s">
        <v>137</v>
      </c>
      <c r="N507" s="4" t="s">
        <v>2160</v>
      </c>
      <c r="O507" s="4" t="s">
        <v>103</v>
      </c>
      <c r="P507" s="4" t="s">
        <v>2160</v>
      </c>
      <c r="Q507" s="4" t="s">
        <v>2160</v>
      </c>
      <c r="R507" s="5">
        <v>61627</v>
      </c>
      <c r="S507" s="5">
        <v>15</v>
      </c>
      <c r="T507" s="5">
        <v>15</v>
      </c>
      <c r="U507" s="4" t="s">
        <v>472</v>
      </c>
      <c r="V507" s="4" t="s">
        <v>142</v>
      </c>
      <c r="W507" s="4" t="s">
        <v>103</v>
      </c>
      <c r="X507" s="4" t="s">
        <v>143</v>
      </c>
      <c r="Y507" s="4" t="s">
        <v>152</v>
      </c>
      <c r="Z507" t="str">
        <f t="shared" si="8"/>
        <v>Feb-24</v>
      </c>
    </row>
    <row r="508" spans="1:26" ht="43.2" x14ac:dyDescent="0.3">
      <c r="A508" s="10">
        <v>174</v>
      </c>
      <c r="B508" s="4" t="s">
        <v>129</v>
      </c>
      <c r="C508" s="4" t="s">
        <v>130</v>
      </c>
      <c r="D508" s="4" t="s">
        <v>1045</v>
      </c>
      <c r="E508" s="4" t="s">
        <v>103</v>
      </c>
      <c r="F508" s="4" t="s">
        <v>131</v>
      </c>
      <c r="G508" s="4" t="s">
        <v>132</v>
      </c>
      <c r="H508" s="4" t="s">
        <v>133</v>
      </c>
      <c r="I508" s="5" t="s">
        <v>1645</v>
      </c>
      <c r="J508" s="5" t="s">
        <v>1378</v>
      </c>
      <c r="K508" s="5" t="s">
        <v>1645</v>
      </c>
      <c r="L508" s="5" t="s">
        <v>183</v>
      </c>
      <c r="M508" s="4" t="s">
        <v>137</v>
      </c>
      <c r="N508" s="4" t="s">
        <v>2161</v>
      </c>
      <c r="O508" s="4" t="s">
        <v>1131</v>
      </c>
      <c r="P508" s="4" t="s">
        <v>2162</v>
      </c>
      <c r="Q508" s="4" t="s">
        <v>2163</v>
      </c>
      <c r="R508" s="5">
        <v>61727</v>
      </c>
      <c r="S508" s="5">
        <v>50</v>
      </c>
      <c r="T508" s="5">
        <v>50</v>
      </c>
      <c r="U508" s="4" t="s">
        <v>2153</v>
      </c>
      <c r="V508" s="4" t="s">
        <v>142</v>
      </c>
      <c r="W508" s="4" t="s">
        <v>103</v>
      </c>
      <c r="X508" s="4" t="s">
        <v>143</v>
      </c>
      <c r="Y508" s="4">
        <v>72125</v>
      </c>
      <c r="Z508" t="str">
        <f t="shared" si="8"/>
        <v>Feb-24</v>
      </c>
    </row>
    <row r="509" spans="1:26" ht="43.2" x14ac:dyDescent="0.3">
      <c r="A509" s="10">
        <v>175</v>
      </c>
      <c r="B509" s="4" t="s">
        <v>129</v>
      </c>
      <c r="C509" s="4" t="s">
        <v>130</v>
      </c>
      <c r="D509" s="4" t="s">
        <v>1045</v>
      </c>
      <c r="E509" s="4" t="s">
        <v>103</v>
      </c>
      <c r="F509" s="4" t="s">
        <v>131</v>
      </c>
      <c r="G509" s="4" t="s">
        <v>132</v>
      </c>
      <c r="H509" s="4" t="s">
        <v>133</v>
      </c>
      <c r="I509" s="5" t="s">
        <v>1666</v>
      </c>
      <c r="J509" s="5" t="s">
        <v>1411</v>
      </c>
      <c r="K509" s="5" t="s">
        <v>1666</v>
      </c>
      <c r="L509" s="5" t="s">
        <v>2006</v>
      </c>
      <c r="M509" s="4" t="s">
        <v>137</v>
      </c>
      <c r="N509" s="4" t="s">
        <v>2164</v>
      </c>
      <c r="O509" s="4" t="s">
        <v>103</v>
      </c>
      <c r="P509" s="4" t="s">
        <v>2165</v>
      </c>
      <c r="Q509" s="4" t="s">
        <v>2166</v>
      </c>
      <c r="R509" s="5">
        <v>61973</v>
      </c>
      <c r="S509" s="5">
        <v>20</v>
      </c>
      <c r="T509" s="5">
        <v>20</v>
      </c>
      <c r="U509" s="4" t="s">
        <v>2167</v>
      </c>
      <c r="V509" s="4" t="s">
        <v>142</v>
      </c>
      <c r="W509" s="4" t="s">
        <v>103</v>
      </c>
      <c r="X509" s="4" t="s">
        <v>143</v>
      </c>
      <c r="Y509" s="4" t="s">
        <v>152</v>
      </c>
      <c r="Z509" t="str">
        <f t="shared" si="8"/>
        <v>Feb-24</v>
      </c>
    </row>
    <row r="510" spans="1:26" ht="100.8" x14ac:dyDescent="0.3">
      <c r="A510" s="10">
        <v>176</v>
      </c>
      <c r="B510" s="4" t="s">
        <v>129</v>
      </c>
      <c r="C510" s="4" t="s">
        <v>130</v>
      </c>
      <c r="D510" s="4" t="s">
        <v>1045</v>
      </c>
      <c r="E510" s="4" t="s">
        <v>103</v>
      </c>
      <c r="F510" s="4" t="s">
        <v>131</v>
      </c>
      <c r="G510" s="4" t="s">
        <v>132</v>
      </c>
      <c r="H510" s="4" t="s">
        <v>133</v>
      </c>
      <c r="I510" s="5" t="s">
        <v>1609</v>
      </c>
      <c r="J510" s="5" t="s">
        <v>145</v>
      </c>
      <c r="K510" s="5" t="s">
        <v>1609</v>
      </c>
      <c r="L510" s="5" t="s">
        <v>241</v>
      </c>
      <c r="M510" s="4" t="s">
        <v>137</v>
      </c>
      <c r="N510" s="4" t="s">
        <v>2168</v>
      </c>
      <c r="O510" s="4" t="s">
        <v>103</v>
      </c>
      <c r="P510" s="4" t="s">
        <v>2168</v>
      </c>
      <c r="Q510" s="4" t="s">
        <v>2169</v>
      </c>
      <c r="R510" s="5">
        <v>61987</v>
      </c>
      <c r="S510" s="5">
        <v>150</v>
      </c>
      <c r="T510" s="5">
        <v>150</v>
      </c>
      <c r="U510" s="4" t="s">
        <v>2065</v>
      </c>
      <c r="V510" s="4" t="s">
        <v>151</v>
      </c>
      <c r="W510" s="4" t="s">
        <v>103</v>
      </c>
      <c r="X510" s="4" t="s">
        <v>143</v>
      </c>
      <c r="Y510" s="4" t="s">
        <v>152</v>
      </c>
      <c r="Z510" t="str">
        <f t="shared" si="8"/>
        <v>Feb-24</v>
      </c>
    </row>
    <row r="511" spans="1:26" ht="43.2" x14ac:dyDescent="0.3">
      <c r="A511" s="10">
        <v>177</v>
      </c>
      <c r="B511" s="4" t="s">
        <v>129</v>
      </c>
      <c r="C511" s="4" t="s">
        <v>130</v>
      </c>
      <c r="D511" s="4" t="s">
        <v>1045</v>
      </c>
      <c r="E511" s="4" t="s">
        <v>103</v>
      </c>
      <c r="F511" s="4" t="s">
        <v>131</v>
      </c>
      <c r="G511" s="4" t="s">
        <v>132</v>
      </c>
      <c r="H511" s="4" t="s">
        <v>133</v>
      </c>
      <c r="I511" s="5" t="s">
        <v>1700</v>
      </c>
      <c r="J511" s="5" t="s">
        <v>2170</v>
      </c>
      <c r="K511" s="5" t="s">
        <v>1700</v>
      </c>
      <c r="L511" s="5" t="s">
        <v>652</v>
      </c>
      <c r="M511" s="4" t="s">
        <v>137</v>
      </c>
      <c r="N511" s="4" t="s">
        <v>2171</v>
      </c>
      <c r="O511" s="4" t="s">
        <v>103</v>
      </c>
      <c r="P511" s="4" t="s">
        <v>2172</v>
      </c>
      <c r="Q511" s="4" t="s">
        <v>2173</v>
      </c>
      <c r="R511" s="5">
        <v>62012</v>
      </c>
      <c r="S511" s="5">
        <v>20</v>
      </c>
      <c r="T511" s="5">
        <v>20</v>
      </c>
      <c r="U511" s="4" t="s">
        <v>1137</v>
      </c>
      <c r="V511" s="4" t="s">
        <v>142</v>
      </c>
      <c r="W511" s="4" t="s">
        <v>103</v>
      </c>
      <c r="X511" s="4" t="s">
        <v>143</v>
      </c>
      <c r="Y511" s="4">
        <v>72144</v>
      </c>
      <c r="Z511" t="str">
        <f t="shared" si="8"/>
        <v>Feb-24</v>
      </c>
    </row>
    <row r="512" spans="1:26" ht="43.2" x14ac:dyDescent="0.3">
      <c r="A512" s="10">
        <v>178</v>
      </c>
      <c r="B512" s="4" t="s">
        <v>129</v>
      </c>
      <c r="C512" s="4" t="s">
        <v>130</v>
      </c>
      <c r="D512" s="4" t="s">
        <v>1045</v>
      </c>
      <c r="E512" s="4" t="s">
        <v>103</v>
      </c>
      <c r="F512" s="4" t="s">
        <v>131</v>
      </c>
      <c r="G512" s="4" t="s">
        <v>132</v>
      </c>
      <c r="H512" s="4" t="s">
        <v>133</v>
      </c>
      <c r="I512" s="5" t="s">
        <v>1633</v>
      </c>
      <c r="J512" s="5" t="s">
        <v>279</v>
      </c>
      <c r="K512" s="5" t="s">
        <v>1633</v>
      </c>
      <c r="L512" s="5" t="s">
        <v>467</v>
      </c>
      <c r="M512" s="4" t="s">
        <v>137</v>
      </c>
      <c r="N512" s="4" t="s">
        <v>2174</v>
      </c>
      <c r="O512" s="4" t="s">
        <v>103</v>
      </c>
      <c r="P512" s="4" t="s">
        <v>2175</v>
      </c>
      <c r="Q512" s="4" t="s">
        <v>1188</v>
      </c>
      <c r="R512" s="5">
        <v>62051</v>
      </c>
      <c r="S512" s="5">
        <v>30</v>
      </c>
      <c r="T512" s="5">
        <v>30</v>
      </c>
      <c r="U512" s="4" t="s">
        <v>1902</v>
      </c>
      <c r="V512" s="4" t="s">
        <v>151</v>
      </c>
      <c r="W512" s="4" t="s">
        <v>103</v>
      </c>
      <c r="X512" s="4" t="s">
        <v>143</v>
      </c>
      <c r="Y512" s="4">
        <v>69223</v>
      </c>
      <c r="Z512" t="str">
        <f t="shared" si="8"/>
        <v>Feb-24</v>
      </c>
    </row>
    <row r="513" spans="1:26" ht="43.2" x14ac:dyDescent="0.3">
      <c r="A513" s="10">
        <v>179</v>
      </c>
      <c r="B513" s="4" t="s">
        <v>129</v>
      </c>
      <c r="C513" s="4" t="s">
        <v>130</v>
      </c>
      <c r="D513" s="4" t="s">
        <v>1045</v>
      </c>
      <c r="E513" s="4" t="s">
        <v>103</v>
      </c>
      <c r="F513" s="4" t="s">
        <v>131</v>
      </c>
      <c r="G513" s="4" t="s">
        <v>132</v>
      </c>
      <c r="H513" s="4" t="s">
        <v>133</v>
      </c>
      <c r="I513" s="5" t="s">
        <v>1898</v>
      </c>
      <c r="J513" s="5" t="s">
        <v>2176</v>
      </c>
      <c r="K513" s="5" t="s">
        <v>1898</v>
      </c>
      <c r="L513" s="5" t="s">
        <v>279</v>
      </c>
      <c r="M513" s="4" t="s">
        <v>137</v>
      </c>
      <c r="N513" s="4" t="s">
        <v>2177</v>
      </c>
      <c r="O513" s="4" t="s">
        <v>103</v>
      </c>
      <c r="P513" s="4" t="s">
        <v>2178</v>
      </c>
      <c r="Q513" s="4" t="s">
        <v>2179</v>
      </c>
      <c r="R513" s="5">
        <v>62107</v>
      </c>
      <c r="S513" s="5">
        <v>35</v>
      </c>
      <c r="T513" s="5">
        <v>35</v>
      </c>
      <c r="U513" s="4" t="s">
        <v>1902</v>
      </c>
      <c r="V513" s="4" t="s">
        <v>151</v>
      </c>
      <c r="W513" s="4" t="s">
        <v>103</v>
      </c>
      <c r="X513" s="4" t="s">
        <v>143</v>
      </c>
      <c r="Y513" s="4">
        <v>72150</v>
      </c>
      <c r="Z513" t="str">
        <f t="shared" si="8"/>
        <v>Feb-24</v>
      </c>
    </row>
    <row r="514" spans="1:26" ht="43.2" x14ac:dyDescent="0.3">
      <c r="A514" s="10">
        <v>180</v>
      </c>
      <c r="B514" s="4" t="s">
        <v>129</v>
      </c>
      <c r="C514" s="4" t="s">
        <v>130</v>
      </c>
      <c r="D514" s="4" t="s">
        <v>1045</v>
      </c>
      <c r="E514" s="4" t="s">
        <v>103</v>
      </c>
      <c r="F514" s="4" t="s">
        <v>131</v>
      </c>
      <c r="G514" s="4" t="s">
        <v>132</v>
      </c>
      <c r="H514" s="4" t="s">
        <v>167</v>
      </c>
      <c r="I514" s="5" t="s">
        <v>1584</v>
      </c>
      <c r="J514" s="5" t="s">
        <v>1697</v>
      </c>
      <c r="K514" s="5" t="s">
        <v>1584</v>
      </c>
      <c r="L514" s="5" t="s">
        <v>155</v>
      </c>
      <c r="M514" s="4" t="s">
        <v>223</v>
      </c>
      <c r="N514" s="4" t="s">
        <v>2180</v>
      </c>
      <c r="O514" s="4" t="s">
        <v>103</v>
      </c>
      <c r="P514" s="4" t="s">
        <v>2181</v>
      </c>
      <c r="Q514" s="4" t="s">
        <v>2182</v>
      </c>
      <c r="R514" s="5">
        <v>62088</v>
      </c>
      <c r="S514" s="5">
        <v>495</v>
      </c>
      <c r="T514" s="5">
        <v>495</v>
      </c>
      <c r="U514" s="4" t="s">
        <v>2183</v>
      </c>
      <c r="V514" s="4" t="s">
        <v>142</v>
      </c>
      <c r="W514" s="4" t="s">
        <v>103</v>
      </c>
      <c r="X514" s="4" t="s">
        <v>143</v>
      </c>
      <c r="Y514" s="4">
        <v>72154</v>
      </c>
      <c r="Z514" t="str">
        <f t="shared" si="8"/>
        <v>Feb-24</v>
      </c>
    </row>
    <row r="515" spans="1:26" ht="43.2" x14ac:dyDescent="0.3">
      <c r="A515" s="10">
        <v>181</v>
      </c>
      <c r="B515" s="4" t="s">
        <v>129</v>
      </c>
      <c r="C515" s="4" t="s">
        <v>130</v>
      </c>
      <c r="D515" s="4" t="s">
        <v>1045</v>
      </c>
      <c r="E515" s="4" t="s">
        <v>103</v>
      </c>
      <c r="F515" s="4" t="s">
        <v>131</v>
      </c>
      <c r="G515" s="4" t="s">
        <v>132</v>
      </c>
      <c r="H515" s="4" t="s">
        <v>167</v>
      </c>
      <c r="I515" s="5" t="s">
        <v>1780</v>
      </c>
      <c r="J515" s="5" t="s">
        <v>2184</v>
      </c>
      <c r="K515" s="5" t="s">
        <v>1780</v>
      </c>
      <c r="L515" s="5" t="s">
        <v>515</v>
      </c>
      <c r="M515" s="4" t="s">
        <v>223</v>
      </c>
      <c r="N515" s="4" t="s">
        <v>1073</v>
      </c>
      <c r="O515" s="4" t="s">
        <v>1074</v>
      </c>
      <c r="P515" s="4" t="s">
        <v>2185</v>
      </c>
      <c r="Q515" s="4" t="s">
        <v>2186</v>
      </c>
      <c r="R515" s="5">
        <v>62070</v>
      </c>
      <c r="S515" s="5">
        <v>29</v>
      </c>
      <c r="T515" s="5">
        <v>29</v>
      </c>
      <c r="U515" s="4" t="s">
        <v>173</v>
      </c>
      <c r="V515" s="4" t="s">
        <v>197</v>
      </c>
      <c r="W515" s="4" t="s">
        <v>103</v>
      </c>
      <c r="X515" s="4" t="s">
        <v>143</v>
      </c>
      <c r="Y515" s="4">
        <v>69278</v>
      </c>
      <c r="Z515" t="str">
        <f t="shared" si="8"/>
        <v>Feb-24</v>
      </c>
    </row>
    <row r="516" spans="1:26" ht="43.2" x14ac:dyDescent="0.3">
      <c r="A516" s="10">
        <v>182</v>
      </c>
      <c r="B516" s="4" t="s">
        <v>129</v>
      </c>
      <c r="C516" s="4" t="s">
        <v>130</v>
      </c>
      <c r="D516" s="4" t="s">
        <v>1045</v>
      </c>
      <c r="E516" s="4" t="s">
        <v>103</v>
      </c>
      <c r="F516" s="4" t="s">
        <v>131</v>
      </c>
      <c r="G516" s="4" t="s">
        <v>132</v>
      </c>
      <c r="H516" s="4" t="s">
        <v>133</v>
      </c>
      <c r="I516" s="5" t="s">
        <v>1718</v>
      </c>
      <c r="J516" s="5" t="s">
        <v>176</v>
      </c>
      <c r="K516" s="5" t="s">
        <v>1718</v>
      </c>
      <c r="L516" s="5" t="s">
        <v>361</v>
      </c>
      <c r="M516" s="4" t="s">
        <v>137</v>
      </c>
      <c r="N516" s="4" t="s">
        <v>2187</v>
      </c>
      <c r="O516" s="4" t="s">
        <v>2188</v>
      </c>
      <c r="P516" s="4" t="s">
        <v>2187</v>
      </c>
      <c r="Q516" s="4" t="s">
        <v>2189</v>
      </c>
      <c r="R516" s="5">
        <v>62127</v>
      </c>
      <c r="S516" s="5">
        <v>30</v>
      </c>
      <c r="T516" s="5">
        <v>30</v>
      </c>
      <c r="U516" s="4" t="s">
        <v>984</v>
      </c>
      <c r="V516" s="4" t="s">
        <v>142</v>
      </c>
      <c r="W516" s="4" t="s">
        <v>103</v>
      </c>
      <c r="X516" s="4" t="s">
        <v>143</v>
      </c>
      <c r="Y516" s="4">
        <v>72160</v>
      </c>
      <c r="Z516" t="str">
        <f t="shared" si="8"/>
        <v>Feb-24</v>
      </c>
    </row>
    <row r="517" spans="1:26" ht="43.2" x14ac:dyDescent="0.3">
      <c r="A517" s="10">
        <v>183</v>
      </c>
      <c r="B517" s="4" t="s">
        <v>129</v>
      </c>
      <c r="C517" s="4" t="s">
        <v>130</v>
      </c>
      <c r="D517" s="4" t="s">
        <v>1045</v>
      </c>
      <c r="E517" s="4" t="s">
        <v>103</v>
      </c>
      <c r="F517" s="4" t="s">
        <v>131</v>
      </c>
      <c r="G517" s="4" t="s">
        <v>132</v>
      </c>
      <c r="H517" s="4" t="s">
        <v>167</v>
      </c>
      <c r="I517" s="5" t="s">
        <v>1597</v>
      </c>
      <c r="J517" s="5" t="s">
        <v>161</v>
      </c>
      <c r="K517" s="5" t="s">
        <v>1597</v>
      </c>
      <c r="L517" s="5" t="s">
        <v>487</v>
      </c>
      <c r="M517" s="4" t="s">
        <v>223</v>
      </c>
      <c r="N517" s="4" t="s">
        <v>2190</v>
      </c>
      <c r="O517" s="4" t="s">
        <v>1074</v>
      </c>
      <c r="P517" s="4" t="s">
        <v>2190</v>
      </c>
      <c r="Q517" s="4" t="s">
        <v>2191</v>
      </c>
      <c r="R517" s="5">
        <v>62114</v>
      </c>
      <c r="S517" s="5">
        <v>90</v>
      </c>
      <c r="T517" s="5">
        <v>90</v>
      </c>
      <c r="U517" s="4" t="s">
        <v>579</v>
      </c>
      <c r="V517" s="4" t="s">
        <v>142</v>
      </c>
      <c r="W517" s="4" t="s">
        <v>103</v>
      </c>
      <c r="X517" s="4" t="s">
        <v>143</v>
      </c>
      <c r="Y517" s="4" t="s">
        <v>159</v>
      </c>
      <c r="Z517" t="str">
        <f t="shared" si="8"/>
        <v>Feb-24</v>
      </c>
    </row>
    <row r="518" spans="1:26" ht="57.6" x14ac:dyDescent="0.3">
      <c r="A518" s="10">
        <v>184</v>
      </c>
      <c r="B518" s="4" t="s">
        <v>129</v>
      </c>
      <c r="C518" s="4" t="s">
        <v>130</v>
      </c>
      <c r="D518" s="4" t="s">
        <v>1045</v>
      </c>
      <c r="E518" s="4" t="s">
        <v>103</v>
      </c>
      <c r="F518" s="4" t="s">
        <v>131</v>
      </c>
      <c r="G518" s="4" t="s">
        <v>132</v>
      </c>
      <c r="H518" s="4" t="s">
        <v>167</v>
      </c>
      <c r="I518" s="5" t="s">
        <v>1751</v>
      </c>
      <c r="J518" s="5" t="s">
        <v>652</v>
      </c>
      <c r="K518" s="5" t="s">
        <v>1751</v>
      </c>
      <c r="L518" s="5" t="s">
        <v>160</v>
      </c>
      <c r="M518" s="4" t="s">
        <v>223</v>
      </c>
      <c r="N518" s="4" t="s">
        <v>2192</v>
      </c>
      <c r="O518" s="4" t="s">
        <v>170</v>
      </c>
      <c r="P518" s="4" t="s">
        <v>2192</v>
      </c>
      <c r="Q518" s="4" t="s">
        <v>2193</v>
      </c>
      <c r="R518" s="5">
        <v>62139</v>
      </c>
      <c r="S518" s="5">
        <v>30</v>
      </c>
      <c r="T518" s="5">
        <v>30</v>
      </c>
      <c r="U518" s="4" t="s">
        <v>417</v>
      </c>
      <c r="V518" s="4" t="s">
        <v>142</v>
      </c>
      <c r="W518" s="4" t="s">
        <v>103</v>
      </c>
      <c r="X518" s="4" t="s">
        <v>143</v>
      </c>
      <c r="Y518" s="4" t="s">
        <v>152</v>
      </c>
      <c r="Z518" t="str">
        <f t="shared" si="8"/>
        <v>Feb-24</v>
      </c>
    </row>
    <row r="519" spans="1:26" ht="57.6" x14ac:dyDescent="0.3">
      <c r="A519" s="10">
        <v>185</v>
      </c>
      <c r="B519" s="4" t="s">
        <v>129</v>
      </c>
      <c r="C519" s="4" t="s">
        <v>130</v>
      </c>
      <c r="D519" s="4" t="s">
        <v>1045</v>
      </c>
      <c r="E519" s="4" t="s">
        <v>103</v>
      </c>
      <c r="F519" s="4" t="s">
        <v>131</v>
      </c>
      <c r="G519" s="4" t="s">
        <v>132</v>
      </c>
      <c r="H519" s="4" t="s">
        <v>167</v>
      </c>
      <c r="I519" s="5" t="s">
        <v>1783</v>
      </c>
      <c r="J519" s="5" t="s">
        <v>183</v>
      </c>
      <c r="K519" s="5" t="s">
        <v>1783</v>
      </c>
      <c r="L519" s="5" t="s">
        <v>664</v>
      </c>
      <c r="M519" s="4" t="s">
        <v>223</v>
      </c>
      <c r="N519" s="4" t="s">
        <v>2192</v>
      </c>
      <c r="O519" s="4" t="s">
        <v>170</v>
      </c>
      <c r="P519" s="4" t="s">
        <v>2192</v>
      </c>
      <c r="Q519" s="4" t="s">
        <v>2194</v>
      </c>
      <c r="R519" s="5">
        <v>62168</v>
      </c>
      <c r="S519" s="5">
        <v>60</v>
      </c>
      <c r="T519" s="5">
        <v>60</v>
      </c>
      <c r="U519" s="4" t="s">
        <v>417</v>
      </c>
      <c r="V519" s="4" t="s">
        <v>142</v>
      </c>
      <c r="W519" s="4" t="s">
        <v>103</v>
      </c>
      <c r="X519" s="4" t="s">
        <v>143</v>
      </c>
      <c r="Y519" s="4" t="s">
        <v>152</v>
      </c>
      <c r="Z519" t="str">
        <f t="shared" si="8"/>
        <v>Feb-24</v>
      </c>
    </row>
    <row r="520" spans="1:26" ht="43.2" x14ac:dyDescent="0.3">
      <c r="A520" s="10">
        <v>186</v>
      </c>
      <c r="B520" s="4" t="s">
        <v>129</v>
      </c>
      <c r="C520" s="4" t="s">
        <v>130</v>
      </c>
      <c r="D520" s="4" t="s">
        <v>1076</v>
      </c>
      <c r="E520" s="4" t="s">
        <v>103</v>
      </c>
      <c r="F520" s="4" t="s">
        <v>131</v>
      </c>
      <c r="G520" s="4" t="s">
        <v>132</v>
      </c>
      <c r="H520" s="4" t="s">
        <v>167</v>
      </c>
      <c r="I520" s="5" t="s">
        <v>1714</v>
      </c>
      <c r="J520" s="5" t="s">
        <v>771</v>
      </c>
      <c r="K520" s="5" t="s">
        <v>1714</v>
      </c>
      <c r="L520" s="5" t="s">
        <v>160</v>
      </c>
      <c r="M520" s="4" t="s">
        <v>223</v>
      </c>
      <c r="N520" s="4" t="s">
        <v>1277</v>
      </c>
      <c r="O520" s="4" t="s">
        <v>103</v>
      </c>
      <c r="P520" s="4" t="s">
        <v>2195</v>
      </c>
      <c r="Q520" s="4" t="s">
        <v>2196</v>
      </c>
      <c r="R520" s="5">
        <v>62091</v>
      </c>
      <c r="S520" s="5">
        <v>40</v>
      </c>
      <c r="T520" s="5">
        <v>40</v>
      </c>
      <c r="U520" s="4" t="s">
        <v>620</v>
      </c>
      <c r="V520" s="4" t="s">
        <v>142</v>
      </c>
      <c r="W520" s="4" t="s">
        <v>103</v>
      </c>
      <c r="X520" s="4" t="s">
        <v>143</v>
      </c>
      <c r="Y520" s="4">
        <v>72011</v>
      </c>
      <c r="Z520" t="str">
        <f t="shared" si="8"/>
        <v>Feb-24</v>
      </c>
    </row>
    <row r="521" spans="1:26" ht="43.2" x14ac:dyDescent="0.3">
      <c r="A521" s="10">
        <v>187</v>
      </c>
      <c r="B521" s="4" t="s">
        <v>129</v>
      </c>
      <c r="C521" s="4" t="s">
        <v>130</v>
      </c>
      <c r="D521" s="4" t="s">
        <v>1076</v>
      </c>
      <c r="E521" s="4" t="s">
        <v>103</v>
      </c>
      <c r="F521" s="4" t="s">
        <v>131</v>
      </c>
      <c r="G521" s="4" t="s">
        <v>132</v>
      </c>
      <c r="H521" s="4" t="s">
        <v>133</v>
      </c>
      <c r="I521" s="5" t="s">
        <v>1780</v>
      </c>
      <c r="J521" s="5" t="s">
        <v>315</v>
      </c>
      <c r="K521" s="5" t="s">
        <v>1718</v>
      </c>
      <c r="L521" s="5" t="s">
        <v>1218</v>
      </c>
      <c r="M521" s="4" t="s">
        <v>137</v>
      </c>
      <c r="N521" s="4" t="s">
        <v>2197</v>
      </c>
      <c r="O521" s="4" t="s">
        <v>103</v>
      </c>
      <c r="P521" s="4" t="s">
        <v>2198</v>
      </c>
      <c r="Q521" s="4" t="s">
        <v>2199</v>
      </c>
      <c r="R521" s="5">
        <v>62184</v>
      </c>
      <c r="S521" s="5">
        <v>100</v>
      </c>
      <c r="T521" s="5">
        <v>100</v>
      </c>
      <c r="U521" s="4" t="s">
        <v>814</v>
      </c>
      <c r="V521" s="4" t="s">
        <v>197</v>
      </c>
      <c r="W521" s="4" t="s">
        <v>103</v>
      </c>
      <c r="X521" s="4" t="s">
        <v>143</v>
      </c>
      <c r="Y521" s="4" t="s">
        <v>152</v>
      </c>
      <c r="Z521" t="str">
        <f t="shared" si="8"/>
        <v>Feb-24</v>
      </c>
    </row>
    <row r="522" spans="1:26" ht="43.2" x14ac:dyDescent="0.3">
      <c r="A522" s="10">
        <v>188</v>
      </c>
      <c r="B522" s="4" t="s">
        <v>129</v>
      </c>
      <c r="C522" s="4" t="s">
        <v>130</v>
      </c>
      <c r="D522" s="4" t="s">
        <v>1076</v>
      </c>
      <c r="E522" s="4" t="s">
        <v>103</v>
      </c>
      <c r="F522" s="4" t="s">
        <v>131</v>
      </c>
      <c r="G522" s="4" t="s">
        <v>132</v>
      </c>
      <c r="H522" s="4" t="s">
        <v>133</v>
      </c>
      <c r="I522" s="5" t="s">
        <v>1722</v>
      </c>
      <c r="J522" s="5" t="s">
        <v>550</v>
      </c>
      <c r="K522" s="5" t="s">
        <v>1722</v>
      </c>
      <c r="L522" s="5" t="s">
        <v>160</v>
      </c>
      <c r="M522" s="4" t="s">
        <v>137</v>
      </c>
      <c r="N522" s="4" t="s">
        <v>2200</v>
      </c>
      <c r="O522" s="4" t="s">
        <v>103</v>
      </c>
      <c r="P522" s="4" t="s">
        <v>2201</v>
      </c>
      <c r="Q522" s="4" t="s">
        <v>2202</v>
      </c>
      <c r="R522" s="5">
        <v>62123</v>
      </c>
      <c r="S522" s="5">
        <v>240</v>
      </c>
      <c r="T522" s="5">
        <v>240</v>
      </c>
      <c r="U522" s="4" t="s">
        <v>541</v>
      </c>
      <c r="V522" s="4" t="s">
        <v>142</v>
      </c>
      <c r="W522" s="4" t="s">
        <v>103</v>
      </c>
      <c r="X522" s="4" t="s">
        <v>143</v>
      </c>
      <c r="Y522" s="4" t="s">
        <v>152</v>
      </c>
      <c r="Z522" t="str">
        <f t="shared" si="8"/>
        <v>Feb-24</v>
      </c>
    </row>
    <row r="523" spans="1:26" ht="43.2" x14ac:dyDescent="0.3">
      <c r="A523" s="10">
        <v>189</v>
      </c>
      <c r="B523" s="4" t="s">
        <v>129</v>
      </c>
      <c r="C523" s="4" t="s">
        <v>130</v>
      </c>
      <c r="D523" s="4" t="s">
        <v>1080</v>
      </c>
      <c r="E523" s="4" t="s">
        <v>103</v>
      </c>
      <c r="F523" s="4" t="s">
        <v>131</v>
      </c>
      <c r="G523" s="4" t="s">
        <v>132</v>
      </c>
      <c r="H523" s="4" t="s">
        <v>167</v>
      </c>
      <c r="I523" s="5" t="s">
        <v>257</v>
      </c>
      <c r="J523" s="5" t="s">
        <v>664</v>
      </c>
      <c r="K523" s="5" t="s">
        <v>257</v>
      </c>
      <c r="L523" s="5" t="s">
        <v>161</v>
      </c>
      <c r="M523" s="4" t="s">
        <v>223</v>
      </c>
      <c r="N523" s="4" t="s">
        <v>2203</v>
      </c>
      <c r="O523" s="4" t="s">
        <v>103</v>
      </c>
      <c r="P523" s="4" t="s">
        <v>2204</v>
      </c>
      <c r="Q523" s="4" t="s">
        <v>2205</v>
      </c>
      <c r="R523" s="5">
        <v>61612</v>
      </c>
      <c r="S523" s="5">
        <v>120</v>
      </c>
      <c r="T523" s="5">
        <v>120</v>
      </c>
      <c r="U523" s="4" t="s">
        <v>2206</v>
      </c>
      <c r="V523" s="4" t="s">
        <v>142</v>
      </c>
      <c r="W523" s="4" t="s">
        <v>103</v>
      </c>
      <c r="X523" s="4" t="s">
        <v>143</v>
      </c>
      <c r="Y523" s="4" t="s">
        <v>152</v>
      </c>
      <c r="Z523" t="str">
        <f t="shared" si="8"/>
        <v>Feb-24</v>
      </c>
    </row>
    <row r="524" spans="1:26" ht="43.2" x14ac:dyDescent="0.3">
      <c r="A524" s="10">
        <v>190</v>
      </c>
      <c r="B524" s="4" t="s">
        <v>129</v>
      </c>
      <c r="C524" s="4" t="s">
        <v>130</v>
      </c>
      <c r="D524" s="4" t="s">
        <v>1080</v>
      </c>
      <c r="E524" s="4" t="s">
        <v>103</v>
      </c>
      <c r="F524" s="4" t="s">
        <v>131</v>
      </c>
      <c r="G524" s="4" t="s">
        <v>132</v>
      </c>
      <c r="H524" s="4" t="s">
        <v>133</v>
      </c>
      <c r="I524" s="5" t="s">
        <v>1640</v>
      </c>
      <c r="J524" s="5" t="s">
        <v>175</v>
      </c>
      <c r="K524" s="5" t="s">
        <v>1640</v>
      </c>
      <c r="L524" s="5" t="s">
        <v>474</v>
      </c>
      <c r="M524" s="4" t="s">
        <v>137</v>
      </c>
      <c r="N524" s="4" t="s">
        <v>2207</v>
      </c>
      <c r="O524" s="4" t="s">
        <v>103</v>
      </c>
      <c r="P524" s="4" t="s">
        <v>2208</v>
      </c>
      <c r="Q524" s="4" t="s">
        <v>2209</v>
      </c>
      <c r="R524" s="5">
        <v>61804</v>
      </c>
      <c r="S524" s="5">
        <v>105</v>
      </c>
      <c r="T524" s="5">
        <v>105</v>
      </c>
      <c r="U524" s="4" t="s">
        <v>260</v>
      </c>
      <c r="V524" s="4" t="s">
        <v>142</v>
      </c>
      <c r="W524" s="4" t="s">
        <v>103</v>
      </c>
      <c r="X524" s="4" t="s">
        <v>143</v>
      </c>
      <c r="Y524" s="4" t="s">
        <v>152</v>
      </c>
      <c r="Z524" t="str">
        <f t="shared" si="8"/>
        <v>Feb-24</v>
      </c>
    </row>
    <row r="525" spans="1:26" ht="57.6" x14ac:dyDescent="0.3">
      <c r="A525" s="10">
        <v>191</v>
      </c>
      <c r="B525" s="4" t="s">
        <v>129</v>
      </c>
      <c r="C525" s="4" t="s">
        <v>130</v>
      </c>
      <c r="D525" s="4" t="s">
        <v>1080</v>
      </c>
      <c r="E525" s="4" t="s">
        <v>103</v>
      </c>
      <c r="F525" s="4" t="s">
        <v>131</v>
      </c>
      <c r="G525" s="4" t="s">
        <v>132</v>
      </c>
      <c r="H525" s="4" t="s">
        <v>167</v>
      </c>
      <c r="I525" s="5" t="s">
        <v>1648</v>
      </c>
      <c r="J525" s="5" t="s">
        <v>160</v>
      </c>
      <c r="K525" s="5" t="s">
        <v>1648</v>
      </c>
      <c r="L525" s="5" t="s">
        <v>176</v>
      </c>
      <c r="M525" s="4" t="s">
        <v>223</v>
      </c>
      <c r="N525" s="4" t="s">
        <v>2210</v>
      </c>
      <c r="O525" s="4" t="s">
        <v>170</v>
      </c>
      <c r="P525" s="4" t="s">
        <v>2210</v>
      </c>
      <c r="Q525" s="4" t="s">
        <v>2211</v>
      </c>
      <c r="R525" s="5">
        <v>61790</v>
      </c>
      <c r="S525" s="5">
        <v>150</v>
      </c>
      <c r="T525" s="5">
        <v>150</v>
      </c>
      <c r="U525" s="4" t="s">
        <v>2212</v>
      </c>
      <c r="V525" s="4" t="s">
        <v>142</v>
      </c>
      <c r="W525" s="4" t="s">
        <v>103</v>
      </c>
      <c r="X525" s="4" t="s">
        <v>143</v>
      </c>
      <c r="Y525" s="4" t="s">
        <v>1234</v>
      </c>
      <c r="Z525" t="str">
        <f t="shared" si="8"/>
        <v>Feb-24</v>
      </c>
    </row>
    <row r="526" spans="1:26" ht="43.2" x14ac:dyDescent="0.3">
      <c r="A526" s="10">
        <v>192</v>
      </c>
      <c r="B526" s="4" t="s">
        <v>129</v>
      </c>
      <c r="C526" s="4" t="s">
        <v>130</v>
      </c>
      <c r="D526" s="4" t="s">
        <v>1080</v>
      </c>
      <c r="E526" s="4" t="s">
        <v>103</v>
      </c>
      <c r="F526" s="4" t="s">
        <v>131</v>
      </c>
      <c r="G526" s="4" t="s">
        <v>132</v>
      </c>
      <c r="H526" s="4" t="s">
        <v>167</v>
      </c>
      <c r="I526" s="5" t="s">
        <v>1666</v>
      </c>
      <c r="J526" s="5" t="s">
        <v>760</v>
      </c>
      <c r="K526" s="5" t="s">
        <v>1666</v>
      </c>
      <c r="L526" s="5" t="s">
        <v>191</v>
      </c>
      <c r="M526" s="4" t="s">
        <v>223</v>
      </c>
      <c r="N526" s="4" t="s">
        <v>1074</v>
      </c>
      <c r="O526" s="4" t="s">
        <v>1074</v>
      </c>
      <c r="P526" s="4" t="s">
        <v>1074</v>
      </c>
      <c r="Q526" s="4" t="s">
        <v>2213</v>
      </c>
      <c r="R526" s="5">
        <v>61883</v>
      </c>
      <c r="S526" s="5">
        <v>30</v>
      </c>
      <c r="T526" s="5">
        <v>30</v>
      </c>
      <c r="U526" s="4" t="s">
        <v>103</v>
      </c>
      <c r="V526" s="4" t="s">
        <v>151</v>
      </c>
      <c r="W526" s="4" t="s">
        <v>103</v>
      </c>
      <c r="X526" s="4" t="s">
        <v>143</v>
      </c>
      <c r="Y526" s="4">
        <v>72135</v>
      </c>
      <c r="Z526" t="str">
        <f t="shared" si="8"/>
        <v>Feb-24</v>
      </c>
    </row>
    <row r="527" spans="1:26" ht="43.2" x14ac:dyDescent="0.3">
      <c r="A527" s="10">
        <v>193</v>
      </c>
      <c r="B527" s="4" t="s">
        <v>129</v>
      </c>
      <c r="C527" s="4" t="s">
        <v>130</v>
      </c>
      <c r="D527" s="4" t="s">
        <v>1080</v>
      </c>
      <c r="E527" s="4" t="s">
        <v>103</v>
      </c>
      <c r="F527" s="4" t="s">
        <v>131</v>
      </c>
      <c r="G527" s="4" t="s">
        <v>132</v>
      </c>
      <c r="H527" s="4" t="s">
        <v>133</v>
      </c>
      <c r="I527" s="5" t="s">
        <v>1666</v>
      </c>
      <c r="J527" s="5" t="s">
        <v>2214</v>
      </c>
      <c r="K527" s="5" t="s">
        <v>1666</v>
      </c>
      <c r="L527" s="5" t="s">
        <v>1447</v>
      </c>
      <c r="M527" s="4" t="s">
        <v>137</v>
      </c>
      <c r="N527" s="4" t="s">
        <v>2215</v>
      </c>
      <c r="O527" s="4" t="s">
        <v>1127</v>
      </c>
      <c r="P527" s="4" t="s">
        <v>2216</v>
      </c>
      <c r="Q527" s="4" t="s">
        <v>2217</v>
      </c>
      <c r="R527" s="5">
        <v>61864</v>
      </c>
      <c r="S527" s="5">
        <v>25</v>
      </c>
      <c r="T527" s="5">
        <v>25</v>
      </c>
      <c r="U527" s="4" t="s">
        <v>1881</v>
      </c>
      <c r="V527" s="4" t="s">
        <v>142</v>
      </c>
      <c r="W527" s="4" t="s">
        <v>103</v>
      </c>
      <c r="X527" s="4" t="s">
        <v>143</v>
      </c>
      <c r="Y527" s="4">
        <v>69269</v>
      </c>
      <c r="Z527" t="str">
        <f t="shared" ref="Z527:Z590" si="9">IF(AND(DAY(K527) = 1, V527 = "Third Shift"), TEXT(K527 - 1, "mmm-yy"), IF(MONTH(K527) &lt;&gt; MONTH(I527), TEXT(K527, "mmm-yy"), TEXT(I527, "mmm-yy")))</f>
        <v>Feb-24</v>
      </c>
    </row>
    <row r="528" spans="1:26" ht="43.2" x14ac:dyDescent="0.3">
      <c r="A528" s="10">
        <v>194</v>
      </c>
      <c r="B528" s="4" t="s">
        <v>129</v>
      </c>
      <c r="C528" s="4" t="s">
        <v>130</v>
      </c>
      <c r="D528" s="4" t="s">
        <v>1080</v>
      </c>
      <c r="E528" s="4" t="s">
        <v>103</v>
      </c>
      <c r="F528" s="4" t="s">
        <v>131</v>
      </c>
      <c r="G528" s="4" t="s">
        <v>132</v>
      </c>
      <c r="H528" s="4" t="s">
        <v>133</v>
      </c>
      <c r="I528" s="5" t="s">
        <v>1580</v>
      </c>
      <c r="J528" s="5" t="s">
        <v>504</v>
      </c>
      <c r="K528" s="5" t="s">
        <v>1580</v>
      </c>
      <c r="L528" s="5" t="s">
        <v>176</v>
      </c>
      <c r="M528" s="4" t="s">
        <v>137</v>
      </c>
      <c r="N528" s="4" t="s">
        <v>2218</v>
      </c>
      <c r="O528" s="4" t="s">
        <v>2188</v>
      </c>
      <c r="P528" s="4" t="s">
        <v>2219</v>
      </c>
      <c r="Q528" s="4" t="s">
        <v>2220</v>
      </c>
      <c r="R528" s="5">
        <v>61928</v>
      </c>
      <c r="S528" s="5">
        <v>55</v>
      </c>
      <c r="T528" s="5">
        <v>55</v>
      </c>
      <c r="U528" s="4" t="s">
        <v>1137</v>
      </c>
      <c r="V528" s="4" t="s">
        <v>142</v>
      </c>
      <c r="W528" s="4" t="s">
        <v>103</v>
      </c>
      <c r="X528" s="4" t="s">
        <v>143</v>
      </c>
      <c r="Y528" s="4">
        <v>69270</v>
      </c>
      <c r="Z528" t="str">
        <f t="shared" si="9"/>
        <v>Feb-24</v>
      </c>
    </row>
    <row r="529" spans="1:26" ht="43.2" x14ac:dyDescent="0.3">
      <c r="A529" s="10">
        <v>195</v>
      </c>
      <c r="B529" s="4" t="s">
        <v>129</v>
      </c>
      <c r="C529" s="4" t="s">
        <v>130</v>
      </c>
      <c r="D529" s="4" t="s">
        <v>1080</v>
      </c>
      <c r="E529" s="4" t="s">
        <v>103</v>
      </c>
      <c r="F529" s="4" t="s">
        <v>131</v>
      </c>
      <c r="G529" s="4" t="s">
        <v>132</v>
      </c>
      <c r="H529" s="4" t="s">
        <v>133</v>
      </c>
      <c r="I529" s="5" t="s">
        <v>1692</v>
      </c>
      <c r="J529" s="5" t="s">
        <v>2221</v>
      </c>
      <c r="K529" s="5" t="s">
        <v>1609</v>
      </c>
      <c r="L529" s="5" t="s">
        <v>202</v>
      </c>
      <c r="M529" s="4" t="s">
        <v>137</v>
      </c>
      <c r="N529" s="4" t="s">
        <v>2222</v>
      </c>
      <c r="O529" s="4" t="s">
        <v>103</v>
      </c>
      <c r="P529" s="4" t="s">
        <v>2223</v>
      </c>
      <c r="Q529" s="4" t="s">
        <v>2224</v>
      </c>
      <c r="R529" s="5">
        <v>61966</v>
      </c>
      <c r="S529" s="5">
        <v>35</v>
      </c>
      <c r="T529" s="5">
        <v>35</v>
      </c>
      <c r="U529" s="4" t="s">
        <v>1090</v>
      </c>
      <c r="V529" s="4" t="s">
        <v>197</v>
      </c>
      <c r="W529" s="4" t="s">
        <v>103</v>
      </c>
      <c r="X529" s="4" t="s">
        <v>143</v>
      </c>
      <c r="Y529" s="4">
        <v>69293</v>
      </c>
      <c r="Z529" t="str">
        <f t="shared" si="9"/>
        <v>Feb-24</v>
      </c>
    </row>
    <row r="530" spans="1:26" ht="43.2" x14ac:dyDescent="0.3">
      <c r="A530" s="10">
        <v>196</v>
      </c>
      <c r="B530" s="4" t="s">
        <v>129</v>
      </c>
      <c r="C530" s="4" t="s">
        <v>130</v>
      </c>
      <c r="D530" s="4" t="s">
        <v>1080</v>
      </c>
      <c r="E530" s="4" t="s">
        <v>103</v>
      </c>
      <c r="F530" s="4" t="s">
        <v>131</v>
      </c>
      <c r="G530" s="4" t="s">
        <v>132</v>
      </c>
      <c r="H530" s="4" t="s">
        <v>167</v>
      </c>
      <c r="I530" s="5" t="s">
        <v>1633</v>
      </c>
      <c r="J530" s="5" t="s">
        <v>906</v>
      </c>
      <c r="K530" s="5" t="s">
        <v>1633</v>
      </c>
      <c r="L530" s="5" t="s">
        <v>652</v>
      </c>
      <c r="M530" s="4" t="s">
        <v>223</v>
      </c>
      <c r="N530" s="4" t="s">
        <v>2225</v>
      </c>
      <c r="O530" s="4" t="s">
        <v>103</v>
      </c>
      <c r="P530" s="4" t="s">
        <v>2226</v>
      </c>
      <c r="Q530" s="4" t="s">
        <v>2227</v>
      </c>
      <c r="R530" s="5">
        <v>62087</v>
      </c>
      <c r="S530" s="5">
        <v>30</v>
      </c>
      <c r="T530" s="5">
        <v>30</v>
      </c>
      <c r="U530" s="4" t="s">
        <v>1334</v>
      </c>
      <c r="V530" s="4" t="s">
        <v>142</v>
      </c>
      <c r="W530" s="4" t="s">
        <v>103</v>
      </c>
      <c r="X530" s="4" t="s">
        <v>143</v>
      </c>
      <c r="Y530" s="4" t="s">
        <v>152</v>
      </c>
      <c r="Z530" t="str">
        <f t="shared" si="9"/>
        <v>Feb-24</v>
      </c>
    </row>
    <row r="531" spans="1:26" ht="43.2" x14ac:dyDescent="0.3">
      <c r="A531" s="10">
        <v>197</v>
      </c>
      <c r="B531" s="4" t="s">
        <v>129</v>
      </c>
      <c r="C531" s="4" t="s">
        <v>130</v>
      </c>
      <c r="D531" s="4" t="s">
        <v>1080</v>
      </c>
      <c r="E531" s="4" t="s">
        <v>103</v>
      </c>
      <c r="F531" s="4" t="s">
        <v>131</v>
      </c>
      <c r="G531" s="4" t="s">
        <v>132</v>
      </c>
      <c r="H531" s="4" t="s">
        <v>133</v>
      </c>
      <c r="I531" s="5" t="s">
        <v>1898</v>
      </c>
      <c r="J531" s="5" t="s">
        <v>279</v>
      </c>
      <c r="K531" s="5" t="s">
        <v>1898</v>
      </c>
      <c r="L531" s="5" t="s">
        <v>467</v>
      </c>
      <c r="M531" s="4" t="s">
        <v>137</v>
      </c>
      <c r="N531" s="4" t="s">
        <v>2228</v>
      </c>
      <c r="O531" s="4" t="s">
        <v>103</v>
      </c>
      <c r="P531" s="4" t="s">
        <v>2229</v>
      </c>
      <c r="Q531" s="4" t="s">
        <v>718</v>
      </c>
      <c r="R531" s="5">
        <v>62102</v>
      </c>
      <c r="S531" s="5">
        <v>30</v>
      </c>
      <c r="T531" s="5">
        <v>30</v>
      </c>
      <c r="U531" s="4" t="s">
        <v>1902</v>
      </c>
      <c r="V531" s="4" t="s">
        <v>151</v>
      </c>
      <c r="W531" s="4" t="s">
        <v>103</v>
      </c>
      <c r="X531" s="4" t="s">
        <v>143</v>
      </c>
      <c r="Y531" s="4" t="s">
        <v>159</v>
      </c>
      <c r="Z531" t="str">
        <f t="shared" si="9"/>
        <v>Feb-24</v>
      </c>
    </row>
    <row r="532" spans="1:26" ht="57.6" x14ac:dyDescent="0.3">
      <c r="A532" s="10">
        <v>198</v>
      </c>
      <c r="B532" s="4" t="s">
        <v>129</v>
      </c>
      <c r="C532" s="4" t="s">
        <v>130</v>
      </c>
      <c r="D532" s="4" t="s">
        <v>1080</v>
      </c>
      <c r="E532" s="4" t="s">
        <v>103</v>
      </c>
      <c r="F532" s="4" t="s">
        <v>131</v>
      </c>
      <c r="G532" s="4" t="s">
        <v>132</v>
      </c>
      <c r="H532" s="4" t="s">
        <v>167</v>
      </c>
      <c r="I532" s="5" t="s">
        <v>1898</v>
      </c>
      <c r="J532" s="5" t="s">
        <v>435</v>
      </c>
      <c r="K532" s="5" t="s">
        <v>1898</v>
      </c>
      <c r="L532" s="5" t="s">
        <v>331</v>
      </c>
      <c r="M532" s="4" t="s">
        <v>223</v>
      </c>
      <c r="N532" s="4" t="s">
        <v>2230</v>
      </c>
      <c r="O532" s="4" t="s">
        <v>170</v>
      </c>
      <c r="P532" s="4" t="s">
        <v>2230</v>
      </c>
      <c r="Q532" s="4" t="s">
        <v>2231</v>
      </c>
      <c r="R532" s="5">
        <v>62078</v>
      </c>
      <c r="S532" s="5">
        <v>30</v>
      </c>
      <c r="T532" s="5">
        <v>30</v>
      </c>
      <c r="U532" s="4" t="s">
        <v>1937</v>
      </c>
      <c r="V532" s="4" t="s">
        <v>197</v>
      </c>
      <c r="W532" s="4" t="s">
        <v>103</v>
      </c>
      <c r="X532" s="4" t="s">
        <v>143</v>
      </c>
      <c r="Y532" s="4">
        <v>72155</v>
      </c>
      <c r="Z532" t="str">
        <f t="shared" si="9"/>
        <v>Feb-24</v>
      </c>
    </row>
    <row r="533" spans="1:26" ht="43.2" x14ac:dyDescent="0.3">
      <c r="A533" s="10">
        <v>199</v>
      </c>
      <c r="B533" s="4" t="s">
        <v>129</v>
      </c>
      <c r="C533" s="4" t="s">
        <v>130</v>
      </c>
      <c r="D533" s="4" t="s">
        <v>1080</v>
      </c>
      <c r="E533" s="4" t="s">
        <v>103</v>
      </c>
      <c r="F533" s="4" t="s">
        <v>131</v>
      </c>
      <c r="G533" s="4" t="s">
        <v>132</v>
      </c>
      <c r="H533" s="4" t="s">
        <v>133</v>
      </c>
      <c r="I533" s="5" t="s">
        <v>1718</v>
      </c>
      <c r="J533" s="5" t="s">
        <v>1205</v>
      </c>
      <c r="K533" s="5" t="s">
        <v>1718</v>
      </c>
      <c r="L533" s="5" t="s">
        <v>664</v>
      </c>
      <c r="M533" s="4" t="s">
        <v>137</v>
      </c>
      <c r="N533" s="4" t="s">
        <v>2232</v>
      </c>
      <c r="O533" s="4" t="s">
        <v>103</v>
      </c>
      <c r="P533" s="4" t="s">
        <v>2232</v>
      </c>
      <c r="Q533" s="4" t="s">
        <v>2233</v>
      </c>
      <c r="R533" s="5">
        <v>62129</v>
      </c>
      <c r="S533" s="5">
        <v>45</v>
      </c>
      <c r="T533" s="5">
        <v>45</v>
      </c>
      <c r="U533" s="4" t="s">
        <v>2234</v>
      </c>
      <c r="V533" s="4" t="s">
        <v>142</v>
      </c>
      <c r="W533" s="4" t="s">
        <v>103</v>
      </c>
      <c r="X533" s="4" t="s">
        <v>143</v>
      </c>
      <c r="Y533" s="4" t="s">
        <v>507</v>
      </c>
      <c r="Z533" t="str">
        <f t="shared" si="9"/>
        <v>Feb-24</v>
      </c>
    </row>
    <row r="534" spans="1:26" ht="43.2" x14ac:dyDescent="0.3">
      <c r="A534" s="10">
        <v>200</v>
      </c>
      <c r="B534" s="4" t="s">
        <v>129</v>
      </c>
      <c r="C534" s="4" t="s">
        <v>130</v>
      </c>
      <c r="D534" s="4" t="s">
        <v>1080</v>
      </c>
      <c r="E534" s="4" t="s">
        <v>103</v>
      </c>
      <c r="F534" s="4" t="s">
        <v>131</v>
      </c>
      <c r="G534" s="4" t="s">
        <v>132</v>
      </c>
      <c r="H534" s="4" t="s">
        <v>133</v>
      </c>
      <c r="I534" s="5" t="s">
        <v>1722</v>
      </c>
      <c r="J534" s="5" t="s">
        <v>487</v>
      </c>
      <c r="K534" s="5" t="s">
        <v>1722</v>
      </c>
      <c r="L534" s="5" t="s">
        <v>361</v>
      </c>
      <c r="M534" s="4" t="s">
        <v>137</v>
      </c>
      <c r="N534" s="4" t="s">
        <v>2235</v>
      </c>
      <c r="O534" s="4" t="s">
        <v>2188</v>
      </c>
      <c r="P534" s="4" t="s">
        <v>2236</v>
      </c>
      <c r="Q534" s="4" t="s">
        <v>2237</v>
      </c>
      <c r="R534" s="5">
        <v>62172</v>
      </c>
      <c r="S534" s="5">
        <v>60</v>
      </c>
      <c r="T534" s="5">
        <v>60</v>
      </c>
      <c r="U534" s="4" t="s">
        <v>814</v>
      </c>
      <c r="V534" s="4" t="s">
        <v>142</v>
      </c>
      <c r="W534" s="4" t="s">
        <v>103</v>
      </c>
      <c r="X534" s="4" t="s">
        <v>143</v>
      </c>
      <c r="Y534" s="4" t="s">
        <v>87</v>
      </c>
      <c r="Z534" t="str">
        <f t="shared" si="9"/>
        <v>Feb-24</v>
      </c>
    </row>
    <row r="535" spans="1:26" ht="86.4" x14ac:dyDescent="0.3">
      <c r="A535" s="10">
        <v>201</v>
      </c>
      <c r="B535" s="4" t="s">
        <v>129</v>
      </c>
      <c r="C535" s="4" t="s">
        <v>130</v>
      </c>
      <c r="D535" s="4" t="s">
        <v>1080</v>
      </c>
      <c r="E535" s="4" t="s">
        <v>103</v>
      </c>
      <c r="F535" s="4" t="s">
        <v>131</v>
      </c>
      <c r="G535" s="4" t="s">
        <v>132</v>
      </c>
      <c r="H535" s="4" t="s">
        <v>133</v>
      </c>
      <c r="I535" s="5" t="s">
        <v>1783</v>
      </c>
      <c r="J535" s="5" t="s">
        <v>145</v>
      </c>
      <c r="K535" s="5" t="s">
        <v>1783</v>
      </c>
      <c r="L535" s="5" t="s">
        <v>423</v>
      </c>
      <c r="M535" s="4" t="s">
        <v>137</v>
      </c>
      <c r="N535" s="4" t="s">
        <v>2238</v>
      </c>
      <c r="O535" s="4" t="s">
        <v>103</v>
      </c>
      <c r="P535" s="4" t="s">
        <v>2238</v>
      </c>
      <c r="Q535" s="4" t="s">
        <v>2239</v>
      </c>
      <c r="R535" s="5">
        <v>62161</v>
      </c>
      <c r="S535" s="5">
        <v>465</v>
      </c>
      <c r="T535" s="5">
        <v>465</v>
      </c>
      <c r="U535" s="4" t="s">
        <v>2240</v>
      </c>
      <c r="V535" s="4" t="s">
        <v>151</v>
      </c>
      <c r="W535" s="4" t="s">
        <v>103</v>
      </c>
      <c r="X535" s="4" t="s">
        <v>143</v>
      </c>
      <c r="Y535" s="4" t="s">
        <v>152</v>
      </c>
      <c r="Z535" t="str">
        <f t="shared" si="9"/>
        <v>Feb-24</v>
      </c>
    </row>
    <row r="536" spans="1:26" ht="57.6" x14ac:dyDescent="0.3">
      <c r="A536" s="10">
        <v>202</v>
      </c>
      <c r="B536" s="4" t="s">
        <v>129</v>
      </c>
      <c r="C536" s="4" t="s">
        <v>130</v>
      </c>
      <c r="D536" s="4" t="s">
        <v>1080</v>
      </c>
      <c r="E536" s="4" t="s">
        <v>103</v>
      </c>
      <c r="F536" s="4" t="s">
        <v>131</v>
      </c>
      <c r="G536" s="4" t="s">
        <v>132</v>
      </c>
      <c r="H536" s="4" t="s">
        <v>167</v>
      </c>
      <c r="I536" s="5" t="s">
        <v>1783</v>
      </c>
      <c r="J536" s="5" t="s">
        <v>191</v>
      </c>
      <c r="K536" s="5" t="s">
        <v>2241</v>
      </c>
      <c r="L536" s="5" t="s">
        <v>302</v>
      </c>
      <c r="M536" s="4" t="s">
        <v>223</v>
      </c>
      <c r="N536" s="4" t="s">
        <v>2242</v>
      </c>
      <c r="O536" s="4" t="s">
        <v>103</v>
      </c>
      <c r="P536" s="4" t="s">
        <v>2243</v>
      </c>
      <c r="Q536" s="4" t="s">
        <v>2244</v>
      </c>
      <c r="R536" s="5">
        <v>62149</v>
      </c>
      <c r="S536" s="5">
        <v>180</v>
      </c>
      <c r="T536" s="5">
        <v>180</v>
      </c>
      <c r="U536" s="4" t="s">
        <v>2245</v>
      </c>
      <c r="V536" s="4" t="s">
        <v>197</v>
      </c>
      <c r="W536" s="4" t="s">
        <v>103</v>
      </c>
      <c r="X536" s="4" t="s">
        <v>143</v>
      </c>
      <c r="Y536" s="4" t="s">
        <v>152</v>
      </c>
      <c r="Z536" t="str">
        <f t="shared" si="9"/>
        <v>Feb-24</v>
      </c>
    </row>
    <row r="537" spans="1:26" ht="43.2" x14ac:dyDescent="0.3">
      <c r="A537" s="10">
        <v>203</v>
      </c>
      <c r="B537" s="4" t="s">
        <v>129</v>
      </c>
      <c r="C537" s="4" t="s">
        <v>634</v>
      </c>
      <c r="D537" s="4" t="s">
        <v>1097</v>
      </c>
      <c r="E537" s="4" t="s">
        <v>103</v>
      </c>
      <c r="F537" s="4" t="s">
        <v>131</v>
      </c>
      <c r="G537" s="4" t="s">
        <v>132</v>
      </c>
      <c r="H537" s="4" t="s">
        <v>167</v>
      </c>
      <c r="I537" s="5" t="s">
        <v>1692</v>
      </c>
      <c r="J537" s="5" t="s">
        <v>145</v>
      </c>
      <c r="K537" s="5" t="s">
        <v>1692</v>
      </c>
      <c r="L537" s="5" t="s">
        <v>581</v>
      </c>
      <c r="M537" s="4" t="s">
        <v>223</v>
      </c>
      <c r="N537" s="4" t="s">
        <v>2246</v>
      </c>
      <c r="O537" s="4" t="s">
        <v>103</v>
      </c>
      <c r="P537" s="4" t="s">
        <v>2247</v>
      </c>
      <c r="Q537" s="4" t="s">
        <v>2248</v>
      </c>
      <c r="R537" s="5">
        <v>61991</v>
      </c>
      <c r="S537" s="5">
        <v>105</v>
      </c>
      <c r="T537" s="5">
        <v>105</v>
      </c>
      <c r="U537" s="4" t="s">
        <v>1026</v>
      </c>
      <c r="V537" s="4" t="s">
        <v>151</v>
      </c>
      <c r="W537" s="4" t="s">
        <v>103</v>
      </c>
      <c r="X537" s="4" t="s">
        <v>143</v>
      </c>
      <c r="Y537" s="4" t="s">
        <v>159</v>
      </c>
      <c r="Z537" t="str">
        <f t="shared" si="9"/>
        <v>Feb-24</v>
      </c>
    </row>
    <row r="538" spans="1:26" ht="43.2" x14ac:dyDescent="0.3">
      <c r="A538" s="10">
        <v>204</v>
      </c>
      <c r="B538" s="4" t="s">
        <v>129</v>
      </c>
      <c r="C538" s="4" t="s">
        <v>634</v>
      </c>
      <c r="D538" s="4" t="s">
        <v>1097</v>
      </c>
      <c r="E538" s="4" t="s">
        <v>103</v>
      </c>
      <c r="F538" s="4" t="s">
        <v>131</v>
      </c>
      <c r="G538" s="4" t="s">
        <v>132</v>
      </c>
      <c r="H538" s="4" t="s">
        <v>133</v>
      </c>
      <c r="I538" s="5" t="s">
        <v>1714</v>
      </c>
      <c r="J538" s="5" t="s">
        <v>487</v>
      </c>
      <c r="K538" s="5" t="s">
        <v>1714</v>
      </c>
      <c r="L538" s="5" t="s">
        <v>2249</v>
      </c>
      <c r="M538" s="4" t="s">
        <v>137</v>
      </c>
      <c r="N538" s="4" t="s">
        <v>2250</v>
      </c>
      <c r="O538" s="4" t="s">
        <v>103</v>
      </c>
      <c r="P538" s="4" t="s">
        <v>2250</v>
      </c>
      <c r="Q538" s="4" t="s">
        <v>2251</v>
      </c>
      <c r="R538" s="5">
        <v>62125</v>
      </c>
      <c r="S538" s="5">
        <v>20</v>
      </c>
      <c r="T538" s="5">
        <v>20</v>
      </c>
      <c r="U538" s="4" t="s">
        <v>984</v>
      </c>
      <c r="V538" s="4" t="s">
        <v>142</v>
      </c>
      <c r="W538" s="4" t="s">
        <v>103</v>
      </c>
      <c r="X538" s="4" t="s">
        <v>143</v>
      </c>
      <c r="Y538" s="4" t="s">
        <v>152</v>
      </c>
      <c r="Z538" t="str">
        <f t="shared" si="9"/>
        <v>Feb-24</v>
      </c>
    </row>
    <row r="539" spans="1:26" ht="43.2" x14ac:dyDescent="0.3">
      <c r="A539" s="10">
        <v>205</v>
      </c>
      <c r="B539" s="4" t="s">
        <v>129</v>
      </c>
      <c r="C539" s="4" t="s">
        <v>130</v>
      </c>
      <c r="D539" s="4" t="s">
        <v>1102</v>
      </c>
      <c r="E539" s="4" t="s">
        <v>103</v>
      </c>
      <c r="F539" s="4" t="s">
        <v>131</v>
      </c>
      <c r="G539" s="4" t="s">
        <v>132</v>
      </c>
      <c r="H539" s="4" t="s">
        <v>167</v>
      </c>
      <c r="I539" s="5" t="s">
        <v>1618</v>
      </c>
      <c r="J539" s="5" t="s">
        <v>515</v>
      </c>
      <c r="K539" s="5" t="s">
        <v>1618</v>
      </c>
      <c r="L539" s="5" t="s">
        <v>192</v>
      </c>
      <c r="M539" s="4" t="s">
        <v>223</v>
      </c>
      <c r="N539" s="4" t="s">
        <v>2252</v>
      </c>
      <c r="O539" s="4" t="s">
        <v>103</v>
      </c>
      <c r="P539" s="4" t="s">
        <v>2253</v>
      </c>
      <c r="Q539" s="4" t="s">
        <v>2254</v>
      </c>
      <c r="R539" s="5">
        <v>61818</v>
      </c>
      <c r="S539" s="5">
        <v>40</v>
      </c>
      <c r="T539" s="5">
        <v>40</v>
      </c>
      <c r="U539" s="4" t="s">
        <v>1993</v>
      </c>
      <c r="V539" s="4" t="s">
        <v>197</v>
      </c>
      <c r="W539" s="4" t="s">
        <v>103</v>
      </c>
      <c r="X539" s="4" t="s">
        <v>143</v>
      </c>
      <c r="Y539" s="4">
        <v>72134</v>
      </c>
      <c r="Z539" t="str">
        <f t="shared" si="9"/>
        <v>Feb-24</v>
      </c>
    </row>
    <row r="540" spans="1:26" ht="43.2" x14ac:dyDescent="0.3">
      <c r="A540" s="10">
        <v>206</v>
      </c>
      <c r="B540" s="4" t="s">
        <v>129</v>
      </c>
      <c r="C540" s="4" t="s">
        <v>130</v>
      </c>
      <c r="D540" s="4" t="s">
        <v>1102</v>
      </c>
      <c r="E540" s="4" t="s">
        <v>103</v>
      </c>
      <c r="F540" s="4" t="s">
        <v>131</v>
      </c>
      <c r="G540" s="4" t="s">
        <v>132</v>
      </c>
      <c r="H540" s="4" t="s">
        <v>167</v>
      </c>
      <c r="I540" s="5" t="s">
        <v>1580</v>
      </c>
      <c r="J540" s="5" t="s">
        <v>2255</v>
      </c>
      <c r="K540" s="5" t="s">
        <v>1580</v>
      </c>
      <c r="L540" s="5" t="s">
        <v>1492</v>
      </c>
      <c r="M540" s="4" t="s">
        <v>223</v>
      </c>
      <c r="N540" s="4" t="s">
        <v>2185</v>
      </c>
      <c r="O540" s="4" t="s">
        <v>103</v>
      </c>
      <c r="P540" s="4" t="s">
        <v>2256</v>
      </c>
      <c r="Q540" s="4" t="s">
        <v>2257</v>
      </c>
      <c r="R540" s="5">
        <v>61932</v>
      </c>
      <c r="S540" s="5">
        <v>40</v>
      </c>
      <c r="T540" s="5">
        <v>40</v>
      </c>
      <c r="U540" s="4" t="s">
        <v>1691</v>
      </c>
      <c r="V540" s="4" t="s">
        <v>142</v>
      </c>
      <c r="W540" s="4" t="s">
        <v>103</v>
      </c>
      <c r="X540" s="4" t="s">
        <v>143</v>
      </c>
      <c r="Y540" s="4" t="s">
        <v>408</v>
      </c>
      <c r="Z540" t="str">
        <f t="shared" si="9"/>
        <v>Feb-24</v>
      </c>
    </row>
    <row r="541" spans="1:26" ht="57.6" x14ac:dyDescent="0.3">
      <c r="A541" s="10">
        <v>207</v>
      </c>
      <c r="B541" s="4" t="s">
        <v>129</v>
      </c>
      <c r="C541" s="4" t="s">
        <v>130</v>
      </c>
      <c r="D541" s="4" t="s">
        <v>1102</v>
      </c>
      <c r="E541" s="4" t="s">
        <v>103</v>
      </c>
      <c r="F541" s="4" t="s">
        <v>131</v>
      </c>
      <c r="G541" s="4" t="s">
        <v>132</v>
      </c>
      <c r="H541" s="4" t="s">
        <v>167</v>
      </c>
      <c r="I541" s="5" t="s">
        <v>1751</v>
      </c>
      <c r="J541" s="5" t="s">
        <v>182</v>
      </c>
      <c r="K541" s="5" t="s">
        <v>1751</v>
      </c>
      <c r="L541" s="5" t="s">
        <v>251</v>
      </c>
      <c r="M541" s="4" t="s">
        <v>223</v>
      </c>
      <c r="N541" s="4" t="s">
        <v>2258</v>
      </c>
      <c r="O541" s="4" t="s">
        <v>170</v>
      </c>
      <c r="P541" s="4" t="s">
        <v>2258</v>
      </c>
      <c r="Q541" s="4" t="s">
        <v>2259</v>
      </c>
      <c r="R541" s="5">
        <v>62140</v>
      </c>
      <c r="S541" s="5">
        <v>60</v>
      </c>
      <c r="T541" s="5">
        <v>60</v>
      </c>
      <c r="U541" s="4" t="s">
        <v>417</v>
      </c>
      <c r="V541" s="4" t="s">
        <v>142</v>
      </c>
      <c r="W541" s="4" t="s">
        <v>103</v>
      </c>
      <c r="X541" s="4" t="s">
        <v>143</v>
      </c>
      <c r="Y541" s="4" t="s">
        <v>152</v>
      </c>
      <c r="Z541" t="str">
        <f t="shared" si="9"/>
        <v>Feb-24</v>
      </c>
    </row>
    <row r="542" spans="1:26" ht="57.6" x14ac:dyDescent="0.3">
      <c r="A542" s="10">
        <v>208</v>
      </c>
      <c r="B542" s="4" t="s">
        <v>129</v>
      </c>
      <c r="C542" s="4" t="s">
        <v>634</v>
      </c>
      <c r="D542" s="4" t="s">
        <v>1111</v>
      </c>
      <c r="E542" s="4" t="s">
        <v>103</v>
      </c>
      <c r="F542" s="4" t="s">
        <v>131</v>
      </c>
      <c r="G542" s="4" t="s">
        <v>132</v>
      </c>
      <c r="H542" s="4" t="s">
        <v>133</v>
      </c>
      <c r="I542" s="5" t="s">
        <v>257</v>
      </c>
      <c r="J542" s="5" t="s">
        <v>160</v>
      </c>
      <c r="K542" s="5" t="s">
        <v>257</v>
      </c>
      <c r="L542" s="5" t="s">
        <v>2260</v>
      </c>
      <c r="M542" s="4" t="s">
        <v>137</v>
      </c>
      <c r="N542" s="4" t="s">
        <v>2261</v>
      </c>
      <c r="O542" s="4" t="s">
        <v>103</v>
      </c>
      <c r="P542" s="4" t="s">
        <v>2261</v>
      </c>
      <c r="Q542" s="4" t="s">
        <v>2261</v>
      </c>
      <c r="R542" s="5">
        <v>61639</v>
      </c>
      <c r="S542" s="5">
        <v>20</v>
      </c>
      <c r="T542" s="5">
        <v>20</v>
      </c>
      <c r="U542" s="4" t="s">
        <v>1467</v>
      </c>
      <c r="V542" s="4" t="s">
        <v>142</v>
      </c>
      <c r="W542" s="4" t="s">
        <v>103</v>
      </c>
      <c r="X542" s="4" t="s">
        <v>143</v>
      </c>
      <c r="Y542" s="4" t="s">
        <v>152</v>
      </c>
      <c r="Z542" t="str">
        <f t="shared" si="9"/>
        <v>Feb-24</v>
      </c>
    </row>
    <row r="543" spans="1:26" ht="57.6" x14ac:dyDescent="0.3">
      <c r="A543" s="10">
        <v>209</v>
      </c>
      <c r="B543" s="4" t="s">
        <v>129</v>
      </c>
      <c r="C543" s="4" t="s">
        <v>634</v>
      </c>
      <c r="D543" s="4" t="s">
        <v>1111</v>
      </c>
      <c r="E543" s="4" t="s">
        <v>103</v>
      </c>
      <c r="F543" s="4" t="s">
        <v>131</v>
      </c>
      <c r="G543" s="4" t="s">
        <v>132</v>
      </c>
      <c r="H543" s="4" t="s">
        <v>133</v>
      </c>
      <c r="I543" s="5" t="s">
        <v>1591</v>
      </c>
      <c r="J543" s="5" t="s">
        <v>183</v>
      </c>
      <c r="K543" s="5" t="s">
        <v>1591</v>
      </c>
      <c r="L543" s="5" t="s">
        <v>523</v>
      </c>
      <c r="M543" s="4" t="s">
        <v>137</v>
      </c>
      <c r="N543" s="4" t="s">
        <v>2262</v>
      </c>
      <c r="O543" s="4" t="s">
        <v>103</v>
      </c>
      <c r="P543" s="4" t="s">
        <v>2262</v>
      </c>
      <c r="Q543" s="4" t="s">
        <v>2262</v>
      </c>
      <c r="R543" s="5">
        <v>61628</v>
      </c>
      <c r="S543" s="5">
        <v>20</v>
      </c>
      <c r="T543" s="5">
        <v>20</v>
      </c>
      <c r="U543" s="4" t="s">
        <v>472</v>
      </c>
      <c r="V543" s="4" t="s">
        <v>142</v>
      </c>
      <c r="W543" s="4" t="s">
        <v>103</v>
      </c>
      <c r="X543" s="4" t="s">
        <v>143</v>
      </c>
      <c r="Y543" s="4" t="s">
        <v>152</v>
      </c>
      <c r="Z543" t="str">
        <f t="shared" si="9"/>
        <v>Feb-24</v>
      </c>
    </row>
    <row r="544" spans="1:26" ht="43.2" x14ac:dyDescent="0.3">
      <c r="A544" s="10">
        <v>210</v>
      </c>
      <c r="B544" s="4" t="s">
        <v>129</v>
      </c>
      <c r="C544" s="4" t="s">
        <v>634</v>
      </c>
      <c r="D544" s="4" t="s">
        <v>1111</v>
      </c>
      <c r="E544" s="4" t="s">
        <v>103</v>
      </c>
      <c r="F544" s="4" t="s">
        <v>131</v>
      </c>
      <c r="G544" s="4" t="s">
        <v>132</v>
      </c>
      <c r="H544" s="4" t="s">
        <v>133</v>
      </c>
      <c r="I544" s="5" t="s">
        <v>1640</v>
      </c>
      <c r="J544" s="5" t="s">
        <v>474</v>
      </c>
      <c r="K544" s="5" t="s">
        <v>1640</v>
      </c>
      <c r="L544" s="5" t="s">
        <v>1477</v>
      </c>
      <c r="M544" s="4" t="s">
        <v>137</v>
      </c>
      <c r="N544" s="4" t="s">
        <v>2263</v>
      </c>
      <c r="O544" s="4" t="s">
        <v>103</v>
      </c>
      <c r="P544" s="4" t="s">
        <v>2264</v>
      </c>
      <c r="Q544" s="4" t="s">
        <v>2265</v>
      </c>
      <c r="R544" s="5">
        <v>61803</v>
      </c>
      <c r="S544" s="5">
        <v>20</v>
      </c>
      <c r="T544" s="5">
        <v>20</v>
      </c>
      <c r="U544" s="4" t="s">
        <v>260</v>
      </c>
      <c r="V544" s="4" t="s">
        <v>142</v>
      </c>
      <c r="W544" s="4" t="s">
        <v>103</v>
      </c>
      <c r="X544" s="4" t="s">
        <v>143</v>
      </c>
      <c r="Y544" s="4" t="s">
        <v>152</v>
      </c>
      <c r="Z544" t="str">
        <f t="shared" si="9"/>
        <v>Feb-24</v>
      </c>
    </row>
    <row r="545" spans="1:26" ht="43.2" x14ac:dyDescent="0.3">
      <c r="A545" s="10">
        <v>211</v>
      </c>
      <c r="B545" s="4" t="s">
        <v>129</v>
      </c>
      <c r="C545" s="4" t="s">
        <v>634</v>
      </c>
      <c r="D545" s="4" t="s">
        <v>1111</v>
      </c>
      <c r="E545" s="4" t="s">
        <v>103</v>
      </c>
      <c r="F545" s="4" t="s">
        <v>131</v>
      </c>
      <c r="G545" s="4" t="s">
        <v>132</v>
      </c>
      <c r="H545" s="4" t="s">
        <v>2266</v>
      </c>
      <c r="I545" s="5" t="s">
        <v>1640</v>
      </c>
      <c r="J545" s="5" t="s">
        <v>210</v>
      </c>
      <c r="K545" s="5" t="s">
        <v>1640</v>
      </c>
      <c r="L545" s="5" t="s">
        <v>2267</v>
      </c>
      <c r="M545" s="4" t="s">
        <v>2268</v>
      </c>
      <c r="N545" s="4" t="s">
        <v>2269</v>
      </c>
      <c r="O545" s="4" t="s">
        <v>103</v>
      </c>
      <c r="P545" s="4" t="s">
        <v>2270</v>
      </c>
      <c r="Q545" s="4" t="s">
        <v>2271</v>
      </c>
      <c r="R545" s="5">
        <v>61681</v>
      </c>
      <c r="S545" s="5">
        <v>30</v>
      </c>
      <c r="T545" s="5">
        <v>30</v>
      </c>
      <c r="U545" s="4" t="s">
        <v>669</v>
      </c>
      <c r="V545" s="4" t="s">
        <v>151</v>
      </c>
      <c r="W545" s="4" t="s">
        <v>103</v>
      </c>
      <c r="X545" s="4" t="s">
        <v>143</v>
      </c>
      <c r="Y545" s="4">
        <v>69259</v>
      </c>
      <c r="Z545" t="str">
        <f t="shared" si="9"/>
        <v>Feb-24</v>
      </c>
    </row>
    <row r="546" spans="1:26" ht="43.2" x14ac:dyDescent="0.3">
      <c r="A546" s="10">
        <v>212</v>
      </c>
      <c r="B546" s="4" t="s">
        <v>129</v>
      </c>
      <c r="C546" s="4" t="s">
        <v>634</v>
      </c>
      <c r="D546" s="4" t="s">
        <v>1111</v>
      </c>
      <c r="E546" s="4" t="s">
        <v>103</v>
      </c>
      <c r="F546" s="4" t="s">
        <v>131</v>
      </c>
      <c r="G546" s="4" t="s">
        <v>132</v>
      </c>
      <c r="H546" s="4" t="s">
        <v>167</v>
      </c>
      <c r="I546" s="5" t="s">
        <v>1648</v>
      </c>
      <c r="J546" s="5" t="s">
        <v>155</v>
      </c>
      <c r="K546" s="5" t="s">
        <v>1648</v>
      </c>
      <c r="L546" s="5" t="s">
        <v>1496</v>
      </c>
      <c r="M546" s="4" t="s">
        <v>223</v>
      </c>
      <c r="N546" s="4" t="s">
        <v>2272</v>
      </c>
      <c r="O546" s="4" t="s">
        <v>103</v>
      </c>
      <c r="P546" s="4" t="s">
        <v>2273</v>
      </c>
      <c r="Q546" s="4" t="s">
        <v>2274</v>
      </c>
      <c r="R546" s="5">
        <v>61814</v>
      </c>
      <c r="S546" s="5">
        <v>20</v>
      </c>
      <c r="T546" s="5">
        <v>20</v>
      </c>
      <c r="U546" s="4" t="s">
        <v>239</v>
      </c>
      <c r="V546" s="4" t="s">
        <v>151</v>
      </c>
      <c r="W546" s="4" t="s">
        <v>103</v>
      </c>
      <c r="X546" s="4" t="s">
        <v>143</v>
      </c>
      <c r="Y546" s="4">
        <v>69264</v>
      </c>
      <c r="Z546" t="str">
        <f t="shared" si="9"/>
        <v>Feb-24</v>
      </c>
    </row>
    <row r="547" spans="1:26" ht="43.2" x14ac:dyDescent="0.3">
      <c r="A547" s="10">
        <v>213</v>
      </c>
      <c r="B547" s="4" t="s">
        <v>129</v>
      </c>
      <c r="C547" s="4" t="s">
        <v>634</v>
      </c>
      <c r="D547" s="4" t="s">
        <v>1111</v>
      </c>
      <c r="E547" s="4" t="s">
        <v>103</v>
      </c>
      <c r="F547" s="4" t="s">
        <v>131</v>
      </c>
      <c r="G547" s="4" t="s">
        <v>132</v>
      </c>
      <c r="H547" s="4" t="s">
        <v>133</v>
      </c>
      <c r="I547" s="5" t="s">
        <v>1648</v>
      </c>
      <c r="J547" s="5" t="s">
        <v>1162</v>
      </c>
      <c r="K547" s="5" t="s">
        <v>1648</v>
      </c>
      <c r="L547" s="5" t="s">
        <v>687</v>
      </c>
      <c r="M547" s="4" t="s">
        <v>137</v>
      </c>
      <c r="N547" s="4" t="s">
        <v>2275</v>
      </c>
      <c r="O547" s="4" t="s">
        <v>103</v>
      </c>
      <c r="P547" s="4" t="s">
        <v>2276</v>
      </c>
      <c r="Q547" s="4" t="s">
        <v>2276</v>
      </c>
      <c r="R547" s="5">
        <v>61797</v>
      </c>
      <c r="S547" s="5">
        <v>30</v>
      </c>
      <c r="T547" s="5">
        <v>30</v>
      </c>
      <c r="U547" s="4" t="s">
        <v>1137</v>
      </c>
      <c r="V547" s="4" t="s">
        <v>142</v>
      </c>
      <c r="W547" s="4" t="s">
        <v>103</v>
      </c>
      <c r="X547" s="4" t="s">
        <v>143</v>
      </c>
      <c r="Y547" s="4">
        <v>69263</v>
      </c>
      <c r="Z547" t="str">
        <f t="shared" si="9"/>
        <v>Feb-24</v>
      </c>
    </row>
    <row r="548" spans="1:26" ht="43.2" x14ac:dyDescent="0.3">
      <c r="A548" s="10">
        <v>214</v>
      </c>
      <c r="B548" s="4" t="s">
        <v>129</v>
      </c>
      <c r="C548" s="4" t="s">
        <v>634</v>
      </c>
      <c r="D548" s="4" t="s">
        <v>1111</v>
      </c>
      <c r="E548" s="4" t="s">
        <v>103</v>
      </c>
      <c r="F548" s="4" t="s">
        <v>131</v>
      </c>
      <c r="G548" s="4" t="s">
        <v>166</v>
      </c>
      <c r="H548" s="4" t="s">
        <v>133</v>
      </c>
      <c r="I548" s="5" t="s">
        <v>1648</v>
      </c>
      <c r="J548" s="5" t="s">
        <v>242</v>
      </c>
      <c r="K548" s="5" t="s">
        <v>1648</v>
      </c>
      <c r="L548" s="5" t="s">
        <v>270</v>
      </c>
      <c r="M548" s="4" t="s">
        <v>263</v>
      </c>
      <c r="N548" s="4" t="s">
        <v>2277</v>
      </c>
      <c r="O548" s="4" t="s">
        <v>103</v>
      </c>
      <c r="P548" s="4" t="s">
        <v>2278</v>
      </c>
      <c r="Q548" s="4" t="s">
        <v>2279</v>
      </c>
      <c r="R548" s="5">
        <v>61773</v>
      </c>
      <c r="S548" s="5">
        <v>20</v>
      </c>
      <c r="T548" s="5">
        <v>20</v>
      </c>
      <c r="U548" s="4" t="s">
        <v>1467</v>
      </c>
      <c r="V548" s="4" t="s">
        <v>151</v>
      </c>
      <c r="W548" s="4" t="s">
        <v>103</v>
      </c>
      <c r="X548" s="4" t="s">
        <v>143</v>
      </c>
      <c r="Y548" s="4" t="s">
        <v>103</v>
      </c>
      <c r="Z548" t="str">
        <f t="shared" si="9"/>
        <v>Feb-24</v>
      </c>
    </row>
    <row r="549" spans="1:26" ht="43.2" x14ac:dyDescent="0.3">
      <c r="A549" s="10">
        <v>215</v>
      </c>
      <c r="B549" s="4" t="s">
        <v>129</v>
      </c>
      <c r="C549" s="4" t="s">
        <v>634</v>
      </c>
      <c r="D549" s="4" t="s">
        <v>1111</v>
      </c>
      <c r="E549" s="4" t="s">
        <v>103</v>
      </c>
      <c r="F549" s="4" t="s">
        <v>131</v>
      </c>
      <c r="G549" s="4" t="s">
        <v>132</v>
      </c>
      <c r="H549" s="4" t="s">
        <v>133</v>
      </c>
      <c r="I549" s="5" t="s">
        <v>1687</v>
      </c>
      <c r="J549" s="5" t="s">
        <v>740</v>
      </c>
      <c r="K549" s="5" t="s">
        <v>1687</v>
      </c>
      <c r="L549" s="5" t="s">
        <v>1715</v>
      </c>
      <c r="M549" s="4" t="s">
        <v>137</v>
      </c>
      <c r="N549" s="4" t="s">
        <v>2280</v>
      </c>
      <c r="O549" s="4" t="s">
        <v>103</v>
      </c>
      <c r="P549" s="4" t="s">
        <v>2280</v>
      </c>
      <c r="Q549" s="4" t="s">
        <v>2281</v>
      </c>
      <c r="R549" s="5">
        <v>61942</v>
      </c>
      <c r="S549" s="5">
        <v>60</v>
      </c>
      <c r="T549" s="5">
        <v>60</v>
      </c>
      <c r="U549" s="4" t="s">
        <v>2065</v>
      </c>
      <c r="V549" s="4" t="s">
        <v>151</v>
      </c>
      <c r="W549" s="4" t="s">
        <v>103</v>
      </c>
      <c r="X549" s="4" t="s">
        <v>143</v>
      </c>
      <c r="Y549" s="4">
        <v>69272</v>
      </c>
      <c r="Z549" t="str">
        <f t="shared" si="9"/>
        <v>Feb-24</v>
      </c>
    </row>
    <row r="550" spans="1:26" ht="43.2" x14ac:dyDescent="0.3">
      <c r="A550" s="10">
        <v>216</v>
      </c>
      <c r="B550" s="4" t="s">
        <v>129</v>
      </c>
      <c r="C550" s="4" t="s">
        <v>634</v>
      </c>
      <c r="D550" s="4" t="s">
        <v>1111</v>
      </c>
      <c r="E550" s="4" t="s">
        <v>103</v>
      </c>
      <c r="F550" s="4" t="s">
        <v>131</v>
      </c>
      <c r="G550" s="4" t="s">
        <v>132</v>
      </c>
      <c r="H550" s="4" t="s">
        <v>133</v>
      </c>
      <c r="I550" s="5" t="s">
        <v>1633</v>
      </c>
      <c r="J550" s="5" t="s">
        <v>1378</v>
      </c>
      <c r="K550" s="5" t="s">
        <v>1633</v>
      </c>
      <c r="L550" s="5" t="s">
        <v>755</v>
      </c>
      <c r="M550" s="4" t="s">
        <v>137</v>
      </c>
      <c r="N550" s="4" t="s">
        <v>2282</v>
      </c>
      <c r="O550" s="4" t="s">
        <v>103</v>
      </c>
      <c r="P550" s="4" t="s">
        <v>2282</v>
      </c>
      <c r="Q550" s="4" t="s">
        <v>2283</v>
      </c>
      <c r="R550" s="5">
        <v>62036</v>
      </c>
      <c r="S550" s="5">
        <v>40</v>
      </c>
      <c r="T550" s="5">
        <v>40</v>
      </c>
      <c r="U550" s="4" t="s">
        <v>984</v>
      </c>
      <c r="V550" s="4" t="s">
        <v>142</v>
      </c>
      <c r="W550" s="4" t="s">
        <v>103</v>
      </c>
      <c r="X550" s="4" t="s">
        <v>143</v>
      </c>
      <c r="Y550" s="4">
        <v>72147</v>
      </c>
      <c r="Z550" t="str">
        <f t="shared" si="9"/>
        <v>Feb-24</v>
      </c>
    </row>
    <row r="551" spans="1:26" ht="43.2" x14ac:dyDescent="0.3">
      <c r="A551" s="10">
        <v>217</v>
      </c>
      <c r="B551" s="4" t="s">
        <v>129</v>
      </c>
      <c r="C551" s="4" t="s">
        <v>130</v>
      </c>
      <c r="D551" s="4" t="s">
        <v>1563</v>
      </c>
      <c r="E551" s="4" t="s">
        <v>103</v>
      </c>
      <c r="F551" s="4" t="s">
        <v>131</v>
      </c>
      <c r="G551" s="4" t="s">
        <v>198</v>
      </c>
      <c r="H551" s="4" t="s">
        <v>133</v>
      </c>
      <c r="I551" s="5" t="s">
        <v>1692</v>
      </c>
      <c r="J551" s="5" t="s">
        <v>760</v>
      </c>
      <c r="K551" s="5" t="s">
        <v>1692</v>
      </c>
      <c r="L551" s="5" t="s">
        <v>423</v>
      </c>
      <c r="M551" s="4" t="s">
        <v>137</v>
      </c>
      <c r="N551" s="4" t="s">
        <v>2284</v>
      </c>
      <c r="O551" s="4" t="s">
        <v>2285</v>
      </c>
      <c r="P551" s="4" t="s">
        <v>2286</v>
      </c>
      <c r="Q551" s="4" t="s">
        <v>2287</v>
      </c>
      <c r="R551" s="5">
        <v>61963</v>
      </c>
      <c r="S551" s="5">
        <v>15</v>
      </c>
      <c r="T551" s="5">
        <v>15</v>
      </c>
      <c r="U551" s="4" t="s">
        <v>1467</v>
      </c>
      <c r="V551" s="4" t="s">
        <v>151</v>
      </c>
      <c r="W551" s="4" t="s">
        <v>103</v>
      </c>
      <c r="X551" s="4" t="s">
        <v>143</v>
      </c>
      <c r="Y551" s="4" t="s">
        <v>2288</v>
      </c>
      <c r="Z551" t="str">
        <f t="shared" si="9"/>
        <v>Feb-24</v>
      </c>
    </row>
    <row r="552" spans="1:26" ht="57.6" x14ac:dyDescent="0.3">
      <c r="A552" s="10">
        <v>218</v>
      </c>
      <c r="B552" s="4" t="s">
        <v>129</v>
      </c>
      <c r="C552" s="4" t="s">
        <v>130</v>
      </c>
      <c r="D552" s="4" t="s">
        <v>1138</v>
      </c>
      <c r="E552" s="4" t="s">
        <v>103</v>
      </c>
      <c r="F552" s="4" t="s">
        <v>131</v>
      </c>
      <c r="G552" s="4" t="s">
        <v>132</v>
      </c>
      <c r="H552" s="4" t="s">
        <v>133</v>
      </c>
      <c r="I552" s="5" t="s">
        <v>1794</v>
      </c>
      <c r="J552" s="5" t="s">
        <v>764</v>
      </c>
      <c r="K552" s="5" t="s">
        <v>1794</v>
      </c>
      <c r="L552" s="5" t="s">
        <v>2289</v>
      </c>
      <c r="M552" s="4" t="s">
        <v>137</v>
      </c>
      <c r="N552" s="4" t="s">
        <v>2290</v>
      </c>
      <c r="O552" s="4" t="s">
        <v>103</v>
      </c>
      <c r="P552" s="4" t="s">
        <v>2291</v>
      </c>
      <c r="Q552" s="4" t="s">
        <v>2291</v>
      </c>
      <c r="R552" s="5">
        <v>61634</v>
      </c>
      <c r="S552" s="5">
        <v>25</v>
      </c>
      <c r="T552" s="5">
        <v>25</v>
      </c>
      <c r="U552" s="4" t="s">
        <v>1811</v>
      </c>
      <c r="V552" s="4" t="s">
        <v>142</v>
      </c>
      <c r="W552" s="4" t="s">
        <v>103</v>
      </c>
      <c r="X552" s="4" t="s">
        <v>143</v>
      </c>
      <c r="Y552" s="4" t="s">
        <v>152</v>
      </c>
      <c r="Z552" t="str">
        <f t="shared" si="9"/>
        <v>Feb-24</v>
      </c>
    </row>
    <row r="553" spans="1:26" ht="57.6" x14ac:dyDescent="0.3">
      <c r="A553" s="10">
        <v>219</v>
      </c>
      <c r="B553" s="4" t="s">
        <v>129</v>
      </c>
      <c r="C553" s="4" t="s">
        <v>130</v>
      </c>
      <c r="D553" s="4" t="s">
        <v>1138</v>
      </c>
      <c r="E553" s="4" t="s">
        <v>103</v>
      </c>
      <c r="F553" s="4" t="s">
        <v>131</v>
      </c>
      <c r="G553" s="4" t="s">
        <v>166</v>
      </c>
      <c r="H553" s="4" t="s">
        <v>167</v>
      </c>
      <c r="I553" s="5" t="s">
        <v>1618</v>
      </c>
      <c r="J553" s="5" t="s">
        <v>145</v>
      </c>
      <c r="K553" s="5" t="s">
        <v>1618</v>
      </c>
      <c r="L553" s="5" t="s">
        <v>467</v>
      </c>
      <c r="M553" s="4" t="s">
        <v>168</v>
      </c>
      <c r="N553" s="4" t="s">
        <v>2292</v>
      </c>
      <c r="O553" s="4" t="s">
        <v>1030</v>
      </c>
      <c r="P553" s="4" t="s">
        <v>2292</v>
      </c>
      <c r="Q553" s="4" t="s">
        <v>2293</v>
      </c>
      <c r="R553" s="5">
        <v>61899</v>
      </c>
      <c r="S553" s="5">
        <v>120</v>
      </c>
      <c r="T553" s="5">
        <v>120</v>
      </c>
      <c r="U553" s="4" t="s">
        <v>173</v>
      </c>
      <c r="V553" s="4" t="s">
        <v>151</v>
      </c>
      <c r="W553" s="4" t="s">
        <v>103</v>
      </c>
      <c r="X553" s="4" t="s">
        <v>143</v>
      </c>
      <c r="Y553" s="4" t="s">
        <v>103</v>
      </c>
      <c r="Z553" t="str">
        <f t="shared" si="9"/>
        <v>Feb-24</v>
      </c>
    </row>
    <row r="554" spans="1:26" ht="43.2" x14ac:dyDescent="0.3">
      <c r="A554" s="10">
        <v>220</v>
      </c>
      <c r="B554" s="4" t="s">
        <v>129</v>
      </c>
      <c r="C554" s="4" t="s">
        <v>130</v>
      </c>
      <c r="D554" s="4" t="s">
        <v>1138</v>
      </c>
      <c r="E554" s="4" t="s">
        <v>103</v>
      </c>
      <c r="F554" s="4" t="s">
        <v>131</v>
      </c>
      <c r="G554" s="4" t="s">
        <v>132</v>
      </c>
      <c r="H554" s="4" t="s">
        <v>133</v>
      </c>
      <c r="I554" s="5" t="s">
        <v>1618</v>
      </c>
      <c r="J554" s="5" t="s">
        <v>200</v>
      </c>
      <c r="K554" s="5" t="s">
        <v>1618</v>
      </c>
      <c r="L554" s="5" t="s">
        <v>192</v>
      </c>
      <c r="M554" s="4" t="s">
        <v>137</v>
      </c>
      <c r="N554" s="4" t="s">
        <v>2294</v>
      </c>
      <c r="O554" s="4" t="s">
        <v>103</v>
      </c>
      <c r="P554" s="4" t="s">
        <v>2294</v>
      </c>
      <c r="Q554" s="4" t="s">
        <v>2295</v>
      </c>
      <c r="R554" s="5">
        <v>61817</v>
      </c>
      <c r="S554" s="5">
        <v>30</v>
      </c>
      <c r="T554" s="5">
        <v>30</v>
      </c>
      <c r="U554" s="4" t="s">
        <v>2296</v>
      </c>
      <c r="V554" s="4" t="s">
        <v>197</v>
      </c>
      <c r="W554" s="4" t="s">
        <v>103</v>
      </c>
      <c r="X554" s="4" t="s">
        <v>143</v>
      </c>
      <c r="Y554" s="4" t="s">
        <v>152</v>
      </c>
      <c r="Z554" t="str">
        <f t="shared" si="9"/>
        <v>Feb-24</v>
      </c>
    </row>
    <row r="555" spans="1:26" ht="100.8" x14ac:dyDescent="0.3">
      <c r="A555" s="10">
        <v>221</v>
      </c>
      <c r="B555" s="4" t="s">
        <v>129</v>
      </c>
      <c r="C555" s="4" t="s">
        <v>130</v>
      </c>
      <c r="D555" s="4" t="s">
        <v>1138</v>
      </c>
      <c r="E555" s="4" t="s">
        <v>103</v>
      </c>
      <c r="F555" s="4" t="s">
        <v>131</v>
      </c>
      <c r="G555" s="4" t="s">
        <v>132</v>
      </c>
      <c r="H555" s="4" t="s">
        <v>133</v>
      </c>
      <c r="I555" s="5" t="s">
        <v>1687</v>
      </c>
      <c r="J555" s="5" t="s">
        <v>136</v>
      </c>
      <c r="K555" s="5" t="s">
        <v>1687</v>
      </c>
      <c r="L555" s="5" t="s">
        <v>487</v>
      </c>
      <c r="M555" s="4" t="s">
        <v>137</v>
      </c>
      <c r="N555" s="4" t="s">
        <v>2297</v>
      </c>
      <c r="O555" s="4" t="s">
        <v>103</v>
      </c>
      <c r="P555" s="4" t="s">
        <v>2298</v>
      </c>
      <c r="Q555" s="4" t="s">
        <v>2299</v>
      </c>
      <c r="R555" s="5">
        <v>61954</v>
      </c>
      <c r="S555" s="5">
        <v>60</v>
      </c>
      <c r="T555" s="5">
        <v>60</v>
      </c>
      <c r="U555" s="4" t="s">
        <v>1881</v>
      </c>
      <c r="V555" s="4" t="s">
        <v>142</v>
      </c>
      <c r="W555" s="4" t="s">
        <v>103</v>
      </c>
      <c r="X555" s="4" t="s">
        <v>143</v>
      </c>
      <c r="Y555" s="4" t="s">
        <v>499</v>
      </c>
      <c r="Z555" t="str">
        <f t="shared" si="9"/>
        <v>Feb-24</v>
      </c>
    </row>
    <row r="556" spans="1:26" ht="57.6" x14ac:dyDescent="0.3">
      <c r="A556" s="10">
        <v>222</v>
      </c>
      <c r="B556" s="4" t="s">
        <v>129</v>
      </c>
      <c r="C556" s="4" t="s">
        <v>130</v>
      </c>
      <c r="D556" s="4" t="s">
        <v>1138</v>
      </c>
      <c r="E556" s="4" t="s">
        <v>103</v>
      </c>
      <c r="F556" s="4" t="s">
        <v>131</v>
      </c>
      <c r="G556" s="4" t="s">
        <v>132</v>
      </c>
      <c r="H556" s="4" t="s">
        <v>167</v>
      </c>
      <c r="I556" s="5" t="s">
        <v>1687</v>
      </c>
      <c r="J556" s="5" t="s">
        <v>1326</v>
      </c>
      <c r="K556" s="5" t="s">
        <v>1687</v>
      </c>
      <c r="L556" s="5" t="s">
        <v>1286</v>
      </c>
      <c r="M556" s="4" t="s">
        <v>223</v>
      </c>
      <c r="N556" s="4" t="s">
        <v>2300</v>
      </c>
      <c r="O556" s="4" t="s">
        <v>2301</v>
      </c>
      <c r="P556" s="4" t="s">
        <v>2302</v>
      </c>
      <c r="Q556" s="4" t="s">
        <v>2303</v>
      </c>
      <c r="R556" s="5">
        <v>61944</v>
      </c>
      <c r="S556" s="5">
        <v>415</v>
      </c>
      <c r="T556" s="5">
        <v>415</v>
      </c>
      <c r="U556" s="4" t="s">
        <v>2304</v>
      </c>
      <c r="V556" s="4" t="s">
        <v>142</v>
      </c>
      <c r="W556" s="4" t="s">
        <v>103</v>
      </c>
      <c r="X556" s="4" t="s">
        <v>143</v>
      </c>
      <c r="Y556" s="4">
        <v>69388</v>
      </c>
      <c r="Z556" t="str">
        <f t="shared" si="9"/>
        <v>Feb-24</v>
      </c>
    </row>
    <row r="557" spans="1:26" ht="57.6" x14ac:dyDescent="0.3">
      <c r="A557" s="10">
        <v>223</v>
      </c>
      <c r="B557" s="4" t="s">
        <v>129</v>
      </c>
      <c r="C557" s="4" t="s">
        <v>130</v>
      </c>
      <c r="D557" s="4" t="s">
        <v>1138</v>
      </c>
      <c r="E557" s="4" t="s">
        <v>103</v>
      </c>
      <c r="F557" s="4" t="s">
        <v>131</v>
      </c>
      <c r="G557" s="4" t="s">
        <v>132</v>
      </c>
      <c r="H557" s="4" t="s">
        <v>167</v>
      </c>
      <c r="I557" s="5" t="s">
        <v>1609</v>
      </c>
      <c r="J557" s="5" t="s">
        <v>160</v>
      </c>
      <c r="K557" s="5" t="s">
        <v>1609</v>
      </c>
      <c r="L557" s="5" t="s">
        <v>136</v>
      </c>
      <c r="M557" s="4" t="s">
        <v>223</v>
      </c>
      <c r="N557" s="4" t="s">
        <v>2305</v>
      </c>
      <c r="O557" s="4" t="s">
        <v>103</v>
      </c>
      <c r="P557" s="4" t="s">
        <v>2305</v>
      </c>
      <c r="Q557" s="4" t="s">
        <v>2306</v>
      </c>
      <c r="R557" s="5">
        <v>62005</v>
      </c>
      <c r="S557" s="5">
        <v>60</v>
      </c>
      <c r="T557" s="5">
        <v>60</v>
      </c>
      <c r="U557" s="4" t="s">
        <v>2307</v>
      </c>
      <c r="V557" s="4" t="s">
        <v>142</v>
      </c>
      <c r="W557" s="4" t="s">
        <v>103</v>
      </c>
      <c r="X557" s="4" t="s">
        <v>143</v>
      </c>
      <c r="Y557" s="4">
        <v>69441</v>
      </c>
      <c r="Z557" t="str">
        <f t="shared" si="9"/>
        <v>Feb-24</v>
      </c>
    </row>
    <row r="558" spans="1:26" ht="43.2" x14ac:dyDescent="0.3">
      <c r="A558" s="10">
        <v>224</v>
      </c>
      <c r="B558" s="4" t="s">
        <v>129</v>
      </c>
      <c r="C558" s="4" t="s">
        <v>130</v>
      </c>
      <c r="D558" s="4" t="s">
        <v>1138</v>
      </c>
      <c r="E558" s="4" t="s">
        <v>103</v>
      </c>
      <c r="F558" s="4" t="s">
        <v>131</v>
      </c>
      <c r="G558" s="4" t="s">
        <v>166</v>
      </c>
      <c r="H558" s="4" t="s">
        <v>133</v>
      </c>
      <c r="I558" s="5" t="s">
        <v>1947</v>
      </c>
      <c r="J558" s="5" t="s">
        <v>183</v>
      </c>
      <c r="K558" s="5" t="s">
        <v>1947</v>
      </c>
      <c r="L558" s="5" t="s">
        <v>160</v>
      </c>
      <c r="M558" s="4" t="s">
        <v>263</v>
      </c>
      <c r="N558" s="4" t="s">
        <v>2308</v>
      </c>
      <c r="O558" s="4" t="s">
        <v>103</v>
      </c>
      <c r="P558" s="4" t="s">
        <v>2308</v>
      </c>
      <c r="Q558" s="4" t="s">
        <v>2309</v>
      </c>
      <c r="R558" s="5">
        <v>62035</v>
      </c>
      <c r="S558" s="5">
        <v>150</v>
      </c>
      <c r="T558" s="5">
        <v>150</v>
      </c>
      <c r="U558" s="4" t="s">
        <v>2310</v>
      </c>
      <c r="V558" s="4" t="s">
        <v>142</v>
      </c>
      <c r="W558" s="4" t="s">
        <v>103</v>
      </c>
      <c r="X558" s="4" t="s">
        <v>143</v>
      </c>
      <c r="Y558" s="4" t="s">
        <v>103</v>
      </c>
      <c r="Z558" t="str">
        <f t="shared" si="9"/>
        <v>Feb-24</v>
      </c>
    </row>
    <row r="559" spans="1:26" ht="43.2" x14ac:dyDescent="0.3">
      <c r="A559" s="10">
        <v>225</v>
      </c>
      <c r="B559" s="4" t="s">
        <v>129</v>
      </c>
      <c r="C559" s="4" t="s">
        <v>130</v>
      </c>
      <c r="D559" s="4" t="s">
        <v>1138</v>
      </c>
      <c r="E559" s="4" t="s">
        <v>103</v>
      </c>
      <c r="F559" s="4" t="s">
        <v>131</v>
      </c>
      <c r="G559" s="4" t="s">
        <v>132</v>
      </c>
      <c r="H559" s="4" t="s">
        <v>133</v>
      </c>
      <c r="I559" s="5" t="s">
        <v>1633</v>
      </c>
      <c r="J559" s="5" t="s">
        <v>161</v>
      </c>
      <c r="K559" s="5" t="s">
        <v>1633</v>
      </c>
      <c r="L559" s="5" t="s">
        <v>647</v>
      </c>
      <c r="M559" s="4" t="s">
        <v>137</v>
      </c>
      <c r="N559" s="4" t="s">
        <v>2311</v>
      </c>
      <c r="O559" s="4" t="s">
        <v>2312</v>
      </c>
      <c r="P559" s="4" t="s">
        <v>2313</v>
      </c>
      <c r="Q559" s="4" t="s">
        <v>2314</v>
      </c>
      <c r="R559" s="5">
        <v>62047</v>
      </c>
      <c r="S559" s="5">
        <v>45</v>
      </c>
      <c r="T559" s="5">
        <v>45</v>
      </c>
      <c r="U559" s="4" t="s">
        <v>458</v>
      </c>
      <c r="V559" s="4" t="s">
        <v>142</v>
      </c>
      <c r="W559" s="4" t="s">
        <v>103</v>
      </c>
      <c r="X559" s="4" t="s">
        <v>143</v>
      </c>
      <c r="Y559" s="4" t="s">
        <v>2315</v>
      </c>
      <c r="Z559" t="str">
        <f t="shared" si="9"/>
        <v>Feb-24</v>
      </c>
    </row>
    <row r="560" spans="1:26" ht="57.6" x14ac:dyDescent="0.3">
      <c r="A560" s="10">
        <v>226</v>
      </c>
      <c r="B560" s="4" t="s">
        <v>129</v>
      </c>
      <c r="C560" s="4" t="s">
        <v>130</v>
      </c>
      <c r="D560" s="4" t="s">
        <v>1138</v>
      </c>
      <c r="E560" s="4" t="s">
        <v>103</v>
      </c>
      <c r="F560" s="4" t="s">
        <v>131</v>
      </c>
      <c r="G560" s="4" t="s">
        <v>132</v>
      </c>
      <c r="H560" s="4" t="s">
        <v>167</v>
      </c>
      <c r="I560" s="5" t="s">
        <v>1783</v>
      </c>
      <c r="J560" s="5" t="s">
        <v>652</v>
      </c>
      <c r="K560" s="5" t="s">
        <v>1783</v>
      </c>
      <c r="L560" s="5" t="s">
        <v>135</v>
      </c>
      <c r="M560" s="4" t="s">
        <v>223</v>
      </c>
      <c r="N560" s="4" t="s">
        <v>1073</v>
      </c>
      <c r="O560" s="4" t="s">
        <v>170</v>
      </c>
      <c r="P560" s="4" t="s">
        <v>1073</v>
      </c>
      <c r="Q560" s="4" t="s">
        <v>2316</v>
      </c>
      <c r="R560" s="5">
        <v>62169</v>
      </c>
      <c r="S560" s="5">
        <v>15</v>
      </c>
      <c r="T560" s="5">
        <v>15</v>
      </c>
      <c r="U560" s="4" t="s">
        <v>417</v>
      </c>
      <c r="V560" s="4" t="s">
        <v>142</v>
      </c>
      <c r="W560" s="4" t="s">
        <v>103</v>
      </c>
      <c r="X560" s="4" t="s">
        <v>143</v>
      </c>
      <c r="Y560" s="4" t="s">
        <v>152</v>
      </c>
      <c r="Z560" t="str">
        <f t="shared" si="9"/>
        <v>Feb-24</v>
      </c>
    </row>
    <row r="561" spans="1:26" ht="43.2" x14ac:dyDescent="0.3">
      <c r="A561" s="10">
        <v>227</v>
      </c>
      <c r="B561" s="4" t="s">
        <v>129</v>
      </c>
      <c r="C561" s="4" t="s">
        <v>130</v>
      </c>
      <c r="D561" s="4" t="s">
        <v>1138</v>
      </c>
      <c r="E561" s="4" t="s">
        <v>103</v>
      </c>
      <c r="F561" s="4" t="s">
        <v>131</v>
      </c>
      <c r="G561" s="4" t="s">
        <v>132</v>
      </c>
      <c r="H561" s="4" t="s">
        <v>133</v>
      </c>
      <c r="I561" s="5" t="s">
        <v>1783</v>
      </c>
      <c r="J561" s="5" t="s">
        <v>136</v>
      </c>
      <c r="K561" s="5" t="s">
        <v>1783</v>
      </c>
      <c r="L561" s="5" t="s">
        <v>687</v>
      </c>
      <c r="M561" s="4" t="s">
        <v>137</v>
      </c>
      <c r="N561" s="4" t="s">
        <v>2317</v>
      </c>
      <c r="O561" s="4" t="s">
        <v>103</v>
      </c>
      <c r="P561" s="4" t="s">
        <v>2318</v>
      </c>
      <c r="Q561" s="4" t="s">
        <v>2319</v>
      </c>
      <c r="R561" s="5">
        <v>62156</v>
      </c>
      <c r="S561" s="5">
        <v>40</v>
      </c>
      <c r="T561" s="5">
        <v>40</v>
      </c>
      <c r="U561" s="4" t="s">
        <v>1090</v>
      </c>
      <c r="V561" s="4" t="s">
        <v>142</v>
      </c>
      <c r="W561" s="4" t="s">
        <v>103</v>
      </c>
      <c r="X561" s="4" t="s">
        <v>143</v>
      </c>
      <c r="Y561" s="4" t="s">
        <v>152</v>
      </c>
      <c r="Z561" t="str">
        <f t="shared" si="9"/>
        <v>Feb-24</v>
      </c>
    </row>
    <row r="562" spans="1:26" ht="43.2" x14ac:dyDescent="0.3">
      <c r="A562" s="10">
        <v>228</v>
      </c>
      <c r="B562" s="4" t="s">
        <v>129</v>
      </c>
      <c r="C562" s="4" t="s">
        <v>130</v>
      </c>
      <c r="D562" s="4" t="s">
        <v>1175</v>
      </c>
      <c r="E562" s="4" t="s">
        <v>103</v>
      </c>
      <c r="F562" s="4" t="s">
        <v>131</v>
      </c>
      <c r="G562" s="4" t="s">
        <v>132</v>
      </c>
      <c r="H562" s="4" t="s">
        <v>167</v>
      </c>
      <c r="I562" s="5" t="s">
        <v>1580</v>
      </c>
      <c r="J562" s="5" t="s">
        <v>550</v>
      </c>
      <c r="K562" s="5" t="s">
        <v>1580</v>
      </c>
      <c r="L562" s="5" t="s">
        <v>978</v>
      </c>
      <c r="M562" s="4" t="s">
        <v>223</v>
      </c>
      <c r="N562" s="4" t="s">
        <v>2320</v>
      </c>
      <c r="O562" s="4" t="s">
        <v>103</v>
      </c>
      <c r="P562" s="4" t="s">
        <v>2321</v>
      </c>
      <c r="Q562" s="4" t="s">
        <v>2322</v>
      </c>
      <c r="R562" s="5">
        <v>61930</v>
      </c>
      <c r="S562" s="5">
        <v>30</v>
      </c>
      <c r="T562" s="5">
        <v>30</v>
      </c>
      <c r="U562" s="4" t="s">
        <v>2323</v>
      </c>
      <c r="V562" s="4" t="s">
        <v>142</v>
      </c>
      <c r="W562" s="4" t="s">
        <v>103</v>
      </c>
      <c r="X562" s="4" t="s">
        <v>143</v>
      </c>
      <c r="Y562" s="4" t="s">
        <v>408</v>
      </c>
      <c r="Z562" t="str">
        <f t="shared" si="9"/>
        <v>Feb-24</v>
      </c>
    </row>
    <row r="563" spans="1:26" ht="43.2" x14ac:dyDescent="0.3">
      <c r="A563" s="10">
        <v>229</v>
      </c>
      <c r="B563" s="4" t="s">
        <v>129</v>
      </c>
      <c r="C563" s="4" t="s">
        <v>130</v>
      </c>
      <c r="D563" s="4" t="s">
        <v>1175</v>
      </c>
      <c r="E563" s="4" t="s">
        <v>103</v>
      </c>
      <c r="F563" s="4" t="s">
        <v>131</v>
      </c>
      <c r="G563" s="4" t="s">
        <v>132</v>
      </c>
      <c r="H563" s="4" t="s">
        <v>133</v>
      </c>
      <c r="I563" s="5" t="s">
        <v>1609</v>
      </c>
      <c r="J563" s="5" t="s">
        <v>1326</v>
      </c>
      <c r="K563" s="5" t="s">
        <v>1609</v>
      </c>
      <c r="L563" s="5" t="s">
        <v>474</v>
      </c>
      <c r="M563" s="4" t="s">
        <v>137</v>
      </c>
      <c r="N563" s="4" t="s">
        <v>2324</v>
      </c>
      <c r="O563" s="4" t="s">
        <v>103</v>
      </c>
      <c r="P563" s="4" t="s">
        <v>2325</v>
      </c>
      <c r="Q563" s="4" t="s">
        <v>2326</v>
      </c>
      <c r="R563" s="5">
        <v>61979</v>
      </c>
      <c r="S563" s="5">
        <v>40</v>
      </c>
      <c r="T563" s="5">
        <v>40</v>
      </c>
      <c r="U563" s="4" t="s">
        <v>1137</v>
      </c>
      <c r="V563" s="4" t="s">
        <v>142</v>
      </c>
      <c r="W563" s="4" t="s">
        <v>103</v>
      </c>
      <c r="X563" s="4" t="s">
        <v>143</v>
      </c>
      <c r="Y563" s="4">
        <v>69444</v>
      </c>
      <c r="Z563" t="str">
        <f t="shared" si="9"/>
        <v>Feb-24</v>
      </c>
    </row>
    <row r="564" spans="1:26" ht="57.6" x14ac:dyDescent="0.3">
      <c r="A564" s="10">
        <v>230</v>
      </c>
      <c r="B564" s="4" t="s">
        <v>129</v>
      </c>
      <c r="C564" s="4" t="s">
        <v>130</v>
      </c>
      <c r="D564" s="4" t="s">
        <v>1175</v>
      </c>
      <c r="E564" s="4" t="s">
        <v>103</v>
      </c>
      <c r="F564" s="4" t="s">
        <v>131</v>
      </c>
      <c r="G564" s="4" t="s">
        <v>166</v>
      </c>
      <c r="H564" s="4" t="s">
        <v>167</v>
      </c>
      <c r="I564" s="5" t="s">
        <v>1700</v>
      </c>
      <c r="J564" s="5" t="s">
        <v>2289</v>
      </c>
      <c r="K564" s="5" t="s">
        <v>1700</v>
      </c>
      <c r="L564" s="5" t="s">
        <v>183</v>
      </c>
      <c r="M564" s="4" t="s">
        <v>168</v>
      </c>
      <c r="N564" s="4" t="s">
        <v>2327</v>
      </c>
      <c r="O564" s="4" t="s">
        <v>170</v>
      </c>
      <c r="P564" s="4" t="s">
        <v>2327</v>
      </c>
      <c r="Q564" s="4" t="s">
        <v>2328</v>
      </c>
      <c r="R564" s="5">
        <v>62031</v>
      </c>
      <c r="S564" s="5">
        <v>15</v>
      </c>
      <c r="T564" s="5">
        <v>15</v>
      </c>
      <c r="U564" s="4" t="s">
        <v>377</v>
      </c>
      <c r="V564" s="4" t="s">
        <v>142</v>
      </c>
      <c r="W564" s="4" t="s">
        <v>103</v>
      </c>
      <c r="X564" s="4" t="s">
        <v>143</v>
      </c>
      <c r="Y564" s="4" t="s">
        <v>103</v>
      </c>
      <c r="Z564" t="str">
        <f t="shared" si="9"/>
        <v>Feb-24</v>
      </c>
    </row>
    <row r="565" spans="1:26" ht="43.2" x14ac:dyDescent="0.3">
      <c r="A565" s="10">
        <v>231</v>
      </c>
      <c r="B565" s="4" t="s">
        <v>129</v>
      </c>
      <c r="C565" s="4" t="s">
        <v>130</v>
      </c>
      <c r="D565" s="4" t="s">
        <v>1175</v>
      </c>
      <c r="E565" s="4" t="s">
        <v>103</v>
      </c>
      <c r="F565" s="4" t="s">
        <v>131</v>
      </c>
      <c r="G565" s="4" t="s">
        <v>132</v>
      </c>
      <c r="H565" s="4" t="s">
        <v>133</v>
      </c>
      <c r="I565" s="5" t="s">
        <v>1751</v>
      </c>
      <c r="J565" s="5" t="s">
        <v>136</v>
      </c>
      <c r="K565" s="5" t="s">
        <v>1751</v>
      </c>
      <c r="L565" s="5" t="s">
        <v>427</v>
      </c>
      <c r="M565" s="4" t="s">
        <v>137</v>
      </c>
      <c r="N565" s="4" t="s">
        <v>2329</v>
      </c>
      <c r="O565" s="4" t="s">
        <v>103</v>
      </c>
      <c r="P565" s="4" t="s">
        <v>2330</v>
      </c>
      <c r="Q565" s="4" t="s">
        <v>2331</v>
      </c>
      <c r="R565" s="5">
        <v>62138</v>
      </c>
      <c r="S565" s="5">
        <v>30</v>
      </c>
      <c r="T565" s="5">
        <v>30</v>
      </c>
      <c r="U565" s="4" t="s">
        <v>2332</v>
      </c>
      <c r="V565" s="4" t="s">
        <v>142</v>
      </c>
      <c r="W565" s="4" t="s">
        <v>103</v>
      </c>
      <c r="X565" s="4" t="s">
        <v>143</v>
      </c>
      <c r="Y565" s="4" t="s">
        <v>159</v>
      </c>
      <c r="Z565" t="str">
        <f t="shared" si="9"/>
        <v>Feb-24</v>
      </c>
    </row>
    <row r="566" spans="1:26" ht="57.6" x14ac:dyDescent="0.3">
      <c r="A566" s="10">
        <v>232</v>
      </c>
      <c r="B566" s="4" t="s">
        <v>129</v>
      </c>
      <c r="C566" s="4" t="s">
        <v>130</v>
      </c>
      <c r="D566" s="4" t="s">
        <v>1191</v>
      </c>
      <c r="E566" s="4" t="s">
        <v>103</v>
      </c>
      <c r="F566" s="4" t="s">
        <v>131</v>
      </c>
      <c r="G566" s="4" t="s">
        <v>166</v>
      </c>
      <c r="H566" s="4" t="s">
        <v>133</v>
      </c>
      <c r="I566" s="5" t="s">
        <v>1592</v>
      </c>
      <c r="J566" s="5" t="s">
        <v>182</v>
      </c>
      <c r="K566" s="5" t="s">
        <v>1592</v>
      </c>
      <c r="L566" s="5" t="s">
        <v>296</v>
      </c>
      <c r="M566" s="4" t="s">
        <v>263</v>
      </c>
      <c r="N566" s="4" t="s">
        <v>2333</v>
      </c>
      <c r="O566" s="4" t="s">
        <v>103</v>
      </c>
      <c r="P566" s="4" t="s">
        <v>2334</v>
      </c>
      <c r="Q566" s="4" t="s">
        <v>2335</v>
      </c>
      <c r="R566" s="5">
        <v>61622</v>
      </c>
      <c r="S566" s="5">
        <v>780</v>
      </c>
      <c r="T566" s="5">
        <v>780</v>
      </c>
      <c r="U566" s="4" t="s">
        <v>2336</v>
      </c>
      <c r="V566" s="4" t="s">
        <v>142</v>
      </c>
      <c r="W566" s="4" t="s">
        <v>103</v>
      </c>
      <c r="X566" s="4" t="s">
        <v>143</v>
      </c>
      <c r="Y566" s="4" t="s">
        <v>152</v>
      </c>
      <c r="Z566" t="str">
        <f t="shared" si="9"/>
        <v>Feb-24</v>
      </c>
    </row>
    <row r="567" spans="1:26" ht="72" x14ac:dyDescent="0.3">
      <c r="A567" s="10">
        <v>233</v>
      </c>
      <c r="B567" s="4" t="s">
        <v>129</v>
      </c>
      <c r="C567" s="4" t="s">
        <v>130</v>
      </c>
      <c r="D567" s="4" t="s">
        <v>1191</v>
      </c>
      <c r="E567" s="4" t="s">
        <v>103</v>
      </c>
      <c r="F567" s="4" t="s">
        <v>131</v>
      </c>
      <c r="G567" s="4" t="s">
        <v>166</v>
      </c>
      <c r="H567" s="4" t="s">
        <v>133</v>
      </c>
      <c r="I567" s="5" t="s">
        <v>1823</v>
      </c>
      <c r="J567" s="5" t="s">
        <v>182</v>
      </c>
      <c r="K567" s="5" t="s">
        <v>1823</v>
      </c>
      <c r="L567" s="5" t="s">
        <v>160</v>
      </c>
      <c r="M567" s="4" t="s">
        <v>263</v>
      </c>
      <c r="N567" s="4" t="s">
        <v>2337</v>
      </c>
      <c r="O567" s="4" t="s">
        <v>103</v>
      </c>
      <c r="P567" s="4" t="s">
        <v>2338</v>
      </c>
      <c r="Q567" s="4" t="s">
        <v>2338</v>
      </c>
      <c r="R567" s="5">
        <v>62009</v>
      </c>
      <c r="S567" s="5">
        <v>180</v>
      </c>
      <c r="T567" s="5">
        <v>180</v>
      </c>
      <c r="U567" s="4" t="s">
        <v>2339</v>
      </c>
      <c r="V567" s="4" t="s">
        <v>142</v>
      </c>
      <c r="W567" s="4" t="s">
        <v>103</v>
      </c>
      <c r="X567" s="4" t="s">
        <v>143</v>
      </c>
      <c r="Y567" s="4" t="s">
        <v>152</v>
      </c>
      <c r="Z567" t="str">
        <f t="shared" si="9"/>
        <v>Feb-24</v>
      </c>
    </row>
    <row r="568" spans="1:26" ht="43.2" x14ac:dyDescent="0.3">
      <c r="A568" s="10">
        <v>234</v>
      </c>
      <c r="B568" s="4" t="s">
        <v>129</v>
      </c>
      <c r="C568" s="4" t="s">
        <v>130</v>
      </c>
      <c r="D568" s="4" t="s">
        <v>1191</v>
      </c>
      <c r="E568" s="4" t="s">
        <v>103</v>
      </c>
      <c r="F568" s="4" t="s">
        <v>2340</v>
      </c>
      <c r="G568" s="4" t="s">
        <v>132</v>
      </c>
      <c r="H568" s="4" t="s">
        <v>167</v>
      </c>
      <c r="I568" s="5" t="s">
        <v>1692</v>
      </c>
      <c r="J568" s="5" t="s">
        <v>154</v>
      </c>
      <c r="K568" s="5" t="s">
        <v>1692</v>
      </c>
      <c r="L568" s="5" t="s">
        <v>353</v>
      </c>
      <c r="M568" s="4" t="s">
        <v>223</v>
      </c>
      <c r="N568" s="4" t="s">
        <v>2341</v>
      </c>
      <c r="O568" s="4" t="s">
        <v>103</v>
      </c>
      <c r="P568" s="4" t="s">
        <v>2342</v>
      </c>
      <c r="Q568" s="4" t="s">
        <v>2343</v>
      </c>
      <c r="R568" s="5">
        <v>61990</v>
      </c>
      <c r="S568" s="5">
        <v>210</v>
      </c>
      <c r="T568" s="5">
        <v>210</v>
      </c>
      <c r="U568" s="4" t="s">
        <v>370</v>
      </c>
      <c r="V568" s="4" t="s">
        <v>151</v>
      </c>
      <c r="W568" s="4" t="s">
        <v>103</v>
      </c>
      <c r="X568" s="4" t="s">
        <v>143</v>
      </c>
      <c r="Y568" s="4">
        <v>69381</v>
      </c>
      <c r="Z568" t="str">
        <f t="shared" si="9"/>
        <v>Feb-24</v>
      </c>
    </row>
    <row r="569" spans="1:26" ht="43.2" x14ac:dyDescent="0.3">
      <c r="A569" s="10">
        <v>235</v>
      </c>
      <c r="B569" s="4" t="s">
        <v>129</v>
      </c>
      <c r="C569" s="4" t="s">
        <v>130</v>
      </c>
      <c r="D569" s="4" t="s">
        <v>1191</v>
      </c>
      <c r="E569" s="4" t="s">
        <v>103</v>
      </c>
      <c r="F569" s="4" t="s">
        <v>131</v>
      </c>
      <c r="G569" s="4" t="s">
        <v>132</v>
      </c>
      <c r="H569" s="4" t="s">
        <v>133</v>
      </c>
      <c r="I569" s="5" t="s">
        <v>1692</v>
      </c>
      <c r="J569" s="5" t="s">
        <v>1038</v>
      </c>
      <c r="K569" s="5" t="s">
        <v>1692</v>
      </c>
      <c r="L569" s="5" t="s">
        <v>256</v>
      </c>
      <c r="M569" s="4" t="s">
        <v>137</v>
      </c>
      <c r="N569" s="4" t="s">
        <v>2344</v>
      </c>
      <c r="O569" s="4" t="s">
        <v>103</v>
      </c>
      <c r="P569" s="4" t="s">
        <v>2345</v>
      </c>
      <c r="Q569" s="4" t="s">
        <v>2346</v>
      </c>
      <c r="R569" s="5">
        <v>61964</v>
      </c>
      <c r="S569" s="5">
        <v>35</v>
      </c>
      <c r="T569" s="5">
        <v>35</v>
      </c>
      <c r="U569" s="4" t="s">
        <v>606</v>
      </c>
      <c r="V569" s="4" t="s">
        <v>197</v>
      </c>
      <c r="W569" s="4" t="s">
        <v>103</v>
      </c>
      <c r="X569" s="4" t="s">
        <v>143</v>
      </c>
      <c r="Y569" s="4">
        <v>69438</v>
      </c>
      <c r="Z569" t="str">
        <f t="shared" si="9"/>
        <v>Feb-24</v>
      </c>
    </row>
    <row r="570" spans="1:26" ht="57.6" x14ac:dyDescent="0.3">
      <c r="A570" s="10">
        <v>236</v>
      </c>
      <c r="B570" s="4" t="s">
        <v>129</v>
      </c>
      <c r="C570" s="4" t="s">
        <v>130</v>
      </c>
      <c r="D570" s="4" t="s">
        <v>1191</v>
      </c>
      <c r="E570" s="4" t="s">
        <v>103</v>
      </c>
      <c r="F570" s="4" t="s">
        <v>131</v>
      </c>
      <c r="G570" s="4" t="s">
        <v>166</v>
      </c>
      <c r="H570" s="4" t="s">
        <v>167</v>
      </c>
      <c r="I570" s="5" t="s">
        <v>1633</v>
      </c>
      <c r="J570" s="5" t="s">
        <v>759</v>
      </c>
      <c r="K570" s="5" t="s">
        <v>1633</v>
      </c>
      <c r="L570" s="5" t="s">
        <v>760</v>
      </c>
      <c r="M570" s="4" t="s">
        <v>1275</v>
      </c>
      <c r="N570" s="4" t="s">
        <v>2347</v>
      </c>
      <c r="O570" s="4" t="s">
        <v>170</v>
      </c>
      <c r="P570" s="4" t="s">
        <v>2347</v>
      </c>
      <c r="Q570" s="4" t="s">
        <v>2348</v>
      </c>
      <c r="R570" s="5">
        <v>62055</v>
      </c>
      <c r="S570" s="5">
        <v>1800</v>
      </c>
      <c r="T570" s="5">
        <v>1800</v>
      </c>
      <c r="U570" s="4" t="s">
        <v>417</v>
      </c>
      <c r="V570" s="4" t="s">
        <v>151</v>
      </c>
      <c r="W570" s="4" t="s">
        <v>103</v>
      </c>
      <c r="X570" s="4" t="s">
        <v>143</v>
      </c>
      <c r="Y570" s="4" t="s">
        <v>159</v>
      </c>
      <c r="Z570" t="str">
        <f t="shared" si="9"/>
        <v>Feb-24</v>
      </c>
    </row>
    <row r="571" spans="1:26" ht="43.2" x14ac:dyDescent="0.3">
      <c r="A571" s="10">
        <v>237</v>
      </c>
      <c r="B571" s="4" t="s">
        <v>129</v>
      </c>
      <c r="C571" s="4" t="s">
        <v>130</v>
      </c>
      <c r="D571" s="4" t="s">
        <v>1191</v>
      </c>
      <c r="E571" s="4" t="s">
        <v>103</v>
      </c>
      <c r="F571" s="4" t="s">
        <v>131</v>
      </c>
      <c r="G571" s="4" t="s">
        <v>132</v>
      </c>
      <c r="H571" s="4" t="s">
        <v>133</v>
      </c>
      <c r="I571" s="5" t="s">
        <v>1751</v>
      </c>
      <c r="J571" s="5" t="s">
        <v>145</v>
      </c>
      <c r="K571" s="5" t="s">
        <v>1751</v>
      </c>
      <c r="L571" s="5" t="s">
        <v>288</v>
      </c>
      <c r="M571" s="4" t="s">
        <v>137</v>
      </c>
      <c r="N571" s="4" t="s">
        <v>2349</v>
      </c>
      <c r="O571" s="4" t="s">
        <v>103</v>
      </c>
      <c r="P571" s="4" t="s">
        <v>2350</v>
      </c>
      <c r="Q571" s="4" t="s">
        <v>2351</v>
      </c>
      <c r="R571" s="5">
        <v>62162</v>
      </c>
      <c r="S571" s="5">
        <v>15</v>
      </c>
      <c r="T571" s="5">
        <v>15</v>
      </c>
      <c r="U571" s="4" t="s">
        <v>814</v>
      </c>
      <c r="V571" s="4" t="s">
        <v>151</v>
      </c>
      <c r="W571" s="4" t="s">
        <v>103</v>
      </c>
      <c r="X571" s="4" t="s">
        <v>143</v>
      </c>
      <c r="Y571" s="4" t="s">
        <v>152</v>
      </c>
      <c r="Z571" t="str">
        <f t="shared" si="9"/>
        <v>Feb-24</v>
      </c>
    </row>
    <row r="572" spans="1:26" ht="57.6" x14ac:dyDescent="0.3">
      <c r="A572" s="10">
        <v>238</v>
      </c>
      <c r="B572" s="4" t="s">
        <v>129</v>
      </c>
      <c r="C572" s="4" t="s">
        <v>130</v>
      </c>
      <c r="D572" s="4" t="s">
        <v>1201</v>
      </c>
      <c r="E572" s="4" t="s">
        <v>103</v>
      </c>
      <c r="F572" s="4" t="s">
        <v>131</v>
      </c>
      <c r="G572" s="4" t="s">
        <v>132</v>
      </c>
      <c r="H572" s="4" t="s">
        <v>167</v>
      </c>
      <c r="I572" s="5" t="s">
        <v>1640</v>
      </c>
      <c r="J572" s="5" t="s">
        <v>2352</v>
      </c>
      <c r="K572" s="5" t="s">
        <v>1640</v>
      </c>
      <c r="L572" s="5" t="s">
        <v>665</v>
      </c>
      <c r="M572" s="4" t="s">
        <v>223</v>
      </c>
      <c r="N572" s="4" t="s">
        <v>2353</v>
      </c>
      <c r="O572" s="4" t="s">
        <v>170</v>
      </c>
      <c r="P572" s="4" t="s">
        <v>2353</v>
      </c>
      <c r="Q572" s="4" t="s">
        <v>2354</v>
      </c>
      <c r="R572" s="5">
        <v>61648</v>
      </c>
      <c r="S572" s="5">
        <v>60</v>
      </c>
      <c r="T572" s="5">
        <v>60</v>
      </c>
      <c r="U572" s="4" t="s">
        <v>2355</v>
      </c>
      <c r="V572" s="4" t="s">
        <v>142</v>
      </c>
      <c r="W572" s="4" t="s">
        <v>103</v>
      </c>
      <c r="X572" s="4" t="s">
        <v>143</v>
      </c>
      <c r="Y572" s="4" t="s">
        <v>159</v>
      </c>
      <c r="Z572" t="str">
        <f t="shared" si="9"/>
        <v>Feb-24</v>
      </c>
    </row>
    <row r="573" spans="1:26" ht="43.2" x14ac:dyDescent="0.3">
      <c r="A573" s="10">
        <v>239</v>
      </c>
      <c r="B573" s="4" t="s">
        <v>129</v>
      </c>
      <c r="C573" s="4" t="s">
        <v>130</v>
      </c>
      <c r="D573" s="4" t="s">
        <v>1201</v>
      </c>
      <c r="E573" s="4" t="s">
        <v>103</v>
      </c>
      <c r="F573" s="4" t="s">
        <v>131</v>
      </c>
      <c r="G573" s="4" t="s">
        <v>132</v>
      </c>
      <c r="H573" s="4" t="s">
        <v>167</v>
      </c>
      <c r="I573" s="5" t="s">
        <v>1645</v>
      </c>
      <c r="J573" s="5" t="s">
        <v>136</v>
      </c>
      <c r="K573" s="5" t="s">
        <v>1645</v>
      </c>
      <c r="L573" s="5" t="s">
        <v>145</v>
      </c>
      <c r="M573" s="4" t="s">
        <v>223</v>
      </c>
      <c r="N573" s="4" t="s">
        <v>2356</v>
      </c>
      <c r="O573" s="4" t="s">
        <v>103</v>
      </c>
      <c r="P573" s="4" t="s">
        <v>2356</v>
      </c>
      <c r="Q573" s="4" t="s">
        <v>2357</v>
      </c>
      <c r="R573" s="5">
        <v>61724</v>
      </c>
      <c r="S573" s="5">
        <v>180</v>
      </c>
      <c r="T573" s="5">
        <v>180</v>
      </c>
      <c r="U573" s="4" t="s">
        <v>659</v>
      </c>
      <c r="V573" s="4" t="s">
        <v>142</v>
      </c>
      <c r="W573" s="4" t="s">
        <v>103</v>
      </c>
      <c r="X573" s="4" t="s">
        <v>143</v>
      </c>
      <c r="Y573" s="4" t="s">
        <v>159</v>
      </c>
      <c r="Z573" t="str">
        <f t="shared" si="9"/>
        <v>Feb-24</v>
      </c>
    </row>
    <row r="574" spans="1:26" ht="43.2" x14ac:dyDescent="0.3">
      <c r="A574" s="10">
        <v>240</v>
      </c>
      <c r="B574" s="4" t="s">
        <v>129</v>
      </c>
      <c r="C574" s="4" t="s">
        <v>130</v>
      </c>
      <c r="D574" s="4" t="s">
        <v>1201</v>
      </c>
      <c r="E574" s="4" t="s">
        <v>103</v>
      </c>
      <c r="F574" s="4" t="s">
        <v>131</v>
      </c>
      <c r="G574" s="4" t="s">
        <v>132</v>
      </c>
      <c r="H574" s="4" t="s">
        <v>167</v>
      </c>
      <c r="I574" s="5" t="s">
        <v>1645</v>
      </c>
      <c r="J574" s="5" t="s">
        <v>640</v>
      </c>
      <c r="K574" s="5" t="s">
        <v>1645</v>
      </c>
      <c r="L574" s="5" t="s">
        <v>191</v>
      </c>
      <c r="M574" s="4" t="s">
        <v>223</v>
      </c>
      <c r="N574" s="4" t="s">
        <v>2358</v>
      </c>
      <c r="O574" s="4" t="s">
        <v>103</v>
      </c>
      <c r="P574" s="4" t="s">
        <v>2359</v>
      </c>
      <c r="Q574" s="4" t="s">
        <v>2360</v>
      </c>
      <c r="R574" s="5">
        <v>61693</v>
      </c>
      <c r="S574" s="5">
        <v>35</v>
      </c>
      <c r="T574" s="5">
        <v>35</v>
      </c>
      <c r="U574" s="4" t="s">
        <v>2361</v>
      </c>
      <c r="V574" s="4" t="s">
        <v>151</v>
      </c>
      <c r="W574" s="4" t="s">
        <v>103</v>
      </c>
      <c r="X574" s="4" t="s">
        <v>143</v>
      </c>
      <c r="Y574" s="4">
        <v>69404</v>
      </c>
      <c r="Z574" t="str">
        <f t="shared" si="9"/>
        <v>Feb-24</v>
      </c>
    </row>
    <row r="575" spans="1:26" ht="43.2" x14ac:dyDescent="0.3">
      <c r="A575" s="10">
        <v>241</v>
      </c>
      <c r="B575" s="4" t="s">
        <v>129</v>
      </c>
      <c r="C575" s="4" t="s">
        <v>130</v>
      </c>
      <c r="D575" s="4" t="s">
        <v>1201</v>
      </c>
      <c r="E575" s="4" t="s">
        <v>103</v>
      </c>
      <c r="F575" s="4" t="s">
        <v>131</v>
      </c>
      <c r="G575" s="4" t="s">
        <v>132</v>
      </c>
      <c r="H575" s="4" t="s">
        <v>133</v>
      </c>
      <c r="I575" s="5" t="s">
        <v>1648</v>
      </c>
      <c r="J575" s="5" t="s">
        <v>1245</v>
      </c>
      <c r="K575" s="5" t="s">
        <v>1648</v>
      </c>
      <c r="L575" s="5" t="s">
        <v>422</v>
      </c>
      <c r="M575" s="4" t="s">
        <v>137</v>
      </c>
      <c r="N575" s="4" t="s">
        <v>2362</v>
      </c>
      <c r="O575" s="4" t="s">
        <v>103</v>
      </c>
      <c r="P575" s="4" t="s">
        <v>2363</v>
      </c>
      <c r="Q575" s="4" t="s">
        <v>2364</v>
      </c>
      <c r="R575" s="5">
        <v>61777</v>
      </c>
      <c r="S575" s="5">
        <v>30</v>
      </c>
      <c r="T575" s="5">
        <v>30</v>
      </c>
      <c r="U575" s="4" t="s">
        <v>1811</v>
      </c>
      <c r="V575" s="4" t="s">
        <v>151</v>
      </c>
      <c r="W575" s="4" t="s">
        <v>103</v>
      </c>
      <c r="X575" s="4" t="s">
        <v>143</v>
      </c>
      <c r="Y575" s="4">
        <v>69370</v>
      </c>
      <c r="Z575" t="str">
        <f t="shared" si="9"/>
        <v>Feb-24</v>
      </c>
    </row>
    <row r="576" spans="1:26" ht="43.2" x14ac:dyDescent="0.3">
      <c r="A576" s="10">
        <v>242</v>
      </c>
      <c r="B576" s="4" t="s">
        <v>129</v>
      </c>
      <c r="C576" s="4" t="s">
        <v>130</v>
      </c>
      <c r="D576" s="4" t="s">
        <v>1201</v>
      </c>
      <c r="E576" s="4" t="s">
        <v>103</v>
      </c>
      <c r="F576" s="4" t="s">
        <v>131</v>
      </c>
      <c r="G576" s="4" t="s">
        <v>132</v>
      </c>
      <c r="H576" s="4" t="s">
        <v>167</v>
      </c>
      <c r="I576" s="5" t="s">
        <v>1580</v>
      </c>
      <c r="J576" s="5" t="s">
        <v>515</v>
      </c>
      <c r="K576" s="5" t="s">
        <v>1580</v>
      </c>
      <c r="L576" s="5" t="s">
        <v>410</v>
      </c>
      <c r="M576" s="4" t="s">
        <v>223</v>
      </c>
      <c r="N576" s="4" t="s">
        <v>2365</v>
      </c>
      <c r="O576" s="4" t="s">
        <v>103</v>
      </c>
      <c r="P576" s="4" t="s">
        <v>2366</v>
      </c>
      <c r="Q576" s="4" t="s">
        <v>2367</v>
      </c>
      <c r="R576" s="5">
        <v>61937</v>
      </c>
      <c r="S576" s="5">
        <v>30</v>
      </c>
      <c r="T576" s="5">
        <v>30</v>
      </c>
      <c r="U576" s="4" t="s">
        <v>1334</v>
      </c>
      <c r="V576" s="4" t="s">
        <v>197</v>
      </c>
      <c r="W576" s="4" t="s">
        <v>103</v>
      </c>
      <c r="X576" s="4" t="s">
        <v>143</v>
      </c>
      <c r="Y576" s="4" t="s">
        <v>408</v>
      </c>
      <c r="Z576" t="str">
        <f t="shared" si="9"/>
        <v>Feb-24</v>
      </c>
    </row>
    <row r="577" spans="1:26" ht="43.2" x14ac:dyDescent="0.3">
      <c r="A577" s="10">
        <v>243</v>
      </c>
      <c r="B577" s="4" t="s">
        <v>129</v>
      </c>
      <c r="C577" s="4" t="s">
        <v>130</v>
      </c>
      <c r="D577" s="4" t="s">
        <v>1201</v>
      </c>
      <c r="E577" s="4" t="s">
        <v>103</v>
      </c>
      <c r="F577" s="4" t="s">
        <v>131</v>
      </c>
      <c r="G577" s="4" t="s">
        <v>132</v>
      </c>
      <c r="H577" s="4" t="s">
        <v>167</v>
      </c>
      <c r="I577" s="5" t="s">
        <v>1580</v>
      </c>
      <c r="J577" s="5" t="s">
        <v>176</v>
      </c>
      <c r="K577" s="5" t="s">
        <v>1580</v>
      </c>
      <c r="L577" s="5" t="s">
        <v>155</v>
      </c>
      <c r="M577" s="4" t="s">
        <v>223</v>
      </c>
      <c r="N577" s="4" t="s">
        <v>2368</v>
      </c>
      <c r="O577" s="4" t="s">
        <v>103</v>
      </c>
      <c r="P577" s="4" t="s">
        <v>2369</v>
      </c>
      <c r="Q577" s="4" t="s">
        <v>2370</v>
      </c>
      <c r="R577" s="5">
        <v>61935</v>
      </c>
      <c r="S577" s="5">
        <v>150</v>
      </c>
      <c r="T577" s="5">
        <v>150</v>
      </c>
      <c r="U577" s="4" t="s">
        <v>103</v>
      </c>
      <c r="V577" s="4" t="s">
        <v>142</v>
      </c>
      <c r="W577" s="4" t="s">
        <v>103</v>
      </c>
      <c r="X577" s="4" t="s">
        <v>143</v>
      </c>
      <c r="Y577" s="4">
        <v>69429</v>
      </c>
      <c r="Z577" t="str">
        <f t="shared" si="9"/>
        <v>Feb-24</v>
      </c>
    </row>
    <row r="578" spans="1:26" ht="57.6" x14ac:dyDescent="0.3">
      <c r="A578" s="10">
        <v>244</v>
      </c>
      <c r="B578" s="4" t="s">
        <v>129</v>
      </c>
      <c r="C578" s="4" t="s">
        <v>130</v>
      </c>
      <c r="D578" s="4" t="s">
        <v>1201</v>
      </c>
      <c r="E578" s="4" t="s">
        <v>103</v>
      </c>
      <c r="F578" s="4" t="s">
        <v>131</v>
      </c>
      <c r="G578" s="4" t="s">
        <v>132</v>
      </c>
      <c r="H578" s="4" t="s">
        <v>167</v>
      </c>
      <c r="I578" s="5" t="s">
        <v>1692</v>
      </c>
      <c r="J578" s="5" t="s">
        <v>191</v>
      </c>
      <c r="K578" s="5" t="s">
        <v>1609</v>
      </c>
      <c r="L578" s="5" t="s">
        <v>995</v>
      </c>
      <c r="M578" s="4" t="s">
        <v>223</v>
      </c>
      <c r="N578" s="4" t="s">
        <v>2371</v>
      </c>
      <c r="O578" s="4" t="s">
        <v>170</v>
      </c>
      <c r="P578" s="4" t="s">
        <v>2371</v>
      </c>
      <c r="Q578" s="4" t="s">
        <v>2372</v>
      </c>
      <c r="R578" s="5">
        <v>61967</v>
      </c>
      <c r="S578" s="5">
        <v>465</v>
      </c>
      <c r="T578" s="5">
        <v>465</v>
      </c>
      <c r="U578" s="4" t="s">
        <v>1725</v>
      </c>
      <c r="V578" s="4" t="s">
        <v>197</v>
      </c>
      <c r="W578" s="4" t="s">
        <v>103</v>
      </c>
      <c r="X578" s="4" t="s">
        <v>143</v>
      </c>
      <c r="Y578" s="4" t="s">
        <v>159</v>
      </c>
      <c r="Z578" t="str">
        <f t="shared" si="9"/>
        <v>Feb-24</v>
      </c>
    </row>
    <row r="579" spans="1:26" ht="43.2" x14ac:dyDescent="0.3">
      <c r="A579" s="10">
        <v>245</v>
      </c>
      <c r="B579" s="4" t="s">
        <v>129</v>
      </c>
      <c r="C579" s="4" t="s">
        <v>130</v>
      </c>
      <c r="D579" s="4" t="s">
        <v>1201</v>
      </c>
      <c r="E579" s="4" t="s">
        <v>103</v>
      </c>
      <c r="F579" s="4" t="s">
        <v>131</v>
      </c>
      <c r="G579" s="4" t="s">
        <v>132</v>
      </c>
      <c r="H579" s="4" t="s">
        <v>167</v>
      </c>
      <c r="I579" s="5" t="s">
        <v>1609</v>
      </c>
      <c r="J579" s="5" t="s">
        <v>182</v>
      </c>
      <c r="K579" s="5" t="s">
        <v>1609</v>
      </c>
      <c r="L579" s="5" t="s">
        <v>176</v>
      </c>
      <c r="M579" s="4" t="s">
        <v>223</v>
      </c>
      <c r="N579" s="4" t="s">
        <v>2373</v>
      </c>
      <c r="O579" s="4" t="s">
        <v>103</v>
      </c>
      <c r="P579" s="4" t="s">
        <v>2373</v>
      </c>
      <c r="Q579" s="4" t="s">
        <v>2374</v>
      </c>
      <c r="R579" s="5">
        <v>62003</v>
      </c>
      <c r="S579" s="5">
        <v>330</v>
      </c>
      <c r="T579" s="5">
        <v>330</v>
      </c>
      <c r="U579" s="4" t="s">
        <v>207</v>
      </c>
      <c r="V579" s="4" t="s">
        <v>142</v>
      </c>
      <c r="W579" s="4" t="s">
        <v>103</v>
      </c>
      <c r="X579" s="4" t="s">
        <v>143</v>
      </c>
      <c r="Y579" s="4" t="s">
        <v>152</v>
      </c>
      <c r="Z579" t="str">
        <f t="shared" si="9"/>
        <v>Feb-24</v>
      </c>
    </row>
    <row r="580" spans="1:26" ht="43.2" x14ac:dyDescent="0.3">
      <c r="A580" s="10">
        <v>246</v>
      </c>
      <c r="B580" s="4" t="s">
        <v>129</v>
      </c>
      <c r="C580" s="4" t="s">
        <v>130</v>
      </c>
      <c r="D580" s="4" t="s">
        <v>1201</v>
      </c>
      <c r="E580" s="4" t="s">
        <v>103</v>
      </c>
      <c r="F580" s="4" t="s">
        <v>131</v>
      </c>
      <c r="G580" s="4" t="s">
        <v>132</v>
      </c>
      <c r="H580" s="4" t="s">
        <v>133</v>
      </c>
      <c r="I580" s="5" t="s">
        <v>1700</v>
      </c>
      <c r="J580" s="5" t="s">
        <v>723</v>
      </c>
      <c r="K580" s="5" t="s">
        <v>1700</v>
      </c>
      <c r="L580" s="5" t="s">
        <v>474</v>
      </c>
      <c r="M580" s="4" t="s">
        <v>137</v>
      </c>
      <c r="N580" s="4" t="s">
        <v>1209</v>
      </c>
      <c r="O580" s="4" t="s">
        <v>2375</v>
      </c>
      <c r="P580" s="4" t="s">
        <v>2376</v>
      </c>
      <c r="Q580" s="4" t="s">
        <v>2377</v>
      </c>
      <c r="R580" s="5">
        <v>62016</v>
      </c>
      <c r="S580" s="5">
        <v>55</v>
      </c>
      <c r="T580" s="5">
        <v>55</v>
      </c>
      <c r="U580" s="4" t="s">
        <v>260</v>
      </c>
      <c r="V580" s="4" t="s">
        <v>142</v>
      </c>
      <c r="W580" s="4" t="s">
        <v>103</v>
      </c>
      <c r="X580" s="4" t="s">
        <v>143</v>
      </c>
      <c r="Y580" s="4">
        <v>96442</v>
      </c>
      <c r="Z580" t="str">
        <f t="shared" si="9"/>
        <v>Feb-24</v>
      </c>
    </row>
    <row r="581" spans="1:26" ht="43.2" x14ac:dyDescent="0.3">
      <c r="A581" s="10">
        <v>247</v>
      </c>
      <c r="B581" s="4" t="s">
        <v>129</v>
      </c>
      <c r="C581" s="4" t="s">
        <v>130</v>
      </c>
      <c r="D581" s="4" t="s">
        <v>1201</v>
      </c>
      <c r="E581" s="4" t="s">
        <v>103</v>
      </c>
      <c r="F581" s="4" t="s">
        <v>131</v>
      </c>
      <c r="G581" s="4" t="s">
        <v>132</v>
      </c>
      <c r="H581" s="4" t="s">
        <v>133</v>
      </c>
      <c r="I581" s="5" t="s">
        <v>1633</v>
      </c>
      <c r="J581" s="5" t="s">
        <v>175</v>
      </c>
      <c r="K581" s="5" t="s">
        <v>1633</v>
      </c>
      <c r="L581" s="5" t="s">
        <v>487</v>
      </c>
      <c r="M581" s="4" t="s">
        <v>137</v>
      </c>
      <c r="N581" s="4" t="s">
        <v>2378</v>
      </c>
      <c r="O581" s="4" t="s">
        <v>103</v>
      </c>
      <c r="P581" s="4" t="s">
        <v>2378</v>
      </c>
      <c r="Q581" s="4" t="s">
        <v>2379</v>
      </c>
      <c r="R581" s="5">
        <v>62040</v>
      </c>
      <c r="S581" s="5">
        <v>15</v>
      </c>
      <c r="T581" s="5">
        <v>15</v>
      </c>
      <c r="U581" s="4" t="s">
        <v>984</v>
      </c>
      <c r="V581" s="4" t="s">
        <v>142</v>
      </c>
      <c r="W581" s="4" t="s">
        <v>103</v>
      </c>
      <c r="X581" s="4" t="s">
        <v>143</v>
      </c>
      <c r="Y581" s="4" t="s">
        <v>152</v>
      </c>
      <c r="Z581" t="str">
        <f t="shared" si="9"/>
        <v>Feb-24</v>
      </c>
    </row>
    <row r="582" spans="1:26" ht="43.2" x14ac:dyDescent="0.3">
      <c r="A582" s="10">
        <v>248</v>
      </c>
      <c r="B582" s="4" t="s">
        <v>129</v>
      </c>
      <c r="C582" s="4" t="s">
        <v>130</v>
      </c>
      <c r="D582" s="4" t="s">
        <v>1201</v>
      </c>
      <c r="E582" s="4" t="s">
        <v>103</v>
      </c>
      <c r="F582" s="4" t="s">
        <v>131</v>
      </c>
      <c r="G582" s="4" t="s">
        <v>166</v>
      </c>
      <c r="H582" s="4" t="s">
        <v>133</v>
      </c>
      <c r="I582" s="5" t="s">
        <v>1898</v>
      </c>
      <c r="J582" s="5" t="s">
        <v>487</v>
      </c>
      <c r="K582" s="5" t="s">
        <v>1898</v>
      </c>
      <c r="L582" s="5" t="s">
        <v>145</v>
      </c>
      <c r="M582" s="4" t="s">
        <v>263</v>
      </c>
      <c r="N582" s="4" t="s">
        <v>2380</v>
      </c>
      <c r="O582" s="4" t="s">
        <v>2381</v>
      </c>
      <c r="P582" s="4" t="s">
        <v>2380</v>
      </c>
      <c r="Q582" s="4" t="s">
        <v>2382</v>
      </c>
      <c r="R582" s="5">
        <v>62106</v>
      </c>
      <c r="S582" s="5">
        <v>120</v>
      </c>
      <c r="T582" s="5">
        <v>120</v>
      </c>
      <c r="U582" s="4" t="s">
        <v>1786</v>
      </c>
      <c r="V582" s="4" t="s">
        <v>142</v>
      </c>
      <c r="W582" s="4" t="s">
        <v>103</v>
      </c>
      <c r="X582" s="4" t="s">
        <v>143</v>
      </c>
      <c r="Y582" s="4" t="s">
        <v>103</v>
      </c>
      <c r="Z582" t="str">
        <f t="shared" si="9"/>
        <v>Feb-24</v>
      </c>
    </row>
    <row r="583" spans="1:26" ht="43.2" x14ac:dyDescent="0.3">
      <c r="A583" s="10">
        <v>249</v>
      </c>
      <c r="B583" s="4" t="s">
        <v>129</v>
      </c>
      <c r="C583" s="4" t="s">
        <v>130</v>
      </c>
      <c r="D583" s="4" t="s">
        <v>1201</v>
      </c>
      <c r="E583" s="4" t="s">
        <v>103</v>
      </c>
      <c r="F583" s="4" t="s">
        <v>131</v>
      </c>
      <c r="G583" s="4" t="s">
        <v>132</v>
      </c>
      <c r="H583" s="4" t="s">
        <v>133</v>
      </c>
      <c r="I583" s="5" t="s">
        <v>1898</v>
      </c>
      <c r="J583" s="5" t="s">
        <v>2383</v>
      </c>
      <c r="K583" s="5" t="s">
        <v>1898</v>
      </c>
      <c r="L583" s="5" t="s">
        <v>1378</v>
      </c>
      <c r="M583" s="4" t="s">
        <v>137</v>
      </c>
      <c r="N583" s="4" t="s">
        <v>2384</v>
      </c>
      <c r="O583" s="4" t="s">
        <v>103</v>
      </c>
      <c r="P583" s="4" t="s">
        <v>2384</v>
      </c>
      <c r="Q583" s="4" t="s">
        <v>2385</v>
      </c>
      <c r="R583" s="5">
        <v>62103</v>
      </c>
      <c r="S583" s="5">
        <v>30</v>
      </c>
      <c r="T583" s="5">
        <v>30</v>
      </c>
      <c r="U583" s="4" t="s">
        <v>472</v>
      </c>
      <c r="V583" s="4" t="s">
        <v>142</v>
      </c>
      <c r="W583" s="4" t="s">
        <v>103</v>
      </c>
      <c r="X583" s="4" t="s">
        <v>143</v>
      </c>
      <c r="Y583" s="4">
        <v>69393</v>
      </c>
      <c r="Z583" t="str">
        <f t="shared" si="9"/>
        <v>Feb-24</v>
      </c>
    </row>
    <row r="584" spans="1:26" ht="43.2" x14ac:dyDescent="0.3">
      <c r="A584" s="10">
        <v>250</v>
      </c>
      <c r="B584" s="4" t="s">
        <v>129</v>
      </c>
      <c r="C584" s="4" t="s">
        <v>130</v>
      </c>
      <c r="D584" s="4" t="s">
        <v>1201</v>
      </c>
      <c r="E584" s="4" t="s">
        <v>103</v>
      </c>
      <c r="F584" s="4" t="s">
        <v>131</v>
      </c>
      <c r="G584" s="4" t="s">
        <v>166</v>
      </c>
      <c r="H584" s="4" t="s">
        <v>167</v>
      </c>
      <c r="I584" s="5" t="s">
        <v>1584</v>
      </c>
      <c r="J584" s="5" t="s">
        <v>216</v>
      </c>
      <c r="K584" s="5" t="s">
        <v>1584</v>
      </c>
      <c r="L584" s="5" t="s">
        <v>202</v>
      </c>
      <c r="M584" s="4" t="s">
        <v>168</v>
      </c>
      <c r="N584" s="4" t="s">
        <v>2386</v>
      </c>
      <c r="O584" s="4" t="s">
        <v>2387</v>
      </c>
      <c r="P584" s="4" t="s">
        <v>2386</v>
      </c>
      <c r="Q584" s="4" t="s">
        <v>2388</v>
      </c>
      <c r="R584" s="5">
        <v>62077</v>
      </c>
      <c r="S584" s="5">
        <v>30</v>
      </c>
      <c r="T584" s="5">
        <v>30</v>
      </c>
      <c r="U584" s="4" t="s">
        <v>1293</v>
      </c>
      <c r="V584" s="4" t="s">
        <v>197</v>
      </c>
      <c r="W584" s="4" t="s">
        <v>103</v>
      </c>
      <c r="X584" s="4" t="s">
        <v>143</v>
      </c>
      <c r="Y584" s="4" t="s">
        <v>103</v>
      </c>
      <c r="Z584" t="str">
        <f t="shared" si="9"/>
        <v>Feb-24</v>
      </c>
    </row>
    <row r="585" spans="1:26" ht="43.2" x14ac:dyDescent="0.3">
      <c r="A585" s="10">
        <v>251</v>
      </c>
      <c r="B585" s="4" t="s">
        <v>129</v>
      </c>
      <c r="C585" s="4" t="s">
        <v>130</v>
      </c>
      <c r="D585" s="4" t="s">
        <v>1201</v>
      </c>
      <c r="E585" s="4" t="s">
        <v>103</v>
      </c>
      <c r="F585" s="4" t="s">
        <v>131</v>
      </c>
      <c r="G585" s="4" t="s">
        <v>132</v>
      </c>
      <c r="H585" s="4" t="s">
        <v>167</v>
      </c>
      <c r="I585" s="5" t="s">
        <v>1597</v>
      </c>
      <c r="J585" s="5" t="s">
        <v>136</v>
      </c>
      <c r="K585" s="5" t="s">
        <v>1597</v>
      </c>
      <c r="L585" s="5" t="s">
        <v>687</v>
      </c>
      <c r="M585" s="4" t="s">
        <v>223</v>
      </c>
      <c r="N585" s="4" t="s">
        <v>2389</v>
      </c>
      <c r="O585" s="4" t="s">
        <v>1030</v>
      </c>
      <c r="P585" s="4" t="s">
        <v>2389</v>
      </c>
      <c r="Q585" s="4" t="s">
        <v>2390</v>
      </c>
      <c r="R585" s="5">
        <v>62113</v>
      </c>
      <c r="S585" s="5">
        <v>40</v>
      </c>
      <c r="T585" s="5">
        <v>40</v>
      </c>
      <c r="U585" s="4" t="s">
        <v>417</v>
      </c>
      <c r="V585" s="4" t="s">
        <v>142</v>
      </c>
      <c r="W585" s="4" t="s">
        <v>103</v>
      </c>
      <c r="X585" s="4" t="s">
        <v>143</v>
      </c>
      <c r="Y585" s="4" t="s">
        <v>2391</v>
      </c>
      <c r="Z585" t="str">
        <f t="shared" si="9"/>
        <v>Feb-24</v>
      </c>
    </row>
    <row r="586" spans="1:26" ht="57.6" x14ac:dyDescent="0.3">
      <c r="A586" s="10">
        <v>252</v>
      </c>
      <c r="B586" s="4" t="s">
        <v>129</v>
      </c>
      <c r="C586" s="4" t="s">
        <v>130</v>
      </c>
      <c r="D586" s="4" t="s">
        <v>1217</v>
      </c>
      <c r="E586" s="4" t="s">
        <v>103</v>
      </c>
      <c r="F586" s="4" t="s">
        <v>131</v>
      </c>
      <c r="G586" s="4" t="s">
        <v>132</v>
      </c>
      <c r="H586" s="4" t="s">
        <v>167</v>
      </c>
      <c r="I586" s="5" t="s">
        <v>1591</v>
      </c>
      <c r="J586" s="5" t="s">
        <v>2392</v>
      </c>
      <c r="K586" s="5" t="s">
        <v>1591</v>
      </c>
      <c r="L586" s="5" t="s">
        <v>2393</v>
      </c>
      <c r="M586" s="4" t="s">
        <v>223</v>
      </c>
      <c r="N586" s="4" t="s">
        <v>2394</v>
      </c>
      <c r="O586" s="4" t="s">
        <v>170</v>
      </c>
      <c r="P586" s="4" t="s">
        <v>2394</v>
      </c>
      <c r="Q586" s="4" t="s">
        <v>2395</v>
      </c>
      <c r="R586" s="5">
        <v>61643</v>
      </c>
      <c r="S586" s="5">
        <v>30</v>
      </c>
      <c r="T586" s="5">
        <v>30</v>
      </c>
      <c r="U586" s="4" t="s">
        <v>417</v>
      </c>
      <c r="V586" s="4" t="s">
        <v>151</v>
      </c>
      <c r="W586" s="4" t="s">
        <v>103</v>
      </c>
      <c r="X586" s="4" t="s">
        <v>143</v>
      </c>
      <c r="Y586" s="4" t="s">
        <v>159</v>
      </c>
      <c r="Z586" t="str">
        <f t="shared" si="9"/>
        <v>Feb-24</v>
      </c>
    </row>
    <row r="587" spans="1:26" ht="57.6" x14ac:dyDescent="0.3">
      <c r="A587" s="10">
        <v>253</v>
      </c>
      <c r="B587" s="4" t="s">
        <v>129</v>
      </c>
      <c r="C587" s="4" t="s">
        <v>130</v>
      </c>
      <c r="D587" s="4" t="s">
        <v>1217</v>
      </c>
      <c r="E587" s="4" t="s">
        <v>103</v>
      </c>
      <c r="F587" s="4" t="s">
        <v>131</v>
      </c>
      <c r="G587" s="4" t="s">
        <v>132</v>
      </c>
      <c r="H587" s="4" t="s">
        <v>133</v>
      </c>
      <c r="I587" s="5" t="s">
        <v>1592</v>
      </c>
      <c r="J587" s="5" t="s">
        <v>2396</v>
      </c>
      <c r="K587" s="5" t="s">
        <v>1592</v>
      </c>
      <c r="L587" s="5" t="s">
        <v>682</v>
      </c>
      <c r="M587" s="4" t="s">
        <v>137</v>
      </c>
      <c r="N587" s="4" t="s">
        <v>2397</v>
      </c>
      <c r="O587" s="4" t="s">
        <v>103</v>
      </c>
      <c r="P587" s="4" t="s">
        <v>2398</v>
      </c>
      <c r="Q587" s="4" t="s">
        <v>2398</v>
      </c>
      <c r="R587" s="5">
        <v>61621</v>
      </c>
      <c r="S587" s="5">
        <v>35</v>
      </c>
      <c r="T587" s="5">
        <v>35</v>
      </c>
      <c r="U587" s="4" t="s">
        <v>1985</v>
      </c>
      <c r="V587" s="4" t="s">
        <v>197</v>
      </c>
      <c r="W587" s="4" t="s">
        <v>103</v>
      </c>
      <c r="X587" s="4" t="s">
        <v>143</v>
      </c>
      <c r="Y587" s="4">
        <v>69414</v>
      </c>
      <c r="Z587" t="str">
        <f t="shared" si="9"/>
        <v>Feb-24</v>
      </c>
    </row>
    <row r="588" spans="1:26" ht="43.2" x14ac:dyDescent="0.3">
      <c r="A588" s="10">
        <v>254</v>
      </c>
      <c r="B588" s="4" t="s">
        <v>129</v>
      </c>
      <c r="C588" s="4" t="s">
        <v>130</v>
      </c>
      <c r="D588" s="4" t="s">
        <v>1217</v>
      </c>
      <c r="E588" s="4" t="s">
        <v>103</v>
      </c>
      <c r="F588" s="4" t="s">
        <v>2399</v>
      </c>
      <c r="G588" s="4" t="s">
        <v>132</v>
      </c>
      <c r="H588" s="4" t="s">
        <v>133</v>
      </c>
      <c r="I588" s="5" t="s">
        <v>1718</v>
      </c>
      <c r="J588" s="5" t="s">
        <v>1978</v>
      </c>
      <c r="K588" s="5" t="s">
        <v>1718</v>
      </c>
      <c r="L588" s="5" t="s">
        <v>2149</v>
      </c>
      <c r="M588" s="4" t="s">
        <v>137</v>
      </c>
      <c r="N588" s="4" t="s">
        <v>2400</v>
      </c>
      <c r="O588" s="4" t="s">
        <v>103</v>
      </c>
      <c r="P588" s="4" t="s">
        <v>2400</v>
      </c>
      <c r="Q588" s="4" t="s">
        <v>2401</v>
      </c>
      <c r="R588" s="5">
        <v>62130</v>
      </c>
      <c r="S588" s="5">
        <v>30</v>
      </c>
      <c r="T588" s="5">
        <v>30</v>
      </c>
      <c r="U588" s="4" t="s">
        <v>458</v>
      </c>
      <c r="V588" s="4" t="s">
        <v>142</v>
      </c>
      <c r="W588" s="4" t="s">
        <v>103</v>
      </c>
      <c r="X588" s="4" t="s">
        <v>143</v>
      </c>
      <c r="Y588" s="4" t="s">
        <v>507</v>
      </c>
      <c r="Z588" t="str">
        <f t="shared" si="9"/>
        <v>Feb-24</v>
      </c>
    </row>
    <row r="589" spans="1:26" ht="57.6" x14ac:dyDescent="0.3">
      <c r="A589" s="10">
        <v>255</v>
      </c>
      <c r="B589" s="4" t="s">
        <v>129</v>
      </c>
      <c r="C589" s="4" t="s">
        <v>130</v>
      </c>
      <c r="D589" s="4" t="s">
        <v>1222</v>
      </c>
      <c r="E589" s="4" t="s">
        <v>103</v>
      </c>
      <c r="F589" s="4" t="s">
        <v>131</v>
      </c>
      <c r="G589" s="4" t="s">
        <v>132</v>
      </c>
      <c r="H589" s="4" t="s">
        <v>133</v>
      </c>
      <c r="I589" s="5" t="s">
        <v>1645</v>
      </c>
      <c r="J589" s="5" t="s">
        <v>1091</v>
      </c>
      <c r="K589" s="5" t="s">
        <v>1645</v>
      </c>
      <c r="L589" s="5" t="s">
        <v>183</v>
      </c>
      <c r="M589" s="4" t="s">
        <v>137</v>
      </c>
      <c r="N589" s="4" t="s">
        <v>2402</v>
      </c>
      <c r="O589" s="4" t="s">
        <v>170</v>
      </c>
      <c r="P589" s="4" t="s">
        <v>2402</v>
      </c>
      <c r="Q589" s="4" t="s">
        <v>2403</v>
      </c>
      <c r="R589" s="5">
        <v>61835</v>
      </c>
      <c r="S589" s="5">
        <v>70</v>
      </c>
      <c r="T589" s="5">
        <v>70</v>
      </c>
      <c r="U589" s="4" t="s">
        <v>2404</v>
      </c>
      <c r="V589" s="4" t="s">
        <v>142</v>
      </c>
      <c r="W589" s="4" t="s">
        <v>103</v>
      </c>
      <c r="X589" s="4" t="s">
        <v>143</v>
      </c>
      <c r="Y589" s="4" t="s">
        <v>159</v>
      </c>
      <c r="Z589" t="str">
        <f t="shared" si="9"/>
        <v>Feb-24</v>
      </c>
    </row>
    <row r="590" spans="1:26" ht="43.2" x14ac:dyDescent="0.3">
      <c r="A590" s="10">
        <v>256</v>
      </c>
      <c r="B590" s="4" t="s">
        <v>129</v>
      </c>
      <c r="C590" s="4" t="s">
        <v>130</v>
      </c>
      <c r="D590" s="4" t="s">
        <v>1222</v>
      </c>
      <c r="E590" s="4" t="s">
        <v>103</v>
      </c>
      <c r="F590" s="4" t="s">
        <v>131</v>
      </c>
      <c r="G590" s="4" t="s">
        <v>132</v>
      </c>
      <c r="H590" s="4" t="s">
        <v>133</v>
      </c>
      <c r="I590" s="5" t="s">
        <v>1618</v>
      </c>
      <c r="J590" s="5" t="s">
        <v>764</v>
      </c>
      <c r="K590" s="5" t="s">
        <v>1618</v>
      </c>
      <c r="L590" s="5" t="s">
        <v>2289</v>
      </c>
      <c r="M590" s="4" t="s">
        <v>137</v>
      </c>
      <c r="N590" s="4" t="s">
        <v>2405</v>
      </c>
      <c r="O590" s="4" t="s">
        <v>103</v>
      </c>
      <c r="P590" s="4" t="s">
        <v>2406</v>
      </c>
      <c r="Q590" s="4" t="s">
        <v>2407</v>
      </c>
      <c r="R590" s="5">
        <v>61972</v>
      </c>
      <c r="S590" s="5">
        <v>25</v>
      </c>
      <c r="T590" s="5">
        <v>25</v>
      </c>
      <c r="U590" s="4" t="s">
        <v>1137</v>
      </c>
      <c r="V590" s="4" t="s">
        <v>142</v>
      </c>
      <c r="W590" s="4" t="s">
        <v>103</v>
      </c>
      <c r="X590" s="4" t="s">
        <v>143</v>
      </c>
      <c r="Y590" s="4">
        <v>69372</v>
      </c>
      <c r="Z590" t="str">
        <f t="shared" si="9"/>
        <v>Feb-24</v>
      </c>
    </row>
    <row r="591" spans="1:26" ht="57.6" x14ac:dyDescent="0.3">
      <c r="A591" s="10">
        <v>257</v>
      </c>
      <c r="B591" s="4" t="s">
        <v>129</v>
      </c>
      <c r="C591" s="4" t="s">
        <v>130</v>
      </c>
      <c r="D591" s="4" t="s">
        <v>1222</v>
      </c>
      <c r="E591" s="4" t="s">
        <v>103</v>
      </c>
      <c r="F591" s="4" t="s">
        <v>131</v>
      </c>
      <c r="G591" s="4" t="s">
        <v>132</v>
      </c>
      <c r="H591" s="4" t="s">
        <v>167</v>
      </c>
      <c r="I591" s="5" t="s">
        <v>1618</v>
      </c>
      <c r="J591" s="5" t="s">
        <v>229</v>
      </c>
      <c r="K591" s="5" t="s">
        <v>1618</v>
      </c>
      <c r="L591" s="5" t="s">
        <v>234</v>
      </c>
      <c r="M591" s="4" t="s">
        <v>223</v>
      </c>
      <c r="N591" s="4" t="s">
        <v>641</v>
      </c>
      <c r="O591" s="4" t="s">
        <v>103</v>
      </c>
      <c r="P591" s="4" t="s">
        <v>2408</v>
      </c>
      <c r="Q591" s="4" t="s">
        <v>2409</v>
      </c>
      <c r="R591" s="5">
        <v>61810</v>
      </c>
      <c r="S591" s="5">
        <v>120</v>
      </c>
      <c r="T591" s="5">
        <v>120</v>
      </c>
      <c r="U591" s="4" t="s">
        <v>1993</v>
      </c>
      <c r="V591" s="4" t="s">
        <v>197</v>
      </c>
      <c r="W591" s="4" t="s">
        <v>103</v>
      </c>
      <c r="X591" s="4" t="s">
        <v>143</v>
      </c>
      <c r="Y591" s="4" t="s">
        <v>152</v>
      </c>
      <c r="Z591" t="str">
        <f t="shared" ref="Z591:Z654" si="10">IF(AND(DAY(K591) = 1, V591 = "Third Shift"), TEXT(K591 - 1, "mmm-yy"), IF(MONTH(K591) &lt;&gt; MONTH(I591), TEXT(K591, "mmm-yy"), TEXT(I591, "mmm-yy")))</f>
        <v>Feb-24</v>
      </c>
    </row>
    <row r="592" spans="1:26" ht="43.2" x14ac:dyDescent="0.3">
      <c r="A592" s="10">
        <v>258</v>
      </c>
      <c r="B592" s="4" t="s">
        <v>129</v>
      </c>
      <c r="C592" s="4" t="s">
        <v>130</v>
      </c>
      <c r="D592" s="4" t="s">
        <v>1222</v>
      </c>
      <c r="E592" s="4" t="s">
        <v>103</v>
      </c>
      <c r="F592" s="4" t="s">
        <v>131</v>
      </c>
      <c r="G592" s="4" t="s">
        <v>132</v>
      </c>
      <c r="H592" s="4" t="s">
        <v>167</v>
      </c>
      <c r="I592" s="5" t="s">
        <v>1714</v>
      </c>
      <c r="J592" s="5" t="s">
        <v>550</v>
      </c>
      <c r="K592" s="5" t="s">
        <v>1714</v>
      </c>
      <c r="L592" s="5" t="s">
        <v>182</v>
      </c>
      <c r="M592" s="4" t="s">
        <v>223</v>
      </c>
      <c r="N592" s="4" t="s">
        <v>2410</v>
      </c>
      <c r="O592" s="4" t="s">
        <v>103</v>
      </c>
      <c r="P592" s="4" t="s">
        <v>2410</v>
      </c>
      <c r="Q592" s="4" t="s">
        <v>2411</v>
      </c>
      <c r="R592" s="5">
        <v>62090</v>
      </c>
      <c r="S592" s="5">
        <v>60</v>
      </c>
      <c r="T592" s="5">
        <v>60</v>
      </c>
      <c r="U592" s="4" t="s">
        <v>370</v>
      </c>
      <c r="V592" s="4" t="s">
        <v>142</v>
      </c>
      <c r="W592" s="4" t="s">
        <v>103</v>
      </c>
      <c r="X592" s="4" t="s">
        <v>143</v>
      </c>
      <c r="Y592" s="4">
        <v>69399</v>
      </c>
      <c r="Z592" t="str">
        <f t="shared" si="10"/>
        <v>Feb-24</v>
      </c>
    </row>
    <row r="593" spans="1:26" ht="43.2" x14ac:dyDescent="0.3">
      <c r="A593" s="10">
        <v>259</v>
      </c>
      <c r="B593" s="4" t="s">
        <v>129</v>
      </c>
      <c r="C593" s="4" t="s">
        <v>529</v>
      </c>
      <c r="D593" s="4" t="s">
        <v>1561</v>
      </c>
      <c r="E593" s="4" t="s">
        <v>103</v>
      </c>
      <c r="F593" s="4" t="s">
        <v>131</v>
      </c>
      <c r="G593" s="4" t="s">
        <v>132</v>
      </c>
      <c r="H593" s="4" t="s">
        <v>133</v>
      </c>
      <c r="I593" s="5" t="s">
        <v>1648</v>
      </c>
      <c r="J593" s="5" t="s">
        <v>532</v>
      </c>
      <c r="K593" s="5" t="s">
        <v>1648</v>
      </c>
      <c r="L593" s="5" t="s">
        <v>279</v>
      </c>
      <c r="M593" s="4" t="s">
        <v>137</v>
      </c>
      <c r="N593" s="4" t="s">
        <v>2412</v>
      </c>
      <c r="O593" s="4" t="s">
        <v>103</v>
      </c>
      <c r="P593" s="4" t="s">
        <v>1832</v>
      </c>
      <c r="Q593" s="4" t="s">
        <v>2413</v>
      </c>
      <c r="R593" s="5">
        <v>61769</v>
      </c>
      <c r="S593" s="5">
        <v>15</v>
      </c>
      <c r="T593" s="5">
        <v>15</v>
      </c>
      <c r="U593" s="4" t="s">
        <v>669</v>
      </c>
      <c r="V593" s="4" t="s">
        <v>151</v>
      </c>
      <c r="W593" s="4" t="s">
        <v>103</v>
      </c>
      <c r="X593" s="4" t="s">
        <v>143</v>
      </c>
      <c r="Y593" s="4">
        <v>71173</v>
      </c>
      <c r="Z593" t="str">
        <f t="shared" si="10"/>
        <v>Feb-24</v>
      </c>
    </row>
    <row r="594" spans="1:26" ht="57.6" x14ac:dyDescent="0.3">
      <c r="A594" s="10">
        <v>260</v>
      </c>
      <c r="B594" s="4" t="s">
        <v>129</v>
      </c>
      <c r="C594" s="4" t="s">
        <v>130</v>
      </c>
      <c r="D594" s="4" t="s">
        <v>1558</v>
      </c>
      <c r="E594" s="4" t="s">
        <v>103</v>
      </c>
      <c r="F594" s="4" t="s">
        <v>131</v>
      </c>
      <c r="G594" s="4" t="s">
        <v>166</v>
      </c>
      <c r="H594" s="4" t="s">
        <v>167</v>
      </c>
      <c r="I594" s="5" t="s">
        <v>1794</v>
      </c>
      <c r="J594" s="5" t="s">
        <v>315</v>
      </c>
      <c r="K594" s="5" t="s">
        <v>1591</v>
      </c>
      <c r="L594" s="5" t="s">
        <v>216</v>
      </c>
      <c r="M594" s="4" t="s">
        <v>168</v>
      </c>
      <c r="N594" s="4" t="s">
        <v>2414</v>
      </c>
      <c r="O594" s="4" t="s">
        <v>170</v>
      </c>
      <c r="P594" s="4" t="s">
        <v>2414</v>
      </c>
      <c r="Q594" s="4" t="s">
        <v>2415</v>
      </c>
      <c r="R594" s="5">
        <v>61642</v>
      </c>
      <c r="S594" s="5">
        <v>90</v>
      </c>
      <c r="T594" s="5">
        <v>90</v>
      </c>
      <c r="U594" s="4" t="s">
        <v>1670</v>
      </c>
      <c r="V594" s="4" t="s">
        <v>197</v>
      </c>
      <c r="W594" s="4" t="s">
        <v>103</v>
      </c>
      <c r="X594" s="4" t="s">
        <v>143</v>
      </c>
      <c r="Y594" s="4" t="s">
        <v>103</v>
      </c>
      <c r="Z594" t="str">
        <f t="shared" si="10"/>
        <v>Feb-24</v>
      </c>
    </row>
    <row r="595" spans="1:26" ht="57.6" x14ac:dyDescent="0.3">
      <c r="A595" s="10">
        <v>261</v>
      </c>
      <c r="B595" s="4" t="s">
        <v>129</v>
      </c>
      <c r="C595" s="4" t="s">
        <v>130</v>
      </c>
      <c r="D595" s="4" t="s">
        <v>1558</v>
      </c>
      <c r="E595" s="4" t="s">
        <v>103</v>
      </c>
      <c r="F595" s="4" t="s">
        <v>131</v>
      </c>
      <c r="G595" s="4" t="s">
        <v>132</v>
      </c>
      <c r="H595" s="4" t="s">
        <v>167</v>
      </c>
      <c r="I595" s="5" t="s">
        <v>1687</v>
      </c>
      <c r="J595" s="5" t="s">
        <v>1701</v>
      </c>
      <c r="K595" s="5" t="s">
        <v>1687</v>
      </c>
      <c r="L595" s="5" t="s">
        <v>1038</v>
      </c>
      <c r="M595" s="4" t="s">
        <v>223</v>
      </c>
      <c r="N595" s="4" t="s">
        <v>424</v>
      </c>
      <c r="O595" s="4" t="s">
        <v>170</v>
      </c>
      <c r="P595" s="4" t="s">
        <v>424</v>
      </c>
      <c r="Q595" s="4" t="s">
        <v>2416</v>
      </c>
      <c r="R595" s="5">
        <v>61952</v>
      </c>
      <c r="S595" s="5">
        <v>60</v>
      </c>
      <c r="T595" s="5">
        <v>60</v>
      </c>
      <c r="U595" s="4" t="s">
        <v>1725</v>
      </c>
      <c r="V595" s="4" t="s">
        <v>197</v>
      </c>
      <c r="W595" s="4" t="s">
        <v>103</v>
      </c>
      <c r="X595" s="4" t="s">
        <v>143</v>
      </c>
      <c r="Y595" s="4" t="s">
        <v>152</v>
      </c>
      <c r="Z595" t="str">
        <f t="shared" si="10"/>
        <v>Feb-24</v>
      </c>
    </row>
    <row r="596" spans="1:26" ht="43.2" x14ac:dyDescent="0.3">
      <c r="A596" s="10">
        <v>262</v>
      </c>
      <c r="B596" s="4" t="s">
        <v>129</v>
      </c>
      <c r="C596" s="4" t="s">
        <v>130</v>
      </c>
      <c r="D596" s="4" t="s">
        <v>1562</v>
      </c>
      <c r="E596" s="4" t="s">
        <v>103</v>
      </c>
      <c r="F596" s="4" t="s">
        <v>131</v>
      </c>
      <c r="G596" s="4" t="s">
        <v>132</v>
      </c>
      <c r="H596" s="4" t="s">
        <v>133</v>
      </c>
      <c r="I596" s="5" t="s">
        <v>1645</v>
      </c>
      <c r="J596" s="5" t="s">
        <v>251</v>
      </c>
      <c r="K596" s="5" t="s">
        <v>1645</v>
      </c>
      <c r="L596" s="5" t="s">
        <v>664</v>
      </c>
      <c r="M596" s="4" t="s">
        <v>137</v>
      </c>
      <c r="N596" s="4" t="s">
        <v>2417</v>
      </c>
      <c r="O596" s="4" t="s">
        <v>103</v>
      </c>
      <c r="P596" s="4" t="s">
        <v>2418</v>
      </c>
      <c r="Q596" s="4" t="s">
        <v>2419</v>
      </c>
      <c r="R596" s="5">
        <v>61801</v>
      </c>
      <c r="S596" s="5">
        <v>30</v>
      </c>
      <c r="T596" s="5">
        <v>30</v>
      </c>
      <c r="U596" s="4" t="s">
        <v>1137</v>
      </c>
      <c r="V596" s="4" t="s">
        <v>142</v>
      </c>
      <c r="W596" s="4" t="s">
        <v>103</v>
      </c>
      <c r="X596" s="4" t="s">
        <v>394</v>
      </c>
      <c r="Y596" s="4" t="s">
        <v>152</v>
      </c>
      <c r="Z596" t="str">
        <f t="shared" si="10"/>
        <v>Feb-24</v>
      </c>
    </row>
    <row r="597" spans="1:26" ht="43.2" x14ac:dyDescent="0.3">
      <c r="A597" s="10">
        <v>263</v>
      </c>
      <c r="B597" s="4" t="s">
        <v>129</v>
      </c>
      <c r="C597" s="4" t="s">
        <v>130</v>
      </c>
      <c r="D597" s="4" t="s">
        <v>1562</v>
      </c>
      <c r="E597" s="4" t="s">
        <v>103</v>
      </c>
      <c r="F597" s="4" t="s">
        <v>131</v>
      </c>
      <c r="G597" s="4" t="s">
        <v>132</v>
      </c>
      <c r="H597" s="4" t="s">
        <v>133</v>
      </c>
      <c r="I597" s="5" t="s">
        <v>1645</v>
      </c>
      <c r="J597" s="5" t="s">
        <v>182</v>
      </c>
      <c r="K597" s="5" t="s">
        <v>1645</v>
      </c>
      <c r="L597" s="5" t="s">
        <v>1978</v>
      </c>
      <c r="M597" s="4" t="s">
        <v>137</v>
      </c>
      <c r="N597" s="4" t="s">
        <v>2420</v>
      </c>
      <c r="O597" s="4" t="s">
        <v>1874</v>
      </c>
      <c r="P597" s="4" t="s">
        <v>2151</v>
      </c>
      <c r="Q597" s="4" t="s">
        <v>2421</v>
      </c>
      <c r="R597" s="5">
        <v>61729</v>
      </c>
      <c r="S597" s="5">
        <v>40</v>
      </c>
      <c r="T597" s="5">
        <v>40</v>
      </c>
      <c r="U597" s="4" t="s">
        <v>2153</v>
      </c>
      <c r="V597" s="4" t="s">
        <v>142</v>
      </c>
      <c r="W597" s="4" t="s">
        <v>103</v>
      </c>
      <c r="X597" s="4" t="s">
        <v>143</v>
      </c>
      <c r="Y597" s="4">
        <v>72127</v>
      </c>
      <c r="Z597" t="str">
        <f t="shared" si="10"/>
        <v>Feb-24</v>
      </c>
    </row>
    <row r="598" spans="1:26" ht="43.2" x14ac:dyDescent="0.3">
      <c r="A598" s="10">
        <v>264</v>
      </c>
      <c r="B598" s="4" t="s">
        <v>129</v>
      </c>
      <c r="C598" s="4" t="s">
        <v>130</v>
      </c>
      <c r="D598" s="4" t="s">
        <v>1562</v>
      </c>
      <c r="E598" s="4" t="s">
        <v>103</v>
      </c>
      <c r="F598" s="4" t="s">
        <v>131</v>
      </c>
      <c r="G598" s="4" t="s">
        <v>132</v>
      </c>
      <c r="H598" s="4" t="s">
        <v>133</v>
      </c>
      <c r="I598" s="5" t="s">
        <v>1609</v>
      </c>
      <c r="J598" s="5" t="s">
        <v>261</v>
      </c>
      <c r="K598" s="5" t="s">
        <v>1609</v>
      </c>
      <c r="L598" s="5" t="s">
        <v>154</v>
      </c>
      <c r="M598" s="4" t="s">
        <v>137</v>
      </c>
      <c r="N598" s="4" t="s">
        <v>2422</v>
      </c>
      <c r="O598" s="4" t="s">
        <v>103</v>
      </c>
      <c r="P598" s="4" t="s">
        <v>2423</v>
      </c>
      <c r="Q598" s="4" t="s">
        <v>2424</v>
      </c>
      <c r="R598" s="5">
        <v>61984</v>
      </c>
      <c r="S598" s="5">
        <v>10</v>
      </c>
      <c r="T598" s="5">
        <v>10</v>
      </c>
      <c r="U598" s="4" t="s">
        <v>984</v>
      </c>
      <c r="V598" s="4" t="s">
        <v>151</v>
      </c>
      <c r="W598" s="4" t="s">
        <v>103</v>
      </c>
      <c r="X598" s="4" t="s">
        <v>143</v>
      </c>
      <c r="Y598" s="4" t="s">
        <v>152</v>
      </c>
      <c r="Z598" t="str">
        <f t="shared" si="10"/>
        <v>Feb-24</v>
      </c>
    </row>
    <row r="599" spans="1:26" ht="43.2" x14ac:dyDescent="0.3">
      <c r="A599" s="10">
        <v>265</v>
      </c>
      <c r="B599" s="4" t="s">
        <v>129</v>
      </c>
      <c r="C599" s="4" t="s">
        <v>130</v>
      </c>
      <c r="D599" s="4" t="s">
        <v>1562</v>
      </c>
      <c r="E599" s="4" t="s">
        <v>103</v>
      </c>
      <c r="F599" s="4" t="s">
        <v>131</v>
      </c>
      <c r="G599" s="4" t="s">
        <v>132</v>
      </c>
      <c r="H599" s="4" t="s">
        <v>167</v>
      </c>
      <c r="I599" s="5" t="s">
        <v>257</v>
      </c>
      <c r="J599" s="5" t="s">
        <v>154</v>
      </c>
      <c r="K599" s="5" t="s">
        <v>257</v>
      </c>
      <c r="L599" s="5" t="s">
        <v>467</v>
      </c>
      <c r="M599" s="4" t="s">
        <v>223</v>
      </c>
      <c r="N599" s="4" t="s">
        <v>2425</v>
      </c>
      <c r="O599" s="4" t="s">
        <v>103</v>
      </c>
      <c r="P599" s="4" t="s">
        <v>2426</v>
      </c>
      <c r="Q599" s="4" t="s">
        <v>2427</v>
      </c>
      <c r="R599" s="5">
        <v>61584</v>
      </c>
      <c r="S599" s="5">
        <v>90</v>
      </c>
      <c r="T599" s="5">
        <v>90</v>
      </c>
      <c r="U599" s="4" t="s">
        <v>103</v>
      </c>
      <c r="V599" s="4" t="s">
        <v>151</v>
      </c>
      <c r="W599" s="4" t="s">
        <v>103</v>
      </c>
      <c r="X599" s="4" t="s">
        <v>143</v>
      </c>
      <c r="Y599" s="4">
        <v>72109</v>
      </c>
      <c r="Z599" t="str">
        <f t="shared" si="10"/>
        <v>Feb-24</v>
      </c>
    </row>
    <row r="600" spans="1:26" ht="57.6" x14ac:dyDescent="0.3">
      <c r="A600" s="10">
        <v>266</v>
      </c>
      <c r="B600" s="4" t="s">
        <v>129</v>
      </c>
      <c r="C600" s="4" t="s">
        <v>529</v>
      </c>
      <c r="D600" s="4" t="s">
        <v>1561</v>
      </c>
      <c r="E600" s="4" t="s">
        <v>103</v>
      </c>
      <c r="F600" s="4" t="s">
        <v>131</v>
      </c>
      <c r="G600" s="4" t="s">
        <v>132</v>
      </c>
      <c r="H600" s="4" t="s">
        <v>133</v>
      </c>
      <c r="I600" s="5" t="s">
        <v>257</v>
      </c>
      <c r="J600" s="5" t="s">
        <v>1115</v>
      </c>
      <c r="K600" s="5" t="s">
        <v>1794</v>
      </c>
      <c r="L600" s="5" t="s">
        <v>464</v>
      </c>
      <c r="M600" s="4" t="s">
        <v>137</v>
      </c>
      <c r="N600" s="4" t="s">
        <v>2428</v>
      </c>
      <c r="O600" s="4" t="s">
        <v>103</v>
      </c>
      <c r="P600" s="4" t="s">
        <v>2429</v>
      </c>
      <c r="Q600" s="4" t="s">
        <v>2430</v>
      </c>
      <c r="R600" s="5">
        <v>61604</v>
      </c>
      <c r="S600" s="5">
        <v>170</v>
      </c>
      <c r="T600" s="5">
        <v>170</v>
      </c>
      <c r="U600" s="4" t="s">
        <v>844</v>
      </c>
      <c r="V600" s="4" t="s">
        <v>197</v>
      </c>
      <c r="W600" s="4" t="s">
        <v>103</v>
      </c>
      <c r="X600" s="4" t="s">
        <v>143</v>
      </c>
      <c r="Y600" s="4" t="s">
        <v>152</v>
      </c>
      <c r="Z600" t="str">
        <f t="shared" si="10"/>
        <v>Feb-24</v>
      </c>
    </row>
    <row r="601" spans="1:26" ht="43.2" x14ac:dyDescent="0.3">
      <c r="A601" s="10">
        <v>267</v>
      </c>
      <c r="B601" s="4" t="s">
        <v>129</v>
      </c>
      <c r="C601" s="4" t="s">
        <v>130</v>
      </c>
      <c r="D601" s="4" t="s">
        <v>1557</v>
      </c>
      <c r="E601" s="4" t="s">
        <v>103</v>
      </c>
      <c r="F601" s="4" t="s">
        <v>131</v>
      </c>
      <c r="G601" s="4" t="s">
        <v>198</v>
      </c>
      <c r="H601" s="4" t="s">
        <v>167</v>
      </c>
      <c r="I601" s="5" t="s">
        <v>1597</v>
      </c>
      <c r="J601" s="5" t="s">
        <v>2431</v>
      </c>
      <c r="K601" s="5" t="s">
        <v>1751</v>
      </c>
      <c r="L601" s="5" t="s">
        <v>1416</v>
      </c>
      <c r="M601" s="4" t="s">
        <v>223</v>
      </c>
      <c r="N601" s="4" t="s">
        <v>2432</v>
      </c>
      <c r="O601" s="4" t="s">
        <v>103</v>
      </c>
      <c r="P601" s="4" t="s">
        <v>2433</v>
      </c>
      <c r="Q601" s="4" t="s">
        <v>2434</v>
      </c>
      <c r="R601" s="5">
        <v>62111</v>
      </c>
      <c r="S601" s="5">
        <v>60</v>
      </c>
      <c r="T601" s="5">
        <v>60</v>
      </c>
      <c r="U601" s="4" t="s">
        <v>2234</v>
      </c>
      <c r="V601" s="4" t="s">
        <v>197</v>
      </c>
      <c r="W601" s="4" t="s">
        <v>103</v>
      </c>
      <c r="X601" s="4" t="s">
        <v>143</v>
      </c>
      <c r="Y601" s="4">
        <v>72034</v>
      </c>
      <c r="Z601" t="str">
        <f t="shared" si="10"/>
        <v>Feb-24</v>
      </c>
    </row>
    <row r="602" spans="1:26" ht="43.2" x14ac:dyDescent="0.3">
      <c r="A602" s="10">
        <v>268</v>
      </c>
      <c r="B602" s="4" t="s">
        <v>129</v>
      </c>
      <c r="C602" s="4" t="s">
        <v>130</v>
      </c>
      <c r="D602" s="4" t="s">
        <v>1568</v>
      </c>
      <c r="E602" s="4" t="s">
        <v>103</v>
      </c>
      <c r="F602" s="4" t="s">
        <v>131</v>
      </c>
      <c r="G602" s="4" t="s">
        <v>132</v>
      </c>
      <c r="H602" s="4" t="s">
        <v>167</v>
      </c>
      <c r="I602" s="5" t="s">
        <v>1714</v>
      </c>
      <c r="J602" s="5" t="s">
        <v>1492</v>
      </c>
      <c r="K602" s="5" t="s">
        <v>1714</v>
      </c>
      <c r="L602" s="5" t="s">
        <v>175</v>
      </c>
      <c r="M602" s="4" t="s">
        <v>223</v>
      </c>
      <c r="N602" s="4" t="s">
        <v>2435</v>
      </c>
      <c r="O602" s="4" t="s">
        <v>103</v>
      </c>
      <c r="P602" s="4" t="s">
        <v>2436</v>
      </c>
      <c r="Q602" s="4" t="s">
        <v>2437</v>
      </c>
      <c r="R602" s="5">
        <v>62092</v>
      </c>
      <c r="S602" s="5">
        <v>25</v>
      </c>
      <c r="T602" s="5">
        <v>25</v>
      </c>
      <c r="U602" s="4" t="s">
        <v>1334</v>
      </c>
      <c r="V602" s="4" t="s">
        <v>142</v>
      </c>
      <c r="W602" s="4" t="s">
        <v>103</v>
      </c>
      <c r="X602" s="4" t="s">
        <v>143</v>
      </c>
      <c r="Y602" s="4" t="s">
        <v>152</v>
      </c>
      <c r="Z602" t="str">
        <f t="shared" si="10"/>
        <v>Feb-24</v>
      </c>
    </row>
    <row r="603" spans="1:26" ht="57.6" x14ac:dyDescent="0.3">
      <c r="A603" s="10">
        <v>269</v>
      </c>
      <c r="B603" s="4" t="s">
        <v>129</v>
      </c>
      <c r="C603" s="4" t="s">
        <v>130</v>
      </c>
      <c r="D603" s="4" t="s">
        <v>1568</v>
      </c>
      <c r="E603" s="4" t="s">
        <v>103</v>
      </c>
      <c r="F603" s="4" t="s">
        <v>131</v>
      </c>
      <c r="G603" s="4" t="s">
        <v>132</v>
      </c>
      <c r="H603" s="4" t="s">
        <v>167</v>
      </c>
      <c r="I603" s="5" t="s">
        <v>1751</v>
      </c>
      <c r="J603" s="5" t="s">
        <v>182</v>
      </c>
      <c r="K603" s="5" t="s">
        <v>1751</v>
      </c>
      <c r="L603" s="5" t="s">
        <v>487</v>
      </c>
      <c r="M603" s="4" t="s">
        <v>223</v>
      </c>
      <c r="N603" s="4" t="s">
        <v>2438</v>
      </c>
      <c r="O603" s="4" t="s">
        <v>170</v>
      </c>
      <c r="P603" s="4" t="s">
        <v>2438</v>
      </c>
      <c r="Q603" s="4" t="s">
        <v>2439</v>
      </c>
      <c r="R603" s="5">
        <v>62141</v>
      </c>
      <c r="S603" s="5">
        <v>300</v>
      </c>
      <c r="T603" s="5">
        <v>300</v>
      </c>
      <c r="U603" s="4" t="s">
        <v>417</v>
      </c>
      <c r="V603" s="4" t="s">
        <v>142</v>
      </c>
      <c r="W603" s="4" t="s">
        <v>103</v>
      </c>
      <c r="X603" s="4" t="s">
        <v>143</v>
      </c>
      <c r="Y603" s="4" t="s">
        <v>152</v>
      </c>
      <c r="Z603" t="str">
        <f t="shared" si="10"/>
        <v>Feb-24</v>
      </c>
    </row>
    <row r="604" spans="1:26" ht="72" x14ac:dyDescent="0.3">
      <c r="A604" s="10">
        <v>270</v>
      </c>
      <c r="B604" s="4" t="s">
        <v>129</v>
      </c>
      <c r="C604" s="4" t="s">
        <v>1307</v>
      </c>
      <c r="D604" s="4" t="s">
        <v>2440</v>
      </c>
      <c r="E604" s="4" t="s">
        <v>103</v>
      </c>
      <c r="F604" s="4" t="s">
        <v>131</v>
      </c>
      <c r="G604" s="4" t="s">
        <v>132</v>
      </c>
      <c r="H604" s="4" t="s">
        <v>167</v>
      </c>
      <c r="I604" s="5" t="s">
        <v>1722</v>
      </c>
      <c r="J604" s="5" t="s">
        <v>487</v>
      </c>
      <c r="K604" s="5" t="s">
        <v>1722</v>
      </c>
      <c r="L604" s="5" t="s">
        <v>145</v>
      </c>
      <c r="M604" s="4" t="s">
        <v>223</v>
      </c>
      <c r="N604" s="4" t="s">
        <v>2441</v>
      </c>
      <c r="O604" s="4" t="s">
        <v>170</v>
      </c>
      <c r="P604" s="4" t="s">
        <v>2441</v>
      </c>
      <c r="Q604" s="4" t="s">
        <v>2442</v>
      </c>
      <c r="R604" s="5">
        <v>62100</v>
      </c>
      <c r="S604" s="5">
        <v>120</v>
      </c>
      <c r="T604" s="5">
        <v>120</v>
      </c>
      <c r="U604" s="4" t="s">
        <v>2443</v>
      </c>
      <c r="V604" s="4" t="s">
        <v>142</v>
      </c>
      <c r="W604" s="4" t="s">
        <v>103</v>
      </c>
      <c r="X604" s="4" t="s">
        <v>143</v>
      </c>
      <c r="Y604" s="4" t="s">
        <v>159</v>
      </c>
      <c r="Z604" t="str">
        <f t="shared" si="10"/>
        <v>Feb-24</v>
      </c>
    </row>
    <row r="605" spans="1:26" ht="57.6" x14ac:dyDescent="0.3">
      <c r="A605" s="10">
        <v>271</v>
      </c>
      <c r="B605" s="4" t="s">
        <v>129</v>
      </c>
      <c r="C605" s="4" t="s">
        <v>130</v>
      </c>
      <c r="D605" s="4" t="s">
        <v>1567</v>
      </c>
      <c r="E605" s="4" t="s">
        <v>103</v>
      </c>
      <c r="F605" s="4" t="s">
        <v>131</v>
      </c>
      <c r="G605" s="4" t="s">
        <v>132</v>
      </c>
      <c r="H605" s="4" t="s">
        <v>167</v>
      </c>
      <c r="I605" s="5" t="s">
        <v>1718</v>
      </c>
      <c r="J605" s="5" t="s">
        <v>242</v>
      </c>
      <c r="K605" s="5" t="s">
        <v>1718</v>
      </c>
      <c r="L605" s="5" t="s">
        <v>246</v>
      </c>
      <c r="M605" s="4" t="s">
        <v>223</v>
      </c>
      <c r="N605" s="4" t="s">
        <v>2003</v>
      </c>
      <c r="O605" s="4" t="s">
        <v>170</v>
      </c>
      <c r="P605" s="4" t="s">
        <v>2003</v>
      </c>
      <c r="Q605" s="4" t="s">
        <v>2444</v>
      </c>
      <c r="R605" s="5">
        <v>62067</v>
      </c>
      <c r="S605" s="5">
        <v>30</v>
      </c>
      <c r="T605" s="5">
        <v>30</v>
      </c>
      <c r="U605" s="4" t="s">
        <v>417</v>
      </c>
      <c r="V605" s="4" t="s">
        <v>151</v>
      </c>
      <c r="W605" s="4" t="s">
        <v>103</v>
      </c>
      <c r="X605" s="4" t="s">
        <v>143</v>
      </c>
      <c r="Y605" s="4" t="s">
        <v>159</v>
      </c>
      <c r="Z605" t="str">
        <f t="shared" si="10"/>
        <v>Feb-24</v>
      </c>
    </row>
    <row r="606" spans="1:26" ht="43.2" x14ac:dyDescent="0.3">
      <c r="A606" s="10">
        <v>272</v>
      </c>
      <c r="B606" s="4" t="s">
        <v>129</v>
      </c>
      <c r="C606" s="4" t="s">
        <v>130</v>
      </c>
      <c r="D606" s="4" t="s">
        <v>1567</v>
      </c>
      <c r="E606" s="4" t="s">
        <v>103</v>
      </c>
      <c r="F606" s="4" t="s">
        <v>131</v>
      </c>
      <c r="G606" s="4" t="s">
        <v>166</v>
      </c>
      <c r="H606" s="4" t="s">
        <v>133</v>
      </c>
      <c r="I606" s="5" t="s">
        <v>1958</v>
      </c>
      <c r="J606" s="5" t="s">
        <v>202</v>
      </c>
      <c r="K606" s="5" t="s">
        <v>1958</v>
      </c>
      <c r="L606" s="5" t="s">
        <v>302</v>
      </c>
      <c r="M606" s="4" t="s">
        <v>707</v>
      </c>
      <c r="N606" s="4" t="s">
        <v>1953</v>
      </c>
      <c r="O606" s="4" t="s">
        <v>2445</v>
      </c>
      <c r="P606" s="4" t="s">
        <v>2446</v>
      </c>
      <c r="Q606" s="4" t="s">
        <v>2447</v>
      </c>
      <c r="R606" s="5">
        <v>62086</v>
      </c>
      <c r="S606" s="5">
        <v>0</v>
      </c>
      <c r="T606" s="5">
        <v>0</v>
      </c>
      <c r="U606" s="4" t="s">
        <v>260</v>
      </c>
      <c r="V606" s="4" t="s">
        <v>197</v>
      </c>
      <c r="W606" s="4" t="s">
        <v>103</v>
      </c>
      <c r="X606" s="4" t="s">
        <v>143</v>
      </c>
      <c r="Y606" s="4" t="s">
        <v>103</v>
      </c>
      <c r="Z606" t="str">
        <f t="shared" si="10"/>
        <v>Feb-24</v>
      </c>
    </row>
    <row r="607" spans="1:26" ht="43.2" x14ac:dyDescent="0.3">
      <c r="A607" s="10">
        <v>273</v>
      </c>
      <c r="B607" s="4" t="s">
        <v>129</v>
      </c>
      <c r="C607" s="4" t="s">
        <v>130</v>
      </c>
      <c r="D607" s="4" t="s">
        <v>1567</v>
      </c>
      <c r="E607" s="4" t="s">
        <v>103</v>
      </c>
      <c r="F607" s="4" t="s">
        <v>131</v>
      </c>
      <c r="G607" s="4" t="s">
        <v>132</v>
      </c>
      <c r="H607" s="4" t="s">
        <v>133</v>
      </c>
      <c r="I607" s="5" t="s">
        <v>1597</v>
      </c>
      <c r="J607" s="5" t="s">
        <v>365</v>
      </c>
      <c r="K607" s="5" t="s">
        <v>1597</v>
      </c>
      <c r="L607" s="5" t="s">
        <v>759</v>
      </c>
      <c r="M607" s="4" t="s">
        <v>137</v>
      </c>
      <c r="N607" s="4" t="s">
        <v>2448</v>
      </c>
      <c r="O607" s="4" t="s">
        <v>103</v>
      </c>
      <c r="P607" s="4" t="s">
        <v>2449</v>
      </c>
      <c r="Q607" s="4" t="s">
        <v>2450</v>
      </c>
      <c r="R607" s="5">
        <v>62188</v>
      </c>
      <c r="S607" s="5">
        <v>30</v>
      </c>
      <c r="T607" s="5">
        <v>30</v>
      </c>
      <c r="U607" s="4" t="s">
        <v>260</v>
      </c>
      <c r="V607" s="4" t="s">
        <v>151</v>
      </c>
      <c r="W607" s="4" t="s">
        <v>103</v>
      </c>
      <c r="X607" s="4" t="s">
        <v>143</v>
      </c>
      <c r="Y607" s="4" t="s">
        <v>152</v>
      </c>
      <c r="Z607" t="str">
        <f t="shared" si="10"/>
        <v>Feb-24</v>
      </c>
    </row>
    <row r="608" spans="1:26" ht="57.6" x14ac:dyDescent="0.3">
      <c r="A608" s="10">
        <v>274</v>
      </c>
      <c r="B608" s="4" t="s">
        <v>129</v>
      </c>
      <c r="C608" s="4" t="s">
        <v>1335</v>
      </c>
      <c r="D608" s="4" t="s">
        <v>1336</v>
      </c>
      <c r="E608" s="4" t="s">
        <v>103</v>
      </c>
      <c r="F608" s="4" t="s">
        <v>131</v>
      </c>
      <c r="G608" s="4" t="s">
        <v>166</v>
      </c>
      <c r="H608" s="4" t="s">
        <v>167</v>
      </c>
      <c r="I608" s="5" t="s">
        <v>1584</v>
      </c>
      <c r="J608" s="5" t="s">
        <v>302</v>
      </c>
      <c r="K608" s="5" t="s">
        <v>1584</v>
      </c>
      <c r="L608" s="5" t="s">
        <v>235</v>
      </c>
      <c r="M608" s="4" t="s">
        <v>168</v>
      </c>
      <c r="N608" s="4" t="s">
        <v>2451</v>
      </c>
      <c r="O608" s="4" t="s">
        <v>170</v>
      </c>
      <c r="P608" s="4" t="s">
        <v>2451</v>
      </c>
      <c r="Q608" s="4" t="s">
        <v>2452</v>
      </c>
      <c r="R608" s="5">
        <v>62075</v>
      </c>
      <c r="S608" s="5">
        <v>270</v>
      </c>
      <c r="T608" s="5">
        <v>270</v>
      </c>
      <c r="U608" s="4" t="s">
        <v>2307</v>
      </c>
      <c r="V608" s="4" t="s">
        <v>197</v>
      </c>
      <c r="W608" s="4" t="s">
        <v>103</v>
      </c>
      <c r="X608" s="4" t="s">
        <v>143</v>
      </c>
      <c r="Y608" s="4" t="s">
        <v>103</v>
      </c>
      <c r="Z608" t="str">
        <f t="shared" si="10"/>
        <v>Feb-24</v>
      </c>
    </row>
    <row r="609" spans="1:26" ht="100.8" x14ac:dyDescent="0.3">
      <c r="A609" s="10">
        <v>275</v>
      </c>
      <c r="B609" s="4" t="s">
        <v>129</v>
      </c>
      <c r="C609" s="4" t="s">
        <v>1307</v>
      </c>
      <c r="D609" s="4" t="s">
        <v>2453</v>
      </c>
      <c r="E609" s="4" t="s">
        <v>103</v>
      </c>
      <c r="F609" s="4" t="s">
        <v>131</v>
      </c>
      <c r="G609" s="4" t="s">
        <v>132</v>
      </c>
      <c r="H609" s="4" t="s">
        <v>133</v>
      </c>
      <c r="I609" s="5" t="s">
        <v>1794</v>
      </c>
      <c r="J609" s="5" t="s">
        <v>229</v>
      </c>
      <c r="K609" s="5" t="s">
        <v>1794</v>
      </c>
      <c r="L609" s="5" t="s">
        <v>459</v>
      </c>
      <c r="M609" s="4" t="s">
        <v>137</v>
      </c>
      <c r="N609" s="4" t="s">
        <v>2454</v>
      </c>
      <c r="O609" s="4" t="s">
        <v>103</v>
      </c>
      <c r="P609" s="4" t="s">
        <v>2455</v>
      </c>
      <c r="Q609" s="4" t="s">
        <v>2455</v>
      </c>
      <c r="R609" s="5">
        <v>61599</v>
      </c>
      <c r="S609" s="5">
        <v>60</v>
      </c>
      <c r="T609" s="5">
        <v>60</v>
      </c>
      <c r="U609" s="4" t="s">
        <v>735</v>
      </c>
      <c r="V609" s="4" t="s">
        <v>197</v>
      </c>
      <c r="W609" s="4" t="s">
        <v>103</v>
      </c>
      <c r="X609" s="4" t="s">
        <v>143</v>
      </c>
      <c r="Y609" s="4" t="s">
        <v>152</v>
      </c>
      <c r="Z609" t="str">
        <f t="shared" si="10"/>
        <v>Feb-24</v>
      </c>
    </row>
    <row r="610" spans="1:26" ht="57.6" x14ac:dyDescent="0.3">
      <c r="A610" s="10">
        <v>276</v>
      </c>
      <c r="B610" s="4" t="s">
        <v>129</v>
      </c>
      <c r="C610" s="4" t="s">
        <v>130</v>
      </c>
      <c r="D610" s="4" t="s">
        <v>1552</v>
      </c>
      <c r="E610" s="4" t="s">
        <v>103</v>
      </c>
      <c r="F610" s="4" t="s">
        <v>131</v>
      </c>
      <c r="G610" s="4" t="s">
        <v>132</v>
      </c>
      <c r="H610" s="4" t="s">
        <v>133</v>
      </c>
      <c r="I610" s="5" t="s">
        <v>257</v>
      </c>
      <c r="J610" s="5" t="s">
        <v>487</v>
      </c>
      <c r="K610" s="5" t="s">
        <v>257</v>
      </c>
      <c r="L610" s="5" t="s">
        <v>176</v>
      </c>
      <c r="M610" s="4" t="s">
        <v>137</v>
      </c>
      <c r="N610" s="4" t="s">
        <v>2456</v>
      </c>
      <c r="O610" s="4" t="s">
        <v>103</v>
      </c>
      <c r="P610" s="4" t="s">
        <v>2457</v>
      </c>
      <c r="Q610" s="4" t="s">
        <v>2457</v>
      </c>
      <c r="R610" s="5">
        <v>61638</v>
      </c>
      <c r="S610" s="5">
        <v>30</v>
      </c>
      <c r="T610" s="5">
        <v>30</v>
      </c>
      <c r="U610" s="4" t="s">
        <v>1467</v>
      </c>
      <c r="V610" s="4" t="s">
        <v>142</v>
      </c>
      <c r="W610" s="4" t="s">
        <v>103</v>
      </c>
      <c r="X610" s="4" t="s">
        <v>143</v>
      </c>
      <c r="Y610" s="4" t="s">
        <v>152</v>
      </c>
      <c r="Z610" t="str">
        <f t="shared" si="10"/>
        <v>Feb-24</v>
      </c>
    </row>
    <row r="611" spans="1:26" ht="43.2" x14ac:dyDescent="0.3">
      <c r="A611" s="10">
        <v>277</v>
      </c>
      <c r="B611" s="4" t="s">
        <v>129</v>
      </c>
      <c r="C611" s="4" t="s">
        <v>130</v>
      </c>
      <c r="D611" s="4" t="s">
        <v>1552</v>
      </c>
      <c r="E611" s="4" t="s">
        <v>103</v>
      </c>
      <c r="F611" s="4" t="s">
        <v>131</v>
      </c>
      <c r="G611" s="4" t="s">
        <v>132</v>
      </c>
      <c r="H611" s="4" t="s">
        <v>167</v>
      </c>
      <c r="I611" s="5" t="s">
        <v>1648</v>
      </c>
      <c r="J611" s="5" t="s">
        <v>242</v>
      </c>
      <c r="K611" s="5" t="s">
        <v>1648</v>
      </c>
      <c r="L611" s="5" t="s">
        <v>246</v>
      </c>
      <c r="M611" s="4" t="s">
        <v>223</v>
      </c>
      <c r="N611" s="4" t="s">
        <v>2458</v>
      </c>
      <c r="O611" s="4" t="s">
        <v>103</v>
      </c>
      <c r="P611" s="4" t="s">
        <v>2458</v>
      </c>
      <c r="Q611" s="4" t="s">
        <v>2459</v>
      </c>
      <c r="R611" s="5">
        <v>61812</v>
      </c>
      <c r="S611" s="5">
        <v>30</v>
      </c>
      <c r="T611" s="5">
        <v>30</v>
      </c>
      <c r="U611" s="4" t="s">
        <v>239</v>
      </c>
      <c r="V611" s="4" t="s">
        <v>151</v>
      </c>
      <c r="W611" s="4" t="s">
        <v>103</v>
      </c>
      <c r="X611" s="4" t="s">
        <v>143</v>
      </c>
      <c r="Y611" s="4" t="s">
        <v>152</v>
      </c>
      <c r="Z611" t="str">
        <f t="shared" si="10"/>
        <v>Feb-24</v>
      </c>
    </row>
    <row r="612" spans="1:26" ht="57.6" x14ac:dyDescent="0.3">
      <c r="A612" s="10">
        <v>278</v>
      </c>
      <c r="B612" s="4" t="s">
        <v>129</v>
      </c>
      <c r="C612" s="4" t="s">
        <v>130</v>
      </c>
      <c r="D612" s="4" t="s">
        <v>1552</v>
      </c>
      <c r="E612" s="4" t="s">
        <v>103</v>
      </c>
      <c r="F612" s="4" t="s">
        <v>131</v>
      </c>
      <c r="G612" s="4" t="s">
        <v>132</v>
      </c>
      <c r="H612" s="4" t="s">
        <v>167</v>
      </c>
      <c r="I612" s="5" t="s">
        <v>1666</v>
      </c>
      <c r="J612" s="5" t="s">
        <v>155</v>
      </c>
      <c r="K612" s="5" t="s">
        <v>1666</v>
      </c>
      <c r="L612" s="5" t="s">
        <v>210</v>
      </c>
      <c r="M612" s="4" t="s">
        <v>223</v>
      </c>
      <c r="N612" s="4" t="s">
        <v>2460</v>
      </c>
      <c r="O612" s="4" t="s">
        <v>170</v>
      </c>
      <c r="P612" s="4" t="s">
        <v>2460</v>
      </c>
      <c r="Q612" s="4" t="s">
        <v>2461</v>
      </c>
      <c r="R612" s="5">
        <v>61888</v>
      </c>
      <c r="S612" s="5">
        <v>40</v>
      </c>
      <c r="T612" s="5">
        <v>40</v>
      </c>
      <c r="U612" s="4" t="s">
        <v>1691</v>
      </c>
      <c r="V612" s="4" t="s">
        <v>151</v>
      </c>
      <c r="W612" s="4" t="s">
        <v>103</v>
      </c>
      <c r="X612" s="4" t="s">
        <v>143</v>
      </c>
      <c r="Y612" s="4">
        <v>71177</v>
      </c>
      <c r="Z612" t="str">
        <f t="shared" si="10"/>
        <v>Feb-24</v>
      </c>
    </row>
    <row r="613" spans="1:26" ht="43.2" x14ac:dyDescent="0.3">
      <c r="A613" s="10">
        <v>279</v>
      </c>
      <c r="B613" s="4" t="s">
        <v>129</v>
      </c>
      <c r="C613" s="4" t="s">
        <v>130</v>
      </c>
      <c r="D613" s="4" t="s">
        <v>1552</v>
      </c>
      <c r="E613" s="4" t="s">
        <v>103</v>
      </c>
      <c r="F613" s="4" t="s">
        <v>131</v>
      </c>
      <c r="G613" s="4" t="s">
        <v>132</v>
      </c>
      <c r="H613" s="4" t="s">
        <v>133</v>
      </c>
      <c r="I613" s="5" t="s">
        <v>1666</v>
      </c>
      <c r="J613" s="5" t="s">
        <v>1091</v>
      </c>
      <c r="K613" s="5" t="s">
        <v>1666</v>
      </c>
      <c r="L613" s="5" t="s">
        <v>2462</v>
      </c>
      <c r="M613" s="4" t="s">
        <v>137</v>
      </c>
      <c r="N613" s="4" t="s">
        <v>2463</v>
      </c>
      <c r="O613" s="4" t="s">
        <v>2285</v>
      </c>
      <c r="P613" s="4" t="s">
        <v>2464</v>
      </c>
      <c r="Q613" s="4" t="s">
        <v>2465</v>
      </c>
      <c r="R613" s="5">
        <v>61862</v>
      </c>
      <c r="S613" s="5">
        <v>75</v>
      </c>
      <c r="T613" s="5">
        <v>75</v>
      </c>
      <c r="U613" s="4" t="s">
        <v>1881</v>
      </c>
      <c r="V613" s="4" t="s">
        <v>142</v>
      </c>
      <c r="W613" s="4" t="s">
        <v>103</v>
      </c>
      <c r="X613" s="4" t="s">
        <v>143</v>
      </c>
      <c r="Y613" s="4">
        <v>71175</v>
      </c>
      <c r="Z613" t="str">
        <f t="shared" si="10"/>
        <v>Feb-24</v>
      </c>
    </row>
    <row r="614" spans="1:26" ht="72" x14ac:dyDescent="0.3">
      <c r="A614" s="10">
        <v>280</v>
      </c>
      <c r="B614" s="4" t="s">
        <v>129</v>
      </c>
      <c r="C614" s="4" t="s">
        <v>1367</v>
      </c>
      <c r="D614" s="4" t="s">
        <v>1368</v>
      </c>
      <c r="E614" s="4" t="s">
        <v>103</v>
      </c>
      <c r="F614" s="4" t="s">
        <v>131</v>
      </c>
      <c r="G614" s="4" t="s">
        <v>132</v>
      </c>
      <c r="H614" s="4" t="s">
        <v>133</v>
      </c>
      <c r="I614" s="5" t="s">
        <v>1794</v>
      </c>
      <c r="J614" s="5" t="s">
        <v>160</v>
      </c>
      <c r="K614" s="5" t="s">
        <v>1794</v>
      </c>
      <c r="L614" s="5" t="s">
        <v>176</v>
      </c>
      <c r="M614" s="4" t="s">
        <v>137</v>
      </c>
      <c r="N614" s="4" t="s">
        <v>2466</v>
      </c>
      <c r="O614" s="4" t="s">
        <v>103</v>
      </c>
      <c r="P614" s="4" t="s">
        <v>2466</v>
      </c>
      <c r="Q614" s="4" t="s">
        <v>2466</v>
      </c>
      <c r="R614" s="5">
        <v>61633</v>
      </c>
      <c r="S614" s="5">
        <v>150</v>
      </c>
      <c r="T614" s="5">
        <v>150</v>
      </c>
      <c r="U614" s="4" t="s">
        <v>1467</v>
      </c>
      <c r="V614" s="4" t="s">
        <v>142</v>
      </c>
      <c r="W614" s="4" t="s">
        <v>103</v>
      </c>
      <c r="X614" s="4" t="s">
        <v>143</v>
      </c>
      <c r="Y614" s="4" t="s">
        <v>152</v>
      </c>
      <c r="Z614" t="str">
        <f t="shared" si="10"/>
        <v>Feb-24</v>
      </c>
    </row>
    <row r="615" spans="1:26" ht="72" x14ac:dyDescent="0.3">
      <c r="A615" s="10">
        <v>281</v>
      </c>
      <c r="B615" s="4" t="s">
        <v>129</v>
      </c>
      <c r="C615" s="4" t="s">
        <v>1367</v>
      </c>
      <c r="D615" s="4" t="s">
        <v>1368</v>
      </c>
      <c r="E615" s="4" t="s">
        <v>103</v>
      </c>
      <c r="F615" s="4" t="s">
        <v>131</v>
      </c>
      <c r="G615" s="4" t="s">
        <v>166</v>
      </c>
      <c r="H615" s="4" t="s">
        <v>167</v>
      </c>
      <c r="I615" s="5" t="s">
        <v>1783</v>
      </c>
      <c r="J615" s="5" t="s">
        <v>234</v>
      </c>
      <c r="K615" s="5" t="s">
        <v>1783</v>
      </c>
      <c r="L615" s="5" t="s">
        <v>251</v>
      </c>
      <c r="M615" s="4" t="s">
        <v>168</v>
      </c>
      <c r="N615" s="4" t="s">
        <v>2467</v>
      </c>
      <c r="O615" s="4" t="s">
        <v>170</v>
      </c>
      <c r="P615" s="4" t="s">
        <v>2467</v>
      </c>
      <c r="Q615" s="4" t="s">
        <v>2468</v>
      </c>
      <c r="R615" s="5">
        <v>62355</v>
      </c>
      <c r="S615" s="5">
        <v>180</v>
      </c>
      <c r="T615" s="5">
        <v>180</v>
      </c>
      <c r="U615" s="4" t="s">
        <v>2323</v>
      </c>
      <c r="V615" s="4" t="s">
        <v>197</v>
      </c>
      <c r="W615" s="4" t="s">
        <v>103</v>
      </c>
      <c r="X615" s="4" t="s">
        <v>143</v>
      </c>
      <c r="Y615" s="4" t="s">
        <v>103</v>
      </c>
      <c r="Z615" t="str">
        <f t="shared" si="10"/>
        <v>Feb-24</v>
      </c>
    </row>
    <row r="616" spans="1:26" ht="43.2" x14ac:dyDescent="0.3">
      <c r="A616" s="10">
        <v>282</v>
      </c>
      <c r="B616" s="4" t="s">
        <v>129</v>
      </c>
      <c r="C616" s="4" t="s">
        <v>130</v>
      </c>
      <c r="D616" s="4" t="s">
        <v>1551</v>
      </c>
      <c r="E616" s="4" t="s">
        <v>103</v>
      </c>
      <c r="F616" s="4" t="s">
        <v>131</v>
      </c>
      <c r="G616" s="4" t="s">
        <v>198</v>
      </c>
      <c r="H616" s="4" t="s">
        <v>167</v>
      </c>
      <c r="I616" s="5" t="s">
        <v>1580</v>
      </c>
      <c r="J616" s="5" t="s">
        <v>467</v>
      </c>
      <c r="K616" s="5" t="s">
        <v>1580</v>
      </c>
      <c r="L616" s="5" t="s">
        <v>241</v>
      </c>
      <c r="M616" s="4" t="s">
        <v>223</v>
      </c>
      <c r="N616" s="4" t="s">
        <v>2469</v>
      </c>
      <c r="O616" s="4" t="s">
        <v>103</v>
      </c>
      <c r="P616" s="4" t="s">
        <v>2470</v>
      </c>
      <c r="Q616" s="4" t="s">
        <v>2471</v>
      </c>
      <c r="R616" s="5">
        <v>61996</v>
      </c>
      <c r="S616" s="5">
        <v>30</v>
      </c>
      <c r="T616" s="5">
        <v>30</v>
      </c>
      <c r="U616" s="4" t="s">
        <v>1371</v>
      </c>
      <c r="V616" s="4" t="s">
        <v>151</v>
      </c>
      <c r="W616" s="4" t="s">
        <v>103</v>
      </c>
      <c r="X616" s="4" t="s">
        <v>143</v>
      </c>
      <c r="Y616" s="4" t="s">
        <v>152</v>
      </c>
      <c r="Z616" t="str">
        <f t="shared" si="10"/>
        <v>Feb-24</v>
      </c>
    </row>
    <row r="617" spans="1:26" ht="43.2" x14ac:dyDescent="0.3">
      <c r="A617" s="10">
        <v>283</v>
      </c>
      <c r="B617" s="4" t="s">
        <v>129</v>
      </c>
      <c r="C617" s="4" t="s">
        <v>130</v>
      </c>
      <c r="D617" s="4" t="s">
        <v>1551</v>
      </c>
      <c r="E617" s="4" t="s">
        <v>103</v>
      </c>
      <c r="F617" s="4" t="s">
        <v>131</v>
      </c>
      <c r="G617" s="4" t="s">
        <v>198</v>
      </c>
      <c r="H617" s="4" t="s">
        <v>133</v>
      </c>
      <c r="I617" s="5" t="s">
        <v>1609</v>
      </c>
      <c r="J617" s="5" t="s">
        <v>202</v>
      </c>
      <c r="K617" s="5" t="s">
        <v>1609</v>
      </c>
      <c r="L617" s="5" t="s">
        <v>302</v>
      </c>
      <c r="M617" s="4" t="s">
        <v>137</v>
      </c>
      <c r="N617" s="4" t="s">
        <v>2472</v>
      </c>
      <c r="O617" s="4" t="s">
        <v>103</v>
      </c>
      <c r="P617" s="4" t="s">
        <v>2473</v>
      </c>
      <c r="Q617" s="4" t="s">
        <v>2474</v>
      </c>
      <c r="R617" s="5">
        <v>62001</v>
      </c>
      <c r="S617" s="5">
        <v>30</v>
      </c>
      <c r="T617" s="5">
        <v>30</v>
      </c>
      <c r="U617" s="4" t="s">
        <v>2332</v>
      </c>
      <c r="V617" s="4" t="s">
        <v>197</v>
      </c>
      <c r="W617" s="4" t="s">
        <v>103</v>
      </c>
      <c r="X617" s="4" t="s">
        <v>143</v>
      </c>
      <c r="Y617" s="4" t="s">
        <v>152</v>
      </c>
      <c r="Z617" t="str">
        <f t="shared" si="10"/>
        <v>Feb-24</v>
      </c>
    </row>
    <row r="618" spans="1:26" ht="57.6" x14ac:dyDescent="0.3">
      <c r="A618" s="10">
        <v>284</v>
      </c>
      <c r="B618" s="4" t="s">
        <v>129</v>
      </c>
      <c r="C618" s="4" t="s">
        <v>130</v>
      </c>
      <c r="D618" s="4" t="s">
        <v>1551</v>
      </c>
      <c r="E618" s="4" t="s">
        <v>103</v>
      </c>
      <c r="F618" s="4" t="s">
        <v>131</v>
      </c>
      <c r="G618" s="4" t="s">
        <v>198</v>
      </c>
      <c r="H618" s="4" t="s">
        <v>167</v>
      </c>
      <c r="I618" s="5" t="s">
        <v>1751</v>
      </c>
      <c r="J618" s="5" t="s">
        <v>191</v>
      </c>
      <c r="K618" s="5" t="s">
        <v>1783</v>
      </c>
      <c r="L618" s="5" t="s">
        <v>202</v>
      </c>
      <c r="M618" s="4" t="s">
        <v>223</v>
      </c>
      <c r="N618" s="4" t="s">
        <v>2475</v>
      </c>
      <c r="O618" s="4" t="s">
        <v>103</v>
      </c>
      <c r="P618" s="4" t="s">
        <v>2476</v>
      </c>
      <c r="Q618" s="4" t="s">
        <v>2477</v>
      </c>
      <c r="R618" s="5">
        <v>62134</v>
      </c>
      <c r="S618" s="5">
        <v>150</v>
      </c>
      <c r="T618" s="5">
        <v>150</v>
      </c>
      <c r="U618" s="4" t="s">
        <v>2478</v>
      </c>
      <c r="V618" s="4" t="s">
        <v>197</v>
      </c>
      <c r="W618" s="4" t="s">
        <v>103</v>
      </c>
      <c r="X618" s="4" t="s">
        <v>143</v>
      </c>
      <c r="Y618" s="4">
        <v>72039</v>
      </c>
      <c r="Z618" t="str">
        <f t="shared" si="10"/>
        <v>Feb-24</v>
      </c>
    </row>
    <row r="619" spans="1:26" ht="43.2" x14ac:dyDescent="0.3">
      <c r="A619" s="10">
        <v>285</v>
      </c>
      <c r="B619" s="4" t="s">
        <v>129</v>
      </c>
      <c r="C619" s="4" t="s">
        <v>130</v>
      </c>
      <c r="D619" s="4" t="s">
        <v>1551</v>
      </c>
      <c r="E619" s="4" t="s">
        <v>103</v>
      </c>
      <c r="F619" s="4" t="s">
        <v>131</v>
      </c>
      <c r="G619" s="4" t="s">
        <v>198</v>
      </c>
      <c r="H619" s="4" t="s">
        <v>167</v>
      </c>
      <c r="I619" s="5" t="s">
        <v>1783</v>
      </c>
      <c r="J619" s="5" t="s">
        <v>315</v>
      </c>
      <c r="K619" s="5" t="s">
        <v>2241</v>
      </c>
      <c r="L619" s="5" t="s">
        <v>302</v>
      </c>
      <c r="M619" s="4" t="s">
        <v>223</v>
      </c>
      <c r="N619" s="4" t="s">
        <v>2479</v>
      </c>
      <c r="O619" s="4" t="s">
        <v>103</v>
      </c>
      <c r="P619" s="4" t="s">
        <v>2479</v>
      </c>
      <c r="Q619" s="4" t="s">
        <v>2480</v>
      </c>
      <c r="R619" s="5">
        <v>62151</v>
      </c>
      <c r="S619" s="5">
        <v>150</v>
      </c>
      <c r="T619" s="5">
        <v>150</v>
      </c>
      <c r="U619" s="4" t="s">
        <v>2481</v>
      </c>
      <c r="V619" s="4" t="s">
        <v>197</v>
      </c>
      <c r="W619" s="4" t="s">
        <v>103</v>
      </c>
      <c r="X619" s="4" t="s">
        <v>143</v>
      </c>
      <c r="Y619" s="4">
        <v>72044</v>
      </c>
      <c r="Z619" t="str">
        <f t="shared" si="10"/>
        <v>Feb-24</v>
      </c>
    </row>
    <row r="620" spans="1:26" ht="43.2" x14ac:dyDescent="0.3">
      <c r="A620" s="10">
        <v>286</v>
      </c>
      <c r="B620" s="4" t="s">
        <v>129</v>
      </c>
      <c r="C620" s="4" t="s">
        <v>130</v>
      </c>
      <c r="D620" s="4" t="s">
        <v>1374</v>
      </c>
      <c r="E620" s="4" t="s">
        <v>103</v>
      </c>
      <c r="F620" s="4" t="s">
        <v>131</v>
      </c>
      <c r="G620" s="4" t="s">
        <v>132</v>
      </c>
      <c r="H620" s="4" t="s">
        <v>133</v>
      </c>
      <c r="I620" s="5" t="s">
        <v>1794</v>
      </c>
      <c r="J620" s="5" t="s">
        <v>2482</v>
      </c>
      <c r="K620" s="5" t="s">
        <v>1794</v>
      </c>
      <c r="L620" s="5" t="s">
        <v>621</v>
      </c>
      <c r="M620" s="4" t="s">
        <v>137</v>
      </c>
      <c r="N620" s="4" t="s">
        <v>2483</v>
      </c>
      <c r="O620" s="4" t="s">
        <v>103</v>
      </c>
      <c r="P620" s="4" t="s">
        <v>2483</v>
      </c>
      <c r="Q620" s="4" t="s">
        <v>2484</v>
      </c>
      <c r="R620" s="5">
        <v>61593</v>
      </c>
      <c r="S620" s="5">
        <v>20</v>
      </c>
      <c r="T620" s="5">
        <v>20</v>
      </c>
      <c r="U620" s="4" t="s">
        <v>472</v>
      </c>
      <c r="V620" s="4" t="s">
        <v>151</v>
      </c>
      <c r="W620" s="4" t="s">
        <v>103</v>
      </c>
      <c r="X620" s="4" t="s">
        <v>143</v>
      </c>
      <c r="Y620" s="4">
        <v>71150</v>
      </c>
      <c r="Z620" t="str">
        <f t="shared" si="10"/>
        <v>Feb-24</v>
      </c>
    </row>
    <row r="621" spans="1:26" ht="43.2" x14ac:dyDescent="0.3">
      <c r="A621" s="10">
        <v>287</v>
      </c>
      <c r="B621" s="4" t="s">
        <v>129</v>
      </c>
      <c r="C621" s="4" t="s">
        <v>130</v>
      </c>
      <c r="D621" s="4" t="s">
        <v>1374</v>
      </c>
      <c r="E621" s="4" t="s">
        <v>103</v>
      </c>
      <c r="F621" s="4" t="s">
        <v>131</v>
      </c>
      <c r="G621" s="4" t="s">
        <v>132</v>
      </c>
      <c r="H621" s="4" t="s">
        <v>167</v>
      </c>
      <c r="I621" s="5" t="s">
        <v>1580</v>
      </c>
      <c r="J621" s="5" t="s">
        <v>978</v>
      </c>
      <c r="K621" s="5" t="s">
        <v>1580</v>
      </c>
      <c r="L621" s="5" t="s">
        <v>182</v>
      </c>
      <c r="M621" s="4" t="s">
        <v>223</v>
      </c>
      <c r="N621" s="4" t="s">
        <v>2003</v>
      </c>
      <c r="O621" s="4" t="s">
        <v>103</v>
      </c>
      <c r="P621" s="4" t="s">
        <v>2485</v>
      </c>
      <c r="Q621" s="4" t="s">
        <v>2486</v>
      </c>
      <c r="R621" s="5">
        <v>61931</v>
      </c>
      <c r="S621" s="5">
        <v>30</v>
      </c>
      <c r="T621" s="5">
        <v>30</v>
      </c>
      <c r="U621" s="4" t="s">
        <v>1691</v>
      </c>
      <c r="V621" s="4" t="s">
        <v>142</v>
      </c>
      <c r="W621" s="4" t="s">
        <v>103</v>
      </c>
      <c r="X621" s="4" t="s">
        <v>143</v>
      </c>
      <c r="Y621" s="4" t="s">
        <v>408</v>
      </c>
      <c r="Z621" t="str">
        <f t="shared" si="10"/>
        <v>Feb-24</v>
      </c>
    </row>
    <row r="622" spans="1:26" ht="43.2" x14ac:dyDescent="0.3">
      <c r="A622" s="10">
        <v>288</v>
      </c>
      <c r="B622" s="4" t="s">
        <v>129</v>
      </c>
      <c r="C622" s="4" t="s">
        <v>130</v>
      </c>
      <c r="D622" s="4" t="s">
        <v>1374</v>
      </c>
      <c r="E622" s="4" t="s">
        <v>103</v>
      </c>
      <c r="F622" s="4" t="s">
        <v>131</v>
      </c>
      <c r="G622" s="4" t="s">
        <v>132</v>
      </c>
      <c r="H622" s="4" t="s">
        <v>167</v>
      </c>
      <c r="I622" s="5" t="s">
        <v>1783</v>
      </c>
      <c r="J622" s="5" t="s">
        <v>510</v>
      </c>
      <c r="K622" s="5" t="s">
        <v>1783</v>
      </c>
      <c r="L622" s="5" t="s">
        <v>994</v>
      </c>
      <c r="M622" s="4" t="s">
        <v>223</v>
      </c>
      <c r="N622" s="4" t="s">
        <v>1395</v>
      </c>
      <c r="O622" s="4" t="s">
        <v>103</v>
      </c>
      <c r="P622" s="4" t="s">
        <v>1395</v>
      </c>
      <c r="Q622" s="4" t="s">
        <v>2487</v>
      </c>
      <c r="R622" s="5">
        <v>62135</v>
      </c>
      <c r="S622" s="5">
        <v>15</v>
      </c>
      <c r="T622" s="5">
        <v>15</v>
      </c>
      <c r="U622" s="4" t="s">
        <v>370</v>
      </c>
      <c r="V622" s="4" t="s">
        <v>197</v>
      </c>
      <c r="W622" s="4" t="s">
        <v>103</v>
      </c>
      <c r="X622" s="4" t="s">
        <v>143</v>
      </c>
      <c r="Y622" s="4">
        <v>72040</v>
      </c>
      <c r="Z622" t="str">
        <f t="shared" si="10"/>
        <v>Feb-24</v>
      </c>
    </row>
    <row r="623" spans="1:26" ht="43.2" x14ac:dyDescent="0.3">
      <c r="A623" s="10">
        <v>289</v>
      </c>
      <c r="B623" s="4" t="s">
        <v>129</v>
      </c>
      <c r="C623" s="4" t="s">
        <v>866</v>
      </c>
      <c r="D623" s="4" t="s">
        <v>1565</v>
      </c>
      <c r="E623" s="4" t="s">
        <v>103</v>
      </c>
      <c r="F623" s="4" t="s">
        <v>131</v>
      </c>
      <c r="G623" s="4" t="s">
        <v>166</v>
      </c>
      <c r="H623" s="4" t="s">
        <v>133</v>
      </c>
      <c r="I623" s="5" t="s">
        <v>1609</v>
      </c>
      <c r="J623" s="5" t="s">
        <v>576</v>
      </c>
      <c r="K623" s="5" t="s">
        <v>1609</v>
      </c>
      <c r="L623" s="5" t="s">
        <v>146</v>
      </c>
      <c r="M623" s="4" t="s">
        <v>263</v>
      </c>
      <c r="N623" s="4" t="s">
        <v>2488</v>
      </c>
      <c r="O623" s="4" t="s">
        <v>103</v>
      </c>
      <c r="P623" s="4" t="s">
        <v>2488</v>
      </c>
      <c r="Q623" s="4" t="s">
        <v>2489</v>
      </c>
      <c r="R623" s="5">
        <v>61986</v>
      </c>
      <c r="S623" s="5">
        <v>15</v>
      </c>
      <c r="T623" s="5">
        <v>15</v>
      </c>
      <c r="U623" s="4" t="s">
        <v>2065</v>
      </c>
      <c r="V623" s="4" t="s">
        <v>151</v>
      </c>
      <c r="W623" s="4" t="s">
        <v>103</v>
      </c>
      <c r="X623" s="4" t="s">
        <v>143</v>
      </c>
      <c r="Y623" s="4" t="s">
        <v>103</v>
      </c>
      <c r="Z623" t="str">
        <f t="shared" si="10"/>
        <v>Feb-24</v>
      </c>
    </row>
    <row r="624" spans="1:26" ht="43.2" x14ac:dyDescent="0.3">
      <c r="A624" s="10">
        <v>290</v>
      </c>
      <c r="B624" s="4" t="s">
        <v>129</v>
      </c>
      <c r="C624" s="4" t="s">
        <v>130</v>
      </c>
      <c r="D624" s="4" t="s">
        <v>1381</v>
      </c>
      <c r="E624" s="4" t="s">
        <v>103</v>
      </c>
      <c r="F624" s="4" t="s">
        <v>131</v>
      </c>
      <c r="G624" s="4" t="s">
        <v>166</v>
      </c>
      <c r="H624" s="4" t="s">
        <v>133</v>
      </c>
      <c r="I624" s="5" t="s">
        <v>257</v>
      </c>
      <c r="J624" s="5" t="s">
        <v>353</v>
      </c>
      <c r="K624" s="5" t="s">
        <v>257</v>
      </c>
      <c r="L624" s="5" t="s">
        <v>191</v>
      </c>
      <c r="M624" s="4" t="s">
        <v>263</v>
      </c>
      <c r="N624" s="4" t="s">
        <v>2490</v>
      </c>
      <c r="O624" s="4" t="s">
        <v>1503</v>
      </c>
      <c r="P624" s="4" t="s">
        <v>2491</v>
      </c>
      <c r="Q624" s="4" t="s">
        <v>2492</v>
      </c>
      <c r="R624" s="5">
        <v>61859</v>
      </c>
      <c r="S624" s="5">
        <v>240</v>
      </c>
      <c r="T624" s="5">
        <v>240</v>
      </c>
      <c r="U624" s="4" t="s">
        <v>165</v>
      </c>
      <c r="V624" s="4" t="s">
        <v>151</v>
      </c>
      <c r="W624" s="4" t="s">
        <v>103</v>
      </c>
      <c r="X624" s="4" t="s">
        <v>143</v>
      </c>
      <c r="Y624" s="4" t="s">
        <v>2493</v>
      </c>
      <c r="Z624" t="str">
        <f t="shared" si="10"/>
        <v>Feb-24</v>
      </c>
    </row>
    <row r="625" spans="1:26" ht="72" x14ac:dyDescent="0.3">
      <c r="A625" s="10">
        <v>291</v>
      </c>
      <c r="B625" s="4" t="s">
        <v>129</v>
      </c>
      <c r="C625" s="4" t="s">
        <v>130</v>
      </c>
      <c r="D625" s="4" t="s">
        <v>1381</v>
      </c>
      <c r="E625" s="4" t="s">
        <v>103</v>
      </c>
      <c r="F625" s="4" t="s">
        <v>131</v>
      </c>
      <c r="G625" s="4" t="s">
        <v>166</v>
      </c>
      <c r="H625" s="4" t="s">
        <v>133</v>
      </c>
      <c r="I625" s="5" t="s">
        <v>1700</v>
      </c>
      <c r="J625" s="5" t="s">
        <v>487</v>
      </c>
      <c r="K625" s="5" t="s">
        <v>1700</v>
      </c>
      <c r="L625" s="5" t="s">
        <v>2034</v>
      </c>
      <c r="M625" s="4" t="s">
        <v>707</v>
      </c>
      <c r="N625" s="4" t="s">
        <v>2494</v>
      </c>
      <c r="O625" s="4" t="s">
        <v>103</v>
      </c>
      <c r="P625" s="4" t="s">
        <v>2494</v>
      </c>
      <c r="Q625" s="4" t="s">
        <v>2494</v>
      </c>
      <c r="R625" s="5">
        <v>62014</v>
      </c>
      <c r="S625" s="5">
        <v>0</v>
      </c>
      <c r="T625" s="5">
        <v>0</v>
      </c>
      <c r="U625" s="4" t="s">
        <v>1137</v>
      </c>
      <c r="V625" s="4" t="s">
        <v>142</v>
      </c>
      <c r="W625" s="4" t="s">
        <v>103</v>
      </c>
      <c r="X625" s="4" t="s">
        <v>143</v>
      </c>
      <c r="Y625" s="4" t="s">
        <v>152</v>
      </c>
      <c r="Z625" t="str">
        <f t="shared" si="10"/>
        <v>Feb-24</v>
      </c>
    </row>
    <row r="626" spans="1:26" ht="57.6" x14ac:dyDescent="0.3">
      <c r="A626" s="10">
        <v>292</v>
      </c>
      <c r="B626" s="4" t="s">
        <v>129</v>
      </c>
      <c r="C626" s="4" t="s">
        <v>130</v>
      </c>
      <c r="D626" s="4" t="s">
        <v>1381</v>
      </c>
      <c r="E626" s="4" t="s">
        <v>103</v>
      </c>
      <c r="F626" s="4" t="s">
        <v>131</v>
      </c>
      <c r="G626" s="4" t="s">
        <v>166</v>
      </c>
      <c r="H626" s="4" t="s">
        <v>133</v>
      </c>
      <c r="I626" s="5" t="s">
        <v>1958</v>
      </c>
      <c r="J626" s="5" t="s">
        <v>182</v>
      </c>
      <c r="K626" s="5" t="s">
        <v>1958</v>
      </c>
      <c r="L626" s="5" t="s">
        <v>296</v>
      </c>
      <c r="M626" s="4" t="s">
        <v>263</v>
      </c>
      <c r="N626" s="4" t="s">
        <v>2495</v>
      </c>
      <c r="O626" s="4" t="s">
        <v>103</v>
      </c>
      <c r="P626" s="4" t="s">
        <v>2496</v>
      </c>
      <c r="Q626" s="4" t="s">
        <v>2497</v>
      </c>
      <c r="R626" s="5">
        <v>62122</v>
      </c>
      <c r="S626" s="5">
        <v>780</v>
      </c>
      <c r="T626" s="5">
        <v>780</v>
      </c>
      <c r="U626" s="4" t="s">
        <v>2498</v>
      </c>
      <c r="V626" s="4" t="s">
        <v>142</v>
      </c>
      <c r="W626" s="4" t="s">
        <v>103</v>
      </c>
      <c r="X626" s="4" t="s">
        <v>143</v>
      </c>
      <c r="Y626" s="4" t="s">
        <v>388</v>
      </c>
      <c r="Z626" t="str">
        <f t="shared" si="10"/>
        <v>Feb-24</v>
      </c>
    </row>
    <row r="627" spans="1:26" ht="43.2" x14ac:dyDescent="0.3">
      <c r="A627" s="10">
        <v>293</v>
      </c>
      <c r="B627" s="4" t="s">
        <v>129</v>
      </c>
      <c r="C627" s="4" t="s">
        <v>130</v>
      </c>
      <c r="D627" s="4" t="s">
        <v>1386</v>
      </c>
      <c r="E627" s="4" t="s">
        <v>103</v>
      </c>
      <c r="F627" s="4" t="s">
        <v>131</v>
      </c>
      <c r="G627" s="4" t="s">
        <v>132</v>
      </c>
      <c r="H627" s="4" t="s">
        <v>133</v>
      </c>
      <c r="I627" s="5" t="s">
        <v>1794</v>
      </c>
      <c r="J627" s="5" t="s">
        <v>2482</v>
      </c>
      <c r="K627" s="5" t="s">
        <v>1794</v>
      </c>
      <c r="L627" s="5" t="s">
        <v>621</v>
      </c>
      <c r="M627" s="4" t="s">
        <v>137</v>
      </c>
      <c r="N627" s="4" t="s">
        <v>2499</v>
      </c>
      <c r="O627" s="4" t="s">
        <v>103</v>
      </c>
      <c r="P627" s="4" t="s">
        <v>2500</v>
      </c>
      <c r="Q627" s="4" t="s">
        <v>2500</v>
      </c>
      <c r="R627" s="5">
        <v>61632</v>
      </c>
      <c r="S627" s="5">
        <v>20</v>
      </c>
      <c r="T627" s="5">
        <v>20</v>
      </c>
      <c r="U627" s="4" t="s">
        <v>472</v>
      </c>
      <c r="V627" s="4" t="s">
        <v>151</v>
      </c>
      <c r="W627" s="4" t="s">
        <v>103</v>
      </c>
      <c r="X627" s="4" t="s">
        <v>143</v>
      </c>
      <c r="Y627" s="4">
        <v>71149</v>
      </c>
      <c r="Z627" t="str">
        <f t="shared" si="10"/>
        <v>Feb-24</v>
      </c>
    </row>
    <row r="628" spans="1:26" ht="43.2" x14ac:dyDescent="0.3">
      <c r="A628" s="10">
        <v>294</v>
      </c>
      <c r="B628" s="4" t="s">
        <v>129</v>
      </c>
      <c r="C628" s="4" t="s">
        <v>130</v>
      </c>
      <c r="D628" s="4" t="s">
        <v>1386</v>
      </c>
      <c r="E628" s="4" t="s">
        <v>103</v>
      </c>
      <c r="F628" s="4" t="s">
        <v>131</v>
      </c>
      <c r="G628" s="4" t="s">
        <v>132</v>
      </c>
      <c r="H628" s="4" t="s">
        <v>133</v>
      </c>
      <c r="I628" s="5" t="s">
        <v>1794</v>
      </c>
      <c r="J628" s="5" t="s">
        <v>288</v>
      </c>
      <c r="K628" s="5" t="s">
        <v>1794</v>
      </c>
      <c r="L628" s="5" t="s">
        <v>279</v>
      </c>
      <c r="M628" s="4" t="s">
        <v>137</v>
      </c>
      <c r="N628" s="4" t="s">
        <v>2501</v>
      </c>
      <c r="O628" s="4" t="s">
        <v>103</v>
      </c>
      <c r="P628" s="4" t="s">
        <v>2501</v>
      </c>
      <c r="Q628" s="4" t="s">
        <v>2502</v>
      </c>
      <c r="R628" s="5">
        <v>61594</v>
      </c>
      <c r="S628" s="5">
        <v>75</v>
      </c>
      <c r="T628" s="5">
        <v>75</v>
      </c>
      <c r="U628" s="4" t="s">
        <v>472</v>
      </c>
      <c r="V628" s="4" t="s">
        <v>151</v>
      </c>
      <c r="W628" s="4" t="s">
        <v>103</v>
      </c>
      <c r="X628" s="4" t="s">
        <v>143</v>
      </c>
      <c r="Y628" s="4">
        <v>69354</v>
      </c>
      <c r="Z628" t="str">
        <f t="shared" si="10"/>
        <v>Feb-24</v>
      </c>
    </row>
    <row r="629" spans="1:26" ht="57.6" x14ac:dyDescent="0.3">
      <c r="A629" s="10">
        <v>295</v>
      </c>
      <c r="B629" s="4" t="s">
        <v>129</v>
      </c>
      <c r="C629" s="4" t="s">
        <v>130</v>
      </c>
      <c r="D629" s="4" t="s">
        <v>1386</v>
      </c>
      <c r="E629" s="4" t="s">
        <v>103</v>
      </c>
      <c r="F629" s="4" t="s">
        <v>131</v>
      </c>
      <c r="G629" s="4" t="s">
        <v>132</v>
      </c>
      <c r="H629" s="4" t="s">
        <v>133</v>
      </c>
      <c r="I629" s="5" t="s">
        <v>1591</v>
      </c>
      <c r="J629" s="5" t="s">
        <v>1701</v>
      </c>
      <c r="K629" s="5" t="s">
        <v>1591</v>
      </c>
      <c r="L629" s="5" t="s">
        <v>409</v>
      </c>
      <c r="M629" s="4" t="s">
        <v>137</v>
      </c>
      <c r="N629" s="4" t="s">
        <v>2503</v>
      </c>
      <c r="O629" s="4" t="s">
        <v>103</v>
      </c>
      <c r="P629" s="4" t="s">
        <v>2504</v>
      </c>
      <c r="Q629" s="4" t="s">
        <v>2504</v>
      </c>
      <c r="R629" s="5">
        <v>61620</v>
      </c>
      <c r="S629" s="5">
        <v>30</v>
      </c>
      <c r="T629" s="5">
        <v>30</v>
      </c>
      <c r="U629" s="4" t="s">
        <v>260</v>
      </c>
      <c r="V629" s="4" t="s">
        <v>197</v>
      </c>
      <c r="W629" s="4" t="s">
        <v>103</v>
      </c>
      <c r="X629" s="4" t="s">
        <v>143</v>
      </c>
      <c r="Y629" s="4">
        <v>71155</v>
      </c>
      <c r="Z629" t="str">
        <f t="shared" si="10"/>
        <v>Feb-24</v>
      </c>
    </row>
    <row r="630" spans="1:26" ht="43.2" x14ac:dyDescent="0.3">
      <c r="A630" s="10">
        <v>296</v>
      </c>
      <c r="B630" s="4" t="s">
        <v>129</v>
      </c>
      <c r="C630" s="4" t="s">
        <v>130</v>
      </c>
      <c r="D630" s="4" t="s">
        <v>1386</v>
      </c>
      <c r="E630" s="4" t="s">
        <v>103</v>
      </c>
      <c r="F630" s="4" t="s">
        <v>131</v>
      </c>
      <c r="G630" s="4" t="s">
        <v>132</v>
      </c>
      <c r="H630" s="4" t="s">
        <v>133</v>
      </c>
      <c r="I630" s="5" t="s">
        <v>1648</v>
      </c>
      <c r="J630" s="5" t="s">
        <v>154</v>
      </c>
      <c r="K630" s="5" t="s">
        <v>1648</v>
      </c>
      <c r="L630" s="5" t="s">
        <v>155</v>
      </c>
      <c r="M630" s="4" t="s">
        <v>137</v>
      </c>
      <c r="N630" s="4" t="s">
        <v>2505</v>
      </c>
      <c r="O630" s="4" t="s">
        <v>103</v>
      </c>
      <c r="P630" s="4" t="s">
        <v>2506</v>
      </c>
      <c r="Q630" s="4" t="s">
        <v>938</v>
      </c>
      <c r="R630" s="5">
        <v>61780</v>
      </c>
      <c r="S630" s="5">
        <v>30</v>
      </c>
      <c r="T630" s="5">
        <v>30</v>
      </c>
      <c r="U630" s="4" t="s">
        <v>1467</v>
      </c>
      <c r="V630" s="4" t="s">
        <v>151</v>
      </c>
      <c r="W630" s="4" t="s">
        <v>103</v>
      </c>
      <c r="X630" s="4" t="s">
        <v>143</v>
      </c>
      <c r="Y630" s="4">
        <v>71167</v>
      </c>
      <c r="Z630" t="str">
        <f t="shared" si="10"/>
        <v>Feb-24</v>
      </c>
    </row>
    <row r="631" spans="1:26" ht="57.6" x14ac:dyDescent="0.3">
      <c r="A631" s="10">
        <v>297</v>
      </c>
      <c r="B631" s="4" t="s">
        <v>129</v>
      </c>
      <c r="C631" s="4" t="s">
        <v>130</v>
      </c>
      <c r="D631" s="4" t="s">
        <v>1386</v>
      </c>
      <c r="E631" s="4" t="s">
        <v>103</v>
      </c>
      <c r="F631" s="4" t="s">
        <v>131</v>
      </c>
      <c r="G631" s="4" t="s">
        <v>166</v>
      </c>
      <c r="H631" s="4" t="s">
        <v>133</v>
      </c>
      <c r="I631" s="5" t="s">
        <v>1648</v>
      </c>
      <c r="J631" s="5" t="s">
        <v>531</v>
      </c>
      <c r="K631" s="5" t="s">
        <v>1648</v>
      </c>
      <c r="L631" s="5" t="s">
        <v>246</v>
      </c>
      <c r="M631" s="4" t="s">
        <v>263</v>
      </c>
      <c r="N631" s="4" t="s">
        <v>2507</v>
      </c>
      <c r="O631" s="4" t="s">
        <v>103</v>
      </c>
      <c r="P631" s="4" t="s">
        <v>2508</v>
      </c>
      <c r="Q631" s="4" t="s">
        <v>2509</v>
      </c>
      <c r="R631" s="5">
        <v>61771</v>
      </c>
      <c r="S631" s="5">
        <v>165</v>
      </c>
      <c r="T631" s="5">
        <v>165</v>
      </c>
      <c r="U631" s="4" t="s">
        <v>1807</v>
      </c>
      <c r="V631" s="4" t="s">
        <v>151</v>
      </c>
      <c r="W631" s="4" t="s">
        <v>103</v>
      </c>
      <c r="X631" s="4" t="s">
        <v>143</v>
      </c>
      <c r="Y631" s="4" t="s">
        <v>103</v>
      </c>
      <c r="Z631" t="str">
        <f t="shared" si="10"/>
        <v>Feb-24</v>
      </c>
    </row>
    <row r="632" spans="1:26" ht="43.2" x14ac:dyDescent="0.3">
      <c r="A632" s="10">
        <v>298</v>
      </c>
      <c r="B632" s="4" t="s">
        <v>129</v>
      </c>
      <c r="C632" s="4" t="s">
        <v>130</v>
      </c>
      <c r="D632" s="4" t="s">
        <v>1386</v>
      </c>
      <c r="E632" s="4" t="s">
        <v>103</v>
      </c>
      <c r="F632" s="4" t="s">
        <v>131</v>
      </c>
      <c r="G632" s="4" t="s">
        <v>132</v>
      </c>
      <c r="H632" s="4" t="s">
        <v>167</v>
      </c>
      <c r="I632" s="5" t="s">
        <v>1580</v>
      </c>
      <c r="J632" s="5" t="s">
        <v>192</v>
      </c>
      <c r="K632" s="5" t="s">
        <v>1676</v>
      </c>
      <c r="L632" s="5" t="s">
        <v>216</v>
      </c>
      <c r="M632" s="4" t="s">
        <v>223</v>
      </c>
      <c r="N632" s="4" t="s">
        <v>2510</v>
      </c>
      <c r="O632" s="4" t="s">
        <v>103</v>
      </c>
      <c r="P632" s="4" t="s">
        <v>2511</v>
      </c>
      <c r="Q632" s="4" t="s">
        <v>2512</v>
      </c>
      <c r="R632" s="5">
        <v>61936</v>
      </c>
      <c r="S632" s="5">
        <v>30</v>
      </c>
      <c r="T632" s="5">
        <v>30</v>
      </c>
      <c r="U632" s="4" t="s">
        <v>103</v>
      </c>
      <c r="V632" s="4" t="s">
        <v>197</v>
      </c>
      <c r="W632" s="4" t="s">
        <v>103</v>
      </c>
      <c r="X632" s="4" t="s">
        <v>143</v>
      </c>
      <c r="Y632" s="4" t="s">
        <v>408</v>
      </c>
      <c r="Z632" t="str">
        <f t="shared" si="10"/>
        <v>Feb-24</v>
      </c>
    </row>
    <row r="633" spans="1:26" ht="43.2" x14ac:dyDescent="0.3">
      <c r="A633" s="10">
        <v>299</v>
      </c>
      <c r="B633" s="4" t="s">
        <v>129</v>
      </c>
      <c r="C633" s="4" t="s">
        <v>130</v>
      </c>
      <c r="D633" s="4" t="s">
        <v>1386</v>
      </c>
      <c r="E633" s="4" t="s">
        <v>103</v>
      </c>
      <c r="F633" s="4" t="s">
        <v>131</v>
      </c>
      <c r="G633" s="4" t="s">
        <v>166</v>
      </c>
      <c r="H633" s="4" t="s">
        <v>133</v>
      </c>
      <c r="I633" s="5" t="s">
        <v>1580</v>
      </c>
      <c r="J633" s="5" t="s">
        <v>467</v>
      </c>
      <c r="K633" s="5" t="s">
        <v>1580</v>
      </c>
      <c r="L633" s="5" t="s">
        <v>296</v>
      </c>
      <c r="M633" s="4" t="s">
        <v>263</v>
      </c>
      <c r="N633" s="4" t="s">
        <v>2513</v>
      </c>
      <c r="O633" s="4" t="s">
        <v>103</v>
      </c>
      <c r="P633" s="4" t="s">
        <v>2514</v>
      </c>
      <c r="Q633" s="4" t="s">
        <v>2515</v>
      </c>
      <c r="R633" s="5">
        <v>61927</v>
      </c>
      <c r="S633" s="5">
        <v>240</v>
      </c>
      <c r="T633" s="5">
        <v>240</v>
      </c>
      <c r="U633" s="4" t="s">
        <v>1840</v>
      </c>
      <c r="V633" s="4" t="s">
        <v>151</v>
      </c>
      <c r="W633" s="4" t="s">
        <v>103</v>
      </c>
      <c r="X633" s="4" t="s">
        <v>143</v>
      </c>
      <c r="Y633" s="4" t="s">
        <v>103</v>
      </c>
      <c r="Z633" t="str">
        <f t="shared" si="10"/>
        <v>Feb-24</v>
      </c>
    </row>
    <row r="634" spans="1:26" ht="43.2" x14ac:dyDescent="0.3">
      <c r="A634" s="10">
        <v>300</v>
      </c>
      <c r="B634" s="4" t="s">
        <v>129</v>
      </c>
      <c r="C634" s="4" t="s">
        <v>130</v>
      </c>
      <c r="D634" s="4" t="s">
        <v>1386</v>
      </c>
      <c r="E634" s="4" t="s">
        <v>103</v>
      </c>
      <c r="F634" s="4" t="s">
        <v>131</v>
      </c>
      <c r="G634" s="4" t="s">
        <v>132</v>
      </c>
      <c r="H634" s="4" t="s">
        <v>167</v>
      </c>
      <c r="I634" s="5" t="s">
        <v>1687</v>
      </c>
      <c r="J634" s="5" t="s">
        <v>136</v>
      </c>
      <c r="K634" s="5" t="s">
        <v>1687</v>
      </c>
      <c r="L634" s="5" t="s">
        <v>145</v>
      </c>
      <c r="M634" s="4" t="s">
        <v>223</v>
      </c>
      <c r="N634" s="4" t="s">
        <v>2516</v>
      </c>
      <c r="O634" s="4" t="s">
        <v>103</v>
      </c>
      <c r="P634" s="4" t="s">
        <v>2517</v>
      </c>
      <c r="Q634" s="4" t="s">
        <v>2518</v>
      </c>
      <c r="R634" s="5">
        <v>61958</v>
      </c>
      <c r="S634" s="5">
        <v>180</v>
      </c>
      <c r="T634" s="5">
        <v>180</v>
      </c>
      <c r="U634" s="4" t="s">
        <v>1691</v>
      </c>
      <c r="V634" s="4" t="s">
        <v>142</v>
      </c>
      <c r="W634" s="4" t="s">
        <v>103</v>
      </c>
      <c r="X634" s="4" t="s">
        <v>143</v>
      </c>
      <c r="Y634" s="4" t="s">
        <v>408</v>
      </c>
      <c r="Z634" t="str">
        <f t="shared" si="10"/>
        <v>Feb-24</v>
      </c>
    </row>
    <row r="635" spans="1:26" ht="43.2" x14ac:dyDescent="0.3">
      <c r="A635" s="10">
        <v>301</v>
      </c>
      <c r="B635" s="4" t="s">
        <v>129</v>
      </c>
      <c r="C635" s="4" t="s">
        <v>130</v>
      </c>
      <c r="D635" s="4" t="s">
        <v>1386</v>
      </c>
      <c r="E635" s="4" t="s">
        <v>103</v>
      </c>
      <c r="F635" s="4" t="s">
        <v>131</v>
      </c>
      <c r="G635" s="4" t="s">
        <v>132</v>
      </c>
      <c r="H635" s="4" t="s">
        <v>133</v>
      </c>
      <c r="I635" s="5" t="s">
        <v>1609</v>
      </c>
      <c r="J635" s="5" t="s">
        <v>353</v>
      </c>
      <c r="K635" s="5" t="s">
        <v>1609</v>
      </c>
      <c r="L635" s="5" t="s">
        <v>576</v>
      </c>
      <c r="M635" s="4" t="s">
        <v>137</v>
      </c>
      <c r="N635" s="4" t="s">
        <v>2519</v>
      </c>
      <c r="O635" s="4" t="s">
        <v>103</v>
      </c>
      <c r="P635" s="4" t="s">
        <v>2519</v>
      </c>
      <c r="Q635" s="4" t="s">
        <v>2520</v>
      </c>
      <c r="R635" s="5">
        <v>61988</v>
      </c>
      <c r="S635" s="5">
        <v>30</v>
      </c>
      <c r="T635" s="5">
        <v>30</v>
      </c>
      <c r="U635" s="4" t="s">
        <v>2065</v>
      </c>
      <c r="V635" s="4" t="s">
        <v>151</v>
      </c>
      <c r="W635" s="4" t="s">
        <v>103</v>
      </c>
      <c r="X635" s="4" t="s">
        <v>143</v>
      </c>
      <c r="Y635" s="4" t="s">
        <v>152</v>
      </c>
      <c r="Z635" t="str">
        <f t="shared" si="10"/>
        <v>Feb-24</v>
      </c>
    </row>
    <row r="636" spans="1:26" ht="57.6" x14ac:dyDescent="0.3">
      <c r="A636" s="10">
        <v>302</v>
      </c>
      <c r="B636" s="4" t="s">
        <v>129</v>
      </c>
      <c r="C636" s="4" t="s">
        <v>130</v>
      </c>
      <c r="D636" s="4" t="s">
        <v>1386</v>
      </c>
      <c r="E636" s="4" t="s">
        <v>103</v>
      </c>
      <c r="F636" s="4" t="s">
        <v>131</v>
      </c>
      <c r="G636" s="4" t="s">
        <v>166</v>
      </c>
      <c r="H636" s="4" t="s">
        <v>167</v>
      </c>
      <c r="I636" s="5" t="s">
        <v>1700</v>
      </c>
      <c r="J636" s="5" t="s">
        <v>216</v>
      </c>
      <c r="K636" s="5" t="s">
        <v>1700</v>
      </c>
      <c r="L636" s="5" t="s">
        <v>331</v>
      </c>
      <c r="M636" s="4" t="s">
        <v>168</v>
      </c>
      <c r="N636" s="4" t="s">
        <v>2521</v>
      </c>
      <c r="O636" s="4" t="s">
        <v>170</v>
      </c>
      <c r="P636" s="4" t="s">
        <v>2521</v>
      </c>
      <c r="Q636" s="4" t="s">
        <v>2522</v>
      </c>
      <c r="R636" s="5">
        <v>61999</v>
      </c>
      <c r="S636" s="5">
        <v>150</v>
      </c>
      <c r="T636" s="5">
        <v>150</v>
      </c>
      <c r="U636" s="4" t="s">
        <v>579</v>
      </c>
      <c r="V636" s="4" t="s">
        <v>197</v>
      </c>
      <c r="W636" s="4" t="s">
        <v>103</v>
      </c>
      <c r="X636" s="4" t="s">
        <v>143</v>
      </c>
      <c r="Y636" s="4" t="s">
        <v>159</v>
      </c>
      <c r="Z636" t="str">
        <f t="shared" si="10"/>
        <v>Feb-24</v>
      </c>
    </row>
    <row r="637" spans="1:26" ht="43.2" x14ac:dyDescent="0.3">
      <c r="A637" s="10">
        <v>303</v>
      </c>
      <c r="B637" s="4" t="s">
        <v>129</v>
      </c>
      <c r="C637" s="4" t="s">
        <v>130</v>
      </c>
      <c r="D637" s="4" t="s">
        <v>1386</v>
      </c>
      <c r="E637" s="4" t="s">
        <v>103</v>
      </c>
      <c r="F637" s="4" t="s">
        <v>131</v>
      </c>
      <c r="G637" s="4" t="s">
        <v>132</v>
      </c>
      <c r="H637" s="4" t="s">
        <v>167</v>
      </c>
      <c r="I637" s="5" t="s">
        <v>1714</v>
      </c>
      <c r="J637" s="5" t="s">
        <v>614</v>
      </c>
      <c r="K637" s="5" t="s">
        <v>1714</v>
      </c>
      <c r="L637" s="5" t="s">
        <v>302</v>
      </c>
      <c r="M637" s="4" t="s">
        <v>223</v>
      </c>
      <c r="N637" s="4" t="s">
        <v>2523</v>
      </c>
      <c r="O637" s="4" t="s">
        <v>1159</v>
      </c>
      <c r="P637" s="4" t="s">
        <v>2523</v>
      </c>
      <c r="Q637" s="4" t="s">
        <v>2524</v>
      </c>
      <c r="R637" s="5">
        <v>62073</v>
      </c>
      <c r="S637" s="5">
        <v>20</v>
      </c>
      <c r="T637" s="5">
        <v>20</v>
      </c>
      <c r="U637" s="4" t="s">
        <v>2525</v>
      </c>
      <c r="V637" s="4" t="s">
        <v>197</v>
      </c>
      <c r="W637" s="4" t="s">
        <v>103</v>
      </c>
      <c r="X637" s="4" t="s">
        <v>143</v>
      </c>
      <c r="Y637" s="4">
        <v>72017</v>
      </c>
      <c r="Z637" t="str">
        <f t="shared" si="10"/>
        <v>Feb-24</v>
      </c>
    </row>
    <row r="638" spans="1:26" ht="43.2" x14ac:dyDescent="0.3">
      <c r="A638" s="10">
        <v>304</v>
      </c>
      <c r="B638" s="4" t="s">
        <v>129</v>
      </c>
      <c r="C638" s="4" t="s">
        <v>130</v>
      </c>
      <c r="D638" s="4" t="s">
        <v>1386</v>
      </c>
      <c r="E638" s="4" t="s">
        <v>103</v>
      </c>
      <c r="F638" s="4" t="s">
        <v>131</v>
      </c>
      <c r="G638" s="4" t="s">
        <v>132</v>
      </c>
      <c r="H638" s="4" t="s">
        <v>133</v>
      </c>
      <c r="I638" s="5" t="s">
        <v>1722</v>
      </c>
      <c r="J638" s="5" t="s">
        <v>1038</v>
      </c>
      <c r="K638" s="5" t="s">
        <v>1722</v>
      </c>
      <c r="L638" s="5" t="s">
        <v>192</v>
      </c>
      <c r="M638" s="4" t="s">
        <v>137</v>
      </c>
      <c r="N638" s="4" t="s">
        <v>2526</v>
      </c>
      <c r="O638" s="4" t="s">
        <v>103</v>
      </c>
      <c r="P638" s="4" t="s">
        <v>2527</v>
      </c>
      <c r="Q638" s="4" t="s">
        <v>2528</v>
      </c>
      <c r="R638" s="5">
        <v>62096</v>
      </c>
      <c r="S638" s="5">
        <v>15</v>
      </c>
      <c r="T638" s="5">
        <v>15</v>
      </c>
      <c r="U638" s="4" t="s">
        <v>2234</v>
      </c>
      <c r="V638" s="4" t="s">
        <v>197</v>
      </c>
      <c r="W638" s="4" t="s">
        <v>103</v>
      </c>
      <c r="X638" s="4" t="s">
        <v>143</v>
      </c>
      <c r="Y638" s="4">
        <v>72030</v>
      </c>
      <c r="Z638" t="str">
        <f t="shared" si="10"/>
        <v>Feb-24</v>
      </c>
    </row>
    <row r="639" spans="1:26" ht="43.2" x14ac:dyDescent="0.3">
      <c r="A639" s="10">
        <v>305</v>
      </c>
      <c r="B639" s="4" t="s">
        <v>129</v>
      </c>
      <c r="C639" s="4" t="s">
        <v>130</v>
      </c>
      <c r="D639" s="4" t="s">
        <v>1386</v>
      </c>
      <c r="E639" s="4" t="s">
        <v>103</v>
      </c>
      <c r="F639" s="4" t="s">
        <v>131</v>
      </c>
      <c r="G639" s="4" t="s">
        <v>132</v>
      </c>
      <c r="H639" s="4" t="s">
        <v>133</v>
      </c>
      <c r="I639" s="5" t="s">
        <v>1751</v>
      </c>
      <c r="J639" s="5" t="s">
        <v>2529</v>
      </c>
      <c r="K639" s="5" t="s">
        <v>1751</v>
      </c>
      <c r="L639" s="5" t="s">
        <v>200</v>
      </c>
      <c r="M639" s="4" t="s">
        <v>137</v>
      </c>
      <c r="N639" s="4" t="s">
        <v>2530</v>
      </c>
      <c r="O639" s="4" t="s">
        <v>103</v>
      </c>
      <c r="P639" s="4" t="s">
        <v>2530</v>
      </c>
      <c r="Q639" s="4" t="s">
        <v>2531</v>
      </c>
      <c r="R639" s="5">
        <v>62136</v>
      </c>
      <c r="S639" s="5">
        <v>35</v>
      </c>
      <c r="T639" s="5">
        <v>35</v>
      </c>
      <c r="U639" s="4" t="s">
        <v>1893</v>
      </c>
      <c r="V639" s="4" t="s">
        <v>197</v>
      </c>
      <c r="W639" s="4" t="s">
        <v>103</v>
      </c>
      <c r="X639" s="4" t="s">
        <v>143</v>
      </c>
      <c r="Y639" s="4" t="s">
        <v>159</v>
      </c>
      <c r="Z639" t="str">
        <f t="shared" si="10"/>
        <v>Feb-24</v>
      </c>
    </row>
    <row r="640" spans="1:26" ht="43.2" x14ac:dyDescent="0.3">
      <c r="A640" s="10">
        <v>306</v>
      </c>
      <c r="B640" s="4" t="s">
        <v>129</v>
      </c>
      <c r="C640" s="4" t="s">
        <v>1335</v>
      </c>
      <c r="D640" s="4" t="s">
        <v>2532</v>
      </c>
      <c r="E640" s="4" t="s">
        <v>103</v>
      </c>
      <c r="F640" s="4" t="s">
        <v>131</v>
      </c>
      <c r="G640" s="4" t="s">
        <v>132</v>
      </c>
      <c r="H640" s="4" t="s">
        <v>133</v>
      </c>
      <c r="I640" s="5" t="s">
        <v>1597</v>
      </c>
      <c r="J640" s="5" t="s">
        <v>2034</v>
      </c>
      <c r="K640" s="5" t="s">
        <v>1597</v>
      </c>
      <c r="L640" s="5" t="s">
        <v>474</v>
      </c>
      <c r="M640" s="4" t="s">
        <v>137</v>
      </c>
      <c r="N640" s="4" t="s">
        <v>2533</v>
      </c>
      <c r="O640" s="4" t="s">
        <v>103</v>
      </c>
      <c r="P640" s="4" t="s">
        <v>2534</v>
      </c>
      <c r="Q640" s="4" t="s">
        <v>2535</v>
      </c>
      <c r="R640" s="5">
        <v>62119</v>
      </c>
      <c r="S640" s="5">
        <v>45</v>
      </c>
      <c r="T640" s="5">
        <v>45</v>
      </c>
      <c r="U640" s="4" t="s">
        <v>2536</v>
      </c>
      <c r="V640" s="4" t="s">
        <v>142</v>
      </c>
      <c r="W640" s="4" t="s">
        <v>103</v>
      </c>
      <c r="X640" s="4" t="s">
        <v>143</v>
      </c>
      <c r="Y640" s="4" t="s">
        <v>152</v>
      </c>
      <c r="Z640" t="str">
        <f t="shared" si="10"/>
        <v>Feb-24</v>
      </c>
    </row>
    <row r="641" spans="1:26" ht="72" x14ac:dyDescent="0.3">
      <c r="A641" s="10">
        <v>307</v>
      </c>
      <c r="B641" s="4" t="s">
        <v>129</v>
      </c>
      <c r="C641" s="4" t="s">
        <v>1307</v>
      </c>
      <c r="D641" s="4" t="s">
        <v>2537</v>
      </c>
      <c r="E641" s="4" t="s">
        <v>103</v>
      </c>
      <c r="F641" s="4" t="s">
        <v>131</v>
      </c>
      <c r="G641" s="4" t="s">
        <v>132</v>
      </c>
      <c r="H641" s="4" t="s">
        <v>133</v>
      </c>
      <c r="I641" s="5" t="s">
        <v>1640</v>
      </c>
      <c r="J641" s="5" t="s">
        <v>200</v>
      </c>
      <c r="K641" s="5" t="s">
        <v>1645</v>
      </c>
      <c r="L641" s="5" t="s">
        <v>229</v>
      </c>
      <c r="M641" s="4" t="s">
        <v>137</v>
      </c>
      <c r="N641" s="4" t="s">
        <v>2538</v>
      </c>
      <c r="O641" s="4" t="s">
        <v>103</v>
      </c>
      <c r="P641" s="4" t="s">
        <v>2538</v>
      </c>
      <c r="Q641" s="4" t="s">
        <v>2539</v>
      </c>
      <c r="R641" s="5">
        <v>61658</v>
      </c>
      <c r="S641" s="5">
        <v>240</v>
      </c>
      <c r="T641" s="5">
        <v>240</v>
      </c>
      <c r="U641" s="4" t="s">
        <v>625</v>
      </c>
      <c r="V641" s="4" t="s">
        <v>197</v>
      </c>
      <c r="W641" s="4" t="s">
        <v>103</v>
      </c>
      <c r="X641" s="4" t="s">
        <v>143</v>
      </c>
      <c r="Y641" s="4" t="s">
        <v>152</v>
      </c>
      <c r="Z641" t="str">
        <f t="shared" si="10"/>
        <v>Feb-24</v>
      </c>
    </row>
    <row r="642" spans="1:26" ht="57.6" x14ac:dyDescent="0.3">
      <c r="A642" s="10">
        <v>308</v>
      </c>
      <c r="B642" s="4" t="s">
        <v>129</v>
      </c>
      <c r="C642" s="4" t="s">
        <v>1307</v>
      </c>
      <c r="D642" s="4" t="s">
        <v>2537</v>
      </c>
      <c r="E642" s="4" t="s">
        <v>103</v>
      </c>
      <c r="F642" s="4" t="s">
        <v>131</v>
      </c>
      <c r="G642" s="4" t="s">
        <v>132</v>
      </c>
      <c r="H642" s="4" t="s">
        <v>167</v>
      </c>
      <c r="I642" s="5" t="s">
        <v>1780</v>
      </c>
      <c r="J642" s="5" t="s">
        <v>136</v>
      </c>
      <c r="K642" s="5" t="s">
        <v>1780</v>
      </c>
      <c r="L642" s="5" t="s">
        <v>154</v>
      </c>
      <c r="M642" s="4" t="s">
        <v>223</v>
      </c>
      <c r="N642" s="4" t="s">
        <v>2540</v>
      </c>
      <c r="O642" s="4" t="s">
        <v>2541</v>
      </c>
      <c r="P642" s="4" t="s">
        <v>2542</v>
      </c>
      <c r="Q642" s="4" t="s">
        <v>2543</v>
      </c>
      <c r="R642" s="5">
        <v>62069</v>
      </c>
      <c r="S642" s="5">
        <v>210</v>
      </c>
      <c r="T642" s="5">
        <v>210</v>
      </c>
      <c r="U642" s="4" t="s">
        <v>2525</v>
      </c>
      <c r="V642" s="4" t="s">
        <v>142</v>
      </c>
      <c r="W642" s="4" t="s">
        <v>103</v>
      </c>
      <c r="X642" s="4" t="s">
        <v>143</v>
      </c>
      <c r="Y642" s="4">
        <v>68428</v>
      </c>
      <c r="Z642" t="str">
        <f t="shared" si="10"/>
        <v>Feb-24</v>
      </c>
    </row>
    <row r="643" spans="1:26" ht="43.2" x14ac:dyDescent="0.3">
      <c r="A643" s="10">
        <v>309</v>
      </c>
      <c r="B643" s="4" t="s">
        <v>129</v>
      </c>
      <c r="C643" s="4" t="s">
        <v>1397</v>
      </c>
      <c r="D643" s="4" t="s">
        <v>1410</v>
      </c>
      <c r="E643" s="4" t="s">
        <v>103</v>
      </c>
      <c r="F643" s="4" t="s">
        <v>131</v>
      </c>
      <c r="G643" s="4" t="s">
        <v>132</v>
      </c>
      <c r="H643" s="4" t="s">
        <v>167</v>
      </c>
      <c r="I643" s="5" t="s">
        <v>1609</v>
      </c>
      <c r="J643" s="5" t="s">
        <v>242</v>
      </c>
      <c r="K643" s="5" t="s">
        <v>1609</v>
      </c>
      <c r="L643" s="5" t="s">
        <v>270</v>
      </c>
      <c r="M643" s="4" t="s">
        <v>223</v>
      </c>
      <c r="N643" s="4" t="s">
        <v>2544</v>
      </c>
      <c r="O643" s="4" t="s">
        <v>103</v>
      </c>
      <c r="P643" s="4" t="s">
        <v>2544</v>
      </c>
      <c r="Q643" s="4" t="s">
        <v>2545</v>
      </c>
      <c r="R643" s="5">
        <v>62043</v>
      </c>
      <c r="S643" s="5">
        <v>20</v>
      </c>
      <c r="T643" s="5">
        <v>20</v>
      </c>
      <c r="U643" s="4" t="s">
        <v>1334</v>
      </c>
      <c r="V643" s="4" t="s">
        <v>151</v>
      </c>
      <c r="W643" s="4" t="s">
        <v>103</v>
      </c>
      <c r="X643" s="4" t="s">
        <v>143</v>
      </c>
      <c r="Y643" s="4" t="s">
        <v>152</v>
      </c>
      <c r="Z643" t="str">
        <f t="shared" si="10"/>
        <v>Feb-24</v>
      </c>
    </row>
    <row r="644" spans="1:26" ht="72" x14ac:dyDescent="0.3">
      <c r="A644" s="10">
        <v>310</v>
      </c>
      <c r="B644" s="4" t="s">
        <v>129</v>
      </c>
      <c r="C644" s="4" t="s">
        <v>1397</v>
      </c>
      <c r="D644" s="4" t="s">
        <v>1410</v>
      </c>
      <c r="E644" s="4" t="s">
        <v>103</v>
      </c>
      <c r="F644" s="4" t="s">
        <v>131</v>
      </c>
      <c r="G644" s="4" t="s">
        <v>132</v>
      </c>
      <c r="H644" s="4" t="s">
        <v>167</v>
      </c>
      <c r="I644" s="5" t="s">
        <v>1751</v>
      </c>
      <c r="J644" s="5" t="s">
        <v>487</v>
      </c>
      <c r="K644" s="5" t="s">
        <v>1751</v>
      </c>
      <c r="L644" s="5" t="s">
        <v>191</v>
      </c>
      <c r="M644" s="4" t="s">
        <v>223</v>
      </c>
      <c r="N644" s="4" t="s">
        <v>2546</v>
      </c>
      <c r="O644" s="4" t="s">
        <v>170</v>
      </c>
      <c r="P644" s="4" t="s">
        <v>2546</v>
      </c>
      <c r="Q644" s="4" t="s">
        <v>2547</v>
      </c>
      <c r="R644" s="5">
        <v>62143</v>
      </c>
      <c r="S644" s="5">
        <v>600</v>
      </c>
      <c r="T644" s="5">
        <v>600</v>
      </c>
      <c r="U644" s="4" t="s">
        <v>2548</v>
      </c>
      <c r="V644" s="4" t="s">
        <v>142</v>
      </c>
      <c r="W644" s="4" t="s">
        <v>103</v>
      </c>
      <c r="X644" s="4" t="s">
        <v>143</v>
      </c>
      <c r="Y644" s="4" t="s">
        <v>159</v>
      </c>
      <c r="Z644" t="str">
        <f t="shared" si="10"/>
        <v>Feb-24</v>
      </c>
    </row>
    <row r="645" spans="1:26" ht="57.6" x14ac:dyDescent="0.3">
      <c r="A645" s="10">
        <v>311</v>
      </c>
      <c r="B645" s="4" t="s">
        <v>129</v>
      </c>
      <c r="C645" s="4" t="s">
        <v>1397</v>
      </c>
      <c r="D645" s="4" t="s">
        <v>1415</v>
      </c>
      <c r="E645" s="4" t="s">
        <v>103</v>
      </c>
      <c r="F645" s="4" t="s">
        <v>131</v>
      </c>
      <c r="G645" s="4" t="s">
        <v>132</v>
      </c>
      <c r="H645" s="4" t="s">
        <v>167</v>
      </c>
      <c r="I645" s="5" t="s">
        <v>1718</v>
      </c>
      <c r="J645" s="5" t="s">
        <v>145</v>
      </c>
      <c r="K645" s="5" t="s">
        <v>1718</v>
      </c>
      <c r="L645" s="5" t="s">
        <v>467</v>
      </c>
      <c r="M645" s="4" t="s">
        <v>223</v>
      </c>
      <c r="N645" s="4" t="s">
        <v>2549</v>
      </c>
      <c r="O645" s="4" t="s">
        <v>170</v>
      </c>
      <c r="P645" s="4" t="s">
        <v>2549</v>
      </c>
      <c r="Q645" s="4" t="s">
        <v>2550</v>
      </c>
      <c r="R645" s="5">
        <v>62066</v>
      </c>
      <c r="S645" s="5">
        <v>120</v>
      </c>
      <c r="T645" s="5">
        <v>120</v>
      </c>
      <c r="U645" s="4" t="s">
        <v>2551</v>
      </c>
      <c r="V645" s="4" t="s">
        <v>151</v>
      </c>
      <c r="W645" s="4" t="s">
        <v>103</v>
      </c>
      <c r="X645" s="4" t="s">
        <v>143</v>
      </c>
      <c r="Y645" s="4" t="s">
        <v>159</v>
      </c>
      <c r="Z645" t="str">
        <f t="shared" si="10"/>
        <v>Feb-24</v>
      </c>
    </row>
    <row r="646" spans="1:26" ht="43.2" x14ac:dyDescent="0.3">
      <c r="A646" s="10">
        <v>312</v>
      </c>
      <c r="B646" s="4" t="s">
        <v>129</v>
      </c>
      <c r="C646" s="4" t="s">
        <v>1397</v>
      </c>
      <c r="D646" s="4" t="s">
        <v>1415</v>
      </c>
      <c r="E646" s="4" t="s">
        <v>103</v>
      </c>
      <c r="F646" s="4" t="s">
        <v>131</v>
      </c>
      <c r="G646" s="4" t="s">
        <v>132</v>
      </c>
      <c r="H646" s="4" t="s">
        <v>167</v>
      </c>
      <c r="I646" s="5" t="s">
        <v>1783</v>
      </c>
      <c r="J646" s="5" t="s">
        <v>160</v>
      </c>
      <c r="K646" s="5" t="s">
        <v>1783</v>
      </c>
      <c r="L646" s="5" t="s">
        <v>145</v>
      </c>
      <c r="M646" s="4" t="s">
        <v>223</v>
      </c>
      <c r="N646" s="4" t="s">
        <v>2552</v>
      </c>
      <c r="O646" s="4" t="s">
        <v>2553</v>
      </c>
      <c r="P646" s="4" t="s">
        <v>2552</v>
      </c>
      <c r="Q646" s="4" t="s">
        <v>2554</v>
      </c>
      <c r="R646" s="5">
        <v>62167</v>
      </c>
      <c r="S646" s="5">
        <v>240</v>
      </c>
      <c r="T646" s="5">
        <v>240</v>
      </c>
      <c r="U646" s="4" t="s">
        <v>2555</v>
      </c>
      <c r="V646" s="4" t="s">
        <v>142</v>
      </c>
      <c r="W646" s="4" t="s">
        <v>103</v>
      </c>
      <c r="X646" s="4" t="s">
        <v>143</v>
      </c>
      <c r="Y646" s="4" t="s">
        <v>159</v>
      </c>
      <c r="Z646" t="str">
        <f t="shared" si="10"/>
        <v>Feb-24</v>
      </c>
    </row>
    <row r="647" spans="1:26" ht="43.2" x14ac:dyDescent="0.3">
      <c r="A647" s="10">
        <v>313</v>
      </c>
      <c r="B647" s="4" t="s">
        <v>129</v>
      </c>
      <c r="C647" s="4" t="s">
        <v>1397</v>
      </c>
      <c r="D647" s="4" t="s">
        <v>1415</v>
      </c>
      <c r="E647" s="4" t="s">
        <v>103</v>
      </c>
      <c r="F647" s="4" t="s">
        <v>131</v>
      </c>
      <c r="G647" s="4" t="s">
        <v>132</v>
      </c>
      <c r="H647" s="4" t="s">
        <v>396</v>
      </c>
      <c r="I647" s="5" t="s">
        <v>2241</v>
      </c>
      <c r="J647" s="5" t="s">
        <v>614</v>
      </c>
      <c r="K647" s="5" t="s">
        <v>2241</v>
      </c>
      <c r="L647" s="5" t="s">
        <v>2556</v>
      </c>
      <c r="M647" s="4" t="s">
        <v>399</v>
      </c>
      <c r="N647" s="4" t="s">
        <v>2557</v>
      </c>
      <c r="O647" s="4" t="s">
        <v>103</v>
      </c>
      <c r="P647" s="4" t="s">
        <v>2558</v>
      </c>
      <c r="Q647" s="4" t="s">
        <v>2559</v>
      </c>
      <c r="R647" s="5">
        <v>62152</v>
      </c>
      <c r="S647" s="5">
        <v>15</v>
      </c>
      <c r="T647" s="5">
        <v>15</v>
      </c>
      <c r="U647" s="4" t="s">
        <v>2234</v>
      </c>
      <c r="V647" s="4" t="s">
        <v>197</v>
      </c>
      <c r="W647" s="4" t="s">
        <v>103</v>
      </c>
      <c r="X647" s="4" t="s">
        <v>143</v>
      </c>
      <c r="Y647" s="4" t="s">
        <v>2315</v>
      </c>
      <c r="Z647" t="str">
        <f t="shared" si="10"/>
        <v>Feb-24</v>
      </c>
    </row>
    <row r="648" spans="1:26" ht="43.2" x14ac:dyDescent="0.3">
      <c r="A648" s="10">
        <v>314</v>
      </c>
      <c r="B648" s="4" t="s">
        <v>129</v>
      </c>
      <c r="C648" s="4" t="s">
        <v>130</v>
      </c>
      <c r="D648" s="4" t="s">
        <v>1432</v>
      </c>
      <c r="E648" s="4" t="s">
        <v>103</v>
      </c>
      <c r="F648" s="4" t="s">
        <v>131</v>
      </c>
      <c r="G648" s="4" t="s">
        <v>132</v>
      </c>
      <c r="H648" s="4" t="s">
        <v>133</v>
      </c>
      <c r="I648" s="5" t="s">
        <v>1628</v>
      </c>
      <c r="J648" s="5" t="s">
        <v>487</v>
      </c>
      <c r="K648" s="5" t="s">
        <v>1628</v>
      </c>
      <c r="L648" s="5" t="s">
        <v>2034</v>
      </c>
      <c r="M648" s="4" t="s">
        <v>137</v>
      </c>
      <c r="N648" s="4" t="s">
        <v>2560</v>
      </c>
      <c r="O648" s="4" t="s">
        <v>103</v>
      </c>
      <c r="P648" s="4" t="s">
        <v>2561</v>
      </c>
      <c r="Q648" s="4" t="s">
        <v>2562</v>
      </c>
      <c r="R648" s="5">
        <v>61910</v>
      </c>
      <c r="S648" s="5">
        <v>45</v>
      </c>
      <c r="T648" s="5">
        <v>45</v>
      </c>
      <c r="U648" s="4" t="s">
        <v>1050</v>
      </c>
      <c r="V648" s="4" t="s">
        <v>142</v>
      </c>
      <c r="W648" s="4" t="s">
        <v>103</v>
      </c>
      <c r="X648" s="4" t="s">
        <v>143</v>
      </c>
      <c r="Y648" s="4" t="s">
        <v>152</v>
      </c>
      <c r="Z648" t="str">
        <f t="shared" si="10"/>
        <v>Feb-24</v>
      </c>
    </row>
    <row r="649" spans="1:26" ht="43.2" x14ac:dyDescent="0.3">
      <c r="A649" s="10">
        <v>315</v>
      </c>
      <c r="B649" s="4" t="s">
        <v>129</v>
      </c>
      <c r="C649" s="4" t="s">
        <v>130</v>
      </c>
      <c r="D649" s="4" t="s">
        <v>1432</v>
      </c>
      <c r="E649" s="4" t="s">
        <v>103</v>
      </c>
      <c r="F649" s="4" t="s">
        <v>131</v>
      </c>
      <c r="G649" s="4" t="s">
        <v>132</v>
      </c>
      <c r="H649" s="4" t="s">
        <v>133</v>
      </c>
      <c r="I649" s="5" t="s">
        <v>1783</v>
      </c>
      <c r="J649" s="5" t="s">
        <v>487</v>
      </c>
      <c r="K649" s="5" t="s">
        <v>1783</v>
      </c>
      <c r="L649" s="5" t="s">
        <v>2249</v>
      </c>
      <c r="M649" s="4" t="s">
        <v>137</v>
      </c>
      <c r="N649" s="4" t="s">
        <v>2563</v>
      </c>
      <c r="O649" s="4" t="s">
        <v>103</v>
      </c>
      <c r="P649" s="4" t="s">
        <v>2564</v>
      </c>
      <c r="Q649" s="4" t="s">
        <v>2565</v>
      </c>
      <c r="R649" s="5">
        <v>62154</v>
      </c>
      <c r="S649" s="5">
        <v>20</v>
      </c>
      <c r="T649" s="5">
        <v>20</v>
      </c>
      <c r="U649" s="4" t="s">
        <v>606</v>
      </c>
      <c r="V649" s="4" t="s">
        <v>142</v>
      </c>
      <c r="W649" s="4" t="s">
        <v>103</v>
      </c>
      <c r="X649" s="4" t="s">
        <v>143</v>
      </c>
      <c r="Y649" s="4" t="s">
        <v>152</v>
      </c>
      <c r="Z649" t="str">
        <f t="shared" si="10"/>
        <v>Feb-24</v>
      </c>
    </row>
    <row r="650" spans="1:26" ht="57.6" x14ac:dyDescent="0.3">
      <c r="A650" s="10">
        <v>316</v>
      </c>
      <c r="B650" s="4" t="s">
        <v>129</v>
      </c>
      <c r="C650" s="4" t="s">
        <v>130</v>
      </c>
      <c r="D650" s="4" t="s">
        <v>1459</v>
      </c>
      <c r="E650" s="4" t="s">
        <v>103</v>
      </c>
      <c r="F650" s="4" t="s">
        <v>131</v>
      </c>
      <c r="G650" s="4" t="s">
        <v>132</v>
      </c>
      <c r="H650" s="4" t="s">
        <v>167</v>
      </c>
      <c r="I650" s="5" t="s">
        <v>1640</v>
      </c>
      <c r="J650" s="5" t="s">
        <v>176</v>
      </c>
      <c r="K650" s="5" t="s">
        <v>1640</v>
      </c>
      <c r="L650" s="5" t="s">
        <v>474</v>
      </c>
      <c r="M650" s="4" t="s">
        <v>223</v>
      </c>
      <c r="N650" s="4" t="s">
        <v>1829</v>
      </c>
      <c r="O650" s="4" t="s">
        <v>170</v>
      </c>
      <c r="P650" s="4" t="s">
        <v>1829</v>
      </c>
      <c r="Q650" s="4" t="s">
        <v>2566</v>
      </c>
      <c r="R650" s="5">
        <v>61649</v>
      </c>
      <c r="S650" s="5">
        <v>60</v>
      </c>
      <c r="T650" s="5">
        <v>60</v>
      </c>
      <c r="U650" s="4" t="s">
        <v>601</v>
      </c>
      <c r="V650" s="4" t="s">
        <v>142</v>
      </c>
      <c r="W650" s="4" t="s">
        <v>103</v>
      </c>
      <c r="X650" s="4" t="s">
        <v>143</v>
      </c>
      <c r="Y650" s="4" t="s">
        <v>159</v>
      </c>
      <c r="Z650" t="str">
        <f t="shared" si="10"/>
        <v>Feb-24</v>
      </c>
    </row>
    <row r="651" spans="1:26" ht="57.6" x14ac:dyDescent="0.3">
      <c r="A651" s="10">
        <v>317</v>
      </c>
      <c r="B651" s="4" t="s">
        <v>129</v>
      </c>
      <c r="C651" s="4" t="s">
        <v>130</v>
      </c>
      <c r="D651" s="4" t="s">
        <v>1459</v>
      </c>
      <c r="E651" s="4" t="s">
        <v>103</v>
      </c>
      <c r="F651" s="4" t="s">
        <v>131</v>
      </c>
      <c r="G651" s="4" t="s">
        <v>132</v>
      </c>
      <c r="H651" s="4" t="s">
        <v>167</v>
      </c>
      <c r="I651" s="5" t="s">
        <v>1648</v>
      </c>
      <c r="J651" s="5" t="s">
        <v>251</v>
      </c>
      <c r="K651" s="5" t="s">
        <v>1648</v>
      </c>
      <c r="L651" s="5" t="s">
        <v>160</v>
      </c>
      <c r="M651" s="4" t="s">
        <v>223</v>
      </c>
      <c r="N651" s="4" t="s">
        <v>2567</v>
      </c>
      <c r="O651" s="4" t="s">
        <v>170</v>
      </c>
      <c r="P651" s="4" t="s">
        <v>2567</v>
      </c>
      <c r="Q651" s="4" t="s">
        <v>2568</v>
      </c>
      <c r="R651" s="5">
        <v>61792</v>
      </c>
      <c r="S651" s="5">
        <v>120</v>
      </c>
      <c r="T651" s="5">
        <v>120</v>
      </c>
      <c r="U651" s="4" t="s">
        <v>585</v>
      </c>
      <c r="V651" s="4" t="s">
        <v>142</v>
      </c>
      <c r="W651" s="4" t="s">
        <v>103</v>
      </c>
      <c r="X651" s="4" t="s">
        <v>143</v>
      </c>
      <c r="Y651" s="4" t="s">
        <v>159</v>
      </c>
      <c r="Z651" t="str">
        <f t="shared" si="10"/>
        <v>Feb-24</v>
      </c>
    </row>
    <row r="652" spans="1:26" ht="57.6" x14ac:dyDescent="0.3">
      <c r="A652" s="10">
        <v>318</v>
      </c>
      <c r="B652" s="4" t="s">
        <v>129</v>
      </c>
      <c r="C652" s="4" t="s">
        <v>130</v>
      </c>
      <c r="D652" s="4" t="s">
        <v>1459</v>
      </c>
      <c r="E652" s="4" t="s">
        <v>103</v>
      </c>
      <c r="F652" s="4" t="s">
        <v>131</v>
      </c>
      <c r="G652" s="4" t="s">
        <v>132</v>
      </c>
      <c r="H652" s="4" t="s">
        <v>167</v>
      </c>
      <c r="I652" s="5" t="s">
        <v>1947</v>
      </c>
      <c r="J652" s="5" t="s">
        <v>246</v>
      </c>
      <c r="K652" s="5" t="s">
        <v>1947</v>
      </c>
      <c r="L652" s="5" t="s">
        <v>760</v>
      </c>
      <c r="M652" s="4" t="s">
        <v>223</v>
      </c>
      <c r="N652" s="4" t="s">
        <v>2569</v>
      </c>
      <c r="O652" s="4" t="s">
        <v>103</v>
      </c>
      <c r="P652" s="4" t="s">
        <v>2570</v>
      </c>
      <c r="Q652" s="4" t="s">
        <v>2571</v>
      </c>
      <c r="R652" s="5">
        <v>62045</v>
      </c>
      <c r="S652" s="5">
        <v>240</v>
      </c>
      <c r="T652" s="5">
        <v>240</v>
      </c>
      <c r="U652" s="4" t="s">
        <v>2572</v>
      </c>
      <c r="V652" s="4" t="s">
        <v>151</v>
      </c>
      <c r="W652" s="4" t="s">
        <v>103</v>
      </c>
      <c r="X652" s="4" t="s">
        <v>143</v>
      </c>
      <c r="Y652" s="4" t="s">
        <v>152</v>
      </c>
      <c r="Z652" t="str">
        <f t="shared" si="10"/>
        <v>Feb-24</v>
      </c>
    </row>
    <row r="653" spans="1:26" ht="57.6" x14ac:dyDescent="0.3">
      <c r="A653" s="10">
        <v>319</v>
      </c>
      <c r="B653" s="4" t="s">
        <v>129</v>
      </c>
      <c r="C653" s="4" t="s">
        <v>130</v>
      </c>
      <c r="D653" s="4" t="s">
        <v>1459</v>
      </c>
      <c r="E653" s="4" t="s">
        <v>103</v>
      </c>
      <c r="F653" s="4" t="s">
        <v>131</v>
      </c>
      <c r="G653" s="4" t="s">
        <v>132</v>
      </c>
      <c r="H653" s="4" t="s">
        <v>167</v>
      </c>
      <c r="I653" s="5" t="s">
        <v>1633</v>
      </c>
      <c r="J653" s="5" t="s">
        <v>202</v>
      </c>
      <c r="K653" s="5" t="s">
        <v>1633</v>
      </c>
      <c r="L653" s="5" t="s">
        <v>435</v>
      </c>
      <c r="M653" s="4" t="s">
        <v>223</v>
      </c>
      <c r="N653" s="4" t="s">
        <v>2573</v>
      </c>
      <c r="O653" s="4" t="s">
        <v>170</v>
      </c>
      <c r="P653" s="4" t="s">
        <v>2573</v>
      </c>
      <c r="Q653" s="4" t="s">
        <v>2574</v>
      </c>
      <c r="R653" s="5">
        <v>62050</v>
      </c>
      <c r="S653" s="5">
        <v>90</v>
      </c>
      <c r="T653" s="5">
        <v>90</v>
      </c>
      <c r="U653" s="4" t="s">
        <v>417</v>
      </c>
      <c r="V653" s="4" t="s">
        <v>197</v>
      </c>
      <c r="W653" s="4" t="s">
        <v>103</v>
      </c>
      <c r="X653" s="4" t="s">
        <v>143</v>
      </c>
      <c r="Y653" s="4" t="s">
        <v>159</v>
      </c>
      <c r="Z653" t="str">
        <f t="shared" si="10"/>
        <v>Feb-24</v>
      </c>
    </row>
    <row r="654" spans="1:26" ht="57.6" x14ac:dyDescent="0.3">
      <c r="A654" s="10">
        <v>320</v>
      </c>
      <c r="B654" s="4" t="s">
        <v>129</v>
      </c>
      <c r="C654" s="4" t="s">
        <v>130</v>
      </c>
      <c r="D654" s="4" t="s">
        <v>1459</v>
      </c>
      <c r="E654" s="4" t="s">
        <v>103</v>
      </c>
      <c r="F654" s="4" t="s">
        <v>131</v>
      </c>
      <c r="G654" s="4" t="s">
        <v>132</v>
      </c>
      <c r="H654" s="4" t="s">
        <v>167</v>
      </c>
      <c r="I654" s="5" t="s">
        <v>1633</v>
      </c>
      <c r="J654" s="5" t="s">
        <v>2575</v>
      </c>
      <c r="K654" s="5" t="s">
        <v>1633</v>
      </c>
      <c r="L654" s="5" t="s">
        <v>161</v>
      </c>
      <c r="M654" s="4" t="s">
        <v>223</v>
      </c>
      <c r="N654" s="4" t="s">
        <v>2576</v>
      </c>
      <c r="O654" s="4" t="s">
        <v>170</v>
      </c>
      <c r="P654" s="4" t="s">
        <v>2577</v>
      </c>
      <c r="Q654" s="4" t="s">
        <v>2578</v>
      </c>
      <c r="R654" s="5">
        <v>62046</v>
      </c>
      <c r="S654" s="5">
        <v>269</v>
      </c>
      <c r="T654" s="5">
        <v>269</v>
      </c>
      <c r="U654" s="4" t="s">
        <v>2579</v>
      </c>
      <c r="V654" s="4" t="s">
        <v>142</v>
      </c>
      <c r="W654" s="4" t="s">
        <v>103</v>
      </c>
      <c r="X654" s="4" t="s">
        <v>143</v>
      </c>
      <c r="Y654" s="4" t="s">
        <v>499</v>
      </c>
      <c r="Z654" t="str">
        <f t="shared" si="10"/>
        <v>Feb-24</v>
      </c>
    </row>
    <row r="655" spans="1:26" ht="43.2" x14ac:dyDescent="0.3">
      <c r="A655" s="10">
        <v>321</v>
      </c>
      <c r="B655" s="4" t="s">
        <v>129</v>
      </c>
      <c r="C655" s="4" t="s">
        <v>130</v>
      </c>
      <c r="D655" s="4" t="s">
        <v>1459</v>
      </c>
      <c r="E655" s="4" t="s">
        <v>103</v>
      </c>
      <c r="F655" s="4" t="s">
        <v>131</v>
      </c>
      <c r="G655" s="4" t="s">
        <v>132</v>
      </c>
      <c r="H655" s="4" t="s">
        <v>167</v>
      </c>
      <c r="I655" s="5" t="s">
        <v>1597</v>
      </c>
      <c r="J655" s="5" t="s">
        <v>161</v>
      </c>
      <c r="K655" s="5" t="s">
        <v>1597</v>
      </c>
      <c r="L655" s="5" t="s">
        <v>1119</v>
      </c>
      <c r="M655" s="4" t="s">
        <v>223</v>
      </c>
      <c r="N655" s="4" t="s">
        <v>2580</v>
      </c>
      <c r="O655" s="4" t="s">
        <v>859</v>
      </c>
      <c r="P655" s="4" t="s">
        <v>2580</v>
      </c>
      <c r="Q655" s="4" t="s">
        <v>2581</v>
      </c>
      <c r="R655" s="5">
        <v>62115</v>
      </c>
      <c r="S655" s="5">
        <v>15</v>
      </c>
      <c r="T655" s="5">
        <v>15</v>
      </c>
      <c r="U655" s="4" t="s">
        <v>417</v>
      </c>
      <c r="V655" s="4" t="s">
        <v>142</v>
      </c>
      <c r="W655" s="4" t="s">
        <v>103</v>
      </c>
      <c r="X655" s="4" t="s">
        <v>143</v>
      </c>
      <c r="Y655" s="4" t="s">
        <v>159</v>
      </c>
      <c r="Z655" t="str">
        <f t="shared" ref="Z655:Z716" si="11">IF(AND(DAY(K655) = 1, V655 = "Third Shift"), TEXT(K655 - 1, "mmm-yy"), IF(MONTH(K655) &lt;&gt; MONTH(I655), TEXT(K655, "mmm-yy"), TEXT(I655, "mmm-yy")))</f>
        <v>Feb-24</v>
      </c>
    </row>
    <row r="656" spans="1:26" ht="43.2" x14ac:dyDescent="0.3">
      <c r="A656" s="10">
        <v>322</v>
      </c>
      <c r="B656" s="4" t="s">
        <v>129</v>
      </c>
      <c r="C656" s="4" t="s">
        <v>130</v>
      </c>
      <c r="D656" s="4" t="s">
        <v>1463</v>
      </c>
      <c r="E656" s="4" t="s">
        <v>103</v>
      </c>
      <c r="F656" s="4" t="s">
        <v>131</v>
      </c>
      <c r="G656" s="4" t="s">
        <v>166</v>
      </c>
      <c r="H656" s="4" t="s">
        <v>133</v>
      </c>
      <c r="I656" s="5" t="s">
        <v>1823</v>
      </c>
      <c r="J656" s="5" t="s">
        <v>136</v>
      </c>
      <c r="K656" s="5" t="s">
        <v>1823</v>
      </c>
      <c r="L656" s="5" t="s">
        <v>145</v>
      </c>
      <c r="M656" s="4" t="s">
        <v>263</v>
      </c>
      <c r="N656" s="4" t="s">
        <v>2582</v>
      </c>
      <c r="O656" s="4" t="s">
        <v>2583</v>
      </c>
      <c r="P656" s="4" t="s">
        <v>2584</v>
      </c>
      <c r="Q656" s="4" t="s">
        <v>2585</v>
      </c>
      <c r="R656" s="5">
        <v>61976</v>
      </c>
      <c r="S656" s="5">
        <v>180</v>
      </c>
      <c r="T656" s="5">
        <v>180</v>
      </c>
      <c r="U656" s="4" t="s">
        <v>2339</v>
      </c>
      <c r="V656" s="4" t="s">
        <v>142</v>
      </c>
      <c r="W656" s="4" t="s">
        <v>103</v>
      </c>
      <c r="X656" s="4" t="s">
        <v>143</v>
      </c>
      <c r="Y656" s="4" t="s">
        <v>2288</v>
      </c>
      <c r="Z656" t="str">
        <f t="shared" si="11"/>
        <v>Feb-24</v>
      </c>
    </row>
    <row r="657" spans="1:26" ht="57.6" x14ac:dyDescent="0.3">
      <c r="A657" s="10">
        <v>323</v>
      </c>
      <c r="B657" s="4" t="s">
        <v>129</v>
      </c>
      <c r="C657" s="4" t="s">
        <v>130</v>
      </c>
      <c r="D657" s="4" t="s">
        <v>1463</v>
      </c>
      <c r="E657" s="4" t="s">
        <v>103</v>
      </c>
      <c r="F657" s="4" t="s">
        <v>131</v>
      </c>
      <c r="G657" s="4" t="s">
        <v>132</v>
      </c>
      <c r="H657" s="4" t="s">
        <v>133</v>
      </c>
      <c r="I657" s="5" t="s">
        <v>1580</v>
      </c>
      <c r="J657" s="5" t="s">
        <v>1119</v>
      </c>
      <c r="K657" s="5" t="s">
        <v>1580</v>
      </c>
      <c r="L657" s="5" t="s">
        <v>136</v>
      </c>
      <c r="M657" s="4" t="s">
        <v>137</v>
      </c>
      <c r="N657" s="4" t="s">
        <v>2586</v>
      </c>
      <c r="O657" s="4" t="s">
        <v>2587</v>
      </c>
      <c r="P657" s="4" t="s">
        <v>2588</v>
      </c>
      <c r="Q657" s="4" t="s">
        <v>2589</v>
      </c>
      <c r="R657" s="5">
        <v>61975</v>
      </c>
      <c r="S657" s="5">
        <v>15</v>
      </c>
      <c r="T657" s="5">
        <v>15</v>
      </c>
      <c r="U657" s="4" t="s">
        <v>491</v>
      </c>
      <c r="V657" s="4" t="s">
        <v>142</v>
      </c>
      <c r="W657" s="4" t="s">
        <v>103</v>
      </c>
      <c r="X657" s="4" t="s">
        <v>143</v>
      </c>
      <c r="Y657" s="4" t="s">
        <v>2288</v>
      </c>
      <c r="Z657" t="str">
        <f t="shared" si="11"/>
        <v>Feb-24</v>
      </c>
    </row>
    <row r="658" spans="1:26" ht="43.2" x14ac:dyDescent="0.3">
      <c r="A658" s="10">
        <v>324</v>
      </c>
      <c r="B658" s="4" t="s">
        <v>129</v>
      </c>
      <c r="C658" s="4" t="s">
        <v>130</v>
      </c>
      <c r="D658" s="4" t="s">
        <v>1463</v>
      </c>
      <c r="E658" s="4" t="s">
        <v>103</v>
      </c>
      <c r="F658" s="4" t="s">
        <v>131</v>
      </c>
      <c r="G658" s="4" t="s">
        <v>132</v>
      </c>
      <c r="H658" s="4" t="s">
        <v>133</v>
      </c>
      <c r="I658" s="5" t="s">
        <v>1580</v>
      </c>
      <c r="J658" s="5" t="s">
        <v>210</v>
      </c>
      <c r="K658" s="5" t="s">
        <v>1580</v>
      </c>
      <c r="L658" s="5" t="s">
        <v>2590</v>
      </c>
      <c r="M658" s="4" t="s">
        <v>137</v>
      </c>
      <c r="N658" s="4" t="s">
        <v>2591</v>
      </c>
      <c r="O658" s="4" t="s">
        <v>103</v>
      </c>
      <c r="P658" s="4" t="s">
        <v>2591</v>
      </c>
      <c r="Q658" s="4" t="s">
        <v>2592</v>
      </c>
      <c r="R658" s="5">
        <v>61925</v>
      </c>
      <c r="S658" s="5">
        <v>10</v>
      </c>
      <c r="T658" s="5">
        <v>10</v>
      </c>
      <c r="U658" s="4" t="s">
        <v>984</v>
      </c>
      <c r="V658" s="4" t="s">
        <v>151</v>
      </c>
      <c r="W658" s="4" t="s">
        <v>103</v>
      </c>
      <c r="X658" s="4" t="s">
        <v>143</v>
      </c>
      <c r="Y658" s="4">
        <v>71188</v>
      </c>
      <c r="Z658" t="str">
        <f t="shared" si="11"/>
        <v>Feb-24</v>
      </c>
    </row>
    <row r="659" spans="1:26" ht="43.2" x14ac:dyDescent="0.3">
      <c r="A659" s="10">
        <v>325</v>
      </c>
      <c r="B659" s="4" t="s">
        <v>129</v>
      </c>
      <c r="C659" s="4" t="s">
        <v>130</v>
      </c>
      <c r="D659" s="4" t="s">
        <v>1463</v>
      </c>
      <c r="E659" s="4" t="s">
        <v>103</v>
      </c>
      <c r="F659" s="4" t="s">
        <v>131</v>
      </c>
      <c r="G659" s="4" t="s">
        <v>132</v>
      </c>
      <c r="H659" s="4" t="s">
        <v>133</v>
      </c>
      <c r="I659" s="5" t="s">
        <v>1633</v>
      </c>
      <c r="J659" s="5" t="s">
        <v>315</v>
      </c>
      <c r="K659" s="5" t="s">
        <v>1633</v>
      </c>
      <c r="L659" s="5" t="s">
        <v>192</v>
      </c>
      <c r="M659" s="4" t="s">
        <v>137</v>
      </c>
      <c r="N659" s="4" t="s">
        <v>2593</v>
      </c>
      <c r="O659" s="4" t="s">
        <v>103</v>
      </c>
      <c r="P659" s="4" t="s">
        <v>2594</v>
      </c>
      <c r="Q659" s="4" t="s">
        <v>2594</v>
      </c>
      <c r="R659" s="5">
        <v>62178</v>
      </c>
      <c r="S659" s="5">
        <v>60</v>
      </c>
      <c r="T659" s="5">
        <v>60</v>
      </c>
      <c r="U659" s="4" t="s">
        <v>719</v>
      </c>
      <c r="V659" s="4" t="s">
        <v>197</v>
      </c>
      <c r="W659" s="4" t="s">
        <v>103</v>
      </c>
      <c r="X659" s="4" t="s">
        <v>143</v>
      </c>
      <c r="Y659" s="4" t="s">
        <v>152</v>
      </c>
      <c r="Z659" t="str">
        <f t="shared" si="11"/>
        <v>Feb-24</v>
      </c>
    </row>
    <row r="660" spans="1:26" ht="43.2" x14ac:dyDescent="0.3">
      <c r="A660" s="10">
        <v>326</v>
      </c>
      <c r="B660" s="4" t="s">
        <v>129</v>
      </c>
      <c r="C660" s="4" t="s">
        <v>130</v>
      </c>
      <c r="D660" s="4" t="s">
        <v>1463</v>
      </c>
      <c r="E660" s="4" t="s">
        <v>103</v>
      </c>
      <c r="F660" s="4" t="s">
        <v>131</v>
      </c>
      <c r="G660" s="4" t="s">
        <v>166</v>
      </c>
      <c r="H660" s="4" t="s">
        <v>133</v>
      </c>
      <c r="I660" s="5" t="s">
        <v>1898</v>
      </c>
      <c r="J660" s="5" t="s">
        <v>1715</v>
      </c>
      <c r="K660" s="5" t="s">
        <v>1898</v>
      </c>
      <c r="L660" s="5" t="s">
        <v>1912</v>
      </c>
      <c r="M660" s="4" t="s">
        <v>263</v>
      </c>
      <c r="N660" s="4" t="s">
        <v>2595</v>
      </c>
      <c r="O660" s="4" t="s">
        <v>103</v>
      </c>
      <c r="P660" s="4" t="s">
        <v>2596</v>
      </c>
      <c r="Q660" s="4" t="s">
        <v>718</v>
      </c>
      <c r="R660" s="5">
        <v>62104</v>
      </c>
      <c r="S660" s="5">
        <v>35</v>
      </c>
      <c r="T660" s="5">
        <v>35</v>
      </c>
      <c r="U660" s="4" t="s">
        <v>1902</v>
      </c>
      <c r="V660" s="4" t="s">
        <v>151</v>
      </c>
      <c r="W660" s="4" t="s">
        <v>103</v>
      </c>
      <c r="X660" s="4" t="s">
        <v>143</v>
      </c>
      <c r="Y660" s="4" t="s">
        <v>388</v>
      </c>
      <c r="Z660" t="str">
        <f t="shared" si="11"/>
        <v>Feb-24</v>
      </c>
    </row>
    <row r="661" spans="1:26" ht="43.2" x14ac:dyDescent="0.3">
      <c r="A661" s="10">
        <v>327</v>
      </c>
      <c r="B661" s="4" t="s">
        <v>129</v>
      </c>
      <c r="C661" s="4" t="s">
        <v>130</v>
      </c>
      <c r="D661" s="4" t="s">
        <v>1463</v>
      </c>
      <c r="E661" s="4" t="s">
        <v>103</v>
      </c>
      <c r="F661" s="4" t="s">
        <v>131</v>
      </c>
      <c r="G661" s="4" t="s">
        <v>132</v>
      </c>
      <c r="H661" s="4" t="s">
        <v>133</v>
      </c>
      <c r="I661" s="5" t="s">
        <v>1714</v>
      </c>
      <c r="J661" s="5" t="s">
        <v>410</v>
      </c>
      <c r="K661" s="5" t="s">
        <v>1714</v>
      </c>
      <c r="L661" s="5" t="s">
        <v>2145</v>
      </c>
      <c r="M661" s="4" t="s">
        <v>137</v>
      </c>
      <c r="N661" s="4" t="s">
        <v>2597</v>
      </c>
      <c r="O661" s="4" t="s">
        <v>103</v>
      </c>
      <c r="P661" s="4" t="s">
        <v>2598</v>
      </c>
      <c r="Q661" s="4" t="s">
        <v>2599</v>
      </c>
      <c r="R661" s="5">
        <v>62180</v>
      </c>
      <c r="S661" s="5">
        <v>25</v>
      </c>
      <c r="T661" s="5">
        <v>25</v>
      </c>
      <c r="U661" s="4" t="s">
        <v>719</v>
      </c>
      <c r="V661" s="4" t="s">
        <v>197</v>
      </c>
      <c r="W661" s="4" t="s">
        <v>103</v>
      </c>
      <c r="X661" s="4" t="s">
        <v>143</v>
      </c>
      <c r="Y661" s="4" t="s">
        <v>152</v>
      </c>
      <c r="Z661" t="str">
        <f t="shared" si="11"/>
        <v>Feb-24</v>
      </c>
    </row>
    <row r="662" spans="1:26" ht="43.2" x14ac:dyDescent="0.3">
      <c r="A662" s="10">
        <v>328</v>
      </c>
      <c r="B662" s="4" t="s">
        <v>129</v>
      </c>
      <c r="C662" s="4" t="s">
        <v>130</v>
      </c>
      <c r="D662" s="4" t="s">
        <v>1463</v>
      </c>
      <c r="E662" s="4" t="s">
        <v>103</v>
      </c>
      <c r="F662" s="4" t="s">
        <v>131</v>
      </c>
      <c r="G662" s="4" t="s">
        <v>132</v>
      </c>
      <c r="H662" s="4" t="s">
        <v>277</v>
      </c>
      <c r="I662" s="5" t="s">
        <v>1597</v>
      </c>
      <c r="J662" s="5" t="s">
        <v>176</v>
      </c>
      <c r="K662" s="5" t="s">
        <v>1597</v>
      </c>
      <c r="L662" s="5" t="s">
        <v>361</v>
      </c>
      <c r="M662" s="4" t="s">
        <v>280</v>
      </c>
      <c r="N662" s="4" t="s">
        <v>2600</v>
      </c>
      <c r="O662" s="4" t="s">
        <v>2601</v>
      </c>
      <c r="P662" s="4" t="s">
        <v>2600</v>
      </c>
      <c r="Q662" s="4" t="s">
        <v>2602</v>
      </c>
      <c r="R662" s="5">
        <v>62112</v>
      </c>
      <c r="S662" s="5">
        <v>30</v>
      </c>
      <c r="T662" s="5">
        <v>30</v>
      </c>
      <c r="U662" s="4" t="s">
        <v>417</v>
      </c>
      <c r="V662" s="4" t="s">
        <v>142</v>
      </c>
      <c r="W662" s="4" t="s">
        <v>103</v>
      </c>
      <c r="X662" s="4" t="s">
        <v>143</v>
      </c>
      <c r="Y662" s="4" t="s">
        <v>159</v>
      </c>
      <c r="Z662" t="str">
        <f t="shared" si="11"/>
        <v>Feb-24</v>
      </c>
    </row>
    <row r="663" spans="1:26" ht="57.6" x14ac:dyDescent="0.3">
      <c r="A663" s="10">
        <v>329</v>
      </c>
      <c r="B663" s="4" t="s">
        <v>129</v>
      </c>
      <c r="C663" s="4" t="s">
        <v>130</v>
      </c>
      <c r="D663" s="4" t="s">
        <v>1481</v>
      </c>
      <c r="E663" s="4" t="s">
        <v>103</v>
      </c>
      <c r="F663" s="4" t="s">
        <v>131</v>
      </c>
      <c r="G663" s="4" t="s">
        <v>132</v>
      </c>
      <c r="H663" s="4" t="s">
        <v>167</v>
      </c>
      <c r="I663" s="5" t="s">
        <v>1591</v>
      </c>
      <c r="J663" s="5" t="s">
        <v>365</v>
      </c>
      <c r="K663" s="5" t="s">
        <v>1591</v>
      </c>
      <c r="L663" s="5" t="s">
        <v>759</v>
      </c>
      <c r="M663" s="4" t="s">
        <v>223</v>
      </c>
      <c r="N663" s="4" t="s">
        <v>599</v>
      </c>
      <c r="O663" s="4" t="s">
        <v>170</v>
      </c>
      <c r="P663" s="4" t="s">
        <v>599</v>
      </c>
      <c r="Q663" s="4" t="s">
        <v>2603</v>
      </c>
      <c r="R663" s="5">
        <v>61644</v>
      </c>
      <c r="S663" s="5">
        <v>30</v>
      </c>
      <c r="T663" s="5">
        <v>30</v>
      </c>
      <c r="U663" s="4" t="s">
        <v>417</v>
      </c>
      <c r="V663" s="4" t="s">
        <v>151</v>
      </c>
      <c r="W663" s="4" t="s">
        <v>103</v>
      </c>
      <c r="X663" s="4" t="s">
        <v>143</v>
      </c>
      <c r="Y663" s="4" t="s">
        <v>152</v>
      </c>
      <c r="Z663" t="str">
        <f t="shared" si="11"/>
        <v>Feb-24</v>
      </c>
    </row>
    <row r="664" spans="1:26" ht="43.2" x14ac:dyDescent="0.3">
      <c r="A664" s="10">
        <v>330</v>
      </c>
      <c r="B664" s="4" t="s">
        <v>129</v>
      </c>
      <c r="C664" s="4" t="s">
        <v>130</v>
      </c>
      <c r="D664" s="4" t="s">
        <v>1481</v>
      </c>
      <c r="E664" s="4" t="s">
        <v>103</v>
      </c>
      <c r="F664" s="4" t="s">
        <v>131</v>
      </c>
      <c r="G664" s="4" t="s">
        <v>166</v>
      </c>
      <c r="H664" s="4" t="s">
        <v>167</v>
      </c>
      <c r="I664" s="5" t="s">
        <v>1591</v>
      </c>
      <c r="J664" s="5" t="s">
        <v>302</v>
      </c>
      <c r="K664" s="5" t="s">
        <v>1591</v>
      </c>
      <c r="L664" s="5" t="s">
        <v>464</v>
      </c>
      <c r="M664" s="4" t="s">
        <v>168</v>
      </c>
      <c r="N664" s="4" t="s">
        <v>2485</v>
      </c>
      <c r="O664" s="4" t="s">
        <v>859</v>
      </c>
      <c r="P664" s="4" t="s">
        <v>2485</v>
      </c>
      <c r="Q664" s="4" t="s">
        <v>2604</v>
      </c>
      <c r="R664" s="5">
        <v>61640</v>
      </c>
      <c r="S664" s="5">
        <v>30</v>
      </c>
      <c r="T664" s="5">
        <v>30</v>
      </c>
      <c r="U664" s="4" t="s">
        <v>173</v>
      </c>
      <c r="V664" s="4" t="s">
        <v>197</v>
      </c>
      <c r="W664" s="4" t="s">
        <v>103</v>
      </c>
      <c r="X664" s="4" t="s">
        <v>143</v>
      </c>
      <c r="Y664" s="4" t="s">
        <v>103</v>
      </c>
      <c r="Z664" t="str">
        <f t="shared" si="11"/>
        <v>Feb-24</v>
      </c>
    </row>
    <row r="665" spans="1:26" ht="57.6" x14ac:dyDescent="0.3">
      <c r="A665" s="10">
        <v>331</v>
      </c>
      <c r="B665" s="4" t="s">
        <v>129</v>
      </c>
      <c r="C665" s="4" t="s">
        <v>130</v>
      </c>
      <c r="D665" s="4" t="s">
        <v>1481</v>
      </c>
      <c r="E665" s="4" t="s">
        <v>103</v>
      </c>
      <c r="F665" s="4" t="s">
        <v>131</v>
      </c>
      <c r="G665" s="4" t="s">
        <v>132</v>
      </c>
      <c r="H665" s="4" t="s">
        <v>167</v>
      </c>
      <c r="I665" s="5" t="s">
        <v>1640</v>
      </c>
      <c r="J665" s="5" t="s">
        <v>550</v>
      </c>
      <c r="K665" s="5" t="s">
        <v>1640</v>
      </c>
      <c r="L665" s="5" t="s">
        <v>978</v>
      </c>
      <c r="M665" s="4" t="s">
        <v>223</v>
      </c>
      <c r="N665" s="4" t="s">
        <v>2605</v>
      </c>
      <c r="O665" s="4" t="s">
        <v>170</v>
      </c>
      <c r="P665" s="4" t="s">
        <v>2605</v>
      </c>
      <c r="Q665" s="4" t="s">
        <v>2606</v>
      </c>
      <c r="R665" s="5">
        <v>61646</v>
      </c>
      <c r="S665" s="5">
        <v>30</v>
      </c>
      <c r="T665" s="5">
        <v>30</v>
      </c>
      <c r="U665" s="4" t="s">
        <v>417</v>
      </c>
      <c r="V665" s="4" t="s">
        <v>142</v>
      </c>
      <c r="W665" s="4" t="s">
        <v>103</v>
      </c>
      <c r="X665" s="4" t="s">
        <v>143</v>
      </c>
      <c r="Y665" s="4" t="s">
        <v>159</v>
      </c>
      <c r="Z665" t="str">
        <f t="shared" si="11"/>
        <v>Feb-24</v>
      </c>
    </row>
    <row r="666" spans="1:26" ht="43.2" x14ac:dyDescent="0.3">
      <c r="A666" s="10">
        <v>332</v>
      </c>
      <c r="B666" s="4" t="s">
        <v>129</v>
      </c>
      <c r="C666" s="4" t="s">
        <v>130</v>
      </c>
      <c r="D666" s="4" t="s">
        <v>1481</v>
      </c>
      <c r="E666" s="4" t="s">
        <v>103</v>
      </c>
      <c r="F666" s="4" t="s">
        <v>131</v>
      </c>
      <c r="G666" s="4" t="s">
        <v>166</v>
      </c>
      <c r="H666" s="4" t="s">
        <v>167</v>
      </c>
      <c r="I666" s="5" t="s">
        <v>1645</v>
      </c>
      <c r="J666" s="5" t="s">
        <v>365</v>
      </c>
      <c r="K666" s="5" t="s">
        <v>1645</v>
      </c>
      <c r="L666" s="5" t="s">
        <v>759</v>
      </c>
      <c r="M666" s="4" t="s">
        <v>168</v>
      </c>
      <c r="N666" s="4" t="s">
        <v>2607</v>
      </c>
      <c r="O666" s="4" t="s">
        <v>859</v>
      </c>
      <c r="P666" s="4" t="s">
        <v>2607</v>
      </c>
      <c r="Q666" s="4" t="s">
        <v>2608</v>
      </c>
      <c r="R666" s="5">
        <v>61768</v>
      </c>
      <c r="S666" s="5">
        <v>30</v>
      </c>
      <c r="T666" s="5">
        <v>30</v>
      </c>
      <c r="U666" s="4" t="s">
        <v>173</v>
      </c>
      <c r="V666" s="4" t="s">
        <v>151</v>
      </c>
      <c r="W666" s="4" t="s">
        <v>103</v>
      </c>
      <c r="X666" s="4" t="s">
        <v>143</v>
      </c>
      <c r="Y666" s="4" t="s">
        <v>103</v>
      </c>
      <c r="Z666" t="str">
        <f t="shared" si="11"/>
        <v>Feb-24</v>
      </c>
    </row>
    <row r="667" spans="1:26" ht="57.6" x14ac:dyDescent="0.3">
      <c r="A667" s="10">
        <v>333</v>
      </c>
      <c r="B667" s="4" t="s">
        <v>129</v>
      </c>
      <c r="C667" s="4" t="s">
        <v>130</v>
      </c>
      <c r="D667" s="4" t="s">
        <v>1481</v>
      </c>
      <c r="E667" s="4" t="s">
        <v>103</v>
      </c>
      <c r="F667" s="4" t="s">
        <v>131</v>
      </c>
      <c r="G667" s="4" t="s">
        <v>132</v>
      </c>
      <c r="H667" s="4" t="s">
        <v>167</v>
      </c>
      <c r="I667" s="5" t="s">
        <v>1618</v>
      </c>
      <c r="J667" s="5" t="s">
        <v>978</v>
      </c>
      <c r="K667" s="5" t="s">
        <v>1618</v>
      </c>
      <c r="L667" s="5" t="s">
        <v>183</v>
      </c>
      <c r="M667" s="4" t="s">
        <v>223</v>
      </c>
      <c r="N667" s="4" t="s">
        <v>2605</v>
      </c>
      <c r="O667" s="4" t="s">
        <v>170</v>
      </c>
      <c r="P667" s="4" t="s">
        <v>2605</v>
      </c>
      <c r="Q667" s="4" t="s">
        <v>2609</v>
      </c>
      <c r="R667" s="5">
        <v>61832</v>
      </c>
      <c r="S667" s="5">
        <v>60</v>
      </c>
      <c r="T667" s="5">
        <v>60</v>
      </c>
      <c r="U667" s="4" t="s">
        <v>417</v>
      </c>
      <c r="V667" s="4" t="s">
        <v>142</v>
      </c>
      <c r="W667" s="4" t="s">
        <v>103</v>
      </c>
      <c r="X667" s="4" t="s">
        <v>143</v>
      </c>
      <c r="Y667" s="4" t="s">
        <v>159</v>
      </c>
      <c r="Z667" t="str">
        <f t="shared" si="11"/>
        <v>Feb-24</v>
      </c>
    </row>
    <row r="668" spans="1:26" ht="43.2" x14ac:dyDescent="0.3">
      <c r="A668" s="10">
        <v>334</v>
      </c>
      <c r="B668" s="4" t="s">
        <v>129</v>
      </c>
      <c r="C668" s="4" t="s">
        <v>130</v>
      </c>
      <c r="D668" s="4" t="s">
        <v>1481</v>
      </c>
      <c r="E668" s="4" t="s">
        <v>103</v>
      </c>
      <c r="F668" s="4" t="s">
        <v>131</v>
      </c>
      <c r="G668" s="4" t="s">
        <v>166</v>
      </c>
      <c r="H668" s="4" t="s">
        <v>167</v>
      </c>
      <c r="I668" s="5" t="s">
        <v>1700</v>
      </c>
      <c r="J668" s="5" t="s">
        <v>978</v>
      </c>
      <c r="K668" s="5" t="s">
        <v>1700</v>
      </c>
      <c r="L668" s="5" t="s">
        <v>182</v>
      </c>
      <c r="M668" s="4" t="s">
        <v>168</v>
      </c>
      <c r="N668" s="4" t="s">
        <v>2610</v>
      </c>
      <c r="O668" s="4" t="s">
        <v>859</v>
      </c>
      <c r="P668" s="4" t="s">
        <v>2610</v>
      </c>
      <c r="Q668" s="4" t="s">
        <v>2611</v>
      </c>
      <c r="R668" s="5">
        <v>62030</v>
      </c>
      <c r="S668" s="5">
        <v>30</v>
      </c>
      <c r="T668" s="5">
        <v>30</v>
      </c>
      <c r="U668" s="4" t="s">
        <v>207</v>
      </c>
      <c r="V668" s="4" t="s">
        <v>142</v>
      </c>
      <c r="W668" s="4" t="s">
        <v>103</v>
      </c>
      <c r="X668" s="4" t="s">
        <v>143</v>
      </c>
      <c r="Y668" s="4" t="s">
        <v>103</v>
      </c>
      <c r="Z668" t="str">
        <f t="shared" si="11"/>
        <v>Feb-24</v>
      </c>
    </row>
    <row r="669" spans="1:26" ht="57.6" x14ac:dyDescent="0.3">
      <c r="A669" s="10">
        <v>335</v>
      </c>
      <c r="B669" s="4" t="s">
        <v>129</v>
      </c>
      <c r="C669" s="4" t="s">
        <v>130</v>
      </c>
      <c r="D669" s="4" t="s">
        <v>1481</v>
      </c>
      <c r="E669" s="4" t="s">
        <v>103</v>
      </c>
      <c r="F669" s="4" t="s">
        <v>131</v>
      </c>
      <c r="G669" s="4" t="s">
        <v>132</v>
      </c>
      <c r="H669" s="4" t="s">
        <v>167</v>
      </c>
      <c r="I669" s="5" t="s">
        <v>1700</v>
      </c>
      <c r="J669" s="5" t="s">
        <v>222</v>
      </c>
      <c r="K669" s="5" t="s">
        <v>1700</v>
      </c>
      <c r="L669" s="5" t="s">
        <v>588</v>
      </c>
      <c r="M669" s="4" t="s">
        <v>223</v>
      </c>
      <c r="N669" s="4" t="s">
        <v>2605</v>
      </c>
      <c r="O669" s="4" t="s">
        <v>170</v>
      </c>
      <c r="P669" s="4" t="s">
        <v>2605</v>
      </c>
      <c r="Q669" s="4" t="s">
        <v>2612</v>
      </c>
      <c r="R669" s="5">
        <v>61998</v>
      </c>
      <c r="S669" s="5">
        <v>45</v>
      </c>
      <c r="T669" s="5">
        <v>45</v>
      </c>
      <c r="U669" s="4" t="s">
        <v>417</v>
      </c>
      <c r="V669" s="4" t="s">
        <v>197</v>
      </c>
      <c r="W669" s="4" t="s">
        <v>103</v>
      </c>
      <c r="X669" s="4" t="s">
        <v>143</v>
      </c>
      <c r="Y669" s="4" t="s">
        <v>159</v>
      </c>
      <c r="Z669" t="str">
        <f t="shared" si="11"/>
        <v>Feb-24</v>
      </c>
    </row>
    <row r="670" spans="1:26" ht="57.6" x14ac:dyDescent="0.3">
      <c r="A670" s="10">
        <v>336</v>
      </c>
      <c r="B670" s="4" t="s">
        <v>129</v>
      </c>
      <c r="C670" s="4" t="s">
        <v>130</v>
      </c>
      <c r="D670" s="4" t="s">
        <v>1481</v>
      </c>
      <c r="E670" s="4" t="s">
        <v>103</v>
      </c>
      <c r="F670" s="4" t="s">
        <v>131</v>
      </c>
      <c r="G670" s="4" t="s">
        <v>166</v>
      </c>
      <c r="H670" s="4" t="s">
        <v>133</v>
      </c>
      <c r="I670" s="5" t="s">
        <v>1633</v>
      </c>
      <c r="J670" s="5" t="s">
        <v>2255</v>
      </c>
      <c r="K670" s="5" t="s">
        <v>1633</v>
      </c>
      <c r="L670" s="5" t="s">
        <v>136</v>
      </c>
      <c r="M670" s="4" t="s">
        <v>263</v>
      </c>
      <c r="N670" s="4" t="s">
        <v>2613</v>
      </c>
      <c r="O670" s="4" t="s">
        <v>103</v>
      </c>
      <c r="P670" s="4" t="s">
        <v>2613</v>
      </c>
      <c r="Q670" s="4" t="s">
        <v>2614</v>
      </c>
      <c r="R670" s="5">
        <v>62037</v>
      </c>
      <c r="S670" s="5">
        <v>20</v>
      </c>
      <c r="T670" s="5">
        <v>20</v>
      </c>
      <c r="U670" s="4" t="s">
        <v>2127</v>
      </c>
      <c r="V670" s="4" t="s">
        <v>142</v>
      </c>
      <c r="W670" s="4" t="s">
        <v>103</v>
      </c>
      <c r="X670" s="4" t="s">
        <v>143</v>
      </c>
      <c r="Y670" s="4" t="s">
        <v>103</v>
      </c>
      <c r="Z670" t="str">
        <f t="shared" si="11"/>
        <v>Feb-24</v>
      </c>
    </row>
    <row r="671" spans="1:26" ht="57.6" x14ac:dyDescent="0.3">
      <c r="A671" s="10">
        <v>337</v>
      </c>
      <c r="B671" s="4" t="s">
        <v>129</v>
      </c>
      <c r="C671" s="4" t="s">
        <v>130</v>
      </c>
      <c r="D671" s="4" t="s">
        <v>1481</v>
      </c>
      <c r="E671" s="4" t="s">
        <v>103</v>
      </c>
      <c r="F671" s="4" t="s">
        <v>131</v>
      </c>
      <c r="G671" s="4" t="s">
        <v>132</v>
      </c>
      <c r="H671" s="4" t="s">
        <v>167</v>
      </c>
      <c r="I671" s="5" t="s">
        <v>1714</v>
      </c>
      <c r="J671" s="5" t="s">
        <v>155</v>
      </c>
      <c r="K671" s="5" t="s">
        <v>1714</v>
      </c>
      <c r="L671" s="5" t="s">
        <v>279</v>
      </c>
      <c r="M671" s="4" t="s">
        <v>223</v>
      </c>
      <c r="N671" s="4" t="s">
        <v>599</v>
      </c>
      <c r="O671" s="4" t="s">
        <v>170</v>
      </c>
      <c r="P671" s="4" t="s">
        <v>599</v>
      </c>
      <c r="Q671" s="4" t="s">
        <v>2615</v>
      </c>
      <c r="R671" s="5">
        <v>62060</v>
      </c>
      <c r="S671" s="5">
        <v>30</v>
      </c>
      <c r="T671" s="5">
        <v>30</v>
      </c>
      <c r="U671" s="4" t="s">
        <v>417</v>
      </c>
      <c r="V671" s="4" t="s">
        <v>151</v>
      </c>
      <c r="W671" s="4" t="s">
        <v>103</v>
      </c>
      <c r="X671" s="4" t="s">
        <v>143</v>
      </c>
      <c r="Y671" s="4" t="s">
        <v>152</v>
      </c>
      <c r="Z671" t="str">
        <f t="shared" si="11"/>
        <v>Feb-24</v>
      </c>
    </row>
    <row r="672" spans="1:26" ht="72" x14ac:dyDescent="0.3">
      <c r="A672" s="10">
        <v>338</v>
      </c>
      <c r="B672" s="4" t="s">
        <v>129</v>
      </c>
      <c r="C672" s="4" t="s">
        <v>130</v>
      </c>
      <c r="D672" s="4" t="s">
        <v>1481</v>
      </c>
      <c r="E672" s="4" t="s">
        <v>103</v>
      </c>
      <c r="F672" s="4" t="s">
        <v>131</v>
      </c>
      <c r="G672" s="4" t="s">
        <v>132</v>
      </c>
      <c r="H672" s="4" t="s">
        <v>167</v>
      </c>
      <c r="I672" s="5" t="s">
        <v>1718</v>
      </c>
      <c r="J672" s="5" t="s">
        <v>145</v>
      </c>
      <c r="K672" s="5" t="s">
        <v>1718</v>
      </c>
      <c r="L672" s="5" t="s">
        <v>154</v>
      </c>
      <c r="M672" s="4" t="s">
        <v>223</v>
      </c>
      <c r="N672" s="4" t="s">
        <v>2605</v>
      </c>
      <c r="O672" s="4" t="s">
        <v>170</v>
      </c>
      <c r="P672" s="4" t="s">
        <v>2605</v>
      </c>
      <c r="Q672" s="4" t="s">
        <v>2616</v>
      </c>
      <c r="R672" s="5">
        <v>62068</v>
      </c>
      <c r="S672" s="5">
        <v>30</v>
      </c>
      <c r="T672" s="5">
        <v>30</v>
      </c>
      <c r="U672" s="4" t="s">
        <v>2617</v>
      </c>
      <c r="V672" s="4" t="s">
        <v>151</v>
      </c>
      <c r="W672" s="4" t="s">
        <v>103</v>
      </c>
      <c r="X672" s="4" t="s">
        <v>143</v>
      </c>
      <c r="Y672" s="4" t="s">
        <v>159</v>
      </c>
      <c r="Z672" t="str">
        <f t="shared" si="11"/>
        <v>Feb-24</v>
      </c>
    </row>
    <row r="673" spans="1:26" ht="57.6" x14ac:dyDescent="0.3">
      <c r="A673" s="10">
        <v>339</v>
      </c>
      <c r="B673" s="4" t="s">
        <v>129</v>
      </c>
      <c r="C673" s="4" t="s">
        <v>130</v>
      </c>
      <c r="D673" s="4" t="s">
        <v>1481</v>
      </c>
      <c r="E673" s="4" t="s">
        <v>103</v>
      </c>
      <c r="F673" s="4" t="s">
        <v>131</v>
      </c>
      <c r="G673" s="4" t="s">
        <v>132</v>
      </c>
      <c r="H673" s="4" t="s">
        <v>167</v>
      </c>
      <c r="I673" s="5" t="s">
        <v>1722</v>
      </c>
      <c r="J673" s="5" t="s">
        <v>161</v>
      </c>
      <c r="K673" s="5" t="s">
        <v>1722</v>
      </c>
      <c r="L673" s="5" t="s">
        <v>136</v>
      </c>
      <c r="M673" s="4" t="s">
        <v>223</v>
      </c>
      <c r="N673" s="4" t="s">
        <v>2605</v>
      </c>
      <c r="O673" s="4" t="s">
        <v>170</v>
      </c>
      <c r="P673" s="4" t="s">
        <v>2605</v>
      </c>
      <c r="Q673" s="4" t="s">
        <v>2606</v>
      </c>
      <c r="R673" s="5">
        <v>62097</v>
      </c>
      <c r="S673" s="5">
        <v>30</v>
      </c>
      <c r="T673" s="5">
        <v>30</v>
      </c>
      <c r="U673" s="4" t="s">
        <v>417</v>
      </c>
      <c r="V673" s="4" t="s">
        <v>142</v>
      </c>
      <c r="W673" s="4" t="s">
        <v>103</v>
      </c>
      <c r="X673" s="4" t="s">
        <v>143</v>
      </c>
      <c r="Y673" s="4" t="s">
        <v>159</v>
      </c>
      <c r="Z673" t="str">
        <f t="shared" si="11"/>
        <v>Feb-24</v>
      </c>
    </row>
    <row r="674" spans="1:26" ht="43.2" x14ac:dyDescent="0.3">
      <c r="A674" s="10">
        <v>340</v>
      </c>
      <c r="B674" s="4" t="s">
        <v>129</v>
      </c>
      <c r="C674" s="4" t="s">
        <v>130</v>
      </c>
      <c r="D674" s="4" t="s">
        <v>1481</v>
      </c>
      <c r="E674" s="4" t="s">
        <v>103</v>
      </c>
      <c r="F674" s="4" t="s">
        <v>131</v>
      </c>
      <c r="G674" s="4" t="s">
        <v>132</v>
      </c>
      <c r="H674" s="4" t="s">
        <v>167</v>
      </c>
      <c r="I674" s="5" t="s">
        <v>1597</v>
      </c>
      <c r="J674" s="5" t="s">
        <v>906</v>
      </c>
      <c r="K674" s="5" t="s">
        <v>1597</v>
      </c>
      <c r="L674" s="5" t="s">
        <v>161</v>
      </c>
      <c r="M674" s="4" t="s">
        <v>223</v>
      </c>
      <c r="N674" s="4" t="s">
        <v>2618</v>
      </c>
      <c r="O674" s="4" t="s">
        <v>1159</v>
      </c>
      <c r="P674" s="4" t="s">
        <v>2618</v>
      </c>
      <c r="Q674" s="4" t="s">
        <v>2619</v>
      </c>
      <c r="R674" s="5">
        <v>62116</v>
      </c>
      <c r="S674" s="5">
        <v>90</v>
      </c>
      <c r="T674" s="5">
        <v>90</v>
      </c>
      <c r="U674" s="4" t="s">
        <v>417</v>
      </c>
      <c r="V674" s="4" t="s">
        <v>142</v>
      </c>
      <c r="W674" s="4" t="s">
        <v>103</v>
      </c>
      <c r="X674" s="4" t="s">
        <v>143</v>
      </c>
      <c r="Y674" s="4" t="s">
        <v>159</v>
      </c>
      <c r="Z674" t="str">
        <f t="shared" si="11"/>
        <v>Feb-24</v>
      </c>
    </row>
    <row r="675" spans="1:26" ht="57.6" x14ac:dyDescent="0.3">
      <c r="A675" s="10">
        <v>341</v>
      </c>
      <c r="B675" s="4" t="s">
        <v>129</v>
      </c>
      <c r="C675" s="4" t="s">
        <v>130</v>
      </c>
      <c r="D675" s="4" t="s">
        <v>1481</v>
      </c>
      <c r="E675" s="4" t="s">
        <v>103</v>
      </c>
      <c r="F675" s="4" t="s">
        <v>131</v>
      </c>
      <c r="G675" s="4" t="s">
        <v>132</v>
      </c>
      <c r="H675" s="4" t="s">
        <v>167</v>
      </c>
      <c r="I675" s="5" t="s">
        <v>1751</v>
      </c>
      <c r="J675" s="5" t="s">
        <v>550</v>
      </c>
      <c r="K675" s="5" t="s">
        <v>1751</v>
      </c>
      <c r="L675" s="5" t="s">
        <v>978</v>
      </c>
      <c r="M675" s="4" t="s">
        <v>223</v>
      </c>
      <c r="N675" s="4" t="s">
        <v>599</v>
      </c>
      <c r="O675" s="4" t="s">
        <v>170</v>
      </c>
      <c r="P675" s="4" t="s">
        <v>599</v>
      </c>
      <c r="Q675" s="4" t="s">
        <v>2620</v>
      </c>
      <c r="R675" s="5">
        <v>62142</v>
      </c>
      <c r="S675" s="5">
        <v>30</v>
      </c>
      <c r="T675" s="5">
        <v>30</v>
      </c>
      <c r="U675" s="4" t="s">
        <v>417</v>
      </c>
      <c r="V675" s="4" t="s">
        <v>142</v>
      </c>
      <c r="W675" s="4" t="s">
        <v>103</v>
      </c>
      <c r="X675" s="4" t="s">
        <v>143</v>
      </c>
      <c r="Y675" s="4" t="s">
        <v>152</v>
      </c>
      <c r="Z675" t="str">
        <f t="shared" si="11"/>
        <v>Feb-24</v>
      </c>
    </row>
    <row r="676" spans="1:26" ht="57.6" x14ac:dyDescent="0.3">
      <c r="A676" s="10">
        <v>342</v>
      </c>
      <c r="B676" s="4" t="s">
        <v>129</v>
      </c>
      <c r="C676" s="4" t="s">
        <v>130</v>
      </c>
      <c r="D676" s="4" t="s">
        <v>1564</v>
      </c>
      <c r="E676" s="4" t="s">
        <v>103</v>
      </c>
      <c r="F676" s="4" t="s">
        <v>131</v>
      </c>
      <c r="G676" s="4" t="s">
        <v>166</v>
      </c>
      <c r="H676" s="4" t="s">
        <v>133</v>
      </c>
      <c r="I676" s="5" t="s">
        <v>1666</v>
      </c>
      <c r="J676" s="5" t="s">
        <v>695</v>
      </c>
      <c r="K676" s="5" t="s">
        <v>1666</v>
      </c>
      <c r="L676" s="5" t="s">
        <v>234</v>
      </c>
      <c r="M676" s="4" t="s">
        <v>263</v>
      </c>
      <c r="N676" s="4" t="s">
        <v>2621</v>
      </c>
      <c r="O676" s="4" t="s">
        <v>170</v>
      </c>
      <c r="P676" s="4" t="s">
        <v>2621</v>
      </c>
      <c r="Q676" s="4" t="s">
        <v>2622</v>
      </c>
      <c r="R676" s="5">
        <v>61821</v>
      </c>
      <c r="S676" s="5">
        <v>30</v>
      </c>
      <c r="T676" s="5">
        <v>30</v>
      </c>
      <c r="U676" s="4" t="s">
        <v>625</v>
      </c>
      <c r="V676" s="4" t="s">
        <v>197</v>
      </c>
      <c r="W676" s="4" t="s">
        <v>103</v>
      </c>
      <c r="X676" s="4" t="s">
        <v>143</v>
      </c>
      <c r="Y676" s="4" t="s">
        <v>103</v>
      </c>
      <c r="Z676" t="str">
        <f t="shared" si="11"/>
        <v>Feb-24</v>
      </c>
    </row>
    <row r="677" spans="1:26" ht="57.6" x14ac:dyDescent="0.3">
      <c r="A677" s="10">
        <v>343</v>
      </c>
      <c r="B677" s="4" t="s">
        <v>129</v>
      </c>
      <c r="C677" s="4" t="s">
        <v>130</v>
      </c>
      <c r="D677" s="4" t="s">
        <v>1564</v>
      </c>
      <c r="E677" s="4" t="s">
        <v>103</v>
      </c>
      <c r="F677" s="4" t="s">
        <v>131</v>
      </c>
      <c r="G677" s="4" t="s">
        <v>132</v>
      </c>
      <c r="H677" s="4" t="s">
        <v>167</v>
      </c>
      <c r="I677" s="5" t="s">
        <v>1714</v>
      </c>
      <c r="J677" s="5" t="s">
        <v>621</v>
      </c>
      <c r="K677" s="5" t="s">
        <v>1714</v>
      </c>
      <c r="L677" s="5" t="s">
        <v>191</v>
      </c>
      <c r="M677" s="4" t="s">
        <v>223</v>
      </c>
      <c r="N677" s="4" t="s">
        <v>2192</v>
      </c>
      <c r="O677" s="4" t="s">
        <v>170</v>
      </c>
      <c r="P677" s="4" t="s">
        <v>2192</v>
      </c>
      <c r="Q677" s="4" t="s">
        <v>2623</v>
      </c>
      <c r="R677" s="5">
        <v>62059</v>
      </c>
      <c r="S677" s="5">
        <v>180</v>
      </c>
      <c r="T677" s="5">
        <v>180</v>
      </c>
      <c r="U677" s="4" t="s">
        <v>417</v>
      </c>
      <c r="V677" s="4" t="s">
        <v>151</v>
      </c>
      <c r="W677" s="4" t="s">
        <v>103</v>
      </c>
      <c r="X677" s="4" t="s">
        <v>143</v>
      </c>
      <c r="Y677" s="4" t="s">
        <v>152</v>
      </c>
      <c r="Z677" t="str">
        <f t="shared" si="11"/>
        <v>Feb-24</v>
      </c>
    </row>
    <row r="678" spans="1:26" ht="86.4" x14ac:dyDescent="0.3">
      <c r="A678" s="10">
        <v>344</v>
      </c>
      <c r="B678" s="4" t="s">
        <v>129</v>
      </c>
      <c r="C678" s="4" t="s">
        <v>130</v>
      </c>
      <c r="D678" s="4" t="s">
        <v>1564</v>
      </c>
      <c r="E678" s="4" t="s">
        <v>103</v>
      </c>
      <c r="F678" s="4" t="s">
        <v>131</v>
      </c>
      <c r="G678" s="4" t="s">
        <v>132</v>
      </c>
      <c r="H678" s="4" t="s">
        <v>167</v>
      </c>
      <c r="I678" s="5" t="s">
        <v>1722</v>
      </c>
      <c r="J678" s="5" t="s">
        <v>621</v>
      </c>
      <c r="K678" s="5" t="s">
        <v>1722</v>
      </c>
      <c r="L678" s="5" t="s">
        <v>192</v>
      </c>
      <c r="M678" s="4" t="s">
        <v>223</v>
      </c>
      <c r="N678" s="4" t="s">
        <v>2624</v>
      </c>
      <c r="O678" s="4" t="s">
        <v>103</v>
      </c>
      <c r="P678" s="4" t="s">
        <v>2625</v>
      </c>
      <c r="Q678" s="4" t="s">
        <v>2626</v>
      </c>
      <c r="R678" s="5">
        <v>62094</v>
      </c>
      <c r="S678" s="5">
        <v>270</v>
      </c>
      <c r="T678" s="5">
        <v>270</v>
      </c>
      <c r="U678" s="4" t="s">
        <v>2627</v>
      </c>
      <c r="V678" s="4" t="s">
        <v>151</v>
      </c>
      <c r="W678" s="4" t="s">
        <v>103</v>
      </c>
      <c r="X678" s="4" t="s">
        <v>143</v>
      </c>
      <c r="Y678" s="4">
        <v>72161</v>
      </c>
      <c r="Z678" t="str">
        <f t="shared" si="11"/>
        <v>Feb-24</v>
      </c>
    </row>
    <row r="679" spans="1:26" ht="57.6" x14ac:dyDescent="0.3">
      <c r="A679" s="10">
        <v>345</v>
      </c>
      <c r="B679" s="4" t="s">
        <v>129</v>
      </c>
      <c r="C679" s="4" t="s">
        <v>130</v>
      </c>
      <c r="D679" s="4" t="s">
        <v>1564</v>
      </c>
      <c r="E679" s="4" t="s">
        <v>103</v>
      </c>
      <c r="F679" s="4" t="s">
        <v>131</v>
      </c>
      <c r="G679" s="4" t="s">
        <v>132</v>
      </c>
      <c r="H679" s="4" t="s">
        <v>167</v>
      </c>
      <c r="I679" s="5" t="s">
        <v>1597</v>
      </c>
      <c r="J679" s="5" t="s">
        <v>1115</v>
      </c>
      <c r="K679" s="5" t="s">
        <v>1751</v>
      </c>
      <c r="L679" s="5" t="s">
        <v>459</v>
      </c>
      <c r="M679" s="4" t="s">
        <v>223</v>
      </c>
      <c r="N679" s="4" t="s">
        <v>2628</v>
      </c>
      <c r="O679" s="4" t="s">
        <v>103</v>
      </c>
      <c r="P679" s="4" t="s">
        <v>2629</v>
      </c>
      <c r="Q679" s="4" t="s">
        <v>2630</v>
      </c>
      <c r="R679" s="5">
        <v>62110</v>
      </c>
      <c r="S679" s="5">
        <v>320</v>
      </c>
      <c r="T679" s="5">
        <v>320</v>
      </c>
      <c r="U679" s="4" t="s">
        <v>2631</v>
      </c>
      <c r="V679" s="4" t="s">
        <v>197</v>
      </c>
      <c r="W679" s="4" t="s">
        <v>103</v>
      </c>
      <c r="X679" s="4" t="s">
        <v>143</v>
      </c>
      <c r="Y679" s="4">
        <v>72165</v>
      </c>
      <c r="Z679" t="str">
        <f t="shared" si="11"/>
        <v>Feb-24</v>
      </c>
    </row>
    <row r="680" spans="1:26" ht="43.2" x14ac:dyDescent="0.3">
      <c r="A680" s="10">
        <v>346</v>
      </c>
      <c r="B680" s="4" t="s">
        <v>129</v>
      </c>
      <c r="C680" s="4" t="s">
        <v>130</v>
      </c>
      <c r="D680" s="4" t="s">
        <v>1491</v>
      </c>
      <c r="E680" s="4" t="s">
        <v>103</v>
      </c>
      <c r="F680" s="4" t="s">
        <v>131</v>
      </c>
      <c r="G680" s="4" t="s">
        <v>132</v>
      </c>
      <c r="H680" s="4" t="s">
        <v>133</v>
      </c>
      <c r="I680" s="5" t="s">
        <v>1640</v>
      </c>
      <c r="J680" s="5" t="s">
        <v>978</v>
      </c>
      <c r="K680" s="5" t="s">
        <v>1640</v>
      </c>
      <c r="L680" s="5" t="s">
        <v>1205</v>
      </c>
      <c r="M680" s="4" t="s">
        <v>137</v>
      </c>
      <c r="N680" s="4" t="s">
        <v>2632</v>
      </c>
      <c r="O680" s="4" t="s">
        <v>103</v>
      </c>
      <c r="P680" s="4" t="s">
        <v>2633</v>
      </c>
      <c r="Q680" s="4" t="s">
        <v>2634</v>
      </c>
      <c r="R680" s="5">
        <v>61805</v>
      </c>
      <c r="S680" s="5">
        <v>75</v>
      </c>
      <c r="T680" s="5">
        <v>75</v>
      </c>
      <c r="U680" s="4" t="s">
        <v>260</v>
      </c>
      <c r="V680" s="4" t="s">
        <v>142</v>
      </c>
      <c r="W680" s="4" t="s">
        <v>103</v>
      </c>
      <c r="X680" s="4" t="s">
        <v>143</v>
      </c>
      <c r="Y680" s="4" t="s">
        <v>395</v>
      </c>
      <c r="Z680" t="str">
        <f t="shared" si="11"/>
        <v>Feb-24</v>
      </c>
    </row>
    <row r="681" spans="1:26" ht="43.2" x14ac:dyDescent="0.3">
      <c r="A681" s="10">
        <v>347</v>
      </c>
      <c r="B681" s="4" t="s">
        <v>129</v>
      </c>
      <c r="C681" s="4" t="s">
        <v>130</v>
      </c>
      <c r="D681" s="4" t="s">
        <v>1491</v>
      </c>
      <c r="E681" s="4" t="s">
        <v>103</v>
      </c>
      <c r="F681" s="4" t="s">
        <v>131</v>
      </c>
      <c r="G681" s="4" t="s">
        <v>132</v>
      </c>
      <c r="H681" s="4" t="s">
        <v>167</v>
      </c>
      <c r="I681" s="5" t="s">
        <v>1648</v>
      </c>
      <c r="J681" s="5" t="s">
        <v>145</v>
      </c>
      <c r="K681" s="5" t="s">
        <v>1648</v>
      </c>
      <c r="L681" s="5" t="s">
        <v>241</v>
      </c>
      <c r="M681" s="4" t="s">
        <v>223</v>
      </c>
      <c r="N681" s="4" t="s">
        <v>2635</v>
      </c>
      <c r="O681" s="4" t="s">
        <v>103</v>
      </c>
      <c r="P681" s="4" t="s">
        <v>2636</v>
      </c>
      <c r="Q681" s="4" t="s">
        <v>2637</v>
      </c>
      <c r="R681" s="5">
        <v>61813</v>
      </c>
      <c r="S681" s="5">
        <v>150</v>
      </c>
      <c r="T681" s="5">
        <v>150</v>
      </c>
      <c r="U681" s="4" t="s">
        <v>2638</v>
      </c>
      <c r="V681" s="4" t="s">
        <v>151</v>
      </c>
      <c r="W681" s="4" t="s">
        <v>103</v>
      </c>
      <c r="X681" s="4" t="s">
        <v>143</v>
      </c>
      <c r="Y681" s="4">
        <v>69365</v>
      </c>
      <c r="Z681" t="str">
        <f t="shared" si="11"/>
        <v>Feb-24</v>
      </c>
    </row>
    <row r="682" spans="1:26" ht="43.2" x14ac:dyDescent="0.3">
      <c r="A682" s="10">
        <v>348</v>
      </c>
      <c r="B682" s="4" t="s">
        <v>129</v>
      </c>
      <c r="C682" s="4" t="s">
        <v>130</v>
      </c>
      <c r="D682" s="4" t="s">
        <v>1491</v>
      </c>
      <c r="E682" s="4" t="s">
        <v>103</v>
      </c>
      <c r="F682" s="4" t="s">
        <v>131</v>
      </c>
      <c r="G682" s="4" t="s">
        <v>132</v>
      </c>
      <c r="H682" s="4" t="s">
        <v>167</v>
      </c>
      <c r="I682" s="5" t="s">
        <v>1609</v>
      </c>
      <c r="J682" s="5" t="s">
        <v>1885</v>
      </c>
      <c r="K682" s="5" t="s">
        <v>1609</v>
      </c>
      <c r="L682" s="5" t="s">
        <v>146</v>
      </c>
      <c r="M682" s="4" t="s">
        <v>223</v>
      </c>
      <c r="N682" s="4" t="s">
        <v>2639</v>
      </c>
      <c r="O682" s="4" t="s">
        <v>103</v>
      </c>
      <c r="P682" s="4" t="s">
        <v>2640</v>
      </c>
      <c r="Q682" s="4" t="s">
        <v>2641</v>
      </c>
      <c r="R682" s="5">
        <v>61989</v>
      </c>
      <c r="S682" s="5">
        <v>60</v>
      </c>
      <c r="T682" s="5">
        <v>60</v>
      </c>
      <c r="U682" s="4" t="s">
        <v>370</v>
      </c>
      <c r="V682" s="4" t="s">
        <v>151</v>
      </c>
      <c r="W682" s="4" t="s">
        <v>103</v>
      </c>
      <c r="X682" s="4" t="s">
        <v>143</v>
      </c>
      <c r="Y682" s="4">
        <v>69445</v>
      </c>
      <c r="Z682" t="str">
        <f t="shared" si="11"/>
        <v>Feb-24</v>
      </c>
    </row>
    <row r="683" spans="1:26" ht="43.2" x14ac:dyDescent="0.3">
      <c r="A683" s="10">
        <v>349</v>
      </c>
      <c r="B683" s="4" t="s">
        <v>129</v>
      </c>
      <c r="C683" s="4" t="s">
        <v>130</v>
      </c>
      <c r="D683" s="4" t="s">
        <v>1491</v>
      </c>
      <c r="E683" s="4" t="s">
        <v>103</v>
      </c>
      <c r="F683" s="4" t="s">
        <v>131</v>
      </c>
      <c r="G683" s="4" t="s">
        <v>132</v>
      </c>
      <c r="H683" s="4" t="s">
        <v>167</v>
      </c>
      <c r="I683" s="5" t="s">
        <v>1700</v>
      </c>
      <c r="J683" s="5" t="s">
        <v>145</v>
      </c>
      <c r="K683" s="5" t="s">
        <v>1700</v>
      </c>
      <c r="L683" s="5" t="s">
        <v>1245</v>
      </c>
      <c r="M683" s="4" t="s">
        <v>223</v>
      </c>
      <c r="N683" s="4" t="s">
        <v>2642</v>
      </c>
      <c r="O683" s="4" t="s">
        <v>103</v>
      </c>
      <c r="P683" s="4" t="s">
        <v>2643</v>
      </c>
      <c r="Q683" s="4" t="s">
        <v>2644</v>
      </c>
      <c r="R683" s="5">
        <v>62024</v>
      </c>
      <c r="S683" s="5">
        <v>375</v>
      </c>
      <c r="T683" s="5">
        <v>375</v>
      </c>
      <c r="U683" s="4" t="s">
        <v>2123</v>
      </c>
      <c r="V683" s="4" t="s">
        <v>151</v>
      </c>
      <c r="W683" s="4" t="s">
        <v>103</v>
      </c>
      <c r="X683" s="4" t="s">
        <v>143</v>
      </c>
      <c r="Y683" s="4">
        <v>69447</v>
      </c>
      <c r="Z683" t="str">
        <f t="shared" si="11"/>
        <v>Feb-24</v>
      </c>
    </row>
    <row r="684" spans="1:26" ht="43.2" x14ac:dyDescent="0.3">
      <c r="A684" s="10">
        <v>350</v>
      </c>
      <c r="B684" s="4" t="s">
        <v>129</v>
      </c>
      <c r="C684" s="4" t="s">
        <v>1307</v>
      </c>
      <c r="D684" s="4" t="s">
        <v>1506</v>
      </c>
      <c r="E684" s="4" t="s">
        <v>103</v>
      </c>
      <c r="F684" s="4" t="s">
        <v>131</v>
      </c>
      <c r="G684" s="4" t="s">
        <v>132</v>
      </c>
      <c r="H684" s="4" t="s">
        <v>133</v>
      </c>
      <c r="I684" s="5" t="s">
        <v>1645</v>
      </c>
      <c r="J684" s="5" t="s">
        <v>136</v>
      </c>
      <c r="K684" s="5" t="s">
        <v>1645</v>
      </c>
      <c r="L684" s="5" t="s">
        <v>176</v>
      </c>
      <c r="M684" s="4" t="s">
        <v>137</v>
      </c>
      <c r="N684" s="4" t="s">
        <v>2645</v>
      </c>
      <c r="O684" s="4" t="s">
        <v>103</v>
      </c>
      <c r="P684" s="4" t="s">
        <v>2646</v>
      </c>
      <c r="Q684" s="4" t="s">
        <v>2647</v>
      </c>
      <c r="R684" s="5">
        <v>61802</v>
      </c>
      <c r="S684" s="5">
        <v>90</v>
      </c>
      <c r="T684" s="5">
        <v>90</v>
      </c>
      <c r="U684" s="4" t="s">
        <v>103</v>
      </c>
      <c r="V684" s="4" t="s">
        <v>142</v>
      </c>
      <c r="W684" s="4" t="s">
        <v>103</v>
      </c>
      <c r="X684" s="4" t="s">
        <v>143</v>
      </c>
      <c r="Y684" s="4" t="s">
        <v>2648</v>
      </c>
      <c r="Z684" t="str">
        <f t="shared" si="11"/>
        <v>Feb-24</v>
      </c>
    </row>
    <row r="685" spans="1:26" ht="43.2" x14ac:dyDescent="0.3">
      <c r="A685" s="10">
        <v>351</v>
      </c>
      <c r="B685" s="4" t="s">
        <v>129</v>
      </c>
      <c r="C685" s="4" t="s">
        <v>1307</v>
      </c>
      <c r="D685" s="4" t="s">
        <v>1506</v>
      </c>
      <c r="E685" s="4" t="s">
        <v>103</v>
      </c>
      <c r="F685" s="4" t="s">
        <v>131</v>
      </c>
      <c r="G685" s="4" t="s">
        <v>166</v>
      </c>
      <c r="H685" s="4" t="s">
        <v>167</v>
      </c>
      <c r="I685" s="5" t="s">
        <v>2241</v>
      </c>
      <c r="J685" s="5" t="s">
        <v>1309</v>
      </c>
      <c r="K685" s="5" t="s">
        <v>2241</v>
      </c>
      <c r="L685" s="5" t="s">
        <v>235</v>
      </c>
      <c r="M685" s="4" t="s">
        <v>1275</v>
      </c>
      <c r="N685" s="4" t="s">
        <v>2649</v>
      </c>
      <c r="O685" s="4" t="s">
        <v>103</v>
      </c>
      <c r="P685" s="4" t="s">
        <v>2649</v>
      </c>
      <c r="Q685" s="4" t="s">
        <v>2650</v>
      </c>
      <c r="R685" s="5">
        <v>62150</v>
      </c>
      <c r="S685" s="5">
        <v>0</v>
      </c>
      <c r="T685" s="5">
        <v>0</v>
      </c>
      <c r="U685" s="4" t="s">
        <v>620</v>
      </c>
      <c r="V685" s="4" t="s">
        <v>197</v>
      </c>
      <c r="W685" s="4" t="s">
        <v>103</v>
      </c>
      <c r="X685" s="4" t="s">
        <v>143</v>
      </c>
      <c r="Y685" s="4" t="s">
        <v>152</v>
      </c>
      <c r="Z685" t="str">
        <f t="shared" si="11"/>
        <v>Feb-24</v>
      </c>
    </row>
    <row r="686" spans="1:26" ht="43.2" x14ac:dyDescent="0.3">
      <c r="A686" s="10">
        <v>352</v>
      </c>
      <c r="B686" s="4" t="s">
        <v>129</v>
      </c>
      <c r="C686" s="4" t="s">
        <v>1307</v>
      </c>
      <c r="D686" s="4" t="s">
        <v>1518</v>
      </c>
      <c r="E686" s="4" t="s">
        <v>103</v>
      </c>
      <c r="F686" s="4" t="s">
        <v>131</v>
      </c>
      <c r="G686" s="4" t="s">
        <v>132</v>
      </c>
      <c r="H686" s="4" t="s">
        <v>133</v>
      </c>
      <c r="I686" s="5" t="s">
        <v>1947</v>
      </c>
      <c r="J686" s="5" t="s">
        <v>216</v>
      </c>
      <c r="K686" s="5" t="s">
        <v>1947</v>
      </c>
      <c r="L686" s="5" t="s">
        <v>798</v>
      </c>
      <c r="M686" s="4" t="s">
        <v>137</v>
      </c>
      <c r="N686" s="4" t="s">
        <v>2651</v>
      </c>
      <c r="O686" s="4" t="s">
        <v>103</v>
      </c>
      <c r="P686" s="4" t="s">
        <v>2652</v>
      </c>
      <c r="Q686" s="4" t="s">
        <v>2653</v>
      </c>
      <c r="R686" s="5">
        <v>62048</v>
      </c>
      <c r="S686" s="5">
        <v>25</v>
      </c>
      <c r="T686" s="5">
        <v>25</v>
      </c>
      <c r="U686" s="4" t="s">
        <v>2332</v>
      </c>
      <c r="V686" s="4" t="s">
        <v>197</v>
      </c>
      <c r="W686" s="4" t="s">
        <v>103</v>
      </c>
      <c r="X686" s="4" t="s">
        <v>143</v>
      </c>
      <c r="Y686" s="4" t="s">
        <v>152</v>
      </c>
      <c r="Z686" t="str">
        <f t="shared" si="11"/>
        <v>Feb-24</v>
      </c>
    </row>
    <row r="687" spans="1:26" ht="43.2" x14ac:dyDescent="0.3">
      <c r="A687" s="10">
        <v>353</v>
      </c>
      <c r="B687" s="4" t="s">
        <v>129</v>
      </c>
      <c r="C687" s="4" t="s">
        <v>1307</v>
      </c>
      <c r="D687" s="4" t="s">
        <v>1518</v>
      </c>
      <c r="E687" s="4" t="s">
        <v>103</v>
      </c>
      <c r="F687" s="4" t="s">
        <v>131</v>
      </c>
      <c r="G687" s="4" t="s">
        <v>166</v>
      </c>
      <c r="H687" s="4" t="s">
        <v>133</v>
      </c>
      <c r="I687" s="5" t="s">
        <v>1947</v>
      </c>
      <c r="J687" s="5" t="s">
        <v>353</v>
      </c>
      <c r="K687" s="5" t="s">
        <v>1947</v>
      </c>
      <c r="L687" s="5" t="s">
        <v>621</v>
      </c>
      <c r="M687" s="4" t="s">
        <v>263</v>
      </c>
      <c r="N687" s="4" t="s">
        <v>2654</v>
      </c>
      <c r="O687" s="4" t="s">
        <v>103</v>
      </c>
      <c r="P687" s="4" t="s">
        <v>2654</v>
      </c>
      <c r="Q687" s="4" t="s">
        <v>2655</v>
      </c>
      <c r="R687" s="5">
        <v>62033</v>
      </c>
      <c r="S687" s="5">
        <v>60</v>
      </c>
      <c r="T687" s="5">
        <v>60</v>
      </c>
      <c r="U687" s="4" t="s">
        <v>2656</v>
      </c>
      <c r="V687" s="4" t="s">
        <v>151</v>
      </c>
      <c r="W687" s="4" t="s">
        <v>103</v>
      </c>
      <c r="X687" s="4" t="s">
        <v>143</v>
      </c>
      <c r="Y687" s="4" t="s">
        <v>103</v>
      </c>
      <c r="Z687" t="str">
        <f t="shared" si="11"/>
        <v>Feb-24</v>
      </c>
    </row>
    <row r="688" spans="1:26" ht="57.6" x14ac:dyDescent="0.3">
      <c r="A688" s="10">
        <v>354</v>
      </c>
      <c r="B688" s="4" t="s">
        <v>129</v>
      </c>
      <c r="C688" s="4" t="s">
        <v>1307</v>
      </c>
      <c r="D688" s="4" t="s">
        <v>1518</v>
      </c>
      <c r="E688" s="4" t="s">
        <v>103</v>
      </c>
      <c r="F688" s="4" t="s">
        <v>131</v>
      </c>
      <c r="G688" s="4" t="s">
        <v>166</v>
      </c>
      <c r="H688" s="4" t="s">
        <v>167</v>
      </c>
      <c r="I688" s="5" t="s">
        <v>1947</v>
      </c>
      <c r="J688" s="5" t="s">
        <v>222</v>
      </c>
      <c r="K688" s="5" t="s">
        <v>1947</v>
      </c>
      <c r="L688" s="5" t="s">
        <v>459</v>
      </c>
      <c r="M688" s="4" t="s">
        <v>168</v>
      </c>
      <c r="N688" s="4" t="s">
        <v>424</v>
      </c>
      <c r="O688" s="4" t="s">
        <v>170</v>
      </c>
      <c r="P688" s="4" t="s">
        <v>424</v>
      </c>
      <c r="Q688" s="4" t="s">
        <v>2657</v>
      </c>
      <c r="R688" s="5">
        <v>62028</v>
      </c>
      <c r="S688" s="5">
        <v>30</v>
      </c>
      <c r="T688" s="5">
        <v>30</v>
      </c>
      <c r="U688" s="4" t="s">
        <v>417</v>
      </c>
      <c r="V688" s="4" t="s">
        <v>197</v>
      </c>
      <c r="W688" s="4" t="s">
        <v>103</v>
      </c>
      <c r="X688" s="4" t="s">
        <v>143</v>
      </c>
      <c r="Y688" s="4" t="s">
        <v>152</v>
      </c>
      <c r="Z688" t="str">
        <f t="shared" si="11"/>
        <v>Feb-24</v>
      </c>
    </row>
    <row r="689" spans="1:26" ht="43.2" x14ac:dyDescent="0.3">
      <c r="A689" s="10">
        <v>355</v>
      </c>
      <c r="B689" s="4" t="s">
        <v>129</v>
      </c>
      <c r="C689" s="4" t="s">
        <v>1307</v>
      </c>
      <c r="D689" s="4" t="s">
        <v>1525</v>
      </c>
      <c r="E689" s="4" t="s">
        <v>103</v>
      </c>
      <c r="F689" s="4" t="s">
        <v>131</v>
      </c>
      <c r="G689" s="4" t="s">
        <v>166</v>
      </c>
      <c r="H689" s="4" t="s">
        <v>133</v>
      </c>
      <c r="I689" s="5" t="s">
        <v>1628</v>
      </c>
      <c r="J689" s="5" t="s">
        <v>182</v>
      </c>
      <c r="K689" s="5" t="s">
        <v>1628</v>
      </c>
      <c r="L689" s="5" t="s">
        <v>183</v>
      </c>
      <c r="M689" s="4" t="s">
        <v>707</v>
      </c>
      <c r="N689" s="4" t="s">
        <v>2658</v>
      </c>
      <c r="O689" s="4" t="s">
        <v>2659</v>
      </c>
      <c r="P689" s="4" t="s">
        <v>2660</v>
      </c>
      <c r="Q689" s="4" t="s">
        <v>2661</v>
      </c>
      <c r="R689" s="5">
        <v>61912</v>
      </c>
      <c r="S689" s="5">
        <v>0</v>
      </c>
      <c r="T689" s="5">
        <v>0</v>
      </c>
      <c r="U689" s="4" t="s">
        <v>1272</v>
      </c>
      <c r="V689" s="4" t="s">
        <v>142</v>
      </c>
      <c r="W689" s="4" t="s">
        <v>103</v>
      </c>
      <c r="X689" s="4" t="s">
        <v>143</v>
      </c>
      <c r="Y689" s="4" t="s">
        <v>103</v>
      </c>
      <c r="Z689" t="str">
        <f t="shared" si="11"/>
        <v>Feb-24</v>
      </c>
    </row>
    <row r="690" spans="1:26" ht="43.2" x14ac:dyDescent="0.3">
      <c r="A690" s="10">
        <v>356</v>
      </c>
      <c r="B690" s="4" t="s">
        <v>129</v>
      </c>
      <c r="C690" s="4" t="s">
        <v>1307</v>
      </c>
      <c r="D690" s="4" t="s">
        <v>1525</v>
      </c>
      <c r="E690" s="4" t="s">
        <v>103</v>
      </c>
      <c r="F690" s="4" t="s">
        <v>131</v>
      </c>
      <c r="G690" s="4" t="s">
        <v>132</v>
      </c>
      <c r="H690" s="4" t="s">
        <v>133</v>
      </c>
      <c r="I690" s="5" t="s">
        <v>1580</v>
      </c>
      <c r="J690" s="5" t="s">
        <v>2034</v>
      </c>
      <c r="K690" s="5" t="s">
        <v>1580</v>
      </c>
      <c r="L690" s="5" t="s">
        <v>1476</v>
      </c>
      <c r="M690" s="4" t="s">
        <v>524</v>
      </c>
      <c r="N690" s="4" t="s">
        <v>2662</v>
      </c>
      <c r="O690" s="4" t="s">
        <v>2659</v>
      </c>
      <c r="P690" s="4" t="s">
        <v>2663</v>
      </c>
      <c r="Q690" s="4" t="s">
        <v>2664</v>
      </c>
      <c r="R690" s="5">
        <v>61929</v>
      </c>
      <c r="S690" s="5">
        <v>0</v>
      </c>
      <c r="T690" s="5">
        <v>0</v>
      </c>
      <c r="U690" s="4" t="s">
        <v>1137</v>
      </c>
      <c r="V690" s="4" t="s">
        <v>142</v>
      </c>
      <c r="W690" s="4" t="s">
        <v>103</v>
      </c>
      <c r="X690" s="4" t="s">
        <v>143</v>
      </c>
      <c r="Y690" s="4" t="s">
        <v>2665</v>
      </c>
      <c r="Z690" t="str">
        <f t="shared" si="11"/>
        <v>Feb-24</v>
      </c>
    </row>
    <row r="691" spans="1:26" ht="43.2" x14ac:dyDescent="0.3">
      <c r="A691" s="10">
        <v>357</v>
      </c>
      <c r="B691" s="4" t="s">
        <v>129</v>
      </c>
      <c r="C691" s="4" t="s">
        <v>1307</v>
      </c>
      <c r="D691" s="4" t="s">
        <v>1525</v>
      </c>
      <c r="E691" s="4" t="s">
        <v>103</v>
      </c>
      <c r="F691" s="4" t="s">
        <v>131</v>
      </c>
      <c r="G691" s="4" t="s">
        <v>166</v>
      </c>
      <c r="H691" s="4" t="s">
        <v>133</v>
      </c>
      <c r="I691" s="5" t="s">
        <v>1947</v>
      </c>
      <c r="J691" s="5" t="s">
        <v>136</v>
      </c>
      <c r="K691" s="5" t="s">
        <v>1947</v>
      </c>
      <c r="L691" s="5" t="s">
        <v>647</v>
      </c>
      <c r="M691" s="4" t="s">
        <v>263</v>
      </c>
      <c r="N691" s="4" t="s">
        <v>2666</v>
      </c>
      <c r="O691" s="4" t="s">
        <v>103</v>
      </c>
      <c r="P691" s="4" t="s">
        <v>2666</v>
      </c>
      <c r="Q691" s="4" t="s">
        <v>2667</v>
      </c>
      <c r="R691" s="5">
        <v>62039</v>
      </c>
      <c r="S691" s="5">
        <v>15</v>
      </c>
      <c r="T691" s="5">
        <v>15</v>
      </c>
      <c r="U691" s="4" t="s">
        <v>2668</v>
      </c>
      <c r="V691" s="4" t="s">
        <v>142</v>
      </c>
      <c r="W691" s="4" t="s">
        <v>103</v>
      </c>
      <c r="X691" s="4" t="s">
        <v>143</v>
      </c>
      <c r="Y691" s="4" t="s">
        <v>103</v>
      </c>
      <c r="Z691" t="str">
        <f t="shared" si="11"/>
        <v>Feb-24</v>
      </c>
    </row>
    <row r="692" spans="1:26" ht="57.6" x14ac:dyDescent="0.3">
      <c r="A692" s="10">
        <v>358</v>
      </c>
      <c r="B692" s="4" t="s">
        <v>129</v>
      </c>
      <c r="C692" s="4" t="s">
        <v>1307</v>
      </c>
      <c r="D692" s="4" t="s">
        <v>2669</v>
      </c>
      <c r="E692" s="4" t="s">
        <v>103</v>
      </c>
      <c r="F692" s="4" t="s">
        <v>131</v>
      </c>
      <c r="G692" s="4" t="s">
        <v>132</v>
      </c>
      <c r="H692" s="4" t="s">
        <v>133</v>
      </c>
      <c r="I692" s="5" t="s">
        <v>1591</v>
      </c>
      <c r="J692" s="5" t="s">
        <v>155</v>
      </c>
      <c r="K692" s="5" t="s">
        <v>1591</v>
      </c>
      <c r="L692" s="5" t="s">
        <v>296</v>
      </c>
      <c r="M692" s="4" t="s">
        <v>137</v>
      </c>
      <c r="N692" s="4" t="s">
        <v>2670</v>
      </c>
      <c r="O692" s="4" t="s">
        <v>103</v>
      </c>
      <c r="P692" s="4" t="s">
        <v>2671</v>
      </c>
      <c r="Q692" s="4" t="s">
        <v>2671</v>
      </c>
      <c r="R692" s="5">
        <v>61626</v>
      </c>
      <c r="S692" s="5">
        <v>300</v>
      </c>
      <c r="T692" s="5">
        <v>300</v>
      </c>
      <c r="U692" s="4" t="s">
        <v>2672</v>
      </c>
      <c r="V692" s="4" t="s">
        <v>151</v>
      </c>
      <c r="W692" s="4" t="s">
        <v>103</v>
      </c>
      <c r="X692" s="4" t="s">
        <v>143</v>
      </c>
      <c r="Y692" s="4" t="s">
        <v>152</v>
      </c>
      <c r="Z692" t="str">
        <f t="shared" si="11"/>
        <v>Feb-24</v>
      </c>
    </row>
    <row r="693" spans="1:26" ht="57.6" x14ac:dyDescent="0.3">
      <c r="A693" s="10">
        <v>359</v>
      </c>
      <c r="B693" s="4" t="s">
        <v>129</v>
      </c>
      <c r="C693" s="4" t="s">
        <v>1307</v>
      </c>
      <c r="D693" s="4" t="s">
        <v>2669</v>
      </c>
      <c r="E693" s="4" t="s">
        <v>103</v>
      </c>
      <c r="F693" s="4" t="s">
        <v>131</v>
      </c>
      <c r="G693" s="4" t="s">
        <v>132</v>
      </c>
      <c r="H693" s="4" t="s">
        <v>167</v>
      </c>
      <c r="I693" s="5" t="s">
        <v>1898</v>
      </c>
      <c r="J693" s="5" t="s">
        <v>202</v>
      </c>
      <c r="K693" s="5" t="s">
        <v>1898</v>
      </c>
      <c r="L693" s="5" t="s">
        <v>302</v>
      </c>
      <c r="M693" s="4" t="s">
        <v>223</v>
      </c>
      <c r="N693" s="4" t="s">
        <v>2673</v>
      </c>
      <c r="O693" s="4" t="s">
        <v>170</v>
      </c>
      <c r="P693" s="4" t="s">
        <v>2673</v>
      </c>
      <c r="Q693" s="4" t="s">
        <v>2674</v>
      </c>
      <c r="R693" s="5">
        <v>62079</v>
      </c>
      <c r="S693" s="5">
        <v>30</v>
      </c>
      <c r="T693" s="5">
        <v>30</v>
      </c>
      <c r="U693" s="4" t="s">
        <v>2307</v>
      </c>
      <c r="V693" s="4" t="s">
        <v>197</v>
      </c>
      <c r="W693" s="4" t="s">
        <v>103</v>
      </c>
      <c r="X693" s="4" t="s">
        <v>143</v>
      </c>
      <c r="Y693" s="4">
        <v>68426</v>
      </c>
      <c r="Z693" t="str">
        <f t="shared" si="11"/>
        <v>Feb-24</v>
      </c>
    </row>
    <row r="694" spans="1:26" ht="409.6" x14ac:dyDescent="0.3">
      <c r="A694" s="10">
        <v>360</v>
      </c>
      <c r="B694" s="4" t="s">
        <v>129</v>
      </c>
      <c r="C694" s="4" t="s">
        <v>1307</v>
      </c>
      <c r="D694" s="4" t="s">
        <v>2669</v>
      </c>
      <c r="E694" s="4" t="s">
        <v>103</v>
      </c>
      <c r="F694" s="4" t="s">
        <v>131</v>
      </c>
      <c r="G694" s="4" t="s">
        <v>132</v>
      </c>
      <c r="H694" s="4" t="s">
        <v>133</v>
      </c>
      <c r="I694" s="5" t="s">
        <v>1780</v>
      </c>
      <c r="J694" s="5" t="s">
        <v>353</v>
      </c>
      <c r="K694" s="5" t="s">
        <v>1718</v>
      </c>
      <c r="L694" s="5" t="s">
        <v>235</v>
      </c>
      <c r="M694" s="4" t="s">
        <v>137</v>
      </c>
      <c r="N694" s="4" t="s">
        <v>2675</v>
      </c>
      <c r="O694" s="4" t="s">
        <v>103</v>
      </c>
      <c r="P694" s="4" t="s">
        <v>2676</v>
      </c>
      <c r="Q694" s="4" t="s">
        <v>2677</v>
      </c>
      <c r="R694" s="5">
        <v>62173</v>
      </c>
      <c r="S694" s="5">
        <v>690</v>
      </c>
      <c r="T694" s="5">
        <v>690</v>
      </c>
      <c r="U694" s="4" t="s">
        <v>2678</v>
      </c>
      <c r="V694" s="4" t="s">
        <v>151</v>
      </c>
      <c r="W694" s="4" t="s">
        <v>103</v>
      </c>
      <c r="X694" s="4" t="s">
        <v>394</v>
      </c>
      <c r="Y694" s="4" t="s">
        <v>159</v>
      </c>
      <c r="Z694" t="str">
        <f t="shared" si="11"/>
        <v>Feb-24</v>
      </c>
    </row>
    <row r="695" spans="1:26" ht="57.6" x14ac:dyDescent="0.3">
      <c r="A695" s="10">
        <v>361</v>
      </c>
      <c r="B695" s="4" t="s">
        <v>129</v>
      </c>
      <c r="C695" s="4" t="s">
        <v>1307</v>
      </c>
      <c r="D695" s="4" t="s">
        <v>2669</v>
      </c>
      <c r="E695" s="4" t="s">
        <v>103</v>
      </c>
      <c r="F695" s="4" t="s">
        <v>131</v>
      </c>
      <c r="G695" s="4" t="s">
        <v>132</v>
      </c>
      <c r="H695" s="4" t="s">
        <v>133</v>
      </c>
      <c r="I695" s="5" t="s">
        <v>1780</v>
      </c>
      <c r="J695" s="5" t="s">
        <v>360</v>
      </c>
      <c r="K695" s="5" t="s">
        <v>1780</v>
      </c>
      <c r="L695" s="5" t="s">
        <v>2006</v>
      </c>
      <c r="M695" s="4" t="s">
        <v>137</v>
      </c>
      <c r="N695" s="4" t="s">
        <v>2679</v>
      </c>
      <c r="O695" s="4" t="s">
        <v>170</v>
      </c>
      <c r="P695" s="4" t="s">
        <v>2680</v>
      </c>
      <c r="Q695" s="4" t="s">
        <v>2681</v>
      </c>
      <c r="R695" s="5">
        <v>62133</v>
      </c>
      <c r="S695" s="5">
        <v>90</v>
      </c>
      <c r="T695" s="5">
        <v>90</v>
      </c>
      <c r="U695" s="4" t="s">
        <v>2682</v>
      </c>
      <c r="V695" s="4" t="s">
        <v>142</v>
      </c>
      <c r="W695" s="4" t="s">
        <v>103</v>
      </c>
      <c r="X695" s="4" t="s">
        <v>394</v>
      </c>
      <c r="Y695" s="4" t="s">
        <v>152</v>
      </c>
      <c r="Z695" t="str">
        <f t="shared" si="11"/>
        <v>Feb-24</v>
      </c>
    </row>
    <row r="696" spans="1:26" ht="43.2" x14ac:dyDescent="0.3">
      <c r="A696" s="10">
        <v>362</v>
      </c>
      <c r="B696" s="4" t="s">
        <v>129</v>
      </c>
      <c r="C696" s="4" t="s">
        <v>1307</v>
      </c>
      <c r="D696" s="4" t="s">
        <v>2669</v>
      </c>
      <c r="E696" s="4" t="s">
        <v>103</v>
      </c>
      <c r="F696" s="4" t="s">
        <v>131</v>
      </c>
      <c r="G696" s="4" t="s">
        <v>132</v>
      </c>
      <c r="H696" s="4" t="s">
        <v>133</v>
      </c>
      <c r="I696" s="5" t="s">
        <v>1718</v>
      </c>
      <c r="J696" s="5" t="s">
        <v>160</v>
      </c>
      <c r="K696" s="5" t="s">
        <v>1718</v>
      </c>
      <c r="L696" s="5" t="s">
        <v>487</v>
      </c>
      <c r="M696" s="4" t="s">
        <v>137</v>
      </c>
      <c r="N696" s="4" t="s">
        <v>2683</v>
      </c>
      <c r="O696" s="4" t="s">
        <v>103</v>
      </c>
      <c r="P696" s="4" t="s">
        <v>2684</v>
      </c>
      <c r="Q696" s="4" t="s">
        <v>2685</v>
      </c>
      <c r="R696" s="5">
        <v>62131</v>
      </c>
      <c r="S696" s="5">
        <v>120</v>
      </c>
      <c r="T696" s="5">
        <v>120</v>
      </c>
      <c r="U696" s="4" t="s">
        <v>2686</v>
      </c>
      <c r="V696" s="4" t="s">
        <v>142</v>
      </c>
      <c r="W696" s="4" t="s">
        <v>103</v>
      </c>
      <c r="X696" s="4" t="s">
        <v>394</v>
      </c>
      <c r="Y696" s="4" t="s">
        <v>152</v>
      </c>
      <c r="Z696" t="str">
        <f t="shared" si="11"/>
        <v>Feb-24</v>
      </c>
    </row>
    <row r="697" spans="1:26" ht="43.2" x14ac:dyDescent="0.3">
      <c r="A697" s="10">
        <v>363</v>
      </c>
      <c r="B697" s="4" t="s">
        <v>129</v>
      </c>
      <c r="C697" s="4" t="s">
        <v>1307</v>
      </c>
      <c r="D697" s="4" t="s">
        <v>2669</v>
      </c>
      <c r="E697" s="4" t="s">
        <v>103</v>
      </c>
      <c r="F697" s="4" t="s">
        <v>131</v>
      </c>
      <c r="G697" s="4" t="s">
        <v>132</v>
      </c>
      <c r="H697" s="4" t="s">
        <v>167</v>
      </c>
      <c r="I697" s="5" t="s">
        <v>1597</v>
      </c>
      <c r="J697" s="5" t="s">
        <v>652</v>
      </c>
      <c r="K697" s="5" t="s">
        <v>1597</v>
      </c>
      <c r="L697" s="5" t="s">
        <v>423</v>
      </c>
      <c r="M697" s="4" t="s">
        <v>223</v>
      </c>
      <c r="N697" s="4" t="s">
        <v>2687</v>
      </c>
      <c r="O697" s="4" t="s">
        <v>103</v>
      </c>
      <c r="P697" s="4" t="s">
        <v>2688</v>
      </c>
      <c r="Q697" s="4" t="s">
        <v>2689</v>
      </c>
      <c r="R697" s="5">
        <v>62121</v>
      </c>
      <c r="S697" s="5">
        <v>735</v>
      </c>
      <c r="T697" s="5">
        <v>735</v>
      </c>
      <c r="U697" s="4" t="s">
        <v>2690</v>
      </c>
      <c r="V697" s="4" t="s">
        <v>142</v>
      </c>
      <c r="W697" s="4" t="s">
        <v>103</v>
      </c>
      <c r="X697" s="4" t="s">
        <v>143</v>
      </c>
      <c r="Y697" s="4" t="s">
        <v>408</v>
      </c>
      <c r="Z697" t="str">
        <f t="shared" si="11"/>
        <v>Feb-24</v>
      </c>
    </row>
    <row r="698" spans="1:26" ht="43.2" x14ac:dyDescent="0.3">
      <c r="A698" s="10">
        <v>364</v>
      </c>
      <c r="B698" s="4" t="s">
        <v>129</v>
      </c>
      <c r="C698" s="4" t="s">
        <v>1307</v>
      </c>
      <c r="D698" s="4" t="s">
        <v>2669</v>
      </c>
      <c r="E698" s="4" t="s">
        <v>103</v>
      </c>
      <c r="F698" s="4" t="s">
        <v>131</v>
      </c>
      <c r="G698" s="4" t="s">
        <v>132</v>
      </c>
      <c r="H698" s="4" t="s">
        <v>167</v>
      </c>
      <c r="I698" s="5" t="s">
        <v>1597</v>
      </c>
      <c r="J698" s="5" t="s">
        <v>302</v>
      </c>
      <c r="K698" s="5" t="s">
        <v>1597</v>
      </c>
      <c r="L698" s="5" t="s">
        <v>435</v>
      </c>
      <c r="M698" s="4" t="s">
        <v>223</v>
      </c>
      <c r="N698" s="4" t="s">
        <v>2691</v>
      </c>
      <c r="O698" s="4" t="s">
        <v>103</v>
      </c>
      <c r="P698" s="4" t="s">
        <v>2691</v>
      </c>
      <c r="Q698" s="4" t="s">
        <v>2692</v>
      </c>
      <c r="R698" s="5">
        <v>62095</v>
      </c>
      <c r="S698" s="5">
        <v>60</v>
      </c>
      <c r="T698" s="5">
        <v>60</v>
      </c>
      <c r="U698" s="4" t="s">
        <v>620</v>
      </c>
      <c r="V698" s="4" t="s">
        <v>197</v>
      </c>
      <c r="W698" s="4" t="s">
        <v>103</v>
      </c>
      <c r="X698" s="4" t="s">
        <v>143</v>
      </c>
      <c r="Y698" s="4" t="s">
        <v>152</v>
      </c>
      <c r="Z698" t="str">
        <f t="shared" si="11"/>
        <v>Feb-24</v>
      </c>
    </row>
    <row r="699" spans="1:26" ht="86.4" x14ac:dyDescent="0.3">
      <c r="A699" s="10">
        <v>365</v>
      </c>
      <c r="B699" s="4" t="s">
        <v>129</v>
      </c>
      <c r="C699" s="4" t="s">
        <v>1307</v>
      </c>
      <c r="D699" s="4" t="s">
        <v>2669</v>
      </c>
      <c r="E699" s="4" t="s">
        <v>103</v>
      </c>
      <c r="F699" s="4" t="s">
        <v>131</v>
      </c>
      <c r="G699" s="4" t="s">
        <v>132</v>
      </c>
      <c r="H699" s="4" t="s">
        <v>133</v>
      </c>
      <c r="I699" s="5" t="s">
        <v>1751</v>
      </c>
      <c r="J699" s="5" t="s">
        <v>154</v>
      </c>
      <c r="K699" s="5" t="s">
        <v>1751</v>
      </c>
      <c r="L699" s="5" t="s">
        <v>365</v>
      </c>
      <c r="M699" s="4" t="s">
        <v>137</v>
      </c>
      <c r="N699" s="4" t="s">
        <v>2693</v>
      </c>
      <c r="O699" s="4" t="s">
        <v>103</v>
      </c>
      <c r="P699" s="4" t="s">
        <v>2694</v>
      </c>
      <c r="Q699" s="4" t="s">
        <v>2695</v>
      </c>
      <c r="R699" s="5">
        <v>62163</v>
      </c>
      <c r="S699" s="5">
        <v>360</v>
      </c>
      <c r="T699" s="5">
        <v>360</v>
      </c>
      <c r="U699" s="4" t="s">
        <v>2012</v>
      </c>
      <c r="V699" s="4" t="s">
        <v>151</v>
      </c>
      <c r="W699" s="4" t="s">
        <v>103</v>
      </c>
      <c r="X699" s="4" t="s">
        <v>143</v>
      </c>
      <c r="Y699" s="4" t="s">
        <v>152</v>
      </c>
      <c r="Z699" t="str">
        <f t="shared" si="11"/>
        <v>Feb-24</v>
      </c>
    </row>
    <row r="700" spans="1:26" ht="57.6" x14ac:dyDescent="0.3">
      <c r="A700" s="10">
        <v>366</v>
      </c>
      <c r="B700" s="4" t="s">
        <v>129</v>
      </c>
      <c r="C700" s="4" t="s">
        <v>1307</v>
      </c>
      <c r="D700" s="4" t="s">
        <v>2669</v>
      </c>
      <c r="E700" s="4" t="s">
        <v>103</v>
      </c>
      <c r="F700" s="4" t="s">
        <v>131</v>
      </c>
      <c r="G700" s="4" t="s">
        <v>132</v>
      </c>
      <c r="H700" s="4" t="s">
        <v>133</v>
      </c>
      <c r="I700" s="5" t="s">
        <v>1751</v>
      </c>
      <c r="J700" s="5" t="s">
        <v>1326</v>
      </c>
      <c r="K700" s="5" t="s">
        <v>1751</v>
      </c>
      <c r="L700" s="5" t="s">
        <v>1185</v>
      </c>
      <c r="M700" s="4" t="s">
        <v>137</v>
      </c>
      <c r="N700" s="4" t="s">
        <v>2696</v>
      </c>
      <c r="O700" s="4" t="s">
        <v>170</v>
      </c>
      <c r="P700" s="4" t="s">
        <v>2696</v>
      </c>
      <c r="Q700" s="4" t="s">
        <v>2697</v>
      </c>
      <c r="R700" s="5">
        <v>62144</v>
      </c>
      <c r="S700" s="5">
        <v>45</v>
      </c>
      <c r="T700" s="5">
        <v>45</v>
      </c>
      <c r="U700" s="4" t="s">
        <v>2332</v>
      </c>
      <c r="V700" s="4" t="s">
        <v>142</v>
      </c>
      <c r="W700" s="4" t="s">
        <v>103</v>
      </c>
      <c r="X700" s="4" t="s">
        <v>143</v>
      </c>
      <c r="Y700" s="4" t="s">
        <v>159</v>
      </c>
      <c r="Z700" t="str">
        <f t="shared" si="11"/>
        <v>Feb-24</v>
      </c>
    </row>
    <row r="701" spans="1:26" ht="43.2" x14ac:dyDescent="0.3">
      <c r="A701" s="10">
        <v>367</v>
      </c>
      <c r="B701" s="4" t="s">
        <v>129</v>
      </c>
      <c r="C701" s="4" t="s">
        <v>1307</v>
      </c>
      <c r="D701" s="4" t="s">
        <v>2669</v>
      </c>
      <c r="E701" s="4" t="s">
        <v>103</v>
      </c>
      <c r="F701" s="4" t="s">
        <v>131</v>
      </c>
      <c r="G701" s="4" t="s">
        <v>132</v>
      </c>
      <c r="H701" s="4" t="s">
        <v>133</v>
      </c>
      <c r="I701" s="5" t="s">
        <v>1783</v>
      </c>
      <c r="J701" s="5" t="s">
        <v>1250</v>
      </c>
      <c r="K701" s="5" t="s">
        <v>1783</v>
      </c>
      <c r="L701" s="5" t="s">
        <v>1378</v>
      </c>
      <c r="M701" s="4" t="s">
        <v>137</v>
      </c>
      <c r="N701" s="4" t="s">
        <v>2698</v>
      </c>
      <c r="O701" s="4" t="s">
        <v>103</v>
      </c>
      <c r="P701" s="4" t="s">
        <v>2699</v>
      </c>
      <c r="Q701" s="4" t="s">
        <v>2700</v>
      </c>
      <c r="R701" s="5">
        <v>62153</v>
      </c>
      <c r="S701" s="5">
        <v>25</v>
      </c>
      <c r="T701" s="5">
        <v>25</v>
      </c>
      <c r="U701" s="4" t="s">
        <v>2047</v>
      </c>
      <c r="V701" s="4" t="s">
        <v>142</v>
      </c>
      <c r="W701" s="4" t="s">
        <v>103</v>
      </c>
      <c r="X701" s="4" t="s">
        <v>143</v>
      </c>
      <c r="Y701" s="4" t="s">
        <v>152</v>
      </c>
      <c r="Z701" t="str">
        <f t="shared" si="11"/>
        <v>Feb-24</v>
      </c>
    </row>
    <row r="702" spans="1:26" ht="43.2" x14ac:dyDescent="0.3">
      <c r="A702" s="10">
        <v>368</v>
      </c>
      <c r="B702" s="4" t="s">
        <v>129</v>
      </c>
      <c r="C702" s="4" t="s">
        <v>1307</v>
      </c>
      <c r="D702" s="4" t="s">
        <v>1532</v>
      </c>
      <c r="E702" s="4" t="s">
        <v>103</v>
      </c>
      <c r="F702" s="4" t="s">
        <v>131</v>
      </c>
      <c r="G702" s="4" t="s">
        <v>166</v>
      </c>
      <c r="H702" s="4" t="s">
        <v>133</v>
      </c>
      <c r="I702" s="5" t="s">
        <v>1687</v>
      </c>
      <c r="J702" s="5" t="s">
        <v>160</v>
      </c>
      <c r="K702" s="5" t="s">
        <v>1687</v>
      </c>
      <c r="L702" s="5" t="s">
        <v>1119</v>
      </c>
      <c r="M702" s="4" t="s">
        <v>263</v>
      </c>
      <c r="N702" s="4" t="s">
        <v>2701</v>
      </c>
      <c r="O702" s="4" t="s">
        <v>103</v>
      </c>
      <c r="P702" s="4" t="s">
        <v>2702</v>
      </c>
      <c r="Q702" s="4" t="s">
        <v>2703</v>
      </c>
      <c r="R702" s="5">
        <v>61940</v>
      </c>
      <c r="S702" s="5">
        <v>45</v>
      </c>
      <c r="T702" s="5">
        <v>45</v>
      </c>
      <c r="U702" s="4" t="s">
        <v>2153</v>
      </c>
      <c r="V702" s="4" t="s">
        <v>142</v>
      </c>
      <c r="W702" s="4" t="s">
        <v>103</v>
      </c>
      <c r="X702" s="4" t="s">
        <v>143</v>
      </c>
      <c r="Y702" s="4" t="s">
        <v>152</v>
      </c>
      <c r="Z702" t="str">
        <f t="shared" si="11"/>
        <v>Feb-24</v>
      </c>
    </row>
    <row r="703" spans="1:26" ht="57.6" x14ac:dyDescent="0.3">
      <c r="A703" s="10">
        <v>369</v>
      </c>
      <c r="B703" s="4" t="s">
        <v>129</v>
      </c>
      <c r="C703" s="4" t="s">
        <v>1307</v>
      </c>
      <c r="D703" s="4" t="s">
        <v>1532</v>
      </c>
      <c r="E703" s="4" t="s">
        <v>103</v>
      </c>
      <c r="F703" s="4" t="s">
        <v>131</v>
      </c>
      <c r="G703" s="4" t="s">
        <v>132</v>
      </c>
      <c r="H703" s="4" t="s">
        <v>167</v>
      </c>
      <c r="I703" s="5" t="s">
        <v>1700</v>
      </c>
      <c r="J703" s="5" t="s">
        <v>191</v>
      </c>
      <c r="K703" s="5" t="s">
        <v>1947</v>
      </c>
      <c r="L703" s="5" t="s">
        <v>202</v>
      </c>
      <c r="M703" s="4" t="s">
        <v>223</v>
      </c>
      <c r="N703" s="4" t="s">
        <v>1266</v>
      </c>
      <c r="O703" s="4" t="s">
        <v>170</v>
      </c>
      <c r="P703" s="4" t="s">
        <v>1266</v>
      </c>
      <c r="Q703" s="4" t="s">
        <v>2704</v>
      </c>
      <c r="R703" s="5">
        <v>62027</v>
      </c>
      <c r="S703" s="5">
        <v>150</v>
      </c>
      <c r="T703" s="5">
        <v>150</v>
      </c>
      <c r="U703" s="4" t="s">
        <v>2705</v>
      </c>
      <c r="V703" s="4" t="s">
        <v>197</v>
      </c>
      <c r="W703" s="4" t="s">
        <v>103</v>
      </c>
      <c r="X703" s="4" t="s">
        <v>143</v>
      </c>
      <c r="Y703" s="4" t="s">
        <v>159</v>
      </c>
      <c r="Z703" t="str">
        <f t="shared" si="11"/>
        <v>Feb-24</v>
      </c>
    </row>
    <row r="704" spans="1:26" ht="43.2" x14ac:dyDescent="0.3">
      <c r="A704" s="10">
        <v>370</v>
      </c>
      <c r="B704" s="4" t="s">
        <v>129</v>
      </c>
      <c r="C704" s="4" t="s">
        <v>1307</v>
      </c>
      <c r="D704" s="4" t="s">
        <v>1532</v>
      </c>
      <c r="E704" s="4" t="s">
        <v>103</v>
      </c>
      <c r="F704" s="4" t="s">
        <v>131</v>
      </c>
      <c r="G704" s="4" t="s">
        <v>166</v>
      </c>
      <c r="H704" s="4" t="s">
        <v>167</v>
      </c>
      <c r="I704" s="5" t="s">
        <v>1700</v>
      </c>
      <c r="J704" s="5" t="s">
        <v>353</v>
      </c>
      <c r="K704" s="5" t="s">
        <v>1700</v>
      </c>
      <c r="L704" s="5" t="s">
        <v>760</v>
      </c>
      <c r="M704" s="4" t="s">
        <v>168</v>
      </c>
      <c r="N704" s="4" t="s">
        <v>2706</v>
      </c>
      <c r="O704" s="4" t="s">
        <v>103</v>
      </c>
      <c r="P704" s="4" t="s">
        <v>2706</v>
      </c>
      <c r="Q704" s="4" t="s">
        <v>2707</v>
      </c>
      <c r="R704" s="5">
        <v>62025</v>
      </c>
      <c r="S704" s="5">
        <v>210</v>
      </c>
      <c r="T704" s="5">
        <v>210</v>
      </c>
      <c r="U704" s="4" t="s">
        <v>2708</v>
      </c>
      <c r="V704" s="4" t="s">
        <v>151</v>
      </c>
      <c r="W704" s="4" t="s">
        <v>103</v>
      </c>
      <c r="X704" s="4" t="s">
        <v>143</v>
      </c>
      <c r="Y704" s="4" t="s">
        <v>152</v>
      </c>
      <c r="Z704" t="str">
        <f t="shared" si="11"/>
        <v>Feb-24</v>
      </c>
    </row>
    <row r="705" spans="1:26" ht="57.6" x14ac:dyDescent="0.3">
      <c r="A705" s="10">
        <v>371</v>
      </c>
      <c r="B705" s="4" t="s">
        <v>129</v>
      </c>
      <c r="C705" s="4" t="s">
        <v>1307</v>
      </c>
      <c r="D705" s="4" t="s">
        <v>1532</v>
      </c>
      <c r="E705" s="4" t="s">
        <v>103</v>
      </c>
      <c r="F705" s="4" t="s">
        <v>131</v>
      </c>
      <c r="G705" s="4" t="s">
        <v>132</v>
      </c>
      <c r="H705" s="4" t="s">
        <v>167</v>
      </c>
      <c r="I705" s="5" t="s">
        <v>1718</v>
      </c>
      <c r="J705" s="5" t="s">
        <v>353</v>
      </c>
      <c r="K705" s="5" t="s">
        <v>1718</v>
      </c>
      <c r="L705" s="5" t="s">
        <v>759</v>
      </c>
      <c r="M705" s="4" t="s">
        <v>223</v>
      </c>
      <c r="N705" s="4" t="s">
        <v>2709</v>
      </c>
      <c r="O705" s="4" t="s">
        <v>170</v>
      </c>
      <c r="P705" s="4" t="s">
        <v>2709</v>
      </c>
      <c r="Q705" s="4" t="s">
        <v>2710</v>
      </c>
      <c r="R705" s="5">
        <v>62065</v>
      </c>
      <c r="S705" s="5">
        <v>180</v>
      </c>
      <c r="T705" s="5">
        <v>180</v>
      </c>
      <c r="U705" s="4" t="s">
        <v>2711</v>
      </c>
      <c r="V705" s="4" t="s">
        <v>151</v>
      </c>
      <c r="W705" s="4" t="s">
        <v>103</v>
      </c>
      <c r="X705" s="4" t="s">
        <v>143</v>
      </c>
      <c r="Y705" s="4" t="s">
        <v>159</v>
      </c>
      <c r="Z705" t="str">
        <f t="shared" si="11"/>
        <v>Feb-24</v>
      </c>
    </row>
    <row r="706" spans="1:26" ht="43.2" x14ac:dyDescent="0.3">
      <c r="A706" s="10">
        <v>372</v>
      </c>
      <c r="B706" s="4" t="s">
        <v>129</v>
      </c>
      <c r="C706" s="4" t="s">
        <v>1307</v>
      </c>
      <c r="D706" s="4" t="s">
        <v>2712</v>
      </c>
      <c r="E706" s="4" t="s">
        <v>103</v>
      </c>
      <c r="F706" s="4" t="s">
        <v>131</v>
      </c>
      <c r="G706" s="4" t="s">
        <v>132</v>
      </c>
      <c r="H706" s="4" t="s">
        <v>133</v>
      </c>
      <c r="I706" s="5" t="s">
        <v>1584</v>
      </c>
      <c r="J706" s="5" t="s">
        <v>464</v>
      </c>
      <c r="K706" s="5" t="s">
        <v>1584</v>
      </c>
      <c r="L706" s="5" t="s">
        <v>435</v>
      </c>
      <c r="M706" s="4" t="s">
        <v>137</v>
      </c>
      <c r="N706" s="4" t="s">
        <v>2713</v>
      </c>
      <c r="O706" s="4" t="s">
        <v>103</v>
      </c>
      <c r="P706" s="4" t="s">
        <v>2714</v>
      </c>
      <c r="Q706" s="4" t="s">
        <v>2715</v>
      </c>
      <c r="R706" s="5">
        <v>62179</v>
      </c>
      <c r="S706" s="5">
        <v>30</v>
      </c>
      <c r="T706" s="5">
        <v>30</v>
      </c>
      <c r="U706" s="4" t="s">
        <v>814</v>
      </c>
      <c r="V706" s="4" t="s">
        <v>197</v>
      </c>
      <c r="W706" s="4" t="s">
        <v>103</v>
      </c>
      <c r="X706" s="4" t="s">
        <v>143</v>
      </c>
      <c r="Y706" s="4" t="s">
        <v>152</v>
      </c>
      <c r="Z706" t="str">
        <f t="shared" si="11"/>
        <v>Feb-24</v>
      </c>
    </row>
    <row r="707" spans="1:26" ht="43.2" x14ac:dyDescent="0.3">
      <c r="A707" s="10">
        <v>373</v>
      </c>
      <c r="B707" s="4" t="s">
        <v>129</v>
      </c>
      <c r="C707" s="4" t="s">
        <v>130</v>
      </c>
      <c r="D707" s="4" t="s">
        <v>1540</v>
      </c>
      <c r="E707" s="4" t="s">
        <v>103</v>
      </c>
      <c r="F707" s="4" t="s">
        <v>131</v>
      </c>
      <c r="G707" s="4" t="s">
        <v>132</v>
      </c>
      <c r="H707" s="4" t="s">
        <v>133</v>
      </c>
      <c r="I707" s="5" t="s">
        <v>1592</v>
      </c>
      <c r="J707" s="5" t="s">
        <v>242</v>
      </c>
      <c r="K707" s="5" t="s">
        <v>1592</v>
      </c>
      <c r="L707" s="5" t="s">
        <v>1885</v>
      </c>
      <c r="M707" s="4" t="s">
        <v>137</v>
      </c>
      <c r="N707" s="4" t="s">
        <v>2716</v>
      </c>
      <c r="O707" s="4" t="s">
        <v>103</v>
      </c>
      <c r="P707" s="4" t="s">
        <v>2717</v>
      </c>
      <c r="Q707" s="4" t="s">
        <v>2718</v>
      </c>
      <c r="R707" s="5">
        <v>61873</v>
      </c>
      <c r="S707" s="5">
        <v>45</v>
      </c>
      <c r="T707" s="5">
        <v>45</v>
      </c>
      <c r="U707" s="4" t="s">
        <v>2719</v>
      </c>
      <c r="V707" s="4" t="s">
        <v>151</v>
      </c>
      <c r="W707" s="4" t="s">
        <v>103</v>
      </c>
      <c r="X707" s="4" t="s">
        <v>143</v>
      </c>
      <c r="Y707" s="4" t="s">
        <v>152</v>
      </c>
      <c r="Z707" t="str">
        <f t="shared" si="11"/>
        <v>Feb-24</v>
      </c>
    </row>
    <row r="708" spans="1:26" ht="57.6" x14ac:dyDescent="0.3">
      <c r="A708" s="10">
        <v>374</v>
      </c>
      <c r="B708" s="4" t="s">
        <v>129</v>
      </c>
      <c r="C708" s="4" t="s">
        <v>130</v>
      </c>
      <c r="D708" s="4" t="s">
        <v>1540</v>
      </c>
      <c r="E708" s="4" t="s">
        <v>103</v>
      </c>
      <c r="F708" s="4" t="s">
        <v>131</v>
      </c>
      <c r="G708" s="4" t="s">
        <v>132</v>
      </c>
      <c r="H708" s="4" t="s">
        <v>167</v>
      </c>
      <c r="I708" s="5" t="s">
        <v>1640</v>
      </c>
      <c r="J708" s="5" t="s">
        <v>160</v>
      </c>
      <c r="K708" s="5" t="s">
        <v>1640</v>
      </c>
      <c r="L708" s="5" t="s">
        <v>487</v>
      </c>
      <c r="M708" s="4" t="s">
        <v>223</v>
      </c>
      <c r="N708" s="4" t="s">
        <v>2720</v>
      </c>
      <c r="O708" s="4" t="s">
        <v>170</v>
      </c>
      <c r="P708" s="4" t="s">
        <v>2720</v>
      </c>
      <c r="Q708" s="4" t="s">
        <v>2721</v>
      </c>
      <c r="R708" s="5">
        <v>61722</v>
      </c>
      <c r="S708" s="5">
        <v>120</v>
      </c>
      <c r="T708" s="5">
        <v>120</v>
      </c>
      <c r="U708" s="4" t="s">
        <v>2722</v>
      </c>
      <c r="V708" s="4" t="s">
        <v>142</v>
      </c>
      <c r="W708" s="4" t="s">
        <v>103</v>
      </c>
      <c r="X708" s="4" t="s">
        <v>143</v>
      </c>
      <c r="Y708" s="4" t="s">
        <v>159</v>
      </c>
      <c r="Z708" t="str">
        <f t="shared" si="11"/>
        <v>Feb-24</v>
      </c>
    </row>
    <row r="709" spans="1:26" ht="43.2" x14ac:dyDescent="0.3">
      <c r="A709" s="10">
        <v>375</v>
      </c>
      <c r="B709" s="4" t="s">
        <v>129</v>
      </c>
      <c r="C709" s="4" t="s">
        <v>130</v>
      </c>
      <c r="D709" s="4" t="s">
        <v>1540</v>
      </c>
      <c r="E709" s="4" t="s">
        <v>103</v>
      </c>
      <c r="F709" s="4" t="s">
        <v>131</v>
      </c>
      <c r="G709" s="4" t="s">
        <v>132</v>
      </c>
      <c r="H709" s="4" t="s">
        <v>167</v>
      </c>
      <c r="I709" s="5" t="s">
        <v>1580</v>
      </c>
      <c r="J709" s="5" t="s">
        <v>464</v>
      </c>
      <c r="K709" s="5" t="s">
        <v>1580</v>
      </c>
      <c r="L709" s="5" t="s">
        <v>331</v>
      </c>
      <c r="M709" s="4" t="s">
        <v>223</v>
      </c>
      <c r="N709" s="4" t="s">
        <v>2723</v>
      </c>
      <c r="O709" s="4" t="s">
        <v>103</v>
      </c>
      <c r="P709" s="4" t="s">
        <v>2724</v>
      </c>
      <c r="Q709" s="4" t="s">
        <v>2725</v>
      </c>
      <c r="R709" s="5">
        <v>61934</v>
      </c>
      <c r="S709" s="5">
        <v>60</v>
      </c>
      <c r="T709" s="5">
        <v>60</v>
      </c>
      <c r="U709" s="4" t="s">
        <v>2726</v>
      </c>
      <c r="V709" s="4" t="s">
        <v>197</v>
      </c>
      <c r="W709" s="4" t="s">
        <v>103</v>
      </c>
      <c r="X709" s="4" t="s">
        <v>143</v>
      </c>
      <c r="Y709" s="4" t="s">
        <v>408</v>
      </c>
      <c r="Z709" t="str">
        <f t="shared" si="11"/>
        <v>Feb-24</v>
      </c>
    </row>
    <row r="710" spans="1:26" ht="43.2" x14ac:dyDescent="0.3">
      <c r="A710" s="10">
        <v>376</v>
      </c>
      <c r="B710" s="4" t="s">
        <v>129</v>
      </c>
      <c r="C710" s="4" t="s">
        <v>130</v>
      </c>
      <c r="D710" s="4" t="s">
        <v>1540</v>
      </c>
      <c r="E710" s="4" t="s">
        <v>103</v>
      </c>
      <c r="F710" s="4" t="s">
        <v>131</v>
      </c>
      <c r="G710" s="4" t="s">
        <v>132</v>
      </c>
      <c r="H710" s="4" t="s">
        <v>133</v>
      </c>
      <c r="I710" s="5" t="s">
        <v>1580</v>
      </c>
      <c r="J710" s="5" t="s">
        <v>467</v>
      </c>
      <c r="K710" s="5" t="s">
        <v>1580</v>
      </c>
      <c r="L710" s="5" t="s">
        <v>241</v>
      </c>
      <c r="M710" s="4" t="s">
        <v>137</v>
      </c>
      <c r="N710" s="4" t="s">
        <v>2727</v>
      </c>
      <c r="O710" s="4" t="s">
        <v>103</v>
      </c>
      <c r="P710" s="4" t="s">
        <v>2727</v>
      </c>
      <c r="Q710" s="4" t="s">
        <v>2728</v>
      </c>
      <c r="R710" s="5">
        <v>61926</v>
      </c>
      <c r="S710" s="5">
        <v>30</v>
      </c>
      <c r="T710" s="5">
        <v>30</v>
      </c>
      <c r="U710" s="4" t="s">
        <v>2729</v>
      </c>
      <c r="V710" s="4" t="s">
        <v>151</v>
      </c>
      <c r="W710" s="4" t="s">
        <v>103</v>
      </c>
      <c r="X710" s="4" t="s">
        <v>143</v>
      </c>
      <c r="Y710" s="4" t="s">
        <v>152</v>
      </c>
      <c r="Z710" t="str">
        <f t="shared" si="11"/>
        <v>Feb-24</v>
      </c>
    </row>
    <row r="711" spans="1:26" ht="43.2" x14ac:dyDescent="0.3">
      <c r="A711" s="10">
        <v>377</v>
      </c>
      <c r="B711" s="4" t="s">
        <v>129</v>
      </c>
      <c r="C711" s="4" t="s">
        <v>130</v>
      </c>
      <c r="D711" s="4" t="s">
        <v>1540</v>
      </c>
      <c r="E711" s="4" t="s">
        <v>103</v>
      </c>
      <c r="F711" s="4" t="s">
        <v>131</v>
      </c>
      <c r="G711" s="4" t="s">
        <v>132</v>
      </c>
      <c r="H711" s="4" t="s">
        <v>133</v>
      </c>
      <c r="I711" s="5" t="s">
        <v>1676</v>
      </c>
      <c r="J711" s="5" t="s">
        <v>136</v>
      </c>
      <c r="K711" s="5" t="s">
        <v>1676</v>
      </c>
      <c r="L711" s="5" t="s">
        <v>175</v>
      </c>
      <c r="M711" s="4" t="s">
        <v>137</v>
      </c>
      <c r="N711" s="4" t="s">
        <v>2730</v>
      </c>
      <c r="O711" s="4" t="s">
        <v>103</v>
      </c>
      <c r="P711" s="4" t="s">
        <v>2731</v>
      </c>
      <c r="Q711" s="4" t="s">
        <v>2732</v>
      </c>
      <c r="R711" s="5">
        <v>61939</v>
      </c>
      <c r="S711" s="5">
        <v>45</v>
      </c>
      <c r="T711" s="5">
        <v>45</v>
      </c>
      <c r="U711" s="4" t="s">
        <v>2153</v>
      </c>
      <c r="V711" s="4" t="s">
        <v>142</v>
      </c>
      <c r="W711" s="4" t="s">
        <v>103</v>
      </c>
      <c r="X711" s="4" t="s">
        <v>143</v>
      </c>
      <c r="Y711" s="4" t="s">
        <v>152</v>
      </c>
      <c r="Z711" t="str">
        <f t="shared" si="11"/>
        <v>Feb-24</v>
      </c>
    </row>
    <row r="712" spans="1:26" ht="43.2" x14ac:dyDescent="0.3">
      <c r="A712" s="10">
        <v>378</v>
      </c>
      <c r="B712" s="4" t="s">
        <v>129</v>
      </c>
      <c r="C712" s="4" t="s">
        <v>130</v>
      </c>
      <c r="D712" s="4" t="s">
        <v>1540</v>
      </c>
      <c r="E712" s="4" t="s">
        <v>103</v>
      </c>
      <c r="F712" s="4" t="s">
        <v>131</v>
      </c>
      <c r="G712" s="4" t="s">
        <v>166</v>
      </c>
      <c r="H712" s="4" t="s">
        <v>133</v>
      </c>
      <c r="I712" s="5" t="s">
        <v>1692</v>
      </c>
      <c r="J712" s="5" t="s">
        <v>487</v>
      </c>
      <c r="K712" s="5" t="s">
        <v>1692</v>
      </c>
      <c r="L712" s="5" t="s">
        <v>474</v>
      </c>
      <c r="M712" s="4" t="s">
        <v>707</v>
      </c>
      <c r="N712" s="4" t="s">
        <v>2733</v>
      </c>
      <c r="O712" s="4" t="s">
        <v>103</v>
      </c>
      <c r="P712" s="4" t="s">
        <v>2734</v>
      </c>
      <c r="Q712" s="4" t="s">
        <v>2735</v>
      </c>
      <c r="R712" s="5">
        <v>61971</v>
      </c>
      <c r="S712" s="5">
        <v>0</v>
      </c>
      <c r="T712" s="5">
        <v>0</v>
      </c>
      <c r="U712" s="4" t="s">
        <v>1881</v>
      </c>
      <c r="V712" s="4" t="s">
        <v>142</v>
      </c>
      <c r="W712" s="4" t="s">
        <v>103</v>
      </c>
      <c r="X712" s="4" t="s">
        <v>143</v>
      </c>
      <c r="Y712" s="4" t="s">
        <v>152</v>
      </c>
      <c r="Z712" t="str">
        <f t="shared" si="11"/>
        <v>Feb-24</v>
      </c>
    </row>
    <row r="713" spans="1:26" ht="57.6" x14ac:dyDescent="0.3">
      <c r="A713" s="10">
        <v>379</v>
      </c>
      <c r="B713" s="4" t="s">
        <v>129</v>
      </c>
      <c r="C713" s="4" t="s">
        <v>130</v>
      </c>
      <c r="D713" s="4" t="s">
        <v>1540</v>
      </c>
      <c r="E713" s="4" t="s">
        <v>103</v>
      </c>
      <c r="F713" s="4" t="s">
        <v>131</v>
      </c>
      <c r="G713" s="4" t="s">
        <v>166</v>
      </c>
      <c r="H713" s="4" t="s">
        <v>167</v>
      </c>
      <c r="I713" s="5" t="s">
        <v>1692</v>
      </c>
      <c r="J713" s="5" t="s">
        <v>242</v>
      </c>
      <c r="K713" s="5" t="s">
        <v>1692</v>
      </c>
      <c r="L713" s="5" t="s">
        <v>365</v>
      </c>
      <c r="M713" s="4" t="s">
        <v>168</v>
      </c>
      <c r="N713" s="4" t="s">
        <v>2736</v>
      </c>
      <c r="O713" s="4" t="s">
        <v>103</v>
      </c>
      <c r="P713" s="4" t="s">
        <v>2736</v>
      </c>
      <c r="Q713" s="4" t="s">
        <v>2737</v>
      </c>
      <c r="R713" s="5">
        <v>61961</v>
      </c>
      <c r="S713" s="5">
        <v>210</v>
      </c>
      <c r="T713" s="5">
        <v>210</v>
      </c>
      <c r="U713" s="4" t="s">
        <v>2738</v>
      </c>
      <c r="V713" s="4" t="s">
        <v>151</v>
      </c>
      <c r="W713" s="4" t="s">
        <v>103</v>
      </c>
      <c r="X713" s="4" t="s">
        <v>143</v>
      </c>
      <c r="Y713" s="4" t="s">
        <v>152</v>
      </c>
      <c r="Z713" t="str">
        <f t="shared" si="11"/>
        <v>Feb-24</v>
      </c>
    </row>
    <row r="714" spans="1:26" ht="43.2" x14ac:dyDescent="0.3">
      <c r="A714" s="10">
        <v>380</v>
      </c>
      <c r="B714" s="4" t="s">
        <v>129</v>
      </c>
      <c r="C714" s="4" t="s">
        <v>130</v>
      </c>
      <c r="D714" s="4" t="s">
        <v>1540</v>
      </c>
      <c r="E714" s="4" t="s">
        <v>103</v>
      </c>
      <c r="F714" s="4" t="s">
        <v>131</v>
      </c>
      <c r="G714" s="4" t="s">
        <v>132</v>
      </c>
      <c r="H714" s="4" t="s">
        <v>133</v>
      </c>
      <c r="I714" s="5" t="s">
        <v>1692</v>
      </c>
      <c r="J714" s="5" t="s">
        <v>459</v>
      </c>
      <c r="K714" s="5" t="s">
        <v>1692</v>
      </c>
      <c r="L714" s="5" t="s">
        <v>2739</v>
      </c>
      <c r="M714" s="4" t="s">
        <v>137</v>
      </c>
      <c r="N714" s="4" t="s">
        <v>2740</v>
      </c>
      <c r="O714" s="4" t="s">
        <v>103</v>
      </c>
      <c r="P714" s="4" t="s">
        <v>2741</v>
      </c>
      <c r="Q714" s="4" t="s">
        <v>2742</v>
      </c>
      <c r="R714" s="5">
        <v>61951</v>
      </c>
      <c r="S714" s="5">
        <v>35</v>
      </c>
      <c r="T714" s="5">
        <v>35</v>
      </c>
      <c r="U714" s="4" t="s">
        <v>2743</v>
      </c>
      <c r="V714" s="4" t="s">
        <v>197</v>
      </c>
      <c r="W714" s="4" t="s">
        <v>103</v>
      </c>
      <c r="X714" s="4" t="s">
        <v>143</v>
      </c>
      <c r="Y714" s="4" t="s">
        <v>152</v>
      </c>
      <c r="Z714" t="str">
        <f t="shared" si="11"/>
        <v>Feb-24</v>
      </c>
    </row>
    <row r="715" spans="1:26" ht="43.2" x14ac:dyDescent="0.3">
      <c r="A715" s="10">
        <v>381</v>
      </c>
      <c r="B715" s="4" t="s">
        <v>129</v>
      </c>
      <c r="C715" s="4" t="s">
        <v>130</v>
      </c>
      <c r="D715" s="4" t="s">
        <v>1540</v>
      </c>
      <c r="E715" s="4" t="s">
        <v>103</v>
      </c>
      <c r="F715" s="4" t="s">
        <v>131</v>
      </c>
      <c r="G715" s="4" t="s">
        <v>132</v>
      </c>
      <c r="H715" s="4" t="s">
        <v>133</v>
      </c>
      <c r="I715" s="5" t="s">
        <v>1692</v>
      </c>
      <c r="J715" s="5" t="s">
        <v>614</v>
      </c>
      <c r="K715" s="5" t="s">
        <v>1692</v>
      </c>
      <c r="L715" s="5" t="s">
        <v>802</v>
      </c>
      <c r="M715" s="4" t="s">
        <v>137</v>
      </c>
      <c r="N715" s="4" t="s">
        <v>2744</v>
      </c>
      <c r="O715" s="4" t="s">
        <v>103</v>
      </c>
      <c r="P715" s="4" t="s">
        <v>2745</v>
      </c>
      <c r="Q715" s="4" t="s">
        <v>2746</v>
      </c>
      <c r="R715" s="5">
        <v>61950</v>
      </c>
      <c r="S715" s="5">
        <v>35</v>
      </c>
      <c r="T715" s="5">
        <v>35</v>
      </c>
      <c r="U715" s="4" t="s">
        <v>2332</v>
      </c>
      <c r="V715" s="4" t="s">
        <v>197</v>
      </c>
      <c r="W715" s="4" t="s">
        <v>103</v>
      </c>
      <c r="X715" s="4" t="s">
        <v>143</v>
      </c>
      <c r="Y715" s="4">
        <v>72001</v>
      </c>
      <c r="Z715" t="str">
        <f t="shared" si="11"/>
        <v>Feb-24</v>
      </c>
    </row>
    <row r="716" spans="1:26" ht="43.2" x14ac:dyDescent="0.3">
      <c r="A716" s="11">
        <v>382</v>
      </c>
      <c r="B716" s="12" t="s">
        <v>129</v>
      </c>
      <c r="C716" s="12" t="s">
        <v>1307</v>
      </c>
      <c r="D716" s="12" t="s">
        <v>2747</v>
      </c>
      <c r="E716" s="12" t="s">
        <v>103</v>
      </c>
      <c r="F716" s="12" t="s">
        <v>131</v>
      </c>
      <c r="G716" s="12" t="s">
        <v>132</v>
      </c>
      <c r="H716" s="12" t="s">
        <v>167</v>
      </c>
      <c r="I716" s="13" t="s">
        <v>1666</v>
      </c>
      <c r="J716" s="13" t="s">
        <v>241</v>
      </c>
      <c r="K716" s="13" t="s">
        <v>1666</v>
      </c>
      <c r="L716" s="13" t="s">
        <v>191</v>
      </c>
      <c r="M716" s="12" t="s">
        <v>223</v>
      </c>
      <c r="N716" s="12" t="s">
        <v>2748</v>
      </c>
      <c r="O716" s="12" t="s">
        <v>2749</v>
      </c>
      <c r="P716" s="12" t="s">
        <v>2748</v>
      </c>
      <c r="Q716" s="12" t="s">
        <v>2750</v>
      </c>
      <c r="R716" s="13">
        <v>61881</v>
      </c>
      <c r="S716" s="13">
        <v>330</v>
      </c>
      <c r="T716" s="13">
        <v>330</v>
      </c>
      <c r="U716" s="12" t="s">
        <v>2751</v>
      </c>
      <c r="V716" s="12" t="s">
        <v>151</v>
      </c>
      <c r="W716" s="12" t="s">
        <v>103</v>
      </c>
      <c r="X716" s="12" t="s">
        <v>143</v>
      </c>
      <c r="Y716" s="12">
        <v>68423</v>
      </c>
      <c r="Z716" t="str">
        <f t="shared" si="11"/>
        <v>Feb-24</v>
      </c>
    </row>
    <row r="717" spans="1:26" ht="43.2" x14ac:dyDescent="0.3">
      <c r="A717" s="89">
        <v>1</v>
      </c>
      <c r="B717" s="4" t="s">
        <v>129</v>
      </c>
      <c r="C717" s="4" t="s">
        <v>188</v>
      </c>
      <c r="D717" s="4" t="s">
        <v>2752</v>
      </c>
      <c r="E717" s="4" t="s">
        <v>103</v>
      </c>
      <c r="F717" s="4" t="s">
        <v>131</v>
      </c>
      <c r="G717" s="4" t="s">
        <v>166</v>
      </c>
      <c r="H717" s="4" t="s">
        <v>167</v>
      </c>
      <c r="I717" s="5" t="s">
        <v>2753</v>
      </c>
      <c r="J717" s="5" t="s">
        <v>160</v>
      </c>
      <c r="K717" s="5" t="s">
        <v>2753</v>
      </c>
      <c r="L717" s="5" t="s">
        <v>1119</v>
      </c>
      <c r="M717" s="4" t="s">
        <v>168</v>
      </c>
      <c r="N717" s="4" t="s">
        <v>2754</v>
      </c>
      <c r="O717" s="4" t="s">
        <v>103</v>
      </c>
      <c r="P717" s="4" t="s">
        <v>2755</v>
      </c>
      <c r="Q717" s="4" t="s">
        <v>2756</v>
      </c>
      <c r="R717" s="5">
        <v>62203</v>
      </c>
      <c r="S717" s="5">
        <v>45</v>
      </c>
      <c r="T717" s="5">
        <v>45</v>
      </c>
      <c r="U717" s="4" t="s">
        <v>307</v>
      </c>
      <c r="V717" s="4" t="s">
        <v>142</v>
      </c>
      <c r="W717" s="4" t="s">
        <v>103</v>
      </c>
      <c r="X717" s="4" t="s">
        <v>143</v>
      </c>
      <c r="Y717" s="4" t="s">
        <v>103</v>
      </c>
      <c r="Z717" t="str">
        <f t="shared" ref="Z717:Z780" si="12">IF(AND(DAY(K717) = 1, V717 = "Third Shift"), TEXT(K717 - 1, "mmm-yy"), IF(MONTH(K717) &lt;&gt; MONTH(I717), TEXT(K717, "mmm-yy"), TEXT(I717, "mmm-yy")))</f>
        <v>Mar-24</v>
      </c>
    </row>
    <row r="718" spans="1:26" ht="43.2" x14ac:dyDescent="0.3">
      <c r="A718" s="89">
        <v>2</v>
      </c>
      <c r="B718" s="4" t="s">
        <v>129</v>
      </c>
      <c r="C718" s="4" t="s">
        <v>188</v>
      </c>
      <c r="D718" s="4" t="s">
        <v>2752</v>
      </c>
      <c r="E718" s="4" t="s">
        <v>103</v>
      </c>
      <c r="F718" s="4" t="s">
        <v>131</v>
      </c>
      <c r="G718" s="4" t="s">
        <v>132</v>
      </c>
      <c r="H718" s="4" t="s">
        <v>167</v>
      </c>
      <c r="I718" s="5" t="s">
        <v>2757</v>
      </c>
      <c r="J718" s="5" t="s">
        <v>315</v>
      </c>
      <c r="K718" s="5" t="s">
        <v>2758</v>
      </c>
      <c r="L718" s="5" t="s">
        <v>161</v>
      </c>
      <c r="M718" s="4" t="s">
        <v>223</v>
      </c>
      <c r="N718" s="4" t="s">
        <v>2759</v>
      </c>
      <c r="O718" s="4" t="s">
        <v>2601</v>
      </c>
      <c r="P718" s="4" t="s">
        <v>2760</v>
      </c>
      <c r="Q718" s="4" t="s">
        <v>2761</v>
      </c>
      <c r="R718" s="5">
        <v>62258</v>
      </c>
      <c r="S718" s="5">
        <v>720</v>
      </c>
      <c r="T718" s="5">
        <v>720</v>
      </c>
      <c r="U718" s="4" t="s">
        <v>2762</v>
      </c>
      <c r="V718" s="4" t="s">
        <v>197</v>
      </c>
      <c r="W718" s="4" t="s">
        <v>103</v>
      </c>
      <c r="X718" s="4" t="s">
        <v>143</v>
      </c>
      <c r="Y718" s="4">
        <v>69612</v>
      </c>
      <c r="Z718" t="str">
        <f t="shared" si="12"/>
        <v>Mar-24</v>
      </c>
    </row>
    <row r="719" spans="1:26" ht="43.2" x14ac:dyDescent="0.3">
      <c r="A719" s="89">
        <v>3</v>
      </c>
      <c r="B719" s="4" t="s">
        <v>129</v>
      </c>
      <c r="C719" s="4" t="s">
        <v>188</v>
      </c>
      <c r="D719" s="4" t="s">
        <v>189</v>
      </c>
      <c r="E719" s="4" t="s">
        <v>103</v>
      </c>
      <c r="F719" s="4" t="s">
        <v>131</v>
      </c>
      <c r="G719" s="4" t="s">
        <v>132</v>
      </c>
      <c r="H719" s="4" t="s">
        <v>167</v>
      </c>
      <c r="I719" s="5" t="s">
        <v>2241</v>
      </c>
      <c r="J719" s="5" t="s">
        <v>652</v>
      </c>
      <c r="K719" s="5" t="s">
        <v>2241</v>
      </c>
      <c r="L719" s="5" t="s">
        <v>160</v>
      </c>
      <c r="M719" s="4" t="s">
        <v>223</v>
      </c>
      <c r="N719" s="4" t="s">
        <v>2763</v>
      </c>
      <c r="O719" s="4" t="s">
        <v>2764</v>
      </c>
      <c r="P719" s="4" t="s">
        <v>2765</v>
      </c>
      <c r="Q719" s="4" t="s">
        <v>2766</v>
      </c>
      <c r="R719" s="5">
        <v>62158</v>
      </c>
      <c r="S719" s="5">
        <v>30</v>
      </c>
      <c r="T719" s="5">
        <v>30</v>
      </c>
      <c r="U719" s="4" t="s">
        <v>285</v>
      </c>
      <c r="V719" s="4" t="s">
        <v>142</v>
      </c>
      <c r="W719" s="4" t="s">
        <v>103</v>
      </c>
      <c r="X719" s="4" t="s">
        <v>143</v>
      </c>
      <c r="Y719" s="4">
        <v>69601</v>
      </c>
      <c r="Z719" t="str">
        <f t="shared" si="12"/>
        <v>Mar-24</v>
      </c>
    </row>
    <row r="720" spans="1:26" ht="57.6" x14ac:dyDescent="0.3">
      <c r="A720" s="89">
        <v>4</v>
      </c>
      <c r="B720" s="4" t="s">
        <v>129</v>
      </c>
      <c r="C720" s="4" t="s">
        <v>268</v>
      </c>
      <c r="D720" s="4" t="s">
        <v>2767</v>
      </c>
      <c r="E720" s="4" t="s">
        <v>103</v>
      </c>
      <c r="F720" s="4" t="s">
        <v>131</v>
      </c>
      <c r="G720" s="4" t="s">
        <v>132</v>
      </c>
      <c r="H720" s="4" t="s">
        <v>167</v>
      </c>
      <c r="I720" s="5" t="s">
        <v>2768</v>
      </c>
      <c r="J720" s="5" t="s">
        <v>1869</v>
      </c>
      <c r="K720" s="5" t="s">
        <v>2768</v>
      </c>
      <c r="L720" s="5" t="s">
        <v>2260</v>
      </c>
      <c r="M720" s="4" t="s">
        <v>223</v>
      </c>
      <c r="N720" s="4" t="s">
        <v>2769</v>
      </c>
      <c r="O720" s="4" t="s">
        <v>2770</v>
      </c>
      <c r="P720" s="4" t="s">
        <v>2771</v>
      </c>
      <c r="Q720" s="4" t="s">
        <v>2772</v>
      </c>
      <c r="R720" s="5">
        <v>62197</v>
      </c>
      <c r="S720" s="5">
        <v>30</v>
      </c>
      <c r="T720" s="5">
        <v>30</v>
      </c>
      <c r="U720" s="4" t="s">
        <v>285</v>
      </c>
      <c r="V720" s="4" t="s">
        <v>142</v>
      </c>
      <c r="W720" s="4" t="s">
        <v>103</v>
      </c>
      <c r="X720" s="4" t="s">
        <v>143</v>
      </c>
      <c r="Y720" s="4">
        <v>69605</v>
      </c>
      <c r="Z720" t="str">
        <f t="shared" si="12"/>
        <v>Mar-24</v>
      </c>
    </row>
    <row r="721" spans="1:26" ht="43.2" x14ac:dyDescent="0.3">
      <c r="A721" s="89">
        <v>5</v>
      </c>
      <c r="B721" s="4" t="s">
        <v>129</v>
      </c>
      <c r="C721" s="4" t="s">
        <v>188</v>
      </c>
      <c r="D721" s="4" t="s">
        <v>2773</v>
      </c>
      <c r="E721" s="4" t="s">
        <v>103</v>
      </c>
      <c r="F721" s="4" t="s">
        <v>131</v>
      </c>
      <c r="G721" s="4" t="s">
        <v>166</v>
      </c>
      <c r="H721" s="4" t="s">
        <v>133</v>
      </c>
      <c r="I721" s="5" t="s">
        <v>2753</v>
      </c>
      <c r="J721" s="5" t="s">
        <v>906</v>
      </c>
      <c r="K721" s="5" t="s">
        <v>2753</v>
      </c>
      <c r="L721" s="5" t="s">
        <v>652</v>
      </c>
      <c r="M721" s="4" t="s">
        <v>263</v>
      </c>
      <c r="N721" s="4" t="s">
        <v>2774</v>
      </c>
      <c r="O721" s="4" t="s">
        <v>103</v>
      </c>
      <c r="P721" s="4" t="s">
        <v>2775</v>
      </c>
      <c r="Q721" s="4" t="s">
        <v>2776</v>
      </c>
      <c r="R721" s="5">
        <v>62202</v>
      </c>
      <c r="S721" s="5">
        <v>30</v>
      </c>
      <c r="T721" s="5">
        <v>30</v>
      </c>
      <c r="U721" s="4" t="s">
        <v>285</v>
      </c>
      <c r="V721" s="4" t="s">
        <v>142</v>
      </c>
      <c r="W721" s="4" t="s">
        <v>103</v>
      </c>
      <c r="X721" s="4" t="s">
        <v>143</v>
      </c>
      <c r="Y721" s="4" t="s">
        <v>103</v>
      </c>
      <c r="Z721" t="str">
        <f t="shared" si="12"/>
        <v>Mar-24</v>
      </c>
    </row>
    <row r="722" spans="1:26" ht="57.6" x14ac:dyDescent="0.3">
      <c r="A722" s="89">
        <v>6</v>
      </c>
      <c r="B722" s="4" t="s">
        <v>129</v>
      </c>
      <c r="C722" s="4" t="s">
        <v>188</v>
      </c>
      <c r="D722" s="4" t="s">
        <v>293</v>
      </c>
      <c r="E722" s="4" t="s">
        <v>103</v>
      </c>
      <c r="F722" s="4" t="s">
        <v>2777</v>
      </c>
      <c r="G722" s="4" t="s">
        <v>132</v>
      </c>
      <c r="H722" s="4" t="s">
        <v>167</v>
      </c>
      <c r="I722" s="5" t="s">
        <v>2768</v>
      </c>
      <c r="J722" s="5" t="s">
        <v>279</v>
      </c>
      <c r="K722" s="5" t="s">
        <v>2768</v>
      </c>
      <c r="L722" s="5" t="s">
        <v>246</v>
      </c>
      <c r="M722" s="4" t="s">
        <v>223</v>
      </c>
      <c r="N722" s="4" t="s">
        <v>2778</v>
      </c>
      <c r="O722" s="4" t="s">
        <v>334</v>
      </c>
      <c r="P722" s="4" t="s">
        <v>2779</v>
      </c>
      <c r="Q722" s="4" t="s">
        <v>2780</v>
      </c>
      <c r="R722" s="5">
        <v>62199</v>
      </c>
      <c r="S722" s="5">
        <v>120</v>
      </c>
      <c r="T722" s="5">
        <v>120</v>
      </c>
      <c r="U722" s="4" t="s">
        <v>2781</v>
      </c>
      <c r="V722" s="4" t="s">
        <v>151</v>
      </c>
      <c r="W722" s="4" t="s">
        <v>103</v>
      </c>
      <c r="X722" s="4" t="s">
        <v>143</v>
      </c>
      <c r="Y722" s="4">
        <v>69607</v>
      </c>
      <c r="Z722" t="str">
        <f t="shared" si="12"/>
        <v>Mar-24</v>
      </c>
    </row>
    <row r="723" spans="1:26" ht="43.2" x14ac:dyDescent="0.3">
      <c r="A723" s="89">
        <v>7</v>
      </c>
      <c r="B723" s="4" t="s">
        <v>129</v>
      </c>
      <c r="C723" s="4" t="s">
        <v>188</v>
      </c>
      <c r="D723" s="4" t="s">
        <v>293</v>
      </c>
      <c r="E723" s="4" t="s">
        <v>103</v>
      </c>
      <c r="F723" s="4" t="s">
        <v>2782</v>
      </c>
      <c r="G723" s="4" t="s">
        <v>166</v>
      </c>
      <c r="H723" s="4" t="s">
        <v>133</v>
      </c>
      <c r="I723" s="5" t="s">
        <v>2753</v>
      </c>
      <c r="J723" s="5" t="s">
        <v>487</v>
      </c>
      <c r="K723" s="5" t="s">
        <v>2753</v>
      </c>
      <c r="L723" s="5" t="s">
        <v>474</v>
      </c>
      <c r="M723" s="4" t="s">
        <v>263</v>
      </c>
      <c r="N723" s="4" t="s">
        <v>2783</v>
      </c>
      <c r="O723" s="4" t="s">
        <v>103</v>
      </c>
      <c r="P723" s="4" t="s">
        <v>2784</v>
      </c>
      <c r="Q723" s="4" t="s">
        <v>2785</v>
      </c>
      <c r="R723" s="5">
        <v>62204</v>
      </c>
      <c r="S723" s="5">
        <v>90</v>
      </c>
      <c r="T723" s="5">
        <v>90</v>
      </c>
      <c r="U723" s="4" t="s">
        <v>2786</v>
      </c>
      <c r="V723" s="4" t="s">
        <v>142</v>
      </c>
      <c r="W723" s="4" t="s">
        <v>103</v>
      </c>
      <c r="X723" s="4" t="s">
        <v>143</v>
      </c>
      <c r="Y723" s="4" t="s">
        <v>103</v>
      </c>
      <c r="Z723" t="str">
        <f t="shared" si="12"/>
        <v>Mar-24</v>
      </c>
    </row>
    <row r="724" spans="1:26" ht="43.2" x14ac:dyDescent="0.3">
      <c r="A724" s="89">
        <v>8</v>
      </c>
      <c r="B724" s="4" t="s">
        <v>129</v>
      </c>
      <c r="C724" s="4" t="s">
        <v>188</v>
      </c>
      <c r="D724" s="4" t="s">
        <v>300</v>
      </c>
      <c r="E724" s="4" t="s">
        <v>103</v>
      </c>
      <c r="F724" s="4" t="s">
        <v>1627</v>
      </c>
      <c r="G724" s="4" t="s">
        <v>166</v>
      </c>
      <c r="H724" s="4" t="s">
        <v>167</v>
      </c>
      <c r="I724" s="5" t="s">
        <v>2753</v>
      </c>
      <c r="J724" s="5" t="s">
        <v>182</v>
      </c>
      <c r="K724" s="5" t="s">
        <v>2753</v>
      </c>
      <c r="L724" s="5" t="s">
        <v>251</v>
      </c>
      <c r="M724" s="4" t="s">
        <v>168</v>
      </c>
      <c r="N724" s="4" t="s">
        <v>2787</v>
      </c>
      <c r="O724" s="4" t="s">
        <v>103</v>
      </c>
      <c r="P724" s="4" t="s">
        <v>2788</v>
      </c>
      <c r="Q724" s="4" t="s">
        <v>2789</v>
      </c>
      <c r="R724" s="5">
        <v>62201</v>
      </c>
      <c r="S724" s="5">
        <v>60</v>
      </c>
      <c r="T724" s="5">
        <v>60</v>
      </c>
      <c r="U724" s="4" t="s">
        <v>285</v>
      </c>
      <c r="V724" s="4" t="s">
        <v>142</v>
      </c>
      <c r="W724" s="4" t="s">
        <v>103</v>
      </c>
      <c r="X724" s="4" t="s">
        <v>143</v>
      </c>
      <c r="Y724" s="4" t="s">
        <v>103</v>
      </c>
      <c r="Z724" t="str">
        <f t="shared" si="12"/>
        <v>Mar-24</v>
      </c>
    </row>
    <row r="725" spans="1:26" ht="43.2" x14ac:dyDescent="0.3">
      <c r="A725" s="89">
        <v>9</v>
      </c>
      <c r="B725" s="4" t="s">
        <v>129</v>
      </c>
      <c r="C725" s="4" t="s">
        <v>188</v>
      </c>
      <c r="D725" s="4" t="s">
        <v>300</v>
      </c>
      <c r="E725" s="4" t="s">
        <v>103</v>
      </c>
      <c r="F725" s="4" t="s">
        <v>2790</v>
      </c>
      <c r="G725" s="4" t="s">
        <v>166</v>
      </c>
      <c r="H725" s="4" t="s">
        <v>167</v>
      </c>
      <c r="I725" s="5" t="s">
        <v>2753</v>
      </c>
      <c r="J725" s="5" t="s">
        <v>136</v>
      </c>
      <c r="K725" s="5" t="s">
        <v>2753</v>
      </c>
      <c r="L725" s="5" t="s">
        <v>176</v>
      </c>
      <c r="M725" s="4" t="s">
        <v>168</v>
      </c>
      <c r="N725" s="4" t="s">
        <v>2791</v>
      </c>
      <c r="O725" s="4" t="s">
        <v>103</v>
      </c>
      <c r="P725" s="4" t="s">
        <v>2792</v>
      </c>
      <c r="Q725" s="4" t="s">
        <v>2793</v>
      </c>
      <c r="R725" s="5">
        <v>62200</v>
      </c>
      <c r="S725" s="5">
        <v>90</v>
      </c>
      <c r="T725" s="5">
        <v>90</v>
      </c>
      <c r="U725" s="4" t="s">
        <v>307</v>
      </c>
      <c r="V725" s="4" t="s">
        <v>142</v>
      </c>
      <c r="W725" s="4" t="s">
        <v>103</v>
      </c>
      <c r="X725" s="4" t="s">
        <v>143</v>
      </c>
      <c r="Y725" s="4" t="s">
        <v>103</v>
      </c>
      <c r="Z725" t="str">
        <f t="shared" si="12"/>
        <v>Mar-24</v>
      </c>
    </row>
    <row r="726" spans="1:26" ht="43.2" x14ac:dyDescent="0.3">
      <c r="A726" s="89">
        <v>10</v>
      </c>
      <c r="B726" s="4" t="s">
        <v>129</v>
      </c>
      <c r="C726" s="4" t="s">
        <v>130</v>
      </c>
      <c r="D726" s="4" t="s">
        <v>371</v>
      </c>
      <c r="E726" s="4" t="s">
        <v>103</v>
      </c>
      <c r="F726" s="4" t="s">
        <v>131</v>
      </c>
      <c r="G726" s="4" t="s">
        <v>132</v>
      </c>
      <c r="H726" s="4" t="s">
        <v>133</v>
      </c>
      <c r="I726" s="5" t="s">
        <v>2794</v>
      </c>
      <c r="J726" s="5" t="s">
        <v>302</v>
      </c>
      <c r="K726" s="5" t="s">
        <v>2794</v>
      </c>
      <c r="L726" s="5" t="s">
        <v>464</v>
      </c>
      <c r="M726" s="4" t="s">
        <v>137</v>
      </c>
      <c r="N726" s="4" t="s">
        <v>2795</v>
      </c>
      <c r="O726" s="4" t="s">
        <v>103</v>
      </c>
      <c r="P726" s="4" t="s">
        <v>2795</v>
      </c>
      <c r="Q726" s="4" t="s">
        <v>2796</v>
      </c>
      <c r="R726" s="5">
        <v>62499</v>
      </c>
      <c r="S726" s="5">
        <v>30</v>
      </c>
      <c r="T726" s="5">
        <v>30</v>
      </c>
      <c r="U726" s="4" t="s">
        <v>2797</v>
      </c>
      <c r="V726" s="4" t="s">
        <v>197</v>
      </c>
      <c r="W726" s="4" t="s">
        <v>103</v>
      </c>
      <c r="X726" s="4" t="s">
        <v>143</v>
      </c>
      <c r="Y726" s="4" t="s">
        <v>152</v>
      </c>
      <c r="Z726" t="str">
        <f t="shared" si="12"/>
        <v>Mar-24</v>
      </c>
    </row>
    <row r="727" spans="1:26" ht="43.2" x14ac:dyDescent="0.3">
      <c r="A727" s="89">
        <v>11</v>
      </c>
      <c r="B727" s="4" t="s">
        <v>129</v>
      </c>
      <c r="C727" s="4" t="s">
        <v>130</v>
      </c>
      <c r="D727" s="4" t="s">
        <v>371</v>
      </c>
      <c r="E727" s="4" t="s">
        <v>103</v>
      </c>
      <c r="F727" s="4" t="s">
        <v>131</v>
      </c>
      <c r="G727" s="4" t="s">
        <v>132</v>
      </c>
      <c r="H727" s="4" t="s">
        <v>167</v>
      </c>
      <c r="I727" s="5" t="s">
        <v>2798</v>
      </c>
      <c r="J727" s="5" t="s">
        <v>576</v>
      </c>
      <c r="K727" s="5" t="s">
        <v>2798</v>
      </c>
      <c r="L727" s="5" t="s">
        <v>621</v>
      </c>
      <c r="M727" s="4" t="s">
        <v>223</v>
      </c>
      <c r="N727" s="4" t="s">
        <v>2799</v>
      </c>
      <c r="O727" s="4" t="s">
        <v>103</v>
      </c>
      <c r="P727" s="4" t="s">
        <v>2800</v>
      </c>
      <c r="Q727" s="4" t="s">
        <v>2801</v>
      </c>
      <c r="R727" s="5">
        <v>62509</v>
      </c>
      <c r="S727" s="5">
        <v>30</v>
      </c>
      <c r="T727" s="5">
        <v>30</v>
      </c>
      <c r="U727" s="4" t="s">
        <v>1026</v>
      </c>
      <c r="V727" s="4" t="s">
        <v>151</v>
      </c>
      <c r="W727" s="4" t="s">
        <v>103</v>
      </c>
      <c r="X727" s="4" t="s">
        <v>143</v>
      </c>
      <c r="Y727" s="4" t="s">
        <v>152</v>
      </c>
      <c r="Z727" t="str">
        <f t="shared" si="12"/>
        <v>Mar-24</v>
      </c>
    </row>
    <row r="728" spans="1:26" ht="57.6" x14ac:dyDescent="0.3">
      <c r="A728" s="89">
        <v>12</v>
      </c>
      <c r="B728" s="4" t="s">
        <v>129</v>
      </c>
      <c r="C728" s="4" t="s">
        <v>130</v>
      </c>
      <c r="D728" s="4" t="s">
        <v>378</v>
      </c>
      <c r="E728" s="4" t="s">
        <v>103</v>
      </c>
      <c r="F728" s="4" t="s">
        <v>131</v>
      </c>
      <c r="G728" s="4" t="s">
        <v>132</v>
      </c>
      <c r="H728" s="4" t="s">
        <v>167</v>
      </c>
      <c r="I728" s="5" t="s">
        <v>2768</v>
      </c>
      <c r="J728" s="5" t="s">
        <v>251</v>
      </c>
      <c r="K728" s="5" t="s">
        <v>2768</v>
      </c>
      <c r="L728" s="5" t="s">
        <v>664</v>
      </c>
      <c r="M728" s="4" t="s">
        <v>223</v>
      </c>
      <c r="N728" s="4" t="s">
        <v>1695</v>
      </c>
      <c r="O728" s="4" t="s">
        <v>170</v>
      </c>
      <c r="P728" s="4" t="s">
        <v>1695</v>
      </c>
      <c r="Q728" s="4" t="s">
        <v>2802</v>
      </c>
      <c r="R728" s="5">
        <v>62175</v>
      </c>
      <c r="S728" s="5">
        <v>30</v>
      </c>
      <c r="T728" s="5">
        <v>30</v>
      </c>
      <c r="U728" s="4" t="s">
        <v>417</v>
      </c>
      <c r="V728" s="4" t="s">
        <v>142</v>
      </c>
      <c r="W728" s="4" t="s">
        <v>103</v>
      </c>
      <c r="X728" s="4" t="s">
        <v>143</v>
      </c>
      <c r="Y728" s="4" t="s">
        <v>159</v>
      </c>
      <c r="Z728" t="str">
        <f t="shared" si="12"/>
        <v>Mar-24</v>
      </c>
    </row>
    <row r="729" spans="1:26" ht="43.2" x14ac:dyDescent="0.3">
      <c r="A729" s="89">
        <v>13</v>
      </c>
      <c r="B729" s="4" t="s">
        <v>129</v>
      </c>
      <c r="C729" s="4" t="s">
        <v>130</v>
      </c>
      <c r="D729" s="4" t="s">
        <v>378</v>
      </c>
      <c r="E729" s="4" t="s">
        <v>103</v>
      </c>
      <c r="F729" s="4" t="s">
        <v>131</v>
      </c>
      <c r="G729" s="4" t="s">
        <v>132</v>
      </c>
      <c r="H729" s="4" t="s">
        <v>167</v>
      </c>
      <c r="I729" s="5" t="s">
        <v>2803</v>
      </c>
      <c r="J729" s="5" t="s">
        <v>1378</v>
      </c>
      <c r="K729" s="5" t="s">
        <v>2803</v>
      </c>
      <c r="L729" s="5" t="s">
        <v>182</v>
      </c>
      <c r="M729" s="4" t="s">
        <v>223</v>
      </c>
      <c r="N729" s="4" t="s">
        <v>2804</v>
      </c>
      <c r="O729" s="4" t="s">
        <v>1159</v>
      </c>
      <c r="P729" s="4" t="s">
        <v>2804</v>
      </c>
      <c r="Q729" s="4" t="s">
        <v>2805</v>
      </c>
      <c r="R729" s="5">
        <v>62323</v>
      </c>
      <c r="S729" s="5">
        <v>20</v>
      </c>
      <c r="T729" s="5">
        <v>20</v>
      </c>
      <c r="U729" s="4" t="s">
        <v>861</v>
      </c>
      <c r="V729" s="4" t="s">
        <v>142</v>
      </c>
      <c r="W729" s="4" t="s">
        <v>103</v>
      </c>
      <c r="X729" s="4" t="s">
        <v>143</v>
      </c>
      <c r="Y729" s="4">
        <v>69710</v>
      </c>
      <c r="Z729" t="str">
        <f t="shared" si="12"/>
        <v>Mar-24</v>
      </c>
    </row>
    <row r="730" spans="1:26" ht="43.2" x14ac:dyDescent="0.3">
      <c r="A730" s="89">
        <v>14</v>
      </c>
      <c r="B730" s="4" t="s">
        <v>129</v>
      </c>
      <c r="C730" s="4" t="s">
        <v>130</v>
      </c>
      <c r="D730" s="4" t="s">
        <v>378</v>
      </c>
      <c r="E730" s="4" t="s">
        <v>103</v>
      </c>
      <c r="F730" s="4" t="s">
        <v>131</v>
      </c>
      <c r="G730" s="4" t="s">
        <v>132</v>
      </c>
      <c r="H730" s="4" t="s">
        <v>167</v>
      </c>
      <c r="I730" s="5" t="s">
        <v>2806</v>
      </c>
      <c r="J730" s="5" t="s">
        <v>247</v>
      </c>
      <c r="K730" s="5" t="s">
        <v>2806</v>
      </c>
      <c r="L730" s="5" t="s">
        <v>366</v>
      </c>
      <c r="M730" s="4" t="s">
        <v>223</v>
      </c>
      <c r="N730" s="4" t="s">
        <v>672</v>
      </c>
      <c r="O730" s="4" t="s">
        <v>103</v>
      </c>
      <c r="P730" s="4" t="s">
        <v>2807</v>
      </c>
      <c r="Q730" s="4" t="s">
        <v>2808</v>
      </c>
      <c r="R730" s="5">
        <v>62271</v>
      </c>
      <c r="S730" s="5">
        <v>105</v>
      </c>
      <c r="T730" s="5">
        <v>105</v>
      </c>
      <c r="U730" s="4" t="s">
        <v>2809</v>
      </c>
      <c r="V730" s="4" t="s">
        <v>151</v>
      </c>
      <c r="W730" s="4" t="s">
        <v>103</v>
      </c>
      <c r="X730" s="4" t="s">
        <v>143</v>
      </c>
      <c r="Y730" s="4" t="s">
        <v>152</v>
      </c>
      <c r="Z730" t="str">
        <f t="shared" si="12"/>
        <v>Mar-24</v>
      </c>
    </row>
    <row r="731" spans="1:26" ht="57.6" x14ac:dyDescent="0.3">
      <c r="A731" s="89">
        <v>15</v>
      </c>
      <c r="B731" s="4" t="s">
        <v>129</v>
      </c>
      <c r="C731" s="4" t="s">
        <v>130</v>
      </c>
      <c r="D731" s="4" t="s">
        <v>378</v>
      </c>
      <c r="E731" s="4" t="s">
        <v>103</v>
      </c>
      <c r="F731" s="4" t="s">
        <v>131</v>
      </c>
      <c r="G731" s="4" t="s">
        <v>132</v>
      </c>
      <c r="H731" s="4" t="s">
        <v>167</v>
      </c>
      <c r="I731" s="5" t="s">
        <v>2810</v>
      </c>
      <c r="J731" s="5" t="s">
        <v>242</v>
      </c>
      <c r="K731" s="5" t="s">
        <v>2810</v>
      </c>
      <c r="L731" s="5" t="s">
        <v>576</v>
      </c>
      <c r="M731" s="4" t="s">
        <v>223</v>
      </c>
      <c r="N731" s="4" t="s">
        <v>2811</v>
      </c>
      <c r="O731" s="4" t="s">
        <v>170</v>
      </c>
      <c r="P731" s="4" t="s">
        <v>2811</v>
      </c>
      <c r="Q731" s="4" t="s">
        <v>2812</v>
      </c>
      <c r="R731" s="5">
        <v>62292</v>
      </c>
      <c r="S731" s="5">
        <v>90</v>
      </c>
      <c r="T731" s="5">
        <v>90</v>
      </c>
      <c r="U731" s="4" t="s">
        <v>417</v>
      </c>
      <c r="V731" s="4" t="s">
        <v>151</v>
      </c>
      <c r="W731" s="4" t="s">
        <v>103</v>
      </c>
      <c r="X731" s="4" t="s">
        <v>143</v>
      </c>
      <c r="Y731" s="4" t="s">
        <v>159</v>
      </c>
      <c r="Z731" t="str">
        <f t="shared" si="12"/>
        <v>Mar-24</v>
      </c>
    </row>
    <row r="732" spans="1:26" ht="43.2" x14ac:dyDescent="0.3">
      <c r="A732" s="89">
        <v>16</v>
      </c>
      <c r="B732" s="4" t="s">
        <v>129</v>
      </c>
      <c r="C732" s="4" t="s">
        <v>130</v>
      </c>
      <c r="D732" s="4" t="s">
        <v>378</v>
      </c>
      <c r="E732" s="4" t="s">
        <v>103</v>
      </c>
      <c r="F732" s="4" t="s">
        <v>131</v>
      </c>
      <c r="G732" s="4" t="s">
        <v>132</v>
      </c>
      <c r="H732" s="4" t="s">
        <v>167</v>
      </c>
      <c r="I732" s="5" t="s">
        <v>2813</v>
      </c>
      <c r="J732" s="5" t="s">
        <v>459</v>
      </c>
      <c r="K732" s="5" t="s">
        <v>2813</v>
      </c>
      <c r="L732" s="5" t="s">
        <v>588</v>
      </c>
      <c r="M732" s="4" t="s">
        <v>223</v>
      </c>
      <c r="N732" s="4" t="s">
        <v>1716</v>
      </c>
      <c r="O732" s="4" t="s">
        <v>2814</v>
      </c>
      <c r="P732" s="4" t="s">
        <v>1716</v>
      </c>
      <c r="Q732" s="4" t="s">
        <v>2815</v>
      </c>
      <c r="R732" s="5">
        <v>62378</v>
      </c>
      <c r="S732" s="5">
        <v>15</v>
      </c>
      <c r="T732" s="5">
        <v>15</v>
      </c>
      <c r="U732" s="4" t="s">
        <v>173</v>
      </c>
      <c r="V732" s="4" t="s">
        <v>197</v>
      </c>
      <c r="W732" s="4" t="s">
        <v>103</v>
      </c>
      <c r="X732" s="4" t="s">
        <v>143</v>
      </c>
      <c r="Y732" s="4">
        <v>69729</v>
      </c>
      <c r="Z732" t="str">
        <f t="shared" si="12"/>
        <v>Mar-24</v>
      </c>
    </row>
    <row r="733" spans="1:26" ht="43.2" x14ac:dyDescent="0.3">
      <c r="A733" s="89">
        <v>17</v>
      </c>
      <c r="B733" s="4" t="s">
        <v>129</v>
      </c>
      <c r="C733" s="4" t="s">
        <v>130</v>
      </c>
      <c r="D733" s="4" t="s">
        <v>378</v>
      </c>
      <c r="E733" s="4" t="s">
        <v>103</v>
      </c>
      <c r="F733" s="4" t="s">
        <v>131</v>
      </c>
      <c r="G733" s="4" t="s">
        <v>132</v>
      </c>
      <c r="H733" s="4" t="s">
        <v>133</v>
      </c>
      <c r="I733" s="5" t="s">
        <v>2813</v>
      </c>
      <c r="J733" s="5" t="s">
        <v>2816</v>
      </c>
      <c r="K733" s="5" t="s">
        <v>2813</v>
      </c>
      <c r="L733" s="5" t="s">
        <v>621</v>
      </c>
      <c r="M733" s="4" t="s">
        <v>137</v>
      </c>
      <c r="N733" s="4" t="s">
        <v>2817</v>
      </c>
      <c r="O733" s="4" t="s">
        <v>103</v>
      </c>
      <c r="P733" s="4" t="s">
        <v>2818</v>
      </c>
      <c r="Q733" s="4" t="s">
        <v>2819</v>
      </c>
      <c r="R733" s="5">
        <v>62334</v>
      </c>
      <c r="S733" s="5">
        <v>55</v>
      </c>
      <c r="T733" s="5">
        <v>55</v>
      </c>
      <c r="U733" s="4" t="s">
        <v>2104</v>
      </c>
      <c r="V733" s="4" t="s">
        <v>151</v>
      </c>
      <c r="W733" s="4" t="s">
        <v>103</v>
      </c>
      <c r="X733" s="4" t="s">
        <v>143</v>
      </c>
      <c r="Y733" s="4">
        <v>69728</v>
      </c>
      <c r="Z733" t="str">
        <f t="shared" si="12"/>
        <v>Mar-24</v>
      </c>
    </row>
    <row r="734" spans="1:26" ht="57.6" x14ac:dyDescent="0.3">
      <c r="A734" s="89">
        <v>18</v>
      </c>
      <c r="B734" s="4" t="s">
        <v>129</v>
      </c>
      <c r="C734" s="4" t="s">
        <v>130</v>
      </c>
      <c r="D734" s="4" t="s">
        <v>378</v>
      </c>
      <c r="E734" s="4" t="s">
        <v>103</v>
      </c>
      <c r="F734" s="4" t="s">
        <v>131</v>
      </c>
      <c r="G734" s="4" t="s">
        <v>132</v>
      </c>
      <c r="H734" s="4" t="s">
        <v>167</v>
      </c>
      <c r="I734" s="5" t="s">
        <v>2820</v>
      </c>
      <c r="J734" s="5" t="s">
        <v>246</v>
      </c>
      <c r="K734" s="5" t="s">
        <v>2820</v>
      </c>
      <c r="L734" s="5" t="s">
        <v>1912</v>
      </c>
      <c r="M734" s="4" t="s">
        <v>223</v>
      </c>
      <c r="N734" s="4" t="s">
        <v>2821</v>
      </c>
      <c r="O734" s="4" t="s">
        <v>170</v>
      </c>
      <c r="P734" s="4" t="s">
        <v>2821</v>
      </c>
      <c r="Q734" s="4" t="s">
        <v>2822</v>
      </c>
      <c r="R734" s="5">
        <v>62414</v>
      </c>
      <c r="S734" s="5">
        <v>45</v>
      </c>
      <c r="T734" s="5">
        <v>45</v>
      </c>
      <c r="U734" s="4" t="s">
        <v>417</v>
      </c>
      <c r="V734" s="4" t="s">
        <v>151</v>
      </c>
      <c r="W734" s="4" t="s">
        <v>103</v>
      </c>
      <c r="X734" s="4" t="s">
        <v>143</v>
      </c>
      <c r="Y734" s="4" t="s">
        <v>159</v>
      </c>
      <c r="Z734" t="str">
        <f t="shared" si="12"/>
        <v>Mar-24</v>
      </c>
    </row>
    <row r="735" spans="1:26" ht="57.6" x14ac:dyDescent="0.3">
      <c r="A735" s="89">
        <v>19</v>
      </c>
      <c r="B735" s="4" t="s">
        <v>129</v>
      </c>
      <c r="C735" s="4" t="s">
        <v>130</v>
      </c>
      <c r="D735" s="4" t="s">
        <v>378</v>
      </c>
      <c r="E735" s="4" t="s">
        <v>103</v>
      </c>
      <c r="F735" s="4" t="s">
        <v>131</v>
      </c>
      <c r="G735" s="4" t="s">
        <v>166</v>
      </c>
      <c r="H735" s="4" t="s">
        <v>167</v>
      </c>
      <c r="I735" s="5" t="s">
        <v>2820</v>
      </c>
      <c r="J735" s="5" t="s">
        <v>487</v>
      </c>
      <c r="K735" s="5" t="s">
        <v>2820</v>
      </c>
      <c r="L735" s="5" t="s">
        <v>2823</v>
      </c>
      <c r="M735" s="4" t="s">
        <v>168</v>
      </c>
      <c r="N735" s="4" t="s">
        <v>2824</v>
      </c>
      <c r="O735" s="4" t="s">
        <v>170</v>
      </c>
      <c r="P735" s="4" t="s">
        <v>2824</v>
      </c>
      <c r="Q735" s="4" t="s">
        <v>2825</v>
      </c>
      <c r="R735" s="5">
        <v>62391</v>
      </c>
      <c r="S735" s="5">
        <v>40</v>
      </c>
      <c r="T735" s="5">
        <v>40</v>
      </c>
      <c r="U735" s="4" t="s">
        <v>1937</v>
      </c>
      <c r="V735" s="4" t="s">
        <v>142</v>
      </c>
      <c r="W735" s="4" t="s">
        <v>103</v>
      </c>
      <c r="X735" s="4" t="s">
        <v>143</v>
      </c>
      <c r="Y735" s="4" t="s">
        <v>103</v>
      </c>
      <c r="Z735" t="str">
        <f t="shared" si="12"/>
        <v>Mar-24</v>
      </c>
    </row>
    <row r="736" spans="1:26" ht="43.2" x14ac:dyDescent="0.3">
      <c r="A736" s="89">
        <v>20</v>
      </c>
      <c r="B736" s="4" t="s">
        <v>129</v>
      </c>
      <c r="C736" s="4" t="s">
        <v>130</v>
      </c>
      <c r="D736" s="4" t="s">
        <v>378</v>
      </c>
      <c r="E736" s="4" t="s">
        <v>103</v>
      </c>
      <c r="F736" s="4" t="s">
        <v>131</v>
      </c>
      <c r="G736" s="4" t="s">
        <v>132</v>
      </c>
      <c r="H736" s="4" t="s">
        <v>133</v>
      </c>
      <c r="I736" s="5" t="s">
        <v>2826</v>
      </c>
      <c r="J736" s="5" t="s">
        <v>191</v>
      </c>
      <c r="K736" s="5" t="s">
        <v>2827</v>
      </c>
      <c r="L736" s="5" t="s">
        <v>216</v>
      </c>
      <c r="M736" s="4" t="s">
        <v>137</v>
      </c>
      <c r="N736" s="4" t="s">
        <v>2828</v>
      </c>
      <c r="O736" s="4" t="s">
        <v>103</v>
      </c>
      <c r="P736" s="4" t="s">
        <v>2829</v>
      </c>
      <c r="Q736" s="4" t="s">
        <v>2830</v>
      </c>
      <c r="R736" s="5">
        <v>62398</v>
      </c>
      <c r="S736" s="5">
        <v>120</v>
      </c>
      <c r="T736" s="5">
        <v>120</v>
      </c>
      <c r="U736" s="4" t="s">
        <v>2012</v>
      </c>
      <c r="V736" s="4" t="s">
        <v>197</v>
      </c>
      <c r="W736" s="4" t="s">
        <v>103</v>
      </c>
      <c r="X736" s="4" t="s">
        <v>143</v>
      </c>
      <c r="Y736" s="4" t="s">
        <v>152</v>
      </c>
      <c r="Z736" t="str">
        <f t="shared" si="12"/>
        <v>Mar-24</v>
      </c>
    </row>
    <row r="737" spans="1:26" ht="57.6" x14ac:dyDescent="0.3">
      <c r="A737" s="89">
        <v>21</v>
      </c>
      <c r="B737" s="4" t="s">
        <v>129</v>
      </c>
      <c r="C737" s="4" t="s">
        <v>130</v>
      </c>
      <c r="D737" s="4" t="s">
        <v>378</v>
      </c>
      <c r="E737" s="4" t="s">
        <v>103</v>
      </c>
      <c r="F737" s="4" t="s">
        <v>131</v>
      </c>
      <c r="G737" s="4" t="s">
        <v>132</v>
      </c>
      <c r="H737" s="4" t="s">
        <v>167</v>
      </c>
      <c r="I737" s="5" t="s">
        <v>2831</v>
      </c>
      <c r="J737" s="5" t="s">
        <v>576</v>
      </c>
      <c r="K737" s="5" t="s">
        <v>2831</v>
      </c>
      <c r="L737" s="5" t="s">
        <v>247</v>
      </c>
      <c r="M737" s="4" t="s">
        <v>223</v>
      </c>
      <c r="N737" s="4" t="s">
        <v>2832</v>
      </c>
      <c r="O737" s="4" t="s">
        <v>170</v>
      </c>
      <c r="P737" s="4" t="s">
        <v>2832</v>
      </c>
      <c r="Q737" s="4" t="s">
        <v>2833</v>
      </c>
      <c r="R737" s="5">
        <v>62466</v>
      </c>
      <c r="S737" s="5">
        <v>60</v>
      </c>
      <c r="T737" s="5">
        <v>60</v>
      </c>
      <c r="U737" s="4" t="s">
        <v>173</v>
      </c>
      <c r="V737" s="4" t="s">
        <v>151</v>
      </c>
      <c r="W737" s="4" t="s">
        <v>103</v>
      </c>
      <c r="X737" s="4" t="s">
        <v>143</v>
      </c>
      <c r="Y737" s="4">
        <v>69763</v>
      </c>
      <c r="Z737" t="str">
        <f t="shared" si="12"/>
        <v>Mar-24</v>
      </c>
    </row>
    <row r="738" spans="1:26" ht="57.6" x14ac:dyDescent="0.3">
      <c r="A738" s="89">
        <v>22</v>
      </c>
      <c r="B738" s="4" t="s">
        <v>129</v>
      </c>
      <c r="C738" s="4" t="s">
        <v>130</v>
      </c>
      <c r="D738" s="4" t="s">
        <v>378</v>
      </c>
      <c r="E738" s="4" t="s">
        <v>103</v>
      </c>
      <c r="F738" s="4" t="s">
        <v>131</v>
      </c>
      <c r="G738" s="4" t="s">
        <v>132</v>
      </c>
      <c r="H738" s="4" t="s">
        <v>167</v>
      </c>
      <c r="I738" s="5" t="s">
        <v>2834</v>
      </c>
      <c r="J738" s="5" t="s">
        <v>160</v>
      </c>
      <c r="K738" s="5" t="s">
        <v>2834</v>
      </c>
      <c r="L738" s="5" t="s">
        <v>1119</v>
      </c>
      <c r="M738" s="4" t="s">
        <v>223</v>
      </c>
      <c r="N738" s="4" t="s">
        <v>501</v>
      </c>
      <c r="O738" s="4" t="s">
        <v>170</v>
      </c>
      <c r="P738" s="4" t="s">
        <v>501</v>
      </c>
      <c r="Q738" s="4" t="s">
        <v>2835</v>
      </c>
      <c r="R738" s="5">
        <v>62474</v>
      </c>
      <c r="S738" s="5">
        <v>45</v>
      </c>
      <c r="T738" s="5">
        <v>45</v>
      </c>
      <c r="U738" s="4" t="s">
        <v>2836</v>
      </c>
      <c r="V738" s="4" t="s">
        <v>142</v>
      </c>
      <c r="W738" s="4" t="s">
        <v>103</v>
      </c>
      <c r="X738" s="4" t="s">
        <v>143</v>
      </c>
      <c r="Y738" s="4" t="s">
        <v>152</v>
      </c>
      <c r="Z738" t="str">
        <f t="shared" si="12"/>
        <v>Mar-24</v>
      </c>
    </row>
    <row r="739" spans="1:26" ht="43.2" x14ac:dyDescent="0.3">
      <c r="A739" s="89">
        <v>23</v>
      </c>
      <c r="B739" s="4" t="s">
        <v>129</v>
      </c>
      <c r="C739" s="4" t="s">
        <v>130</v>
      </c>
      <c r="D739" s="4" t="s">
        <v>378</v>
      </c>
      <c r="E739" s="4" t="s">
        <v>103</v>
      </c>
      <c r="F739" s="4" t="s">
        <v>131</v>
      </c>
      <c r="G739" s="4" t="s">
        <v>132</v>
      </c>
      <c r="H739" s="4" t="s">
        <v>133</v>
      </c>
      <c r="I739" s="5" t="s">
        <v>2834</v>
      </c>
      <c r="J739" s="5" t="s">
        <v>241</v>
      </c>
      <c r="K739" s="5" t="s">
        <v>2834</v>
      </c>
      <c r="L739" s="5" t="s">
        <v>242</v>
      </c>
      <c r="M739" s="4" t="s">
        <v>137</v>
      </c>
      <c r="N739" s="4" t="s">
        <v>2837</v>
      </c>
      <c r="O739" s="4" t="s">
        <v>103</v>
      </c>
      <c r="P739" s="4" t="s">
        <v>2838</v>
      </c>
      <c r="Q739" s="4" t="s">
        <v>2838</v>
      </c>
      <c r="R739" s="5">
        <v>62517</v>
      </c>
      <c r="S739" s="5">
        <v>30</v>
      </c>
      <c r="T739" s="5">
        <v>30</v>
      </c>
      <c r="U739" s="4" t="s">
        <v>1090</v>
      </c>
      <c r="V739" s="4" t="s">
        <v>151</v>
      </c>
      <c r="W739" s="4" t="s">
        <v>103</v>
      </c>
      <c r="X739" s="4" t="s">
        <v>143</v>
      </c>
      <c r="Y739" s="4" t="s">
        <v>152</v>
      </c>
      <c r="Z739" t="str">
        <f t="shared" si="12"/>
        <v>Mar-24</v>
      </c>
    </row>
    <row r="740" spans="1:26" ht="43.2" x14ac:dyDescent="0.3">
      <c r="A740" s="89">
        <v>24</v>
      </c>
      <c r="B740" s="4" t="s">
        <v>129</v>
      </c>
      <c r="C740" s="4" t="s">
        <v>130</v>
      </c>
      <c r="D740" s="4" t="s">
        <v>378</v>
      </c>
      <c r="E740" s="4" t="s">
        <v>103</v>
      </c>
      <c r="F740" s="4" t="s">
        <v>131</v>
      </c>
      <c r="G740" s="4" t="s">
        <v>132</v>
      </c>
      <c r="H740" s="4" t="s">
        <v>133</v>
      </c>
      <c r="I740" s="5" t="s">
        <v>2839</v>
      </c>
      <c r="J740" s="5" t="s">
        <v>409</v>
      </c>
      <c r="K740" s="5" t="s">
        <v>2839</v>
      </c>
      <c r="L740" s="5" t="s">
        <v>677</v>
      </c>
      <c r="M740" s="4" t="s">
        <v>137</v>
      </c>
      <c r="N740" s="4" t="s">
        <v>2840</v>
      </c>
      <c r="O740" s="4" t="s">
        <v>103</v>
      </c>
      <c r="P740" s="4" t="s">
        <v>2841</v>
      </c>
      <c r="Q740" s="4" t="s">
        <v>2842</v>
      </c>
      <c r="R740" s="5">
        <v>62530</v>
      </c>
      <c r="S740" s="5">
        <v>25</v>
      </c>
      <c r="T740" s="5">
        <v>25</v>
      </c>
      <c r="U740" s="4" t="s">
        <v>2047</v>
      </c>
      <c r="V740" s="4" t="s">
        <v>197</v>
      </c>
      <c r="W740" s="4" t="s">
        <v>103</v>
      </c>
      <c r="X740" s="4" t="s">
        <v>143</v>
      </c>
      <c r="Y740" s="4">
        <v>69798</v>
      </c>
      <c r="Z740" t="str">
        <f t="shared" si="12"/>
        <v>Mar-24</v>
      </c>
    </row>
    <row r="741" spans="1:26" ht="57.6" x14ac:dyDescent="0.3">
      <c r="A741" s="89">
        <v>25</v>
      </c>
      <c r="B741" s="4" t="s">
        <v>129</v>
      </c>
      <c r="C741" s="4" t="s">
        <v>130</v>
      </c>
      <c r="D741" s="4" t="s">
        <v>378</v>
      </c>
      <c r="E741" s="4" t="s">
        <v>103</v>
      </c>
      <c r="F741" s="4" t="s">
        <v>131</v>
      </c>
      <c r="G741" s="4" t="s">
        <v>166</v>
      </c>
      <c r="H741" s="4" t="s">
        <v>167</v>
      </c>
      <c r="I741" s="5" t="s">
        <v>2843</v>
      </c>
      <c r="J741" s="5" t="s">
        <v>652</v>
      </c>
      <c r="K741" s="5" t="s">
        <v>2843</v>
      </c>
      <c r="L741" s="5" t="s">
        <v>361</v>
      </c>
      <c r="M741" s="4" t="s">
        <v>168</v>
      </c>
      <c r="N741" s="4" t="s">
        <v>2844</v>
      </c>
      <c r="O741" s="4" t="s">
        <v>170</v>
      </c>
      <c r="P741" s="4" t="s">
        <v>2844</v>
      </c>
      <c r="Q741" s="4" t="s">
        <v>2845</v>
      </c>
      <c r="R741" s="5">
        <v>62589</v>
      </c>
      <c r="S741" s="5">
        <v>210</v>
      </c>
      <c r="T741" s="5">
        <v>210</v>
      </c>
      <c r="U741" s="4" t="s">
        <v>431</v>
      </c>
      <c r="V741" s="4" t="s">
        <v>142</v>
      </c>
      <c r="W741" s="4" t="s">
        <v>103</v>
      </c>
      <c r="X741" s="4" t="s">
        <v>143</v>
      </c>
      <c r="Y741" s="4" t="s">
        <v>103</v>
      </c>
      <c r="Z741" t="str">
        <f t="shared" si="12"/>
        <v>Mar-24</v>
      </c>
    </row>
    <row r="742" spans="1:26" ht="43.2" x14ac:dyDescent="0.3">
      <c r="A742" s="89">
        <v>26</v>
      </c>
      <c r="B742" s="4" t="s">
        <v>129</v>
      </c>
      <c r="C742" s="4" t="s">
        <v>130</v>
      </c>
      <c r="D742" s="4" t="s">
        <v>378</v>
      </c>
      <c r="E742" s="4" t="s">
        <v>103</v>
      </c>
      <c r="F742" s="4" t="s">
        <v>131</v>
      </c>
      <c r="G742" s="4" t="s">
        <v>132</v>
      </c>
      <c r="H742" s="4" t="s">
        <v>133</v>
      </c>
      <c r="I742" s="5" t="s">
        <v>2846</v>
      </c>
      <c r="J742" s="5" t="s">
        <v>598</v>
      </c>
      <c r="K742" s="5" t="s">
        <v>2846</v>
      </c>
      <c r="L742" s="5" t="s">
        <v>1975</v>
      </c>
      <c r="M742" s="4" t="s">
        <v>137</v>
      </c>
      <c r="N742" s="4" t="s">
        <v>2847</v>
      </c>
      <c r="O742" s="4" t="s">
        <v>103</v>
      </c>
      <c r="P742" s="4" t="s">
        <v>2847</v>
      </c>
      <c r="Q742" s="4" t="s">
        <v>2848</v>
      </c>
      <c r="R742" s="5">
        <v>62631</v>
      </c>
      <c r="S742" s="5">
        <v>30</v>
      </c>
      <c r="T742" s="5">
        <v>30</v>
      </c>
      <c r="U742" s="4" t="s">
        <v>2127</v>
      </c>
      <c r="V742" s="4" t="s">
        <v>151</v>
      </c>
      <c r="W742" s="4" t="s">
        <v>103</v>
      </c>
      <c r="X742" s="4" t="s">
        <v>143</v>
      </c>
      <c r="Y742" s="4">
        <v>70525</v>
      </c>
      <c r="Z742" t="str">
        <f t="shared" si="12"/>
        <v>Mar-24</v>
      </c>
    </row>
    <row r="743" spans="1:26" ht="43.2" x14ac:dyDescent="0.3">
      <c r="A743" s="89">
        <v>27</v>
      </c>
      <c r="B743" s="4" t="s">
        <v>129</v>
      </c>
      <c r="C743" s="4" t="s">
        <v>130</v>
      </c>
      <c r="D743" s="4" t="s">
        <v>378</v>
      </c>
      <c r="E743" s="4" t="s">
        <v>103</v>
      </c>
      <c r="F743" s="4" t="s">
        <v>131</v>
      </c>
      <c r="G743" s="4" t="s">
        <v>132</v>
      </c>
      <c r="H743" s="4" t="s">
        <v>133</v>
      </c>
      <c r="I743" s="5" t="s">
        <v>2846</v>
      </c>
      <c r="J743" s="5" t="s">
        <v>176</v>
      </c>
      <c r="K743" s="5" t="s">
        <v>2846</v>
      </c>
      <c r="L743" s="5" t="s">
        <v>361</v>
      </c>
      <c r="M743" s="4" t="s">
        <v>137</v>
      </c>
      <c r="N743" s="4" t="s">
        <v>2849</v>
      </c>
      <c r="O743" s="4" t="s">
        <v>103</v>
      </c>
      <c r="P743" s="4" t="s">
        <v>2850</v>
      </c>
      <c r="Q743" s="4" t="s">
        <v>2851</v>
      </c>
      <c r="R743" s="5">
        <v>62598</v>
      </c>
      <c r="S743" s="5">
        <v>30</v>
      </c>
      <c r="T743" s="5">
        <v>30</v>
      </c>
      <c r="U743" s="4" t="s">
        <v>1137</v>
      </c>
      <c r="V743" s="4" t="s">
        <v>142</v>
      </c>
      <c r="W743" s="4" t="s">
        <v>103</v>
      </c>
      <c r="X743" s="4" t="s">
        <v>143</v>
      </c>
      <c r="Y743" s="4" t="s">
        <v>152</v>
      </c>
      <c r="Z743" t="str">
        <f t="shared" si="12"/>
        <v>Mar-24</v>
      </c>
    </row>
    <row r="744" spans="1:26" ht="216" x14ac:dyDescent="0.3">
      <c r="A744" s="89">
        <v>28</v>
      </c>
      <c r="B744" s="4" t="s">
        <v>129</v>
      </c>
      <c r="C744" s="4" t="s">
        <v>215</v>
      </c>
      <c r="D744" s="4" t="s">
        <v>414</v>
      </c>
      <c r="E744" s="4" t="s">
        <v>103</v>
      </c>
      <c r="F744" s="4" t="s">
        <v>2852</v>
      </c>
      <c r="G744" s="4" t="s">
        <v>166</v>
      </c>
      <c r="H744" s="4" t="s">
        <v>167</v>
      </c>
      <c r="I744" s="5" t="s">
        <v>2753</v>
      </c>
      <c r="J744" s="5" t="s">
        <v>160</v>
      </c>
      <c r="K744" s="5" t="s">
        <v>2758</v>
      </c>
      <c r="L744" s="5" t="s">
        <v>234</v>
      </c>
      <c r="M744" s="4" t="s">
        <v>168</v>
      </c>
      <c r="N744" s="4" t="s">
        <v>2853</v>
      </c>
      <c r="O744" s="4" t="s">
        <v>103</v>
      </c>
      <c r="P744" s="4" t="s">
        <v>2854</v>
      </c>
      <c r="Q744" s="4" t="s">
        <v>2855</v>
      </c>
      <c r="R744" s="5">
        <v>62290</v>
      </c>
      <c r="S744" s="5">
        <v>2580</v>
      </c>
      <c r="T744" s="5">
        <v>2580</v>
      </c>
      <c r="U744" s="4" t="s">
        <v>1371</v>
      </c>
      <c r="V744" s="4" t="s">
        <v>142</v>
      </c>
      <c r="W744" s="4" t="s">
        <v>103</v>
      </c>
      <c r="X744" s="4" t="s">
        <v>143</v>
      </c>
      <c r="Y744" s="4" t="s">
        <v>152</v>
      </c>
      <c r="Z744" t="str">
        <f t="shared" si="12"/>
        <v>Mar-24</v>
      </c>
    </row>
    <row r="745" spans="1:26" ht="100.8" x14ac:dyDescent="0.3">
      <c r="A745" s="89">
        <v>29</v>
      </c>
      <c r="B745" s="4" t="s">
        <v>129</v>
      </c>
      <c r="C745" s="4" t="s">
        <v>215</v>
      </c>
      <c r="D745" s="4" t="s">
        <v>414</v>
      </c>
      <c r="E745" s="4" t="s">
        <v>103</v>
      </c>
      <c r="F745" s="4" t="s">
        <v>131</v>
      </c>
      <c r="G745" s="4" t="s">
        <v>166</v>
      </c>
      <c r="H745" s="4" t="s">
        <v>133</v>
      </c>
      <c r="I745" s="5" t="s">
        <v>2753</v>
      </c>
      <c r="J745" s="5" t="s">
        <v>136</v>
      </c>
      <c r="K745" s="5" t="s">
        <v>2753</v>
      </c>
      <c r="L745" s="5" t="s">
        <v>361</v>
      </c>
      <c r="M745" s="4" t="s">
        <v>263</v>
      </c>
      <c r="N745" s="4" t="s">
        <v>2856</v>
      </c>
      <c r="O745" s="4" t="s">
        <v>103</v>
      </c>
      <c r="P745" s="4" t="s">
        <v>539</v>
      </c>
      <c r="Q745" s="4" t="s">
        <v>2857</v>
      </c>
      <c r="R745" s="5">
        <v>62236</v>
      </c>
      <c r="S745" s="5">
        <v>120</v>
      </c>
      <c r="T745" s="5">
        <v>120</v>
      </c>
      <c r="U745" s="4" t="s">
        <v>2047</v>
      </c>
      <c r="V745" s="4" t="s">
        <v>142</v>
      </c>
      <c r="W745" s="4" t="s">
        <v>103</v>
      </c>
      <c r="X745" s="4" t="s">
        <v>394</v>
      </c>
      <c r="Y745" s="4" t="s">
        <v>388</v>
      </c>
      <c r="Z745" t="str">
        <f t="shared" si="12"/>
        <v>Mar-24</v>
      </c>
    </row>
    <row r="746" spans="1:26" ht="43.2" x14ac:dyDescent="0.3">
      <c r="A746" s="89">
        <v>30</v>
      </c>
      <c r="B746" s="4" t="s">
        <v>129</v>
      </c>
      <c r="C746" s="4" t="s">
        <v>215</v>
      </c>
      <c r="D746" s="4" t="s">
        <v>414</v>
      </c>
      <c r="E746" s="4" t="s">
        <v>103</v>
      </c>
      <c r="F746" s="4" t="s">
        <v>131</v>
      </c>
      <c r="G746" s="4" t="s">
        <v>166</v>
      </c>
      <c r="H746" s="4" t="s">
        <v>133</v>
      </c>
      <c r="I746" s="5" t="s">
        <v>2757</v>
      </c>
      <c r="J746" s="5" t="s">
        <v>160</v>
      </c>
      <c r="K746" s="5" t="s">
        <v>2757</v>
      </c>
      <c r="L746" s="5" t="s">
        <v>161</v>
      </c>
      <c r="M746" s="4" t="s">
        <v>263</v>
      </c>
      <c r="N746" s="4" t="s">
        <v>2858</v>
      </c>
      <c r="O746" s="4" t="s">
        <v>103</v>
      </c>
      <c r="P746" s="4" t="s">
        <v>2859</v>
      </c>
      <c r="Q746" s="4" t="s">
        <v>2860</v>
      </c>
      <c r="R746" s="5">
        <v>62254</v>
      </c>
      <c r="S746" s="5">
        <v>30</v>
      </c>
      <c r="T746" s="5">
        <v>30</v>
      </c>
      <c r="U746" s="4" t="s">
        <v>491</v>
      </c>
      <c r="V746" s="4" t="s">
        <v>142</v>
      </c>
      <c r="W746" s="4" t="s">
        <v>103</v>
      </c>
      <c r="X746" s="4" t="s">
        <v>143</v>
      </c>
      <c r="Y746" s="4" t="s">
        <v>152</v>
      </c>
      <c r="Z746" t="str">
        <f t="shared" si="12"/>
        <v>Mar-24</v>
      </c>
    </row>
    <row r="747" spans="1:26" ht="43.2" x14ac:dyDescent="0.3">
      <c r="A747" s="89">
        <v>31</v>
      </c>
      <c r="B747" s="4" t="s">
        <v>129</v>
      </c>
      <c r="C747" s="4" t="s">
        <v>215</v>
      </c>
      <c r="D747" s="4" t="s">
        <v>414</v>
      </c>
      <c r="E747" s="4" t="s">
        <v>103</v>
      </c>
      <c r="F747" s="4" t="s">
        <v>131</v>
      </c>
      <c r="G747" s="4" t="s">
        <v>166</v>
      </c>
      <c r="H747" s="4" t="s">
        <v>133</v>
      </c>
      <c r="I747" s="5" t="s">
        <v>2758</v>
      </c>
      <c r="J747" s="5" t="s">
        <v>222</v>
      </c>
      <c r="K747" s="5" t="s">
        <v>2758</v>
      </c>
      <c r="L747" s="5" t="s">
        <v>695</v>
      </c>
      <c r="M747" s="4" t="s">
        <v>263</v>
      </c>
      <c r="N747" s="4" t="s">
        <v>2861</v>
      </c>
      <c r="O747" s="4" t="s">
        <v>103</v>
      </c>
      <c r="P747" s="4" t="s">
        <v>2862</v>
      </c>
      <c r="Q747" s="4" t="s">
        <v>2863</v>
      </c>
      <c r="R747" s="5">
        <v>62226</v>
      </c>
      <c r="S747" s="5">
        <v>60</v>
      </c>
      <c r="T747" s="5">
        <v>60</v>
      </c>
      <c r="U747" s="4" t="s">
        <v>2743</v>
      </c>
      <c r="V747" s="4" t="s">
        <v>197</v>
      </c>
      <c r="W747" s="4" t="s">
        <v>103</v>
      </c>
      <c r="X747" s="4" t="s">
        <v>143</v>
      </c>
      <c r="Y747" s="4" t="s">
        <v>388</v>
      </c>
      <c r="Z747" t="str">
        <f t="shared" si="12"/>
        <v>Mar-24</v>
      </c>
    </row>
    <row r="748" spans="1:26" ht="57.6" x14ac:dyDescent="0.3">
      <c r="A748" s="89">
        <v>32</v>
      </c>
      <c r="B748" s="4" t="s">
        <v>129</v>
      </c>
      <c r="C748" s="4" t="s">
        <v>215</v>
      </c>
      <c r="D748" s="4" t="s">
        <v>414</v>
      </c>
      <c r="E748" s="4" t="s">
        <v>103</v>
      </c>
      <c r="F748" s="4" t="s">
        <v>131</v>
      </c>
      <c r="G748" s="4" t="s">
        <v>166</v>
      </c>
      <c r="H748" s="4" t="s">
        <v>167</v>
      </c>
      <c r="I748" s="5" t="s">
        <v>2864</v>
      </c>
      <c r="J748" s="5" t="s">
        <v>978</v>
      </c>
      <c r="K748" s="5" t="s">
        <v>2864</v>
      </c>
      <c r="L748" s="5" t="s">
        <v>664</v>
      </c>
      <c r="M748" s="4" t="s">
        <v>168</v>
      </c>
      <c r="N748" s="4" t="s">
        <v>2865</v>
      </c>
      <c r="O748" s="4" t="s">
        <v>170</v>
      </c>
      <c r="P748" s="4" t="s">
        <v>2865</v>
      </c>
      <c r="Q748" s="4" t="s">
        <v>2866</v>
      </c>
      <c r="R748" s="5">
        <v>62347</v>
      </c>
      <c r="S748" s="5">
        <v>120</v>
      </c>
      <c r="T748" s="5">
        <v>120</v>
      </c>
      <c r="U748" s="4" t="s">
        <v>1691</v>
      </c>
      <c r="V748" s="4" t="s">
        <v>142</v>
      </c>
      <c r="W748" s="4" t="s">
        <v>103</v>
      </c>
      <c r="X748" s="4" t="s">
        <v>143</v>
      </c>
      <c r="Y748" s="4" t="s">
        <v>103</v>
      </c>
      <c r="Z748" t="str">
        <f t="shared" si="12"/>
        <v>Mar-24</v>
      </c>
    </row>
    <row r="749" spans="1:26" ht="57.6" x14ac:dyDescent="0.3">
      <c r="A749" s="89">
        <v>33</v>
      </c>
      <c r="B749" s="4" t="s">
        <v>129</v>
      </c>
      <c r="C749" s="4" t="s">
        <v>215</v>
      </c>
      <c r="D749" s="4" t="s">
        <v>414</v>
      </c>
      <c r="E749" s="4" t="s">
        <v>103</v>
      </c>
      <c r="F749" s="4" t="s">
        <v>131</v>
      </c>
      <c r="G749" s="4" t="s">
        <v>166</v>
      </c>
      <c r="H749" s="4" t="s">
        <v>167</v>
      </c>
      <c r="I749" s="5" t="s">
        <v>2810</v>
      </c>
      <c r="J749" s="5" t="s">
        <v>487</v>
      </c>
      <c r="K749" s="5" t="s">
        <v>2810</v>
      </c>
      <c r="L749" s="5" t="s">
        <v>361</v>
      </c>
      <c r="M749" s="4" t="s">
        <v>168</v>
      </c>
      <c r="N749" s="4" t="s">
        <v>2867</v>
      </c>
      <c r="O749" s="4" t="s">
        <v>170</v>
      </c>
      <c r="P749" s="4" t="s">
        <v>2868</v>
      </c>
      <c r="Q749" s="4" t="s">
        <v>2869</v>
      </c>
      <c r="R749" s="5">
        <v>62317</v>
      </c>
      <c r="S749" s="5">
        <v>60</v>
      </c>
      <c r="T749" s="5">
        <v>60</v>
      </c>
      <c r="U749" s="4" t="s">
        <v>2870</v>
      </c>
      <c r="V749" s="4" t="s">
        <v>142</v>
      </c>
      <c r="W749" s="4" t="s">
        <v>103</v>
      </c>
      <c r="X749" s="4" t="s">
        <v>143</v>
      </c>
      <c r="Y749" s="4">
        <v>69500</v>
      </c>
      <c r="Z749" t="str">
        <f t="shared" si="12"/>
        <v>Mar-24</v>
      </c>
    </row>
    <row r="750" spans="1:26" ht="43.2" x14ac:dyDescent="0.3">
      <c r="A750" s="89">
        <v>34</v>
      </c>
      <c r="B750" s="4" t="s">
        <v>129</v>
      </c>
      <c r="C750" s="4" t="s">
        <v>215</v>
      </c>
      <c r="D750" s="4" t="s">
        <v>414</v>
      </c>
      <c r="E750" s="4" t="s">
        <v>103</v>
      </c>
      <c r="F750" s="4" t="s">
        <v>131</v>
      </c>
      <c r="G750" s="4" t="s">
        <v>132</v>
      </c>
      <c r="H750" s="4" t="s">
        <v>133</v>
      </c>
      <c r="I750" s="5" t="s">
        <v>2810</v>
      </c>
      <c r="J750" s="5" t="s">
        <v>229</v>
      </c>
      <c r="K750" s="5" t="s">
        <v>2810</v>
      </c>
      <c r="L750" s="5" t="s">
        <v>222</v>
      </c>
      <c r="M750" s="4" t="s">
        <v>137</v>
      </c>
      <c r="N750" s="4" t="s">
        <v>2871</v>
      </c>
      <c r="O750" s="4" t="s">
        <v>103</v>
      </c>
      <c r="P750" s="4" t="s">
        <v>2872</v>
      </c>
      <c r="Q750" s="4" t="s">
        <v>2873</v>
      </c>
      <c r="R750" s="5">
        <v>62298</v>
      </c>
      <c r="S750" s="5">
        <v>30</v>
      </c>
      <c r="T750" s="5">
        <v>30</v>
      </c>
      <c r="U750" s="4" t="s">
        <v>2047</v>
      </c>
      <c r="V750" s="4" t="s">
        <v>197</v>
      </c>
      <c r="W750" s="4" t="s">
        <v>103</v>
      </c>
      <c r="X750" s="4" t="s">
        <v>143</v>
      </c>
      <c r="Y750" s="4">
        <v>69717</v>
      </c>
      <c r="Z750" t="str">
        <f t="shared" si="12"/>
        <v>Mar-24</v>
      </c>
    </row>
    <row r="751" spans="1:26" ht="57.6" x14ac:dyDescent="0.3">
      <c r="A751" s="89">
        <v>35</v>
      </c>
      <c r="B751" s="4" t="s">
        <v>129</v>
      </c>
      <c r="C751" s="4" t="s">
        <v>215</v>
      </c>
      <c r="D751" s="4" t="s">
        <v>414</v>
      </c>
      <c r="E751" s="4" t="s">
        <v>103</v>
      </c>
      <c r="F751" s="4" t="s">
        <v>131</v>
      </c>
      <c r="G751" s="4" t="s">
        <v>132</v>
      </c>
      <c r="H751" s="4" t="s">
        <v>167</v>
      </c>
      <c r="I751" s="5" t="s">
        <v>2810</v>
      </c>
      <c r="J751" s="5" t="s">
        <v>279</v>
      </c>
      <c r="K751" s="5" t="s">
        <v>2810</v>
      </c>
      <c r="L751" s="5" t="s">
        <v>242</v>
      </c>
      <c r="M751" s="4" t="s">
        <v>223</v>
      </c>
      <c r="N751" s="4" t="s">
        <v>2874</v>
      </c>
      <c r="O751" s="4" t="s">
        <v>170</v>
      </c>
      <c r="P751" s="4" t="s">
        <v>2874</v>
      </c>
      <c r="Q751" s="4" t="s">
        <v>2875</v>
      </c>
      <c r="R751" s="5">
        <v>62294</v>
      </c>
      <c r="S751" s="5">
        <v>90</v>
      </c>
      <c r="T751" s="5">
        <v>90</v>
      </c>
      <c r="U751" s="4" t="s">
        <v>2876</v>
      </c>
      <c r="V751" s="4" t="s">
        <v>151</v>
      </c>
      <c r="W751" s="4" t="s">
        <v>103</v>
      </c>
      <c r="X751" s="4" t="s">
        <v>143</v>
      </c>
      <c r="Y751" s="4" t="s">
        <v>159</v>
      </c>
      <c r="Z751" t="str">
        <f t="shared" si="12"/>
        <v>Mar-24</v>
      </c>
    </row>
    <row r="752" spans="1:26" ht="43.2" x14ac:dyDescent="0.3">
      <c r="A752" s="89">
        <v>36</v>
      </c>
      <c r="B752" s="4" t="s">
        <v>129</v>
      </c>
      <c r="C752" s="4" t="s">
        <v>215</v>
      </c>
      <c r="D752" s="4" t="s">
        <v>414</v>
      </c>
      <c r="E752" s="4" t="s">
        <v>103</v>
      </c>
      <c r="F752" s="4" t="s">
        <v>131</v>
      </c>
      <c r="G752" s="4" t="s">
        <v>166</v>
      </c>
      <c r="H752" s="4" t="s">
        <v>167</v>
      </c>
      <c r="I752" s="5" t="s">
        <v>2877</v>
      </c>
      <c r="J752" s="5" t="s">
        <v>664</v>
      </c>
      <c r="K752" s="5" t="s">
        <v>2877</v>
      </c>
      <c r="L752" s="5" t="s">
        <v>145</v>
      </c>
      <c r="M752" s="4" t="s">
        <v>168</v>
      </c>
      <c r="N752" s="4" t="s">
        <v>2878</v>
      </c>
      <c r="O752" s="4" t="s">
        <v>103</v>
      </c>
      <c r="P752" s="4" t="s">
        <v>2879</v>
      </c>
      <c r="Q752" s="4" t="s">
        <v>2880</v>
      </c>
      <c r="R752" s="5">
        <v>62309</v>
      </c>
      <c r="S752" s="5">
        <v>330</v>
      </c>
      <c r="T752" s="5">
        <v>330</v>
      </c>
      <c r="U752" s="4" t="s">
        <v>1026</v>
      </c>
      <c r="V752" s="4" t="s">
        <v>142</v>
      </c>
      <c r="W752" s="4" t="s">
        <v>103</v>
      </c>
      <c r="X752" s="4" t="s">
        <v>143</v>
      </c>
      <c r="Y752" s="4" t="s">
        <v>152</v>
      </c>
      <c r="Z752" t="str">
        <f t="shared" si="12"/>
        <v>Mar-24</v>
      </c>
    </row>
    <row r="753" spans="1:26" ht="43.2" x14ac:dyDescent="0.3">
      <c r="A753" s="89">
        <v>37</v>
      </c>
      <c r="B753" s="4" t="s">
        <v>129</v>
      </c>
      <c r="C753" s="4" t="s">
        <v>215</v>
      </c>
      <c r="D753" s="4" t="s">
        <v>414</v>
      </c>
      <c r="E753" s="4" t="s">
        <v>103</v>
      </c>
      <c r="F753" s="4" t="s">
        <v>131</v>
      </c>
      <c r="G753" s="4" t="s">
        <v>132</v>
      </c>
      <c r="H753" s="4" t="s">
        <v>133</v>
      </c>
      <c r="I753" s="5" t="s">
        <v>2877</v>
      </c>
      <c r="J753" s="5" t="s">
        <v>251</v>
      </c>
      <c r="K753" s="5" t="s">
        <v>2877</v>
      </c>
      <c r="L753" s="5" t="s">
        <v>664</v>
      </c>
      <c r="M753" s="4" t="s">
        <v>137</v>
      </c>
      <c r="N753" s="4" t="s">
        <v>2881</v>
      </c>
      <c r="O753" s="4" t="s">
        <v>103</v>
      </c>
      <c r="P753" s="4" t="s">
        <v>2882</v>
      </c>
      <c r="Q753" s="4" t="s">
        <v>2883</v>
      </c>
      <c r="R753" s="5">
        <v>62301</v>
      </c>
      <c r="S753" s="5">
        <v>30</v>
      </c>
      <c r="T753" s="5">
        <v>30</v>
      </c>
      <c r="U753" s="4" t="s">
        <v>1674</v>
      </c>
      <c r="V753" s="4" t="s">
        <v>142</v>
      </c>
      <c r="W753" s="4" t="s">
        <v>103</v>
      </c>
      <c r="X753" s="4" t="s">
        <v>143</v>
      </c>
      <c r="Y753" s="4" t="s">
        <v>152</v>
      </c>
      <c r="Z753" t="str">
        <f t="shared" si="12"/>
        <v>Mar-24</v>
      </c>
    </row>
    <row r="754" spans="1:26" ht="43.2" x14ac:dyDescent="0.3">
      <c r="A754" s="89">
        <v>38</v>
      </c>
      <c r="B754" s="4" t="s">
        <v>129</v>
      </c>
      <c r="C754" s="4" t="s">
        <v>215</v>
      </c>
      <c r="D754" s="4" t="s">
        <v>414</v>
      </c>
      <c r="E754" s="4" t="s">
        <v>103</v>
      </c>
      <c r="F754" s="4" t="s">
        <v>131</v>
      </c>
      <c r="G754" s="4" t="s">
        <v>132</v>
      </c>
      <c r="H754" s="4" t="s">
        <v>133</v>
      </c>
      <c r="I754" s="5" t="s">
        <v>2826</v>
      </c>
      <c r="J754" s="5" t="s">
        <v>2884</v>
      </c>
      <c r="K754" s="5" t="s">
        <v>2826</v>
      </c>
      <c r="L754" s="5" t="s">
        <v>2885</v>
      </c>
      <c r="M754" s="4" t="s">
        <v>137</v>
      </c>
      <c r="N754" s="4" t="s">
        <v>2886</v>
      </c>
      <c r="O754" s="4" t="s">
        <v>103</v>
      </c>
      <c r="P754" s="4" t="s">
        <v>2886</v>
      </c>
      <c r="Q754" s="4" t="s">
        <v>2887</v>
      </c>
      <c r="R754" s="5">
        <v>62470</v>
      </c>
      <c r="S754" s="5">
        <v>30</v>
      </c>
      <c r="T754" s="5">
        <v>30</v>
      </c>
      <c r="U754" s="4" t="s">
        <v>625</v>
      </c>
      <c r="V754" s="4" t="s">
        <v>142</v>
      </c>
      <c r="W754" s="4" t="s">
        <v>103</v>
      </c>
      <c r="X754" s="4" t="s">
        <v>143</v>
      </c>
      <c r="Y754" s="4">
        <v>69746</v>
      </c>
      <c r="Z754" t="str">
        <f t="shared" si="12"/>
        <v>Mar-24</v>
      </c>
    </row>
    <row r="755" spans="1:26" ht="57.6" x14ac:dyDescent="0.3">
      <c r="A755" s="89">
        <v>39</v>
      </c>
      <c r="B755" s="4" t="s">
        <v>129</v>
      </c>
      <c r="C755" s="4" t="s">
        <v>215</v>
      </c>
      <c r="D755" s="4" t="s">
        <v>414</v>
      </c>
      <c r="E755" s="4" t="s">
        <v>103</v>
      </c>
      <c r="F755" s="4" t="s">
        <v>131</v>
      </c>
      <c r="G755" s="4" t="s">
        <v>132</v>
      </c>
      <c r="H755" s="4" t="s">
        <v>167</v>
      </c>
      <c r="I755" s="5" t="s">
        <v>2826</v>
      </c>
      <c r="J755" s="5" t="s">
        <v>365</v>
      </c>
      <c r="K755" s="5" t="s">
        <v>2826</v>
      </c>
      <c r="L755" s="5" t="s">
        <v>1787</v>
      </c>
      <c r="M755" s="4" t="s">
        <v>223</v>
      </c>
      <c r="N755" s="4" t="s">
        <v>2888</v>
      </c>
      <c r="O755" s="4" t="s">
        <v>170</v>
      </c>
      <c r="P755" s="4" t="s">
        <v>2888</v>
      </c>
      <c r="Q755" s="4" t="s">
        <v>2889</v>
      </c>
      <c r="R755" s="5">
        <v>62422</v>
      </c>
      <c r="S755" s="5">
        <v>80</v>
      </c>
      <c r="T755" s="5">
        <v>80</v>
      </c>
      <c r="U755" s="4" t="s">
        <v>2890</v>
      </c>
      <c r="V755" s="4" t="s">
        <v>151</v>
      </c>
      <c r="W755" s="4" t="s">
        <v>103</v>
      </c>
      <c r="X755" s="4" t="s">
        <v>394</v>
      </c>
      <c r="Y755" s="4" t="s">
        <v>159</v>
      </c>
      <c r="Z755" t="str">
        <f t="shared" si="12"/>
        <v>Mar-24</v>
      </c>
    </row>
    <row r="756" spans="1:26" ht="43.2" x14ac:dyDescent="0.3">
      <c r="A756" s="89">
        <v>40</v>
      </c>
      <c r="B756" s="4" t="s">
        <v>129</v>
      </c>
      <c r="C756" s="4" t="s">
        <v>215</v>
      </c>
      <c r="D756" s="4" t="s">
        <v>414</v>
      </c>
      <c r="E756" s="4" t="s">
        <v>103</v>
      </c>
      <c r="F756" s="4" t="s">
        <v>131</v>
      </c>
      <c r="G756" s="4" t="s">
        <v>132</v>
      </c>
      <c r="H756" s="4" t="s">
        <v>133</v>
      </c>
      <c r="I756" s="5" t="s">
        <v>2891</v>
      </c>
      <c r="J756" s="5" t="s">
        <v>1605</v>
      </c>
      <c r="K756" s="5" t="s">
        <v>2891</v>
      </c>
      <c r="L756" s="5" t="s">
        <v>1115</v>
      </c>
      <c r="M756" s="4" t="s">
        <v>137</v>
      </c>
      <c r="N756" s="4" t="s">
        <v>2892</v>
      </c>
      <c r="O756" s="4" t="s">
        <v>103</v>
      </c>
      <c r="P756" s="4" t="s">
        <v>2892</v>
      </c>
      <c r="Q756" s="4" t="s">
        <v>2893</v>
      </c>
      <c r="R756" s="5">
        <v>62492</v>
      </c>
      <c r="S756" s="5">
        <v>20</v>
      </c>
      <c r="T756" s="5">
        <v>20</v>
      </c>
      <c r="U756" s="4" t="s">
        <v>2234</v>
      </c>
      <c r="V756" s="4" t="s">
        <v>197</v>
      </c>
      <c r="W756" s="4" t="s">
        <v>103</v>
      </c>
      <c r="X756" s="4" t="s">
        <v>143</v>
      </c>
      <c r="Y756" s="4">
        <v>69757</v>
      </c>
      <c r="Z756" t="str">
        <f t="shared" si="12"/>
        <v>Mar-24</v>
      </c>
    </row>
    <row r="757" spans="1:26" ht="43.2" x14ac:dyDescent="0.3">
      <c r="A757" s="89">
        <v>41</v>
      </c>
      <c r="B757" s="4" t="s">
        <v>129</v>
      </c>
      <c r="C757" s="4" t="s">
        <v>215</v>
      </c>
      <c r="D757" s="4" t="s">
        <v>414</v>
      </c>
      <c r="E757" s="4" t="s">
        <v>103</v>
      </c>
      <c r="F757" s="4" t="s">
        <v>131</v>
      </c>
      <c r="G757" s="4" t="s">
        <v>132</v>
      </c>
      <c r="H757" s="4" t="s">
        <v>133</v>
      </c>
      <c r="I757" s="5" t="s">
        <v>2831</v>
      </c>
      <c r="J757" s="5" t="s">
        <v>2894</v>
      </c>
      <c r="K757" s="5" t="s">
        <v>2831</v>
      </c>
      <c r="L757" s="5" t="s">
        <v>2145</v>
      </c>
      <c r="M757" s="4" t="s">
        <v>137</v>
      </c>
      <c r="N757" s="4" t="s">
        <v>2895</v>
      </c>
      <c r="O757" s="4" t="s">
        <v>103</v>
      </c>
      <c r="P757" s="4" t="s">
        <v>2896</v>
      </c>
      <c r="Q757" s="4" t="s">
        <v>2897</v>
      </c>
      <c r="R757" s="5">
        <v>62440</v>
      </c>
      <c r="S757" s="5">
        <v>20</v>
      </c>
      <c r="T757" s="5">
        <v>20</v>
      </c>
      <c r="U757" s="4" t="s">
        <v>1137</v>
      </c>
      <c r="V757" s="4" t="s">
        <v>197</v>
      </c>
      <c r="W757" s="4" t="s">
        <v>103</v>
      </c>
      <c r="X757" s="4" t="s">
        <v>143</v>
      </c>
      <c r="Y757" s="4">
        <v>69762</v>
      </c>
      <c r="Z757" t="str">
        <f t="shared" si="12"/>
        <v>Mar-24</v>
      </c>
    </row>
    <row r="758" spans="1:26" ht="43.2" x14ac:dyDescent="0.3">
      <c r="A758" s="89">
        <v>42</v>
      </c>
      <c r="B758" s="4" t="s">
        <v>129</v>
      </c>
      <c r="C758" s="4" t="s">
        <v>215</v>
      </c>
      <c r="D758" s="4" t="s">
        <v>414</v>
      </c>
      <c r="E758" s="4" t="s">
        <v>103</v>
      </c>
      <c r="F758" s="4" t="s">
        <v>131</v>
      </c>
      <c r="G758" s="4" t="s">
        <v>132</v>
      </c>
      <c r="H758" s="4" t="s">
        <v>133</v>
      </c>
      <c r="I758" s="5" t="s">
        <v>2898</v>
      </c>
      <c r="J758" s="5" t="s">
        <v>2899</v>
      </c>
      <c r="K758" s="5" t="s">
        <v>2900</v>
      </c>
      <c r="L758" s="5" t="s">
        <v>2901</v>
      </c>
      <c r="M758" s="4" t="s">
        <v>137</v>
      </c>
      <c r="N758" s="4" t="s">
        <v>2902</v>
      </c>
      <c r="O758" s="4" t="s">
        <v>103</v>
      </c>
      <c r="P758" s="4" t="s">
        <v>2902</v>
      </c>
      <c r="Q758" s="4" t="s">
        <v>2903</v>
      </c>
      <c r="R758" s="5">
        <v>62507</v>
      </c>
      <c r="S758" s="5">
        <v>240</v>
      </c>
      <c r="T758" s="5">
        <v>240</v>
      </c>
      <c r="U758" s="4" t="s">
        <v>2904</v>
      </c>
      <c r="V758" s="4" t="s">
        <v>197</v>
      </c>
      <c r="W758" s="4" t="s">
        <v>103</v>
      </c>
      <c r="X758" s="4" t="s">
        <v>143</v>
      </c>
      <c r="Y758" s="4">
        <v>69788</v>
      </c>
      <c r="Z758" t="str">
        <f t="shared" si="12"/>
        <v>Mar-24</v>
      </c>
    </row>
    <row r="759" spans="1:26" ht="43.2" x14ac:dyDescent="0.3">
      <c r="A759" s="89">
        <v>43</v>
      </c>
      <c r="B759" s="4" t="s">
        <v>129</v>
      </c>
      <c r="C759" s="4" t="s">
        <v>215</v>
      </c>
      <c r="D759" s="4" t="s">
        <v>414</v>
      </c>
      <c r="E759" s="4" t="s">
        <v>103</v>
      </c>
      <c r="F759" s="4" t="s">
        <v>131</v>
      </c>
      <c r="G759" s="4" t="s">
        <v>132</v>
      </c>
      <c r="H759" s="4" t="s">
        <v>167</v>
      </c>
      <c r="I759" s="5" t="s">
        <v>2798</v>
      </c>
      <c r="J759" s="5" t="s">
        <v>2905</v>
      </c>
      <c r="K759" s="5" t="s">
        <v>2798</v>
      </c>
      <c r="L759" s="5" t="s">
        <v>621</v>
      </c>
      <c r="M759" s="4" t="s">
        <v>223</v>
      </c>
      <c r="N759" s="4" t="s">
        <v>2906</v>
      </c>
      <c r="O759" s="4" t="s">
        <v>103</v>
      </c>
      <c r="P759" s="4" t="s">
        <v>2906</v>
      </c>
      <c r="Q759" s="4" t="s">
        <v>2907</v>
      </c>
      <c r="R759" s="5">
        <v>62514</v>
      </c>
      <c r="S759" s="5">
        <v>10</v>
      </c>
      <c r="T759" s="5">
        <v>10</v>
      </c>
      <c r="U759" s="4" t="s">
        <v>173</v>
      </c>
      <c r="V759" s="4" t="s">
        <v>151</v>
      </c>
      <c r="W759" s="4" t="s">
        <v>103</v>
      </c>
      <c r="X759" s="4" t="s">
        <v>143</v>
      </c>
      <c r="Y759" s="4">
        <v>69791</v>
      </c>
      <c r="Z759" t="str">
        <f t="shared" si="12"/>
        <v>Mar-24</v>
      </c>
    </row>
    <row r="760" spans="1:26" ht="43.2" x14ac:dyDescent="0.3">
      <c r="A760" s="89">
        <v>44</v>
      </c>
      <c r="B760" s="4" t="s">
        <v>129</v>
      </c>
      <c r="C760" s="4" t="s">
        <v>215</v>
      </c>
      <c r="D760" s="4" t="s">
        <v>1548</v>
      </c>
      <c r="E760" s="4" t="s">
        <v>103</v>
      </c>
      <c r="F760" s="4" t="s">
        <v>131</v>
      </c>
      <c r="G760" s="4" t="s">
        <v>132</v>
      </c>
      <c r="H760" s="4" t="s">
        <v>133</v>
      </c>
      <c r="I760" s="5" t="s">
        <v>2757</v>
      </c>
      <c r="J760" s="5" t="s">
        <v>288</v>
      </c>
      <c r="K760" s="5" t="s">
        <v>2757</v>
      </c>
      <c r="L760" s="5" t="s">
        <v>531</v>
      </c>
      <c r="M760" s="4" t="s">
        <v>137</v>
      </c>
      <c r="N760" s="4" t="s">
        <v>2908</v>
      </c>
      <c r="O760" s="4" t="s">
        <v>1083</v>
      </c>
      <c r="P760" s="4" t="s">
        <v>2908</v>
      </c>
      <c r="Q760" s="4" t="s">
        <v>2909</v>
      </c>
      <c r="R760" s="5">
        <v>62208</v>
      </c>
      <c r="S760" s="5">
        <v>30</v>
      </c>
      <c r="T760" s="5">
        <v>30</v>
      </c>
      <c r="U760" s="4" t="s">
        <v>984</v>
      </c>
      <c r="V760" s="4" t="s">
        <v>151</v>
      </c>
      <c r="W760" s="4" t="s">
        <v>103</v>
      </c>
      <c r="X760" s="4" t="s">
        <v>143</v>
      </c>
      <c r="Y760" s="4">
        <v>69809</v>
      </c>
      <c r="Z760" t="str">
        <f t="shared" si="12"/>
        <v>Mar-24</v>
      </c>
    </row>
    <row r="761" spans="1:26" ht="57.6" x14ac:dyDescent="0.3">
      <c r="A761" s="89">
        <v>45</v>
      </c>
      <c r="B761" s="4" t="s">
        <v>129</v>
      </c>
      <c r="C761" s="4" t="s">
        <v>130</v>
      </c>
      <c r="D761" s="4" t="s">
        <v>454</v>
      </c>
      <c r="E761" s="4" t="s">
        <v>103</v>
      </c>
      <c r="F761" s="4" t="s">
        <v>131</v>
      </c>
      <c r="G761" s="4" t="s">
        <v>132</v>
      </c>
      <c r="H761" s="4" t="s">
        <v>133</v>
      </c>
      <c r="I761" s="5" t="s">
        <v>2834</v>
      </c>
      <c r="J761" s="5" t="s">
        <v>315</v>
      </c>
      <c r="K761" s="5" t="s">
        <v>2898</v>
      </c>
      <c r="L761" s="5" t="s">
        <v>202</v>
      </c>
      <c r="M761" s="4" t="s">
        <v>137</v>
      </c>
      <c r="N761" s="4" t="s">
        <v>2910</v>
      </c>
      <c r="O761" s="4" t="s">
        <v>103</v>
      </c>
      <c r="P761" s="4" t="s">
        <v>2910</v>
      </c>
      <c r="Q761" s="4" t="s">
        <v>2911</v>
      </c>
      <c r="R761" s="5">
        <v>62501</v>
      </c>
      <c r="S761" s="5">
        <v>120</v>
      </c>
      <c r="T761" s="5">
        <v>120</v>
      </c>
      <c r="U761" s="4" t="s">
        <v>2912</v>
      </c>
      <c r="V761" s="4" t="s">
        <v>197</v>
      </c>
      <c r="W761" s="4" t="s">
        <v>103</v>
      </c>
      <c r="X761" s="4" t="s">
        <v>394</v>
      </c>
      <c r="Y761" s="4" t="s">
        <v>152</v>
      </c>
      <c r="Z761" t="str">
        <f t="shared" si="12"/>
        <v>Mar-24</v>
      </c>
    </row>
    <row r="762" spans="1:26" ht="57.6" x14ac:dyDescent="0.3">
      <c r="A762" s="89">
        <v>46</v>
      </c>
      <c r="B762" s="4" t="s">
        <v>129</v>
      </c>
      <c r="C762" s="4" t="s">
        <v>130</v>
      </c>
      <c r="D762" s="4" t="s">
        <v>454</v>
      </c>
      <c r="E762" s="4" t="s">
        <v>103</v>
      </c>
      <c r="F762" s="4" t="s">
        <v>131</v>
      </c>
      <c r="G762" s="4" t="s">
        <v>132</v>
      </c>
      <c r="H762" s="4" t="s">
        <v>167</v>
      </c>
      <c r="I762" s="5" t="s">
        <v>2898</v>
      </c>
      <c r="J762" s="5" t="s">
        <v>251</v>
      </c>
      <c r="K762" s="5" t="s">
        <v>2898</v>
      </c>
      <c r="L762" s="5" t="s">
        <v>906</v>
      </c>
      <c r="M762" s="4" t="s">
        <v>223</v>
      </c>
      <c r="N762" s="4" t="s">
        <v>2913</v>
      </c>
      <c r="O762" s="4" t="s">
        <v>170</v>
      </c>
      <c r="P762" s="4" t="s">
        <v>2913</v>
      </c>
      <c r="Q762" s="4" t="s">
        <v>2914</v>
      </c>
      <c r="R762" s="5">
        <v>62601</v>
      </c>
      <c r="S762" s="5">
        <v>60</v>
      </c>
      <c r="T762" s="5">
        <v>60</v>
      </c>
      <c r="U762" s="4" t="s">
        <v>579</v>
      </c>
      <c r="V762" s="4" t="s">
        <v>142</v>
      </c>
      <c r="W762" s="4" t="s">
        <v>103</v>
      </c>
      <c r="X762" s="4" t="s">
        <v>143</v>
      </c>
      <c r="Y762" s="4" t="s">
        <v>499</v>
      </c>
      <c r="Z762" t="str">
        <f t="shared" si="12"/>
        <v>Mar-24</v>
      </c>
    </row>
    <row r="763" spans="1:26" ht="100.8" x14ac:dyDescent="0.3">
      <c r="A763" s="89">
        <v>47</v>
      </c>
      <c r="B763" s="4" t="s">
        <v>129</v>
      </c>
      <c r="C763" s="4" t="s">
        <v>130</v>
      </c>
      <c r="D763" s="4" t="s">
        <v>454</v>
      </c>
      <c r="E763" s="4" t="s">
        <v>103</v>
      </c>
      <c r="F763" s="4" t="s">
        <v>131</v>
      </c>
      <c r="G763" s="4" t="s">
        <v>132</v>
      </c>
      <c r="H763" s="4" t="s">
        <v>133</v>
      </c>
      <c r="I763" s="5" t="s">
        <v>2839</v>
      </c>
      <c r="J763" s="5" t="s">
        <v>183</v>
      </c>
      <c r="K763" s="5" t="s">
        <v>2839</v>
      </c>
      <c r="L763" s="5" t="s">
        <v>154</v>
      </c>
      <c r="M763" s="4" t="s">
        <v>137</v>
      </c>
      <c r="N763" s="4" t="s">
        <v>2915</v>
      </c>
      <c r="O763" s="4" t="s">
        <v>103</v>
      </c>
      <c r="P763" s="4" t="s">
        <v>2916</v>
      </c>
      <c r="Q763" s="4" t="s">
        <v>2917</v>
      </c>
      <c r="R763" s="5">
        <v>62534</v>
      </c>
      <c r="S763" s="5">
        <v>420</v>
      </c>
      <c r="T763" s="5">
        <v>420</v>
      </c>
      <c r="U763" s="4" t="s">
        <v>2033</v>
      </c>
      <c r="V763" s="4" t="s">
        <v>142</v>
      </c>
      <c r="W763" s="4" t="s">
        <v>103</v>
      </c>
      <c r="X763" s="4" t="s">
        <v>143</v>
      </c>
      <c r="Y763" s="4" t="s">
        <v>152</v>
      </c>
      <c r="Z763" t="str">
        <f t="shared" si="12"/>
        <v>Mar-24</v>
      </c>
    </row>
    <row r="764" spans="1:26" ht="43.2" x14ac:dyDescent="0.3">
      <c r="A764" s="89">
        <v>48</v>
      </c>
      <c r="B764" s="4" t="s">
        <v>129</v>
      </c>
      <c r="C764" s="4" t="s">
        <v>130</v>
      </c>
      <c r="D764" s="4" t="s">
        <v>454</v>
      </c>
      <c r="E764" s="4" t="s">
        <v>103</v>
      </c>
      <c r="F764" s="4" t="s">
        <v>131</v>
      </c>
      <c r="G764" s="4" t="s">
        <v>132</v>
      </c>
      <c r="H764" s="4" t="s">
        <v>133</v>
      </c>
      <c r="I764" s="5" t="s">
        <v>2918</v>
      </c>
      <c r="J764" s="5" t="s">
        <v>467</v>
      </c>
      <c r="K764" s="5" t="s">
        <v>2918</v>
      </c>
      <c r="L764" s="5" t="s">
        <v>262</v>
      </c>
      <c r="M764" s="4" t="s">
        <v>137</v>
      </c>
      <c r="N764" s="4" t="s">
        <v>2919</v>
      </c>
      <c r="O764" s="4" t="s">
        <v>103</v>
      </c>
      <c r="P764" s="4" t="s">
        <v>2919</v>
      </c>
      <c r="Q764" s="4" t="s">
        <v>2920</v>
      </c>
      <c r="R764" s="5">
        <v>62612</v>
      </c>
      <c r="S764" s="5">
        <v>20</v>
      </c>
      <c r="T764" s="5">
        <v>20</v>
      </c>
      <c r="U764" s="4" t="s">
        <v>984</v>
      </c>
      <c r="V764" s="4" t="s">
        <v>151</v>
      </c>
      <c r="W764" s="4" t="s">
        <v>103</v>
      </c>
      <c r="X764" s="4" t="s">
        <v>143</v>
      </c>
      <c r="Y764" s="4" t="s">
        <v>152</v>
      </c>
      <c r="Z764" t="str">
        <f t="shared" si="12"/>
        <v>Mar-24</v>
      </c>
    </row>
    <row r="765" spans="1:26" ht="43.2" x14ac:dyDescent="0.3">
      <c r="A765" s="89">
        <v>49</v>
      </c>
      <c r="B765" s="4" t="s">
        <v>129</v>
      </c>
      <c r="C765" s="4" t="s">
        <v>130</v>
      </c>
      <c r="D765" s="4" t="s">
        <v>463</v>
      </c>
      <c r="E765" s="4" t="s">
        <v>103</v>
      </c>
      <c r="F765" s="4" t="s">
        <v>131</v>
      </c>
      <c r="G765" s="4" t="s">
        <v>166</v>
      </c>
      <c r="H765" s="4" t="s">
        <v>133</v>
      </c>
      <c r="I765" s="5" t="s">
        <v>2768</v>
      </c>
      <c r="J765" s="5" t="s">
        <v>136</v>
      </c>
      <c r="K765" s="5" t="s">
        <v>2768</v>
      </c>
      <c r="L765" s="5" t="s">
        <v>427</v>
      </c>
      <c r="M765" s="4" t="s">
        <v>263</v>
      </c>
      <c r="N765" s="4" t="s">
        <v>2921</v>
      </c>
      <c r="O765" s="4" t="s">
        <v>103</v>
      </c>
      <c r="P765" s="4" t="s">
        <v>2922</v>
      </c>
      <c r="Q765" s="4" t="s">
        <v>718</v>
      </c>
      <c r="R765" s="5">
        <v>62238</v>
      </c>
      <c r="S765" s="5">
        <v>30</v>
      </c>
      <c r="T765" s="5">
        <v>30</v>
      </c>
      <c r="U765" s="4" t="s">
        <v>606</v>
      </c>
      <c r="V765" s="4" t="s">
        <v>142</v>
      </c>
      <c r="W765" s="4" t="s">
        <v>103</v>
      </c>
      <c r="X765" s="4" t="s">
        <v>143</v>
      </c>
      <c r="Y765" s="4" t="s">
        <v>388</v>
      </c>
      <c r="Z765" t="str">
        <f t="shared" si="12"/>
        <v>Mar-24</v>
      </c>
    </row>
    <row r="766" spans="1:26" ht="86.4" x14ac:dyDescent="0.3">
      <c r="A766" s="89">
        <v>50</v>
      </c>
      <c r="B766" s="4" t="s">
        <v>129</v>
      </c>
      <c r="C766" s="4" t="s">
        <v>130</v>
      </c>
      <c r="D766" s="4" t="s">
        <v>463</v>
      </c>
      <c r="E766" s="4" t="s">
        <v>103</v>
      </c>
      <c r="F766" s="4" t="s">
        <v>131</v>
      </c>
      <c r="G766" s="4" t="s">
        <v>132</v>
      </c>
      <c r="H766" s="4" t="s">
        <v>133</v>
      </c>
      <c r="I766" s="5" t="s">
        <v>2923</v>
      </c>
      <c r="J766" s="5" t="s">
        <v>191</v>
      </c>
      <c r="K766" s="5" t="s">
        <v>2923</v>
      </c>
      <c r="L766" s="5" t="s">
        <v>409</v>
      </c>
      <c r="M766" s="4" t="s">
        <v>137</v>
      </c>
      <c r="N766" s="4" t="s">
        <v>2924</v>
      </c>
      <c r="O766" s="4" t="s">
        <v>103</v>
      </c>
      <c r="P766" s="4" t="s">
        <v>2925</v>
      </c>
      <c r="Q766" s="4" t="s">
        <v>2926</v>
      </c>
      <c r="R766" s="5">
        <v>62384</v>
      </c>
      <c r="S766" s="5">
        <v>45</v>
      </c>
      <c r="T766" s="5">
        <v>45</v>
      </c>
      <c r="U766" s="4" t="s">
        <v>103</v>
      </c>
      <c r="V766" s="4" t="s">
        <v>197</v>
      </c>
      <c r="W766" s="4" t="s">
        <v>103</v>
      </c>
      <c r="X766" s="4" t="s">
        <v>143</v>
      </c>
      <c r="Y766" s="4" t="s">
        <v>152</v>
      </c>
      <c r="Z766" t="str">
        <f t="shared" si="12"/>
        <v>Mar-24</v>
      </c>
    </row>
    <row r="767" spans="1:26" ht="43.2" x14ac:dyDescent="0.3">
      <c r="A767" s="89">
        <v>51</v>
      </c>
      <c r="B767" s="4" t="s">
        <v>129</v>
      </c>
      <c r="C767" s="4" t="s">
        <v>130</v>
      </c>
      <c r="D767" s="4" t="s">
        <v>463</v>
      </c>
      <c r="E767" s="4" t="s">
        <v>103</v>
      </c>
      <c r="F767" s="4" t="s">
        <v>131</v>
      </c>
      <c r="G767" s="4" t="s">
        <v>132</v>
      </c>
      <c r="H767" s="4" t="s">
        <v>167</v>
      </c>
      <c r="I767" s="5" t="s">
        <v>2927</v>
      </c>
      <c r="J767" s="5" t="s">
        <v>1115</v>
      </c>
      <c r="K767" s="5" t="s">
        <v>2927</v>
      </c>
      <c r="L767" s="5" t="s">
        <v>200</v>
      </c>
      <c r="M767" s="4" t="s">
        <v>223</v>
      </c>
      <c r="N767" s="4" t="s">
        <v>2928</v>
      </c>
      <c r="O767" s="4" t="s">
        <v>103</v>
      </c>
      <c r="P767" s="4" t="s">
        <v>2928</v>
      </c>
      <c r="Q767" s="4" t="s">
        <v>2929</v>
      </c>
      <c r="R767" s="5">
        <v>62459</v>
      </c>
      <c r="S767" s="5">
        <v>20</v>
      </c>
      <c r="T767" s="5">
        <v>20</v>
      </c>
      <c r="U767" s="4" t="s">
        <v>370</v>
      </c>
      <c r="V767" s="4" t="s">
        <v>197</v>
      </c>
      <c r="W767" s="4" t="s">
        <v>103</v>
      </c>
      <c r="X767" s="4" t="s">
        <v>143</v>
      </c>
      <c r="Y767" s="4">
        <v>69853</v>
      </c>
      <c r="Z767" t="str">
        <f t="shared" si="12"/>
        <v>Mar-24</v>
      </c>
    </row>
    <row r="768" spans="1:26" ht="43.2" x14ac:dyDescent="0.3">
      <c r="A768" s="89">
        <v>52</v>
      </c>
      <c r="B768" s="4" t="s">
        <v>129</v>
      </c>
      <c r="C768" s="4" t="s">
        <v>130</v>
      </c>
      <c r="D768" s="4" t="s">
        <v>473</v>
      </c>
      <c r="E768" s="4" t="s">
        <v>103</v>
      </c>
      <c r="F768" s="4" t="s">
        <v>131</v>
      </c>
      <c r="G768" s="4" t="s">
        <v>132</v>
      </c>
      <c r="H768" s="4" t="s">
        <v>167</v>
      </c>
      <c r="I768" s="5" t="s">
        <v>2900</v>
      </c>
      <c r="J768" s="5" t="s">
        <v>550</v>
      </c>
      <c r="K768" s="5" t="s">
        <v>2900</v>
      </c>
      <c r="L768" s="5" t="s">
        <v>427</v>
      </c>
      <c r="M768" s="4" t="s">
        <v>223</v>
      </c>
      <c r="N768" s="4" t="s">
        <v>2930</v>
      </c>
      <c r="O768" s="4" t="s">
        <v>103</v>
      </c>
      <c r="P768" s="4" t="s">
        <v>103</v>
      </c>
      <c r="Q768" s="4" t="s">
        <v>2931</v>
      </c>
      <c r="R768" s="5">
        <v>62603</v>
      </c>
      <c r="S768" s="5">
        <v>330</v>
      </c>
      <c r="T768" s="5">
        <v>330</v>
      </c>
      <c r="U768" s="4" t="s">
        <v>2932</v>
      </c>
      <c r="V768" s="4" t="s">
        <v>142</v>
      </c>
      <c r="W768" s="4" t="s">
        <v>103</v>
      </c>
      <c r="X768" s="4" t="s">
        <v>143</v>
      </c>
      <c r="Y768" s="4" t="s">
        <v>2933</v>
      </c>
      <c r="Z768" t="str">
        <f t="shared" si="12"/>
        <v>Mar-24</v>
      </c>
    </row>
    <row r="769" spans="1:26" ht="43.2" x14ac:dyDescent="0.3">
      <c r="A769" s="89">
        <v>53</v>
      </c>
      <c r="B769" s="4" t="s">
        <v>129</v>
      </c>
      <c r="C769" s="4" t="s">
        <v>130</v>
      </c>
      <c r="D769" s="4" t="s">
        <v>473</v>
      </c>
      <c r="E769" s="4" t="s">
        <v>103</v>
      </c>
      <c r="F769" s="4" t="s">
        <v>131</v>
      </c>
      <c r="G769" s="4" t="s">
        <v>132</v>
      </c>
      <c r="H769" s="4" t="s">
        <v>167</v>
      </c>
      <c r="I769" s="5" t="s">
        <v>2798</v>
      </c>
      <c r="J769" s="5" t="s">
        <v>155</v>
      </c>
      <c r="K769" s="5" t="s">
        <v>2798</v>
      </c>
      <c r="L769" s="5" t="s">
        <v>279</v>
      </c>
      <c r="M769" s="4" t="s">
        <v>223</v>
      </c>
      <c r="N769" s="4" t="s">
        <v>1395</v>
      </c>
      <c r="O769" s="4" t="s">
        <v>103</v>
      </c>
      <c r="P769" s="4" t="s">
        <v>1395</v>
      </c>
      <c r="Q769" s="4" t="s">
        <v>2934</v>
      </c>
      <c r="R769" s="5">
        <v>62508</v>
      </c>
      <c r="S769" s="5">
        <v>30</v>
      </c>
      <c r="T769" s="5">
        <v>30</v>
      </c>
      <c r="U769" s="4" t="s">
        <v>381</v>
      </c>
      <c r="V769" s="4" t="s">
        <v>151</v>
      </c>
      <c r="W769" s="4" t="s">
        <v>103</v>
      </c>
      <c r="X769" s="4" t="s">
        <v>143</v>
      </c>
      <c r="Y769" s="4" t="s">
        <v>152</v>
      </c>
      <c r="Z769" t="str">
        <f t="shared" si="12"/>
        <v>Mar-24</v>
      </c>
    </row>
    <row r="770" spans="1:26" ht="57.6" x14ac:dyDescent="0.3">
      <c r="A770" s="89">
        <v>54</v>
      </c>
      <c r="B770" s="4" t="s">
        <v>129</v>
      </c>
      <c r="C770" s="4" t="s">
        <v>130</v>
      </c>
      <c r="D770" s="4" t="s">
        <v>473</v>
      </c>
      <c r="E770" s="4" t="s">
        <v>103</v>
      </c>
      <c r="F770" s="4" t="s">
        <v>131</v>
      </c>
      <c r="G770" s="4" t="s">
        <v>132</v>
      </c>
      <c r="H770" s="4" t="s">
        <v>277</v>
      </c>
      <c r="I770" s="5" t="s">
        <v>2839</v>
      </c>
      <c r="J770" s="5" t="s">
        <v>191</v>
      </c>
      <c r="K770" s="5" t="s">
        <v>2839</v>
      </c>
      <c r="L770" s="5" t="s">
        <v>192</v>
      </c>
      <c r="M770" s="4" t="s">
        <v>280</v>
      </c>
      <c r="N770" s="4" t="s">
        <v>2935</v>
      </c>
      <c r="O770" s="4" t="s">
        <v>170</v>
      </c>
      <c r="P770" s="4" t="s">
        <v>2935</v>
      </c>
      <c r="Q770" s="4" t="s">
        <v>2936</v>
      </c>
      <c r="R770" s="5">
        <v>62544</v>
      </c>
      <c r="S770" s="5">
        <v>90</v>
      </c>
      <c r="T770" s="5">
        <v>90</v>
      </c>
      <c r="U770" s="4" t="s">
        <v>2937</v>
      </c>
      <c r="V770" s="4" t="s">
        <v>197</v>
      </c>
      <c r="W770" s="4" t="s">
        <v>103</v>
      </c>
      <c r="X770" s="4" t="s">
        <v>143</v>
      </c>
      <c r="Y770" s="4" t="s">
        <v>159</v>
      </c>
      <c r="Z770" t="str">
        <f t="shared" si="12"/>
        <v>Mar-24</v>
      </c>
    </row>
    <row r="771" spans="1:26" ht="43.2" x14ac:dyDescent="0.3">
      <c r="A771" s="89">
        <v>55</v>
      </c>
      <c r="B771" s="4" t="s">
        <v>129</v>
      </c>
      <c r="C771" s="4" t="s">
        <v>130</v>
      </c>
      <c r="D771" s="4" t="s">
        <v>473</v>
      </c>
      <c r="E771" s="4" t="s">
        <v>103</v>
      </c>
      <c r="F771" s="4" t="s">
        <v>131</v>
      </c>
      <c r="G771" s="4" t="s">
        <v>132</v>
      </c>
      <c r="H771" s="4" t="s">
        <v>167</v>
      </c>
      <c r="I771" s="5" t="s">
        <v>2839</v>
      </c>
      <c r="J771" s="5" t="s">
        <v>145</v>
      </c>
      <c r="K771" s="5" t="s">
        <v>2839</v>
      </c>
      <c r="L771" s="5" t="s">
        <v>353</v>
      </c>
      <c r="M771" s="4" t="s">
        <v>223</v>
      </c>
      <c r="N771" s="4" t="s">
        <v>103</v>
      </c>
      <c r="O771" s="4" t="s">
        <v>103</v>
      </c>
      <c r="P771" s="4" t="s">
        <v>2938</v>
      </c>
      <c r="Q771" s="4" t="s">
        <v>2939</v>
      </c>
      <c r="R771" s="5">
        <v>62528</v>
      </c>
      <c r="S771" s="5">
        <v>240</v>
      </c>
      <c r="T771" s="5">
        <v>240</v>
      </c>
      <c r="U771" s="4" t="s">
        <v>2940</v>
      </c>
      <c r="V771" s="4" t="s">
        <v>151</v>
      </c>
      <c r="W771" s="4" t="s">
        <v>103</v>
      </c>
      <c r="X771" s="4" t="s">
        <v>143</v>
      </c>
      <c r="Y771" s="4" t="s">
        <v>159</v>
      </c>
      <c r="Z771" t="str">
        <f t="shared" si="12"/>
        <v>Mar-24</v>
      </c>
    </row>
    <row r="772" spans="1:26" ht="43.2" x14ac:dyDescent="0.3">
      <c r="A772" s="89">
        <v>56</v>
      </c>
      <c r="B772" s="4" t="s">
        <v>129</v>
      </c>
      <c r="C772" s="4" t="s">
        <v>130</v>
      </c>
      <c r="D772" s="4" t="s">
        <v>473</v>
      </c>
      <c r="E772" s="4" t="s">
        <v>103</v>
      </c>
      <c r="F772" s="4" t="s">
        <v>131</v>
      </c>
      <c r="G772" s="4" t="s">
        <v>132</v>
      </c>
      <c r="H772" s="4" t="s">
        <v>133</v>
      </c>
      <c r="I772" s="5" t="s">
        <v>2941</v>
      </c>
      <c r="J772" s="5" t="s">
        <v>216</v>
      </c>
      <c r="K772" s="5" t="s">
        <v>2941</v>
      </c>
      <c r="L772" s="5" t="s">
        <v>435</v>
      </c>
      <c r="M772" s="4" t="s">
        <v>137</v>
      </c>
      <c r="N772" s="4" t="s">
        <v>2942</v>
      </c>
      <c r="O772" s="4" t="s">
        <v>103</v>
      </c>
      <c r="P772" s="4" t="s">
        <v>2943</v>
      </c>
      <c r="Q772" s="4" t="s">
        <v>2944</v>
      </c>
      <c r="R772" s="5">
        <v>62545</v>
      </c>
      <c r="S772" s="5">
        <v>120</v>
      </c>
      <c r="T772" s="5">
        <v>120</v>
      </c>
      <c r="U772" s="4" t="s">
        <v>2104</v>
      </c>
      <c r="V772" s="4" t="s">
        <v>197</v>
      </c>
      <c r="W772" s="4" t="s">
        <v>103</v>
      </c>
      <c r="X772" s="4" t="s">
        <v>143</v>
      </c>
      <c r="Y772" s="4" t="s">
        <v>1234</v>
      </c>
      <c r="Z772" t="str">
        <f t="shared" si="12"/>
        <v>Mar-24</v>
      </c>
    </row>
    <row r="773" spans="1:26" ht="43.2" x14ac:dyDescent="0.3">
      <c r="A773" s="89">
        <v>57</v>
      </c>
      <c r="B773" s="4" t="s">
        <v>129</v>
      </c>
      <c r="C773" s="4" t="s">
        <v>130</v>
      </c>
      <c r="D773" s="4" t="s">
        <v>473</v>
      </c>
      <c r="E773" s="4" t="s">
        <v>103</v>
      </c>
      <c r="F773" s="4" t="s">
        <v>131</v>
      </c>
      <c r="G773" s="4" t="s">
        <v>132</v>
      </c>
      <c r="H773" s="4" t="s">
        <v>167</v>
      </c>
      <c r="I773" s="5" t="s">
        <v>2941</v>
      </c>
      <c r="J773" s="5" t="s">
        <v>145</v>
      </c>
      <c r="K773" s="5" t="s">
        <v>2941</v>
      </c>
      <c r="L773" s="5" t="s">
        <v>246</v>
      </c>
      <c r="M773" s="4" t="s">
        <v>223</v>
      </c>
      <c r="N773" s="4" t="s">
        <v>2945</v>
      </c>
      <c r="O773" s="4" t="s">
        <v>103</v>
      </c>
      <c r="P773" s="4" t="s">
        <v>2945</v>
      </c>
      <c r="Q773" s="4" t="s">
        <v>2946</v>
      </c>
      <c r="R773" s="5">
        <v>62541</v>
      </c>
      <c r="S773" s="5">
        <v>210</v>
      </c>
      <c r="T773" s="5">
        <v>210</v>
      </c>
      <c r="U773" s="4" t="s">
        <v>2947</v>
      </c>
      <c r="V773" s="4" t="s">
        <v>151</v>
      </c>
      <c r="W773" s="4" t="s">
        <v>103</v>
      </c>
      <c r="X773" s="4" t="s">
        <v>143</v>
      </c>
      <c r="Y773" s="4" t="s">
        <v>152</v>
      </c>
      <c r="Z773" t="str">
        <f t="shared" si="12"/>
        <v>Mar-24</v>
      </c>
    </row>
    <row r="774" spans="1:26" ht="43.2" x14ac:dyDescent="0.3">
      <c r="A774" s="89">
        <v>58</v>
      </c>
      <c r="B774" s="4" t="s">
        <v>129</v>
      </c>
      <c r="C774" s="4" t="s">
        <v>2948</v>
      </c>
      <c r="D774" s="4" t="s">
        <v>2949</v>
      </c>
      <c r="E774" s="4" t="s">
        <v>103</v>
      </c>
      <c r="F774" s="4" t="s">
        <v>131</v>
      </c>
      <c r="G774" s="4" t="s">
        <v>132</v>
      </c>
      <c r="H774" s="4" t="s">
        <v>133</v>
      </c>
      <c r="I774" s="5" t="s">
        <v>2803</v>
      </c>
      <c r="J774" s="5" t="s">
        <v>145</v>
      </c>
      <c r="K774" s="5" t="s">
        <v>2803</v>
      </c>
      <c r="L774" s="5" t="s">
        <v>155</v>
      </c>
      <c r="M774" s="4" t="s">
        <v>137</v>
      </c>
      <c r="N774" s="4" t="s">
        <v>2950</v>
      </c>
      <c r="O774" s="4" t="s">
        <v>103</v>
      </c>
      <c r="P774" s="4" t="s">
        <v>2950</v>
      </c>
      <c r="Q774" s="4" t="s">
        <v>2951</v>
      </c>
      <c r="R774" s="5">
        <v>62260</v>
      </c>
      <c r="S774" s="5">
        <v>60</v>
      </c>
      <c r="T774" s="5">
        <v>60</v>
      </c>
      <c r="U774" s="4" t="s">
        <v>984</v>
      </c>
      <c r="V774" s="4" t="s">
        <v>151</v>
      </c>
      <c r="W774" s="4" t="s">
        <v>103</v>
      </c>
      <c r="X774" s="4" t="s">
        <v>143</v>
      </c>
      <c r="Y774" s="4" t="s">
        <v>159</v>
      </c>
      <c r="Z774" t="str">
        <f t="shared" si="12"/>
        <v>Mar-24</v>
      </c>
    </row>
    <row r="775" spans="1:26" ht="43.2" x14ac:dyDescent="0.3">
      <c r="A775" s="89">
        <v>59</v>
      </c>
      <c r="B775" s="4" t="s">
        <v>129</v>
      </c>
      <c r="C775" s="4" t="s">
        <v>215</v>
      </c>
      <c r="D775" s="4" t="s">
        <v>486</v>
      </c>
      <c r="E775" s="4" t="s">
        <v>103</v>
      </c>
      <c r="F775" s="4" t="s">
        <v>131</v>
      </c>
      <c r="G775" s="4" t="s">
        <v>166</v>
      </c>
      <c r="H775" s="4" t="s">
        <v>133</v>
      </c>
      <c r="I775" s="5" t="s">
        <v>2241</v>
      </c>
      <c r="J775" s="5" t="s">
        <v>279</v>
      </c>
      <c r="K775" s="5" t="s">
        <v>2241</v>
      </c>
      <c r="L775" s="5" t="s">
        <v>262</v>
      </c>
      <c r="M775" s="4" t="s">
        <v>707</v>
      </c>
      <c r="N775" s="4" t="s">
        <v>2952</v>
      </c>
      <c r="O775" s="4" t="s">
        <v>103</v>
      </c>
      <c r="P775" s="4" t="s">
        <v>2953</v>
      </c>
      <c r="Q775" s="4" t="s">
        <v>2954</v>
      </c>
      <c r="R775" s="5">
        <v>62160</v>
      </c>
      <c r="S775" s="5">
        <v>0</v>
      </c>
      <c r="T775" s="5">
        <v>0</v>
      </c>
      <c r="U775" s="4" t="s">
        <v>2955</v>
      </c>
      <c r="V775" s="4" t="s">
        <v>151</v>
      </c>
      <c r="W775" s="4" t="s">
        <v>103</v>
      </c>
      <c r="X775" s="4" t="s">
        <v>143</v>
      </c>
      <c r="Y775" s="4" t="s">
        <v>2956</v>
      </c>
      <c r="Z775" t="str">
        <f t="shared" si="12"/>
        <v>Mar-24</v>
      </c>
    </row>
    <row r="776" spans="1:26" ht="57.6" x14ac:dyDescent="0.3">
      <c r="A776" s="89">
        <v>60</v>
      </c>
      <c r="B776" s="4" t="s">
        <v>129</v>
      </c>
      <c r="C776" s="4" t="s">
        <v>215</v>
      </c>
      <c r="D776" s="4" t="s">
        <v>486</v>
      </c>
      <c r="E776" s="4" t="s">
        <v>103</v>
      </c>
      <c r="F776" s="4" t="s">
        <v>131</v>
      </c>
      <c r="G776" s="4" t="s">
        <v>132</v>
      </c>
      <c r="H776" s="4" t="s">
        <v>167</v>
      </c>
      <c r="I776" s="5" t="s">
        <v>2757</v>
      </c>
      <c r="J776" s="5" t="s">
        <v>764</v>
      </c>
      <c r="K776" s="5" t="s">
        <v>2757</v>
      </c>
      <c r="L776" s="5" t="s">
        <v>398</v>
      </c>
      <c r="M776" s="4" t="s">
        <v>223</v>
      </c>
      <c r="N776" s="4" t="s">
        <v>2957</v>
      </c>
      <c r="O776" s="4" t="s">
        <v>170</v>
      </c>
      <c r="P776" s="4" t="s">
        <v>2957</v>
      </c>
      <c r="Q776" s="4" t="s">
        <v>2958</v>
      </c>
      <c r="R776" s="5">
        <v>62327</v>
      </c>
      <c r="S776" s="5">
        <v>20</v>
      </c>
      <c r="T776" s="5">
        <v>20</v>
      </c>
      <c r="U776" s="4" t="s">
        <v>207</v>
      </c>
      <c r="V776" s="4" t="s">
        <v>142</v>
      </c>
      <c r="W776" s="4" t="s">
        <v>103</v>
      </c>
      <c r="X776" s="4" t="s">
        <v>143</v>
      </c>
      <c r="Y776" s="4">
        <v>69706</v>
      </c>
      <c r="Z776" t="str">
        <f t="shared" si="12"/>
        <v>Mar-24</v>
      </c>
    </row>
    <row r="777" spans="1:26" ht="43.2" x14ac:dyDescent="0.3">
      <c r="A777" s="89">
        <v>61</v>
      </c>
      <c r="B777" s="4" t="s">
        <v>129</v>
      </c>
      <c r="C777" s="4" t="s">
        <v>215</v>
      </c>
      <c r="D777" s="4" t="s">
        <v>486</v>
      </c>
      <c r="E777" s="4" t="s">
        <v>103</v>
      </c>
      <c r="F777" s="4" t="s">
        <v>131</v>
      </c>
      <c r="G777" s="4" t="s">
        <v>132</v>
      </c>
      <c r="H777" s="4" t="s">
        <v>133</v>
      </c>
      <c r="I777" s="5" t="s">
        <v>2864</v>
      </c>
      <c r="J777" s="5" t="s">
        <v>182</v>
      </c>
      <c r="K777" s="5" t="s">
        <v>2864</v>
      </c>
      <c r="L777" s="5" t="s">
        <v>183</v>
      </c>
      <c r="M777" s="4" t="s">
        <v>137</v>
      </c>
      <c r="N777" s="4" t="s">
        <v>2959</v>
      </c>
      <c r="O777" s="4" t="s">
        <v>2960</v>
      </c>
      <c r="P777" s="4" t="s">
        <v>2961</v>
      </c>
      <c r="Q777" s="4" t="s">
        <v>2962</v>
      </c>
      <c r="R777" s="5">
        <v>62247</v>
      </c>
      <c r="S777" s="5">
        <v>30</v>
      </c>
      <c r="T777" s="5">
        <v>30</v>
      </c>
      <c r="U777" s="4" t="s">
        <v>719</v>
      </c>
      <c r="V777" s="4" t="s">
        <v>142</v>
      </c>
      <c r="W777" s="4" t="s">
        <v>103</v>
      </c>
      <c r="X777" s="4" t="s">
        <v>143</v>
      </c>
      <c r="Y777" s="4" t="s">
        <v>152</v>
      </c>
      <c r="Z777" t="str">
        <f t="shared" si="12"/>
        <v>Mar-24</v>
      </c>
    </row>
    <row r="778" spans="1:26" ht="43.2" x14ac:dyDescent="0.3">
      <c r="A778" s="89">
        <v>62</v>
      </c>
      <c r="B778" s="4" t="s">
        <v>129</v>
      </c>
      <c r="C778" s="4" t="s">
        <v>215</v>
      </c>
      <c r="D778" s="4" t="s">
        <v>486</v>
      </c>
      <c r="E778" s="4" t="s">
        <v>103</v>
      </c>
      <c r="F778" s="4" t="s">
        <v>131</v>
      </c>
      <c r="G778" s="4" t="s">
        <v>132</v>
      </c>
      <c r="H778" s="4" t="s">
        <v>133</v>
      </c>
      <c r="I778" s="5" t="s">
        <v>2864</v>
      </c>
      <c r="J778" s="5" t="s">
        <v>192</v>
      </c>
      <c r="K778" s="5" t="s">
        <v>2864</v>
      </c>
      <c r="L778" s="5" t="s">
        <v>2221</v>
      </c>
      <c r="M778" s="4" t="s">
        <v>137</v>
      </c>
      <c r="N778" s="4" t="s">
        <v>2963</v>
      </c>
      <c r="O778" s="4" t="s">
        <v>103</v>
      </c>
      <c r="P778" s="4" t="s">
        <v>2964</v>
      </c>
      <c r="Q778" s="4" t="s">
        <v>2965</v>
      </c>
      <c r="R778" s="5">
        <v>62239</v>
      </c>
      <c r="S778" s="5">
        <v>25</v>
      </c>
      <c r="T778" s="5">
        <v>25</v>
      </c>
      <c r="U778" s="4" t="s">
        <v>606</v>
      </c>
      <c r="V778" s="4" t="s">
        <v>197</v>
      </c>
      <c r="W778" s="4" t="s">
        <v>103</v>
      </c>
      <c r="X778" s="4" t="s">
        <v>143</v>
      </c>
      <c r="Y778" s="4">
        <v>69708</v>
      </c>
      <c r="Z778" t="str">
        <f t="shared" si="12"/>
        <v>Mar-24</v>
      </c>
    </row>
    <row r="779" spans="1:26" ht="43.2" x14ac:dyDescent="0.3">
      <c r="A779" s="89">
        <v>63</v>
      </c>
      <c r="B779" s="4" t="s">
        <v>129</v>
      </c>
      <c r="C779" s="4" t="s">
        <v>215</v>
      </c>
      <c r="D779" s="4" t="s">
        <v>486</v>
      </c>
      <c r="E779" s="4" t="s">
        <v>103</v>
      </c>
      <c r="F779" s="4" t="s">
        <v>131</v>
      </c>
      <c r="G779" s="4" t="s">
        <v>132</v>
      </c>
      <c r="H779" s="4" t="s">
        <v>133</v>
      </c>
      <c r="I779" s="5" t="s">
        <v>2803</v>
      </c>
      <c r="J779" s="5" t="s">
        <v>576</v>
      </c>
      <c r="K779" s="5" t="s">
        <v>2803</v>
      </c>
      <c r="L779" s="5" t="s">
        <v>621</v>
      </c>
      <c r="M779" s="4" t="s">
        <v>137</v>
      </c>
      <c r="N779" s="4" t="s">
        <v>2966</v>
      </c>
      <c r="O779" s="4" t="s">
        <v>103</v>
      </c>
      <c r="P779" s="4" t="s">
        <v>2966</v>
      </c>
      <c r="Q779" s="4" t="s">
        <v>2967</v>
      </c>
      <c r="R779" s="5">
        <v>62262</v>
      </c>
      <c r="S779" s="5">
        <v>30</v>
      </c>
      <c r="T779" s="5">
        <v>30</v>
      </c>
      <c r="U779" s="4" t="s">
        <v>984</v>
      </c>
      <c r="V779" s="4" t="s">
        <v>151</v>
      </c>
      <c r="W779" s="4" t="s">
        <v>103</v>
      </c>
      <c r="X779" s="4" t="s">
        <v>143</v>
      </c>
      <c r="Y779" s="4">
        <v>69711</v>
      </c>
      <c r="Z779" t="str">
        <f t="shared" si="12"/>
        <v>Mar-24</v>
      </c>
    </row>
    <row r="780" spans="1:26" ht="43.2" x14ac:dyDescent="0.3">
      <c r="A780" s="89">
        <v>64</v>
      </c>
      <c r="B780" s="4" t="s">
        <v>129</v>
      </c>
      <c r="C780" s="4" t="s">
        <v>215</v>
      </c>
      <c r="D780" s="4" t="s">
        <v>486</v>
      </c>
      <c r="E780" s="4" t="s">
        <v>103</v>
      </c>
      <c r="F780" s="4" t="s">
        <v>131</v>
      </c>
      <c r="G780" s="4" t="s">
        <v>166</v>
      </c>
      <c r="H780" s="4" t="s">
        <v>133</v>
      </c>
      <c r="I780" s="5" t="s">
        <v>2803</v>
      </c>
      <c r="J780" s="5" t="s">
        <v>136</v>
      </c>
      <c r="K780" s="5" t="s">
        <v>2803</v>
      </c>
      <c r="L780" s="5" t="s">
        <v>427</v>
      </c>
      <c r="M780" s="4" t="s">
        <v>263</v>
      </c>
      <c r="N780" s="4" t="s">
        <v>1503</v>
      </c>
      <c r="O780" s="4" t="s">
        <v>1503</v>
      </c>
      <c r="P780" s="4" t="s">
        <v>1503</v>
      </c>
      <c r="Q780" s="4" t="s">
        <v>2968</v>
      </c>
      <c r="R780" s="5">
        <v>62256</v>
      </c>
      <c r="S780" s="5">
        <v>30</v>
      </c>
      <c r="T780" s="5">
        <v>30</v>
      </c>
      <c r="U780" s="4" t="s">
        <v>260</v>
      </c>
      <c r="V780" s="4" t="s">
        <v>142</v>
      </c>
      <c r="W780" s="4" t="s">
        <v>103</v>
      </c>
      <c r="X780" s="4" t="s">
        <v>143</v>
      </c>
      <c r="Y780" s="4" t="s">
        <v>103</v>
      </c>
      <c r="Z780" t="str">
        <f t="shared" si="12"/>
        <v>Mar-24</v>
      </c>
    </row>
    <row r="781" spans="1:26" ht="72" x14ac:dyDescent="0.3">
      <c r="A781" s="89">
        <v>65</v>
      </c>
      <c r="B781" s="4" t="s">
        <v>129</v>
      </c>
      <c r="C781" s="4" t="s">
        <v>215</v>
      </c>
      <c r="D781" s="4" t="s">
        <v>486</v>
      </c>
      <c r="E781" s="4" t="s">
        <v>103</v>
      </c>
      <c r="F781" s="4" t="s">
        <v>131</v>
      </c>
      <c r="G781" s="4" t="s">
        <v>166</v>
      </c>
      <c r="H781" s="4" t="s">
        <v>167</v>
      </c>
      <c r="I781" s="5" t="s">
        <v>2810</v>
      </c>
      <c r="J781" s="5" t="s">
        <v>621</v>
      </c>
      <c r="K781" s="5" t="s">
        <v>2810</v>
      </c>
      <c r="L781" s="5" t="s">
        <v>247</v>
      </c>
      <c r="M781" s="4" t="s">
        <v>168</v>
      </c>
      <c r="N781" s="4" t="s">
        <v>2969</v>
      </c>
      <c r="O781" s="4" t="s">
        <v>170</v>
      </c>
      <c r="P781" s="4" t="s">
        <v>2969</v>
      </c>
      <c r="Q781" s="4" t="s">
        <v>2970</v>
      </c>
      <c r="R781" s="5">
        <v>62316</v>
      </c>
      <c r="S781" s="5">
        <v>30</v>
      </c>
      <c r="T781" s="5">
        <v>30</v>
      </c>
      <c r="U781" s="4" t="s">
        <v>377</v>
      </c>
      <c r="V781" s="4" t="s">
        <v>151</v>
      </c>
      <c r="W781" s="4" t="s">
        <v>103</v>
      </c>
      <c r="X781" s="4" t="s">
        <v>143</v>
      </c>
      <c r="Y781" s="4">
        <v>69497</v>
      </c>
      <c r="Z781" t="str">
        <f t="shared" ref="Z781:Z844" si="13">IF(AND(DAY(K781) = 1, V781 = "Third Shift"), TEXT(K781 - 1, "mmm-yy"), IF(MONTH(K781) &lt;&gt; MONTH(I781), TEXT(K781, "mmm-yy"), TEXT(I781, "mmm-yy")))</f>
        <v>Mar-24</v>
      </c>
    </row>
    <row r="782" spans="1:26" ht="72" x14ac:dyDescent="0.3">
      <c r="A782" s="89">
        <v>66</v>
      </c>
      <c r="B782" s="4" t="s">
        <v>129</v>
      </c>
      <c r="C782" s="4" t="s">
        <v>215</v>
      </c>
      <c r="D782" s="4" t="s">
        <v>486</v>
      </c>
      <c r="E782" s="4" t="s">
        <v>103</v>
      </c>
      <c r="F782" s="4" t="s">
        <v>131</v>
      </c>
      <c r="G782" s="4" t="s">
        <v>132</v>
      </c>
      <c r="H782" s="4" t="s">
        <v>133</v>
      </c>
      <c r="I782" s="5" t="s">
        <v>2810</v>
      </c>
      <c r="J782" s="5" t="s">
        <v>2971</v>
      </c>
      <c r="K782" s="5" t="s">
        <v>2810</v>
      </c>
      <c r="L782" s="5" t="s">
        <v>2249</v>
      </c>
      <c r="M782" s="4" t="s">
        <v>137</v>
      </c>
      <c r="N782" s="4" t="s">
        <v>2972</v>
      </c>
      <c r="O782" s="4" t="s">
        <v>103</v>
      </c>
      <c r="P782" s="4" t="s">
        <v>2973</v>
      </c>
      <c r="Q782" s="4" t="s">
        <v>2974</v>
      </c>
      <c r="R782" s="5">
        <v>62299</v>
      </c>
      <c r="S782" s="5">
        <v>30</v>
      </c>
      <c r="T782" s="5">
        <v>30</v>
      </c>
      <c r="U782" s="4" t="s">
        <v>1137</v>
      </c>
      <c r="V782" s="4" t="s">
        <v>142</v>
      </c>
      <c r="W782" s="4" t="s">
        <v>103</v>
      </c>
      <c r="X782" s="4" t="s">
        <v>143</v>
      </c>
      <c r="Y782" s="4">
        <v>69499</v>
      </c>
      <c r="Z782" t="str">
        <f t="shared" si="13"/>
        <v>Mar-24</v>
      </c>
    </row>
    <row r="783" spans="1:26" ht="57.6" x14ac:dyDescent="0.3">
      <c r="A783" s="89">
        <v>67</v>
      </c>
      <c r="B783" s="4" t="s">
        <v>129</v>
      </c>
      <c r="C783" s="4" t="s">
        <v>215</v>
      </c>
      <c r="D783" s="4" t="s">
        <v>486</v>
      </c>
      <c r="E783" s="4" t="s">
        <v>103</v>
      </c>
      <c r="F783" s="4" t="s">
        <v>131</v>
      </c>
      <c r="G783" s="4" t="s">
        <v>166</v>
      </c>
      <c r="H783" s="4" t="s">
        <v>167</v>
      </c>
      <c r="I783" s="5" t="s">
        <v>2941</v>
      </c>
      <c r="J783" s="5" t="s">
        <v>202</v>
      </c>
      <c r="K783" s="5" t="s">
        <v>2941</v>
      </c>
      <c r="L783" s="5" t="s">
        <v>916</v>
      </c>
      <c r="M783" s="4" t="s">
        <v>168</v>
      </c>
      <c r="N783" s="4" t="s">
        <v>2975</v>
      </c>
      <c r="O783" s="4" t="s">
        <v>170</v>
      </c>
      <c r="P783" s="4" t="s">
        <v>2975</v>
      </c>
      <c r="Q783" s="4" t="s">
        <v>2976</v>
      </c>
      <c r="R783" s="5">
        <v>62580</v>
      </c>
      <c r="S783" s="5">
        <v>50</v>
      </c>
      <c r="T783" s="5">
        <v>50</v>
      </c>
      <c r="U783" s="4" t="s">
        <v>417</v>
      </c>
      <c r="V783" s="4" t="s">
        <v>197</v>
      </c>
      <c r="W783" s="4" t="s">
        <v>103</v>
      </c>
      <c r="X783" s="4" t="s">
        <v>143</v>
      </c>
      <c r="Y783" s="4">
        <v>69720</v>
      </c>
      <c r="Z783" t="str">
        <f t="shared" si="13"/>
        <v>Mar-24</v>
      </c>
    </row>
    <row r="784" spans="1:26" ht="43.2" x14ac:dyDescent="0.3">
      <c r="A784" s="89">
        <v>68</v>
      </c>
      <c r="B784" s="4" t="s">
        <v>129</v>
      </c>
      <c r="C784" s="4" t="s">
        <v>130</v>
      </c>
      <c r="D784" s="4" t="s">
        <v>1570</v>
      </c>
      <c r="E784" s="4" t="s">
        <v>103</v>
      </c>
      <c r="F784" s="4" t="s">
        <v>131</v>
      </c>
      <c r="G784" s="4" t="s">
        <v>198</v>
      </c>
      <c r="H784" s="4" t="s">
        <v>133</v>
      </c>
      <c r="I784" s="5" t="s">
        <v>2806</v>
      </c>
      <c r="J784" s="5" t="s">
        <v>2006</v>
      </c>
      <c r="K784" s="5" t="s">
        <v>2806</v>
      </c>
      <c r="L784" s="5" t="s">
        <v>621</v>
      </c>
      <c r="M784" s="4" t="s">
        <v>137</v>
      </c>
      <c r="N784" s="4" t="s">
        <v>2977</v>
      </c>
      <c r="O784" s="4" t="s">
        <v>103</v>
      </c>
      <c r="P784" s="4" t="s">
        <v>2977</v>
      </c>
      <c r="Q784" s="4" t="s">
        <v>2978</v>
      </c>
      <c r="R784" s="5">
        <v>62283</v>
      </c>
      <c r="S784" s="5">
        <v>315</v>
      </c>
      <c r="T784" s="5">
        <v>315</v>
      </c>
      <c r="U784" s="4" t="s">
        <v>1786</v>
      </c>
      <c r="V784" s="4" t="s">
        <v>142</v>
      </c>
      <c r="W784" s="4" t="s">
        <v>103</v>
      </c>
      <c r="X784" s="4" t="s">
        <v>143</v>
      </c>
      <c r="Y784" s="4">
        <v>72196</v>
      </c>
      <c r="Z784" t="str">
        <f t="shared" si="13"/>
        <v>Mar-24</v>
      </c>
    </row>
    <row r="785" spans="1:26" ht="43.2" x14ac:dyDescent="0.3">
      <c r="A785" s="89">
        <v>69</v>
      </c>
      <c r="B785" s="4" t="s">
        <v>129</v>
      </c>
      <c r="C785" s="4" t="s">
        <v>130</v>
      </c>
      <c r="D785" s="4" t="s">
        <v>1570</v>
      </c>
      <c r="E785" s="4" t="s">
        <v>103</v>
      </c>
      <c r="F785" s="4" t="s">
        <v>131</v>
      </c>
      <c r="G785" s="4" t="s">
        <v>198</v>
      </c>
      <c r="H785" s="4" t="s">
        <v>133</v>
      </c>
      <c r="I785" s="5" t="s">
        <v>2810</v>
      </c>
      <c r="J785" s="5" t="s">
        <v>1496</v>
      </c>
      <c r="K785" s="5" t="s">
        <v>2810</v>
      </c>
      <c r="L785" s="5" t="s">
        <v>210</v>
      </c>
      <c r="M785" s="4" t="s">
        <v>137</v>
      </c>
      <c r="N785" s="4" t="s">
        <v>2979</v>
      </c>
      <c r="O785" s="4" t="s">
        <v>103</v>
      </c>
      <c r="P785" s="4" t="s">
        <v>2979</v>
      </c>
      <c r="Q785" s="4" t="s">
        <v>2980</v>
      </c>
      <c r="R785" s="5">
        <v>62303</v>
      </c>
      <c r="S785" s="5">
        <v>20</v>
      </c>
      <c r="T785" s="5">
        <v>20</v>
      </c>
      <c r="U785" s="4" t="s">
        <v>2127</v>
      </c>
      <c r="V785" s="4" t="s">
        <v>151</v>
      </c>
      <c r="W785" s="4" t="s">
        <v>103</v>
      </c>
      <c r="X785" s="4" t="s">
        <v>143</v>
      </c>
      <c r="Y785" s="4">
        <v>70305</v>
      </c>
      <c r="Z785" t="str">
        <f t="shared" si="13"/>
        <v>Mar-24</v>
      </c>
    </row>
    <row r="786" spans="1:26" ht="43.2" x14ac:dyDescent="0.3">
      <c r="A786" s="89">
        <v>70</v>
      </c>
      <c r="B786" s="4" t="s">
        <v>129</v>
      </c>
      <c r="C786" s="4" t="s">
        <v>130</v>
      </c>
      <c r="D786" s="4" t="s">
        <v>1570</v>
      </c>
      <c r="E786" s="4" t="s">
        <v>103</v>
      </c>
      <c r="F786" s="4" t="s">
        <v>131</v>
      </c>
      <c r="G786" s="4" t="s">
        <v>198</v>
      </c>
      <c r="H786" s="4" t="s">
        <v>133</v>
      </c>
      <c r="I786" s="5" t="s">
        <v>2810</v>
      </c>
      <c r="J786" s="5" t="s">
        <v>1250</v>
      </c>
      <c r="K786" s="5" t="s">
        <v>2810</v>
      </c>
      <c r="L786" s="5" t="s">
        <v>2352</v>
      </c>
      <c r="M786" s="4" t="s">
        <v>137</v>
      </c>
      <c r="N786" s="4" t="s">
        <v>2981</v>
      </c>
      <c r="O786" s="4" t="s">
        <v>401</v>
      </c>
      <c r="P786" s="4" t="s">
        <v>2982</v>
      </c>
      <c r="Q786" s="4" t="s">
        <v>2983</v>
      </c>
      <c r="R786" s="5">
        <v>62281</v>
      </c>
      <c r="S786" s="5">
        <v>120</v>
      </c>
      <c r="T786" s="5">
        <v>120</v>
      </c>
      <c r="U786" s="4" t="s">
        <v>260</v>
      </c>
      <c r="V786" s="4" t="s">
        <v>142</v>
      </c>
      <c r="W786" s="4" t="s">
        <v>103</v>
      </c>
      <c r="X786" s="4" t="s">
        <v>143</v>
      </c>
      <c r="Y786" s="4">
        <v>72198</v>
      </c>
      <c r="Z786" t="str">
        <f t="shared" si="13"/>
        <v>Mar-24</v>
      </c>
    </row>
    <row r="787" spans="1:26" ht="43.2" x14ac:dyDescent="0.3">
      <c r="A787" s="89">
        <v>71</v>
      </c>
      <c r="B787" s="4" t="s">
        <v>129</v>
      </c>
      <c r="C787" s="4" t="s">
        <v>130</v>
      </c>
      <c r="D787" s="4" t="s">
        <v>1570</v>
      </c>
      <c r="E787" s="4" t="s">
        <v>103</v>
      </c>
      <c r="F787" s="4" t="s">
        <v>131</v>
      </c>
      <c r="G787" s="4" t="s">
        <v>198</v>
      </c>
      <c r="H787" s="4" t="s">
        <v>133</v>
      </c>
      <c r="I787" s="5" t="s">
        <v>2923</v>
      </c>
      <c r="J787" s="5" t="s">
        <v>2984</v>
      </c>
      <c r="K787" s="5" t="s">
        <v>2923</v>
      </c>
      <c r="L787" s="5" t="s">
        <v>2905</v>
      </c>
      <c r="M787" s="4" t="s">
        <v>137</v>
      </c>
      <c r="N787" s="4" t="s">
        <v>2985</v>
      </c>
      <c r="O787" s="4" t="s">
        <v>103</v>
      </c>
      <c r="P787" s="4" t="s">
        <v>2986</v>
      </c>
      <c r="Q787" s="4" t="s">
        <v>718</v>
      </c>
      <c r="R787" s="5">
        <v>62420</v>
      </c>
      <c r="S787" s="5">
        <v>40</v>
      </c>
      <c r="T787" s="5">
        <v>40</v>
      </c>
      <c r="U787" s="4" t="s">
        <v>103</v>
      </c>
      <c r="V787" s="4" t="s">
        <v>151</v>
      </c>
      <c r="W787" s="4" t="s">
        <v>103</v>
      </c>
      <c r="X787" s="4" t="s">
        <v>143</v>
      </c>
      <c r="Y787" s="4">
        <v>70321</v>
      </c>
      <c r="Z787" t="str">
        <f t="shared" si="13"/>
        <v>Mar-24</v>
      </c>
    </row>
    <row r="788" spans="1:26" ht="57.6" x14ac:dyDescent="0.3">
      <c r="A788" s="89">
        <v>72</v>
      </c>
      <c r="B788" s="4" t="s">
        <v>129</v>
      </c>
      <c r="C788" s="4" t="s">
        <v>130</v>
      </c>
      <c r="D788" s="4" t="s">
        <v>1570</v>
      </c>
      <c r="E788" s="4" t="s">
        <v>103</v>
      </c>
      <c r="F788" s="4" t="s">
        <v>131</v>
      </c>
      <c r="G788" s="4" t="s">
        <v>198</v>
      </c>
      <c r="H788" s="4" t="s">
        <v>133</v>
      </c>
      <c r="I788" s="5" t="s">
        <v>2820</v>
      </c>
      <c r="J788" s="5" t="s">
        <v>2100</v>
      </c>
      <c r="K788" s="5" t="s">
        <v>2820</v>
      </c>
      <c r="L788" s="5" t="s">
        <v>2013</v>
      </c>
      <c r="M788" s="4" t="s">
        <v>137</v>
      </c>
      <c r="N788" s="4" t="s">
        <v>2987</v>
      </c>
      <c r="O788" s="4" t="s">
        <v>103</v>
      </c>
      <c r="P788" s="4" t="s">
        <v>2988</v>
      </c>
      <c r="Q788" s="4" t="s">
        <v>2989</v>
      </c>
      <c r="R788" s="5">
        <v>62382</v>
      </c>
      <c r="S788" s="5">
        <v>40</v>
      </c>
      <c r="T788" s="5">
        <v>40</v>
      </c>
      <c r="U788" s="4" t="s">
        <v>260</v>
      </c>
      <c r="V788" s="4" t="s">
        <v>197</v>
      </c>
      <c r="W788" s="4" t="s">
        <v>103</v>
      </c>
      <c r="X788" s="4" t="s">
        <v>143</v>
      </c>
      <c r="Y788" s="4">
        <v>70322</v>
      </c>
      <c r="Z788" t="str">
        <f t="shared" si="13"/>
        <v>Mar-24</v>
      </c>
    </row>
    <row r="789" spans="1:26" ht="43.2" x14ac:dyDescent="0.3">
      <c r="A789" s="89">
        <v>73</v>
      </c>
      <c r="B789" s="4" t="s">
        <v>129</v>
      </c>
      <c r="C789" s="4" t="s">
        <v>130</v>
      </c>
      <c r="D789" s="4" t="s">
        <v>1570</v>
      </c>
      <c r="E789" s="4" t="s">
        <v>103</v>
      </c>
      <c r="F789" s="4" t="s">
        <v>131</v>
      </c>
      <c r="G789" s="4" t="s">
        <v>198</v>
      </c>
      <c r="H789" s="4" t="s">
        <v>133</v>
      </c>
      <c r="I789" s="5" t="s">
        <v>2831</v>
      </c>
      <c r="J789" s="5" t="s">
        <v>613</v>
      </c>
      <c r="K789" s="5" t="s">
        <v>2794</v>
      </c>
      <c r="L789" s="5" t="s">
        <v>682</v>
      </c>
      <c r="M789" s="4" t="s">
        <v>137</v>
      </c>
      <c r="N789" s="4" t="s">
        <v>2990</v>
      </c>
      <c r="O789" s="4" t="s">
        <v>103</v>
      </c>
      <c r="P789" s="4" t="s">
        <v>2991</v>
      </c>
      <c r="Q789" s="4" t="s">
        <v>2992</v>
      </c>
      <c r="R789" s="5">
        <v>62456</v>
      </c>
      <c r="S789" s="5">
        <v>90</v>
      </c>
      <c r="T789" s="5">
        <v>90</v>
      </c>
      <c r="U789" s="4" t="s">
        <v>2993</v>
      </c>
      <c r="V789" s="4" t="s">
        <v>197</v>
      </c>
      <c r="W789" s="4" t="s">
        <v>103</v>
      </c>
      <c r="X789" s="4" t="s">
        <v>143</v>
      </c>
      <c r="Y789" s="4" t="s">
        <v>152</v>
      </c>
      <c r="Z789" t="str">
        <f t="shared" si="13"/>
        <v>Mar-24</v>
      </c>
    </row>
    <row r="790" spans="1:26" ht="86.4" x14ac:dyDescent="0.3">
      <c r="A790" s="89">
        <v>74</v>
      </c>
      <c r="B790" s="4" t="s">
        <v>129</v>
      </c>
      <c r="C790" s="4" t="s">
        <v>130</v>
      </c>
      <c r="D790" s="4" t="s">
        <v>1570</v>
      </c>
      <c r="E790" s="4" t="s">
        <v>103</v>
      </c>
      <c r="F790" s="4" t="s">
        <v>131</v>
      </c>
      <c r="G790" s="4" t="s">
        <v>198</v>
      </c>
      <c r="H790" s="4" t="s">
        <v>167</v>
      </c>
      <c r="I790" s="5" t="s">
        <v>2798</v>
      </c>
      <c r="J790" s="5" t="s">
        <v>1978</v>
      </c>
      <c r="K790" s="5" t="s">
        <v>2798</v>
      </c>
      <c r="L790" s="5" t="s">
        <v>136</v>
      </c>
      <c r="M790" s="4" t="s">
        <v>223</v>
      </c>
      <c r="N790" s="4" t="s">
        <v>2994</v>
      </c>
      <c r="O790" s="4" t="s">
        <v>170</v>
      </c>
      <c r="P790" s="4" t="s">
        <v>2994</v>
      </c>
      <c r="Q790" s="4" t="s">
        <v>2995</v>
      </c>
      <c r="R790" s="5">
        <v>62518</v>
      </c>
      <c r="S790" s="5">
        <v>200</v>
      </c>
      <c r="T790" s="5">
        <v>200</v>
      </c>
      <c r="U790" s="4" t="s">
        <v>2996</v>
      </c>
      <c r="V790" s="4" t="s">
        <v>142</v>
      </c>
      <c r="W790" s="4" t="s">
        <v>103</v>
      </c>
      <c r="X790" s="4" t="s">
        <v>143</v>
      </c>
      <c r="Y790" s="4">
        <v>70347</v>
      </c>
      <c r="Z790" t="str">
        <f t="shared" si="13"/>
        <v>Mar-24</v>
      </c>
    </row>
    <row r="791" spans="1:26" ht="43.2" x14ac:dyDescent="0.3">
      <c r="A791" s="89">
        <v>75</v>
      </c>
      <c r="B791" s="4" t="s">
        <v>129</v>
      </c>
      <c r="C791" s="4" t="s">
        <v>130</v>
      </c>
      <c r="D791" s="4" t="s">
        <v>1570</v>
      </c>
      <c r="E791" s="4" t="s">
        <v>103</v>
      </c>
      <c r="F791" s="4" t="s">
        <v>131</v>
      </c>
      <c r="G791" s="4" t="s">
        <v>198</v>
      </c>
      <c r="H791" s="4" t="s">
        <v>133</v>
      </c>
      <c r="I791" s="5" t="s">
        <v>2997</v>
      </c>
      <c r="J791" s="5" t="s">
        <v>2816</v>
      </c>
      <c r="K791" s="5" t="s">
        <v>2997</v>
      </c>
      <c r="L791" s="5" t="s">
        <v>191</v>
      </c>
      <c r="M791" s="4" t="s">
        <v>137</v>
      </c>
      <c r="N791" s="4" t="s">
        <v>2998</v>
      </c>
      <c r="O791" s="4" t="s">
        <v>103</v>
      </c>
      <c r="P791" s="4" t="s">
        <v>2998</v>
      </c>
      <c r="Q791" s="4" t="s">
        <v>2999</v>
      </c>
      <c r="R791" s="5">
        <v>62625</v>
      </c>
      <c r="S791" s="5">
        <v>235</v>
      </c>
      <c r="T791" s="5">
        <v>235</v>
      </c>
      <c r="U791" s="4" t="s">
        <v>2019</v>
      </c>
      <c r="V791" s="4" t="s">
        <v>151</v>
      </c>
      <c r="W791" s="4" t="s">
        <v>103</v>
      </c>
      <c r="X791" s="4" t="s">
        <v>143</v>
      </c>
      <c r="Y791" s="4">
        <v>70363</v>
      </c>
      <c r="Z791" t="str">
        <f t="shared" si="13"/>
        <v>Mar-24</v>
      </c>
    </row>
    <row r="792" spans="1:26" ht="43.2" x14ac:dyDescent="0.3">
      <c r="A792" s="89">
        <v>76</v>
      </c>
      <c r="B792" s="4" t="s">
        <v>129</v>
      </c>
      <c r="C792" s="4" t="s">
        <v>529</v>
      </c>
      <c r="D792" s="4" t="s">
        <v>530</v>
      </c>
      <c r="E792" s="4" t="s">
        <v>103</v>
      </c>
      <c r="F792" s="4" t="s">
        <v>131</v>
      </c>
      <c r="G792" s="4" t="s">
        <v>132</v>
      </c>
      <c r="H792" s="4" t="s">
        <v>133</v>
      </c>
      <c r="I792" s="5" t="s">
        <v>2898</v>
      </c>
      <c r="J792" s="5" t="s">
        <v>427</v>
      </c>
      <c r="K792" s="5" t="s">
        <v>2898</v>
      </c>
      <c r="L792" s="5" t="s">
        <v>176</v>
      </c>
      <c r="M792" s="4" t="s">
        <v>137</v>
      </c>
      <c r="N792" s="4" t="s">
        <v>3000</v>
      </c>
      <c r="O792" s="4" t="s">
        <v>103</v>
      </c>
      <c r="P792" s="4" t="s">
        <v>3001</v>
      </c>
      <c r="Q792" s="4" t="s">
        <v>3002</v>
      </c>
      <c r="R792" s="5">
        <v>62552</v>
      </c>
      <c r="S792" s="5">
        <v>60</v>
      </c>
      <c r="T792" s="5">
        <v>60</v>
      </c>
      <c r="U792" s="4" t="s">
        <v>3003</v>
      </c>
      <c r="V792" s="4" t="s">
        <v>142</v>
      </c>
      <c r="W792" s="4" t="s">
        <v>103</v>
      </c>
      <c r="X792" s="4" t="s">
        <v>143</v>
      </c>
      <c r="Y792" s="4" t="s">
        <v>152</v>
      </c>
      <c r="Z792" t="str">
        <f t="shared" si="13"/>
        <v>Mar-24</v>
      </c>
    </row>
    <row r="793" spans="1:26" ht="43.2" x14ac:dyDescent="0.3">
      <c r="A793" s="89">
        <v>77</v>
      </c>
      <c r="B793" s="4" t="s">
        <v>129</v>
      </c>
      <c r="C793" s="4" t="s">
        <v>3004</v>
      </c>
      <c r="D793" s="4" t="s">
        <v>3005</v>
      </c>
      <c r="E793" s="4" t="s">
        <v>103</v>
      </c>
      <c r="F793" s="4" t="s">
        <v>131</v>
      </c>
      <c r="G793" s="4" t="s">
        <v>132</v>
      </c>
      <c r="H793" s="4" t="s">
        <v>167</v>
      </c>
      <c r="I793" s="5" t="s">
        <v>2898</v>
      </c>
      <c r="J793" s="5" t="s">
        <v>315</v>
      </c>
      <c r="K793" s="5" t="s">
        <v>2898</v>
      </c>
      <c r="L793" s="5" t="s">
        <v>192</v>
      </c>
      <c r="M793" s="4" t="s">
        <v>223</v>
      </c>
      <c r="N793" s="4" t="s">
        <v>3006</v>
      </c>
      <c r="O793" s="4" t="s">
        <v>103</v>
      </c>
      <c r="P793" s="4" t="s">
        <v>3007</v>
      </c>
      <c r="Q793" s="4" t="s">
        <v>3008</v>
      </c>
      <c r="R793" s="5">
        <v>62480</v>
      </c>
      <c r="S793" s="5">
        <v>60</v>
      </c>
      <c r="T793" s="5">
        <v>60</v>
      </c>
      <c r="U793" s="4" t="s">
        <v>2123</v>
      </c>
      <c r="V793" s="4" t="s">
        <v>197</v>
      </c>
      <c r="W793" s="4" t="s">
        <v>103</v>
      </c>
      <c r="X793" s="4" t="s">
        <v>143</v>
      </c>
      <c r="Y793" s="4" t="s">
        <v>152</v>
      </c>
      <c r="Z793" t="str">
        <f t="shared" si="13"/>
        <v>Mar-24</v>
      </c>
    </row>
    <row r="794" spans="1:26" ht="43.2" x14ac:dyDescent="0.3">
      <c r="A794" s="89">
        <v>78</v>
      </c>
      <c r="B794" s="4" t="s">
        <v>129</v>
      </c>
      <c r="C794" s="4" t="s">
        <v>3004</v>
      </c>
      <c r="D794" s="4" t="s">
        <v>3005</v>
      </c>
      <c r="E794" s="4" t="s">
        <v>103</v>
      </c>
      <c r="F794" s="4" t="s">
        <v>131</v>
      </c>
      <c r="G794" s="4" t="s">
        <v>132</v>
      </c>
      <c r="H794" s="4" t="s">
        <v>167</v>
      </c>
      <c r="I794" s="5" t="s">
        <v>2941</v>
      </c>
      <c r="J794" s="5" t="s">
        <v>154</v>
      </c>
      <c r="K794" s="5" t="s">
        <v>2941</v>
      </c>
      <c r="L794" s="5" t="s">
        <v>155</v>
      </c>
      <c r="M794" s="4" t="s">
        <v>223</v>
      </c>
      <c r="N794" s="4" t="s">
        <v>3009</v>
      </c>
      <c r="O794" s="4" t="s">
        <v>103</v>
      </c>
      <c r="P794" s="4" t="s">
        <v>3009</v>
      </c>
      <c r="Q794" s="4" t="s">
        <v>3010</v>
      </c>
      <c r="R794" s="5">
        <v>62543</v>
      </c>
      <c r="S794" s="5">
        <v>30</v>
      </c>
      <c r="T794" s="5">
        <v>30</v>
      </c>
      <c r="U794" s="4" t="s">
        <v>1334</v>
      </c>
      <c r="V794" s="4" t="s">
        <v>151</v>
      </c>
      <c r="W794" s="4" t="s">
        <v>103</v>
      </c>
      <c r="X794" s="4" t="s">
        <v>143</v>
      </c>
      <c r="Y794" s="4" t="s">
        <v>152</v>
      </c>
      <c r="Z794" t="str">
        <f t="shared" si="13"/>
        <v>Mar-24</v>
      </c>
    </row>
    <row r="795" spans="1:26" ht="43.2" x14ac:dyDescent="0.3">
      <c r="A795" s="89">
        <v>79</v>
      </c>
      <c r="B795" s="4" t="s">
        <v>129</v>
      </c>
      <c r="C795" s="4" t="s">
        <v>130</v>
      </c>
      <c r="D795" s="4" t="s">
        <v>713</v>
      </c>
      <c r="E795" s="4" t="s">
        <v>103</v>
      </c>
      <c r="F795" s="4" t="s">
        <v>131</v>
      </c>
      <c r="G795" s="4" t="s">
        <v>132</v>
      </c>
      <c r="H795" s="4" t="s">
        <v>167</v>
      </c>
      <c r="I795" s="5" t="s">
        <v>2806</v>
      </c>
      <c r="J795" s="5" t="s">
        <v>1975</v>
      </c>
      <c r="K795" s="5" t="s">
        <v>2806</v>
      </c>
      <c r="L795" s="5" t="s">
        <v>353</v>
      </c>
      <c r="M795" s="4" t="s">
        <v>223</v>
      </c>
      <c r="N795" s="4" t="s">
        <v>1395</v>
      </c>
      <c r="O795" s="4" t="s">
        <v>103</v>
      </c>
      <c r="P795" s="4" t="s">
        <v>1395</v>
      </c>
      <c r="Q795" s="4" t="s">
        <v>3011</v>
      </c>
      <c r="R795" s="5">
        <v>62270</v>
      </c>
      <c r="S795" s="5">
        <v>45</v>
      </c>
      <c r="T795" s="5">
        <v>45</v>
      </c>
      <c r="U795" s="4" t="s">
        <v>3012</v>
      </c>
      <c r="V795" s="4" t="s">
        <v>151</v>
      </c>
      <c r="W795" s="4" t="s">
        <v>103</v>
      </c>
      <c r="X795" s="4" t="s">
        <v>143</v>
      </c>
      <c r="Y795" s="4" t="s">
        <v>152</v>
      </c>
      <c r="Z795" t="str">
        <f t="shared" si="13"/>
        <v>Mar-24</v>
      </c>
    </row>
    <row r="796" spans="1:26" ht="43.2" x14ac:dyDescent="0.3">
      <c r="A796" s="89">
        <v>80</v>
      </c>
      <c r="B796" s="4" t="s">
        <v>129</v>
      </c>
      <c r="C796" s="4" t="s">
        <v>130</v>
      </c>
      <c r="D796" s="4" t="s">
        <v>713</v>
      </c>
      <c r="E796" s="4" t="s">
        <v>103</v>
      </c>
      <c r="F796" s="4" t="s">
        <v>131</v>
      </c>
      <c r="G796" s="4" t="s">
        <v>166</v>
      </c>
      <c r="H796" s="4" t="s">
        <v>133</v>
      </c>
      <c r="I796" s="5" t="s">
        <v>2813</v>
      </c>
      <c r="J796" s="5" t="s">
        <v>427</v>
      </c>
      <c r="K796" s="5" t="s">
        <v>2813</v>
      </c>
      <c r="L796" s="5" t="s">
        <v>145</v>
      </c>
      <c r="M796" s="4" t="s">
        <v>263</v>
      </c>
      <c r="N796" s="4" t="s">
        <v>3013</v>
      </c>
      <c r="O796" s="4" t="s">
        <v>103</v>
      </c>
      <c r="P796" s="4" t="s">
        <v>3013</v>
      </c>
      <c r="Q796" s="4" t="s">
        <v>3014</v>
      </c>
      <c r="R796" s="5">
        <v>62364</v>
      </c>
      <c r="S796" s="5">
        <v>150</v>
      </c>
      <c r="T796" s="5">
        <v>150</v>
      </c>
      <c r="U796" s="4" t="s">
        <v>1786</v>
      </c>
      <c r="V796" s="4" t="s">
        <v>142</v>
      </c>
      <c r="W796" s="4" t="s">
        <v>103</v>
      </c>
      <c r="X796" s="4" t="s">
        <v>143</v>
      </c>
      <c r="Y796" s="4" t="s">
        <v>103</v>
      </c>
      <c r="Z796" t="str">
        <f t="shared" si="13"/>
        <v>Mar-24</v>
      </c>
    </row>
    <row r="797" spans="1:26" ht="57.6" x14ac:dyDescent="0.3">
      <c r="A797" s="89">
        <v>81</v>
      </c>
      <c r="B797" s="4" t="s">
        <v>129</v>
      </c>
      <c r="C797" s="4" t="s">
        <v>130</v>
      </c>
      <c r="D797" s="4" t="s">
        <v>713</v>
      </c>
      <c r="E797" s="4" t="s">
        <v>103</v>
      </c>
      <c r="F797" s="4" t="s">
        <v>131</v>
      </c>
      <c r="G797" s="4" t="s">
        <v>132</v>
      </c>
      <c r="H797" s="4" t="s">
        <v>167</v>
      </c>
      <c r="I797" s="5" t="s">
        <v>2820</v>
      </c>
      <c r="J797" s="5" t="s">
        <v>346</v>
      </c>
      <c r="K797" s="5" t="s">
        <v>2820</v>
      </c>
      <c r="L797" s="5" t="s">
        <v>598</v>
      </c>
      <c r="M797" s="4" t="s">
        <v>223</v>
      </c>
      <c r="N797" s="4" t="s">
        <v>672</v>
      </c>
      <c r="O797" s="4" t="s">
        <v>170</v>
      </c>
      <c r="P797" s="4" t="s">
        <v>672</v>
      </c>
      <c r="Q797" s="4" t="s">
        <v>3015</v>
      </c>
      <c r="R797" s="5">
        <v>62412</v>
      </c>
      <c r="S797" s="5">
        <v>20</v>
      </c>
      <c r="T797" s="5">
        <v>20</v>
      </c>
      <c r="U797" s="4" t="s">
        <v>417</v>
      </c>
      <c r="V797" s="4" t="s">
        <v>151</v>
      </c>
      <c r="W797" s="4" t="s">
        <v>103</v>
      </c>
      <c r="X797" s="4" t="s">
        <v>143</v>
      </c>
      <c r="Y797" s="4" t="s">
        <v>159</v>
      </c>
      <c r="Z797" t="str">
        <f t="shared" si="13"/>
        <v>Mar-24</v>
      </c>
    </row>
    <row r="798" spans="1:26" ht="43.2" x14ac:dyDescent="0.3">
      <c r="A798" s="89">
        <v>82</v>
      </c>
      <c r="B798" s="4" t="s">
        <v>129</v>
      </c>
      <c r="C798" s="4" t="s">
        <v>130</v>
      </c>
      <c r="D798" s="4" t="s">
        <v>713</v>
      </c>
      <c r="E798" s="4" t="s">
        <v>103</v>
      </c>
      <c r="F798" s="4" t="s">
        <v>131</v>
      </c>
      <c r="G798" s="4" t="s">
        <v>132</v>
      </c>
      <c r="H798" s="4" t="s">
        <v>133</v>
      </c>
      <c r="I798" s="5" t="s">
        <v>2831</v>
      </c>
      <c r="J798" s="5" t="s">
        <v>136</v>
      </c>
      <c r="K798" s="5" t="s">
        <v>2831</v>
      </c>
      <c r="L798" s="5" t="s">
        <v>3016</v>
      </c>
      <c r="M798" s="4" t="s">
        <v>137</v>
      </c>
      <c r="N798" s="4" t="s">
        <v>3017</v>
      </c>
      <c r="O798" s="4" t="s">
        <v>103</v>
      </c>
      <c r="P798" s="4" t="s">
        <v>3018</v>
      </c>
      <c r="Q798" s="4" t="s">
        <v>3019</v>
      </c>
      <c r="R798" s="5">
        <v>62441</v>
      </c>
      <c r="S798" s="5">
        <v>38</v>
      </c>
      <c r="T798" s="5">
        <v>38</v>
      </c>
      <c r="U798" s="4" t="s">
        <v>3003</v>
      </c>
      <c r="V798" s="4" t="s">
        <v>142</v>
      </c>
      <c r="W798" s="4" t="s">
        <v>103</v>
      </c>
      <c r="X798" s="4" t="s">
        <v>143</v>
      </c>
      <c r="Y798" s="4" t="s">
        <v>152</v>
      </c>
      <c r="Z798" t="str">
        <f t="shared" si="13"/>
        <v>Mar-24</v>
      </c>
    </row>
    <row r="799" spans="1:26" ht="43.2" x14ac:dyDescent="0.3">
      <c r="A799" s="89">
        <v>83</v>
      </c>
      <c r="B799" s="4" t="s">
        <v>129</v>
      </c>
      <c r="C799" s="4" t="s">
        <v>130</v>
      </c>
      <c r="D799" s="4" t="s">
        <v>713</v>
      </c>
      <c r="E799" s="4" t="s">
        <v>103</v>
      </c>
      <c r="F799" s="4" t="s">
        <v>131</v>
      </c>
      <c r="G799" s="4" t="s">
        <v>132</v>
      </c>
      <c r="H799" s="4" t="s">
        <v>133</v>
      </c>
      <c r="I799" s="5" t="s">
        <v>2831</v>
      </c>
      <c r="J799" s="5" t="s">
        <v>353</v>
      </c>
      <c r="K799" s="5" t="s">
        <v>2831</v>
      </c>
      <c r="L799" s="5" t="s">
        <v>2905</v>
      </c>
      <c r="M799" s="4" t="s">
        <v>137</v>
      </c>
      <c r="N799" s="4" t="s">
        <v>3020</v>
      </c>
      <c r="O799" s="4" t="s">
        <v>103</v>
      </c>
      <c r="P799" s="4" t="s">
        <v>3021</v>
      </c>
      <c r="Q799" s="4" t="s">
        <v>3022</v>
      </c>
      <c r="R799" s="5">
        <v>62439</v>
      </c>
      <c r="S799" s="5">
        <v>50</v>
      </c>
      <c r="T799" s="5">
        <v>50</v>
      </c>
      <c r="U799" s="4" t="s">
        <v>2012</v>
      </c>
      <c r="V799" s="4" t="s">
        <v>151</v>
      </c>
      <c r="W799" s="4" t="s">
        <v>103</v>
      </c>
      <c r="X799" s="4" t="s">
        <v>143</v>
      </c>
      <c r="Y799" s="4" t="s">
        <v>152</v>
      </c>
      <c r="Z799" t="str">
        <f t="shared" si="13"/>
        <v>Mar-24</v>
      </c>
    </row>
    <row r="800" spans="1:26" ht="57.6" x14ac:dyDescent="0.3">
      <c r="A800" s="89">
        <v>84</v>
      </c>
      <c r="B800" s="4" t="s">
        <v>129</v>
      </c>
      <c r="C800" s="4" t="s">
        <v>130</v>
      </c>
      <c r="D800" s="4" t="s">
        <v>713</v>
      </c>
      <c r="E800" s="4" t="s">
        <v>103</v>
      </c>
      <c r="F800" s="4" t="s">
        <v>131</v>
      </c>
      <c r="G800" s="4" t="s">
        <v>132</v>
      </c>
      <c r="H800" s="4" t="s">
        <v>167</v>
      </c>
      <c r="I800" s="5" t="s">
        <v>2794</v>
      </c>
      <c r="J800" s="5" t="s">
        <v>361</v>
      </c>
      <c r="K800" s="5" t="s">
        <v>2794</v>
      </c>
      <c r="L800" s="5" t="s">
        <v>474</v>
      </c>
      <c r="M800" s="4" t="s">
        <v>223</v>
      </c>
      <c r="N800" s="4" t="s">
        <v>424</v>
      </c>
      <c r="O800" s="4" t="s">
        <v>170</v>
      </c>
      <c r="P800" s="4" t="s">
        <v>424</v>
      </c>
      <c r="Q800" s="4" t="s">
        <v>3023</v>
      </c>
      <c r="R800" s="5">
        <v>62436</v>
      </c>
      <c r="S800" s="5">
        <v>30</v>
      </c>
      <c r="T800" s="5">
        <v>30</v>
      </c>
      <c r="U800" s="4" t="s">
        <v>3024</v>
      </c>
      <c r="V800" s="4" t="s">
        <v>142</v>
      </c>
      <c r="W800" s="4" t="s">
        <v>103</v>
      </c>
      <c r="X800" s="4" t="s">
        <v>143</v>
      </c>
      <c r="Y800" s="4" t="s">
        <v>152</v>
      </c>
      <c r="Z800" t="str">
        <f t="shared" si="13"/>
        <v>Mar-24</v>
      </c>
    </row>
    <row r="801" spans="1:26" ht="57.6" x14ac:dyDescent="0.3">
      <c r="A801" s="89">
        <v>85</v>
      </c>
      <c r="B801" s="4" t="s">
        <v>129</v>
      </c>
      <c r="C801" s="4" t="s">
        <v>130</v>
      </c>
      <c r="D801" s="4" t="s">
        <v>713</v>
      </c>
      <c r="E801" s="4" t="s">
        <v>103</v>
      </c>
      <c r="F801" s="4" t="s">
        <v>131</v>
      </c>
      <c r="G801" s="4" t="s">
        <v>132</v>
      </c>
      <c r="H801" s="4" t="s">
        <v>133</v>
      </c>
      <c r="I801" s="5" t="s">
        <v>2794</v>
      </c>
      <c r="J801" s="5" t="s">
        <v>261</v>
      </c>
      <c r="K801" s="5" t="s">
        <v>2794</v>
      </c>
      <c r="L801" s="5" t="s">
        <v>1496</v>
      </c>
      <c r="M801" s="4" t="s">
        <v>137</v>
      </c>
      <c r="N801" s="4" t="s">
        <v>3025</v>
      </c>
      <c r="O801" s="4" t="s">
        <v>103</v>
      </c>
      <c r="P801" s="4" t="s">
        <v>3026</v>
      </c>
      <c r="Q801" s="4" t="s">
        <v>3027</v>
      </c>
      <c r="R801" s="5">
        <v>62513</v>
      </c>
      <c r="S801" s="5">
        <v>60</v>
      </c>
      <c r="T801" s="5">
        <v>60</v>
      </c>
      <c r="U801" s="4" t="s">
        <v>2033</v>
      </c>
      <c r="V801" s="4" t="s">
        <v>151</v>
      </c>
      <c r="W801" s="4" t="s">
        <v>103</v>
      </c>
      <c r="X801" s="4" t="s">
        <v>143</v>
      </c>
      <c r="Y801" s="4" t="s">
        <v>152</v>
      </c>
      <c r="Z801" t="str">
        <f t="shared" si="13"/>
        <v>Mar-24</v>
      </c>
    </row>
    <row r="802" spans="1:26" ht="72" x14ac:dyDescent="0.3">
      <c r="A802" s="89">
        <v>86</v>
      </c>
      <c r="B802" s="4" t="s">
        <v>129</v>
      </c>
      <c r="C802" s="4" t="s">
        <v>130</v>
      </c>
      <c r="D802" s="4" t="s">
        <v>713</v>
      </c>
      <c r="E802" s="4" t="s">
        <v>103</v>
      </c>
      <c r="F802" s="4" t="s">
        <v>131</v>
      </c>
      <c r="G802" s="4" t="s">
        <v>132</v>
      </c>
      <c r="H802" s="4" t="s">
        <v>133</v>
      </c>
      <c r="I802" s="5" t="s">
        <v>2941</v>
      </c>
      <c r="J802" s="5" t="s">
        <v>1978</v>
      </c>
      <c r="K802" s="5" t="s">
        <v>2941</v>
      </c>
      <c r="L802" s="5" t="s">
        <v>251</v>
      </c>
      <c r="M802" s="4" t="s">
        <v>137</v>
      </c>
      <c r="N802" s="4" t="s">
        <v>3028</v>
      </c>
      <c r="O802" s="4" t="s">
        <v>103</v>
      </c>
      <c r="P802" s="4" t="s">
        <v>3029</v>
      </c>
      <c r="Q802" s="4" t="s">
        <v>3029</v>
      </c>
      <c r="R802" s="5">
        <v>62536</v>
      </c>
      <c r="S802" s="5">
        <v>20</v>
      </c>
      <c r="T802" s="5">
        <v>20</v>
      </c>
      <c r="U802" s="4" t="s">
        <v>103</v>
      </c>
      <c r="V802" s="4" t="s">
        <v>142</v>
      </c>
      <c r="W802" s="4" t="s">
        <v>103</v>
      </c>
      <c r="X802" s="4" t="s">
        <v>143</v>
      </c>
      <c r="Y802" s="4">
        <v>69911</v>
      </c>
      <c r="Z802" t="str">
        <f t="shared" si="13"/>
        <v>Mar-24</v>
      </c>
    </row>
    <row r="803" spans="1:26" ht="43.2" x14ac:dyDescent="0.3">
      <c r="A803" s="89">
        <v>87</v>
      </c>
      <c r="B803" s="4" t="s">
        <v>129</v>
      </c>
      <c r="C803" s="4" t="s">
        <v>130</v>
      </c>
      <c r="D803" s="4" t="s">
        <v>726</v>
      </c>
      <c r="E803" s="4" t="s">
        <v>103</v>
      </c>
      <c r="F803" s="4" t="s">
        <v>131</v>
      </c>
      <c r="G803" s="4" t="s">
        <v>132</v>
      </c>
      <c r="H803" s="4" t="s">
        <v>133</v>
      </c>
      <c r="I803" s="5" t="s">
        <v>2803</v>
      </c>
      <c r="J803" s="5" t="s">
        <v>241</v>
      </c>
      <c r="K803" s="5" t="s">
        <v>2803</v>
      </c>
      <c r="L803" s="5" t="s">
        <v>1975</v>
      </c>
      <c r="M803" s="4" t="s">
        <v>137</v>
      </c>
      <c r="N803" s="4" t="s">
        <v>3030</v>
      </c>
      <c r="O803" s="4" t="s">
        <v>103</v>
      </c>
      <c r="P803" s="4" t="s">
        <v>3030</v>
      </c>
      <c r="Q803" s="4" t="s">
        <v>3031</v>
      </c>
      <c r="R803" s="5">
        <v>62263</v>
      </c>
      <c r="S803" s="5">
        <v>45</v>
      </c>
      <c r="T803" s="5">
        <v>45</v>
      </c>
      <c r="U803" s="4" t="s">
        <v>2127</v>
      </c>
      <c r="V803" s="4" t="s">
        <v>151</v>
      </c>
      <c r="W803" s="4" t="s">
        <v>103</v>
      </c>
      <c r="X803" s="4" t="s">
        <v>143</v>
      </c>
      <c r="Y803" s="4" t="s">
        <v>152</v>
      </c>
      <c r="Z803" t="str">
        <f t="shared" si="13"/>
        <v>Mar-24</v>
      </c>
    </row>
    <row r="804" spans="1:26" ht="43.2" x14ac:dyDescent="0.3">
      <c r="A804" s="89">
        <v>88</v>
      </c>
      <c r="B804" s="4" t="s">
        <v>129</v>
      </c>
      <c r="C804" s="4" t="s">
        <v>130</v>
      </c>
      <c r="D804" s="4" t="s">
        <v>726</v>
      </c>
      <c r="E804" s="4" t="s">
        <v>103</v>
      </c>
      <c r="F804" s="4" t="s">
        <v>131</v>
      </c>
      <c r="G804" s="4" t="s">
        <v>132</v>
      </c>
      <c r="H804" s="4" t="s">
        <v>133</v>
      </c>
      <c r="I804" s="5" t="s">
        <v>2803</v>
      </c>
      <c r="J804" s="5" t="s">
        <v>251</v>
      </c>
      <c r="K804" s="5" t="s">
        <v>2803</v>
      </c>
      <c r="L804" s="5" t="s">
        <v>665</v>
      </c>
      <c r="M804" s="4" t="s">
        <v>137</v>
      </c>
      <c r="N804" s="4" t="s">
        <v>3032</v>
      </c>
      <c r="O804" s="4" t="s">
        <v>401</v>
      </c>
      <c r="P804" s="4" t="s">
        <v>3033</v>
      </c>
      <c r="Q804" s="4" t="s">
        <v>3034</v>
      </c>
      <c r="R804" s="5">
        <v>62255</v>
      </c>
      <c r="S804" s="5">
        <v>75</v>
      </c>
      <c r="T804" s="5">
        <v>75</v>
      </c>
      <c r="U804" s="4" t="s">
        <v>2012</v>
      </c>
      <c r="V804" s="4" t="s">
        <v>142</v>
      </c>
      <c r="W804" s="4" t="s">
        <v>103</v>
      </c>
      <c r="X804" s="4" t="s">
        <v>143</v>
      </c>
      <c r="Y804" s="4">
        <v>72060</v>
      </c>
      <c r="Z804" t="str">
        <f t="shared" si="13"/>
        <v>Mar-24</v>
      </c>
    </row>
    <row r="805" spans="1:26" ht="43.2" x14ac:dyDescent="0.3">
      <c r="A805" s="89">
        <v>89</v>
      </c>
      <c r="B805" s="4" t="s">
        <v>129</v>
      </c>
      <c r="C805" s="4" t="s">
        <v>130</v>
      </c>
      <c r="D805" s="4" t="s">
        <v>726</v>
      </c>
      <c r="E805" s="4" t="s">
        <v>103</v>
      </c>
      <c r="F805" s="4" t="s">
        <v>131</v>
      </c>
      <c r="G805" s="4" t="s">
        <v>132</v>
      </c>
      <c r="H805" s="4" t="s">
        <v>133</v>
      </c>
      <c r="I805" s="5" t="s">
        <v>2877</v>
      </c>
      <c r="J805" s="5" t="s">
        <v>136</v>
      </c>
      <c r="K805" s="5" t="s">
        <v>2877</v>
      </c>
      <c r="L805" s="5" t="s">
        <v>427</v>
      </c>
      <c r="M805" s="4" t="s">
        <v>137</v>
      </c>
      <c r="N805" s="4" t="s">
        <v>3035</v>
      </c>
      <c r="O805" s="4" t="s">
        <v>103</v>
      </c>
      <c r="P805" s="4" t="s">
        <v>3036</v>
      </c>
      <c r="Q805" s="4" t="s">
        <v>3037</v>
      </c>
      <c r="R805" s="5">
        <v>62343</v>
      </c>
      <c r="S805" s="5">
        <v>30</v>
      </c>
      <c r="T805" s="5">
        <v>30</v>
      </c>
      <c r="U805" s="4" t="s">
        <v>814</v>
      </c>
      <c r="V805" s="4" t="s">
        <v>142</v>
      </c>
      <c r="W805" s="4" t="s">
        <v>103</v>
      </c>
      <c r="X805" s="4" t="s">
        <v>143</v>
      </c>
      <c r="Y805" s="4" t="s">
        <v>152</v>
      </c>
      <c r="Z805" t="str">
        <f t="shared" si="13"/>
        <v>Mar-24</v>
      </c>
    </row>
    <row r="806" spans="1:26" ht="43.2" x14ac:dyDescent="0.3">
      <c r="A806" s="89">
        <v>90</v>
      </c>
      <c r="B806" s="4" t="s">
        <v>129</v>
      </c>
      <c r="C806" s="4" t="s">
        <v>130</v>
      </c>
      <c r="D806" s="4" t="s">
        <v>726</v>
      </c>
      <c r="E806" s="4" t="s">
        <v>103</v>
      </c>
      <c r="F806" s="4" t="s">
        <v>131</v>
      </c>
      <c r="G806" s="4" t="s">
        <v>166</v>
      </c>
      <c r="H806" s="4" t="s">
        <v>133</v>
      </c>
      <c r="I806" s="5" t="s">
        <v>2877</v>
      </c>
      <c r="J806" s="5" t="s">
        <v>155</v>
      </c>
      <c r="K806" s="5" t="s">
        <v>2877</v>
      </c>
      <c r="L806" s="5" t="s">
        <v>279</v>
      </c>
      <c r="M806" s="4" t="s">
        <v>263</v>
      </c>
      <c r="N806" s="4" t="s">
        <v>3038</v>
      </c>
      <c r="O806" s="4" t="s">
        <v>103</v>
      </c>
      <c r="P806" s="4" t="s">
        <v>3038</v>
      </c>
      <c r="Q806" s="4" t="s">
        <v>3039</v>
      </c>
      <c r="R806" s="5">
        <v>62306</v>
      </c>
      <c r="S806" s="5">
        <v>30</v>
      </c>
      <c r="T806" s="5">
        <v>30</v>
      </c>
      <c r="U806" s="4" t="s">
        <v>2127</v>
      </c>
      <c r="V806" s="4" t="s">
        <v>151</v>
      </c>
      <c r="W806" s="4" t="s">
        <v>103</v>
      </c>
      <c r="X806" s="4" t="s">
        <v>143</v>
      </c>
      <c r="Y806" s="4" t="s">
        <v>103</v>
      </c>
      <c r="Z806" t="str">
        <f t="shared" si="13"/>
        <v>Mar-24</v>
      </c>
    </row>
    <row r="807" spans="1:26" ht="43.2" x14ac:dyDescent="0.3">
      <c r="A807" s="89">
        <v>91</v>
      </c>
      <c r="B807" s="4" t="s">
        <v>129</v>
      </c>
      <c r="C807" s="4" t="s">
        <v>130</v>
      </c>
      <c r="D807" s="4" t="s">
        <v>726</v>
      </c>
      <c r="E807" s="4" t="s">
        <v>103</v>
      </c>
      <c r="F807" s="4" t="s">
        <v>131</v>
      </c>
      <c r="G807" s="4" t="s">
        <v>132</v>
      </c>
      <c r="H807" s="4" t="s">
        <v>133</v>
      </c>
      <c r="I807" s="5" t="s">
        <v>3040</v>
      </c>
      <c r="J807" s="5" t="s">
        <v>515</v>
      </c>
      <c r="K807" s="5" t="s">
        <v>3040</v>
      </c>
      <c r="L807" s="5" t="s">
        <v>410</v>
      </c>
      <c r="M807" s="4" t="s">
        <v>137</v>
      </c>
      <c r="N807" s="4" t="s">
        <v>3041</v>
      </c>
      <c r="O807" s="4" t="s">
        <v>103</v>
      </c>
      <c r="P807" s="4" t="s">
        <v>3042</v>
      </c>
      <c r="Q807" s="4" t="s">
        <v>3042</v>
      </c>
      <c r="R807" s="5">
        <v>62342</v>
      </c>
      <c r="S807" s="5">
        <v>30</v>
      </c>
      <c r="T807" s="5">
        <v>30</v>
      </c>
      <c r="U807" s="4" t="s">
        <v>260</v>
      </c>
      <c r="V807" s="4" t="s">
        <v>197</v>
      </c>
      <c r="W807" s="4" t="s">
        <v>103</v>
      </c>
      <c r="X807" s="4" t="s">
        <v>143</v>
      </c>
      <c r="Y807" s="4">
        <v>72077</v>
      </c>
      <c r="Z807" t="str">
        <f t="shared" si="13"/>
        <v>Mar-24</v>
      </c>
    </row>
    <row r="808" spans="1:26" ht="43.2" x14ac:dyDescent="0.3">
      <c r="A808" s="89">
        <v>92</v>
      </c>
      <c r="B808" s="4" t="s">
        <v>129</v>
      </c>
      <c r="C808" s="4" t="s">
        <v>130</v>
      </c>
      <c r="D808" s="4" t="s">
        <v>726</v>
      </c>
      <c r="E808" s="4" t="s">
        <v>103</v>
      </c>
      <c r="F808" s="4" t="s">
        <v>131</v>
      </c>
      <c r="G808" s="4" t="s">
        <v>132</v>
      </c>
      <c r="H808" s="4" t="s">
        <v>133</v>
      </c>
      <c r="I808" s="5" t="s">
        <v>2813</v>
      </c>
      <c r="J808" s="5" t="s">
        <v>200</v>
      </c>
      <c r="K808" s="5" t="s">
        <v>2813</v>
      </c>
      <c r="L808" s="5" t="s">
        <v>192</v>
      </c>
      <c r="M808" s="4" t="s">
        <v>137</v>
      </c>
      <c r="N808" s="4" t="s">
        <v>3043</v>
      </c>
      <c r="O808" s="4" t="s">
        <v>401</v>
      </c>
      <c r="P808" s="4" t="s">
        <v>3044</v>
      </c>
      <c r="Q808" s="4" t="s">
        <v>3045</v>
      </c>
      <c r="R808" s="5">
        <v>62358</v>
      </c>
      <c r="S808" s="5">
        <v>30</v>
      </c>
      <c r="T808" s="5">
        <v>30</v>
      </c>
      <c r="U808" s="4" t="s">
        <v>1137</v>
      </c>
      <c r="V808" s="4" t="s">
        <v>197</v>
      </c>
      <c r="W808" s="4" t="s">
        <v>103</v>
      </c>
      <c r="X808" s="4" t="s">
        <v>143</v>
      </c>
      <c r="Y808" s="4" t="s">
        <v>152</v>
      </c>
      <c r="Z808" t="str">
        <f t="shared" si="13"/>
        <v>Mar-24</v>
      </c>
    </row>
    <row r="809" spans="1:26" ht="43.2" x14ac:dyDescent="0.3">
      <c r="A809" s="89">
        <v>93</v>
      </c>
      <c r="B809" s="4" t="s">
        <v>129</v>
      </c>
      <c r="C809" s="4" t="s">
        <v>130</v>
      </c>
      <c r="D809" s="4" t="s">
        <v>726</v>
      </c>
      <c r="E809" s="4" t="s">
        <v>103</v>
      </c>
      <c r="F809" s="4" t="s">
        <v>131</v>
      </c>
      <c r="G809" s="4" t="s">
        <v>132</v>
      </c>
      <c r="H809" s="4" t="s">
        <v>133</v>
      </c>
      <c r="I809" s="5" t="s">
        <v>2820</v>
      </c>
      <c r="J809" s="5" t="s">
        <v>155</v>
      </c>
      <c r="K809" s="5" t="s">
        <v>2820</v>
      </c>
      <c r="L809" s="5" t="s">
        <v>1496</v>
      </c>
      <c r="M809" s="4" t="s">
        <v>137</v>
      </c>
      <c r="N809" s="4" t="s">
        <v>3046</v>
      </c>
      <c r="O809" s="4" t="s">
        <v>103</v>
      </c>
      <c r="P809" s="4" t="s">
        <v>3047</v>
      </c>
      <c r="Q809" s="4" t="s">
        <v>3048</v>
      </c>
      <c r="R809" s="5">
        <v>62570</v>
      </c>
      <c r="S809" s="5">
        <v>20</v>
      </c>
      <c r="T809" s="5">
        <v>20</v>
      </c>
      <c r="U809" s="4" t="s">
        <v>1050</v>
      </c>
      <c r="V809" s="4" t="s">
        <v>151</v>
      </c>
      <c r="W809" s="4" t="s">
        <v>103</v>
      </c>
      <c r="X809" s="4" t="s">
        <v>143</v>
      </c>
      <c r="Y809" s="4" t="s">
        <v>159</v>
      </c>
      <c r="Z809" t="str">
        <f t="shared" si="13"/>
        <v>Mar-24</v>
      </c>
    </row>
    <row r="810" spans="1:26" ht="43.2" x14ac:dyDescent="0.3">
      <c r="A810" s="89">
        <v>94</v>
      </c>
      <c r="B810" s="4" t="s">
        <v>129</v>
      </c>
      <c r="C810" s="4" t="s">
        <v>130</v>
      </c>
      <c r="D810" s="4" t="s">
        <v>726</v>
      </c>
      <c r="E810" s="4" t="s">
        <v>103</v>
      </c>
      <c r="F810" s="4" t="s">
        <v>131</v>
      </c>
      <c r="G810" s="4" t="s">
        <v>132</v>
      </c>
      <c r="H810" s="4" t="s">
        <v>133</v>
      </c>
      <c r="I810" s="5" t="s">
        <v>2831</v>
      </c>
      <c r="J810" s="5" t="s">
        <v>296</v>
      </c>
      <c r="K810" s="5" t="s">
        <v>2831</v>
      </c>
      <c r="L810" s="5" t="s">
        <v>1849</v>
      </c>
      <c r="M810" s="4" t="s">
        <v>137</v>
      </c>
      <c r="N810" s="4" t="s">
        <v>3049</v>
      </c>
      <c r="O810" s="4" t="s">
        <v>103</v>
      </c>
      <c r="P810" s="4" t="s">
        <v>3050</v>
      </c>
      <c r="Q810" s="4" t="s">
        <v>3050</v>
      </c>
      <c r="R810" s="5">
        <v>62448</v>
      </c>
      <c r="S810" s="5">
        <v>20</v>
      </c>
      <c r="T810" s="5">
        <v>20</v>
      </c>
      <c r="U810" s="4" t="s">
        <v>814</v>
      </c>
      <c r="V810" s="4" t="s">
        <v>151</v>
      </c>
      <c r="W810" s="4" t="s">
        <v>103</v>
      </c>
      <c r="X810" s="4" t="s">
        <v>143</v>
      </c>
      <c r="Y810" s="4" t="s">
        <v>152</v>
      </c>
      <c r="Z810" t="str">
        <f t="shared" si="13"/>
        <v>Mar-24</v>
      </c>
    </row>
    <row r="811" spans="1:26" ht="43.2" x14ac:dyDescent="0.3">
      <c r="A811" s="89">
        <v>95</v>
      </c>
      <c r="B811" s="4" t="s">
        <v>129</v>
      </c>
      <c r="C811" s="4" t="s">
        <v>130</v>
      </c>
      <c r="D811" s="4" t="s">
        <v>726</v>
      </c>
      <c r="E811" s="4" t="s">
        <v>103</v>
      </c>
      <c r="F811" s="4" t="s">
        <v>131</v>
      </c>
      <c r="G811" s="4" t="s">
        <v>132</v>
      </c>
      <c r="H811" s="4" t="s">
        <v>133</v>
      </c>
      <c r="I811" s="5" t="s">
        <v>2831</v>
      </c>
      <c r="J811" s="5" t="s">
        <v>361</v>
      </c>
      <c r="K811" s="5" t="s">
        <v>2831</v>
      </c>
      <c r="L811" s="5" t="s">
        <v>474</v>
      </c>
      <c r="M811" s="4" t="s">
        <v>137</v>
      </c>
      <c r="N811" s="4" t="s">
        <v>3051</v>
      </c>
      <c r="O811" s="4" t="s">
        <v>103</v>
      </c>
      <c r="P811" s="4" t="s">
        <v>3052</v>
      </c>
      <c r="Q811" s="4" t="s">
        <v>3053</v>
      </c>
      <c r="R811" s="5">
        <v>62442</v>
      </c>
      <c r="S811" s="5">
        <v>30</v>
      </c>
      <c r="T811" s="5">
        <v>30</v>
      </c>
      <c r="U811" s="4" t="s">
        <v>3003</v>
      </c>
      <c r="V811" s="4" t="s">
        <v>142</v>
      </c>
      <c r="W811" s="4" t="s">
        <v>103</v>
      </c>
      <c r="X811" s="4" t="s">
        <v>143</v>
      </c>
      <c r="Y811" s="4" t="s">
        <v>152</v>
      </c>
      <c r="Z811" t="str">
        <f t="shared" si="13"/>
        <v>Mar-24</v>
      </c>
    </row>
    <row r="812" spans="1:26" ht="57.6" x14ac:dyDescent="0.3">
      <c r="A812" s="89">
        <v>96</v>
      </c>
      <c r="B812" s="4" t="s">
        <v>129</v>
      </c>
      <c r="C812" s="4" t="s">
        <v>130</v>
      </c>
      <c r="D812" s="4" t="s">
        <v>726</v>
      </c>
      <c r="E812" s="4" t="s">
        <v>103</v>
      </c>
      <c r="F812" s="4" t="s">
        <v>131</v>
      </c>
      <c r="G812" s="4" t="s">
        <v>166</v>
      </c>
      <c r="H812" s="4" t="s">
        <v>167</v>
      </c>
      <c r="I812" s="5" t="s">
        <v>2900</v>
      </c>
      <c r="J812" s="5" t="s">
        <v>576</v>
      </c>
      <c r="K812" s="5" t="s">
        <v>2900</v>
      </c>
      <c r="L812" s="5" t="s">
        <v>621</v>
      </c>
      <c r="M812" s="4" t="s">
        <v>168</v>
      </c>
      <c r="N812" s="4" t="s">
        <v>3054</v>
      </c>
      <c r="O812" s="4" t="s">
        <v>170</v>
      </c>
      <c r="P812" s="4" t="s">
        <v>3054</v>
      </c>
      <c r="Q812" s="4" t="s">
        <v>3055</v>
      </c>
      <c r="R812" s="5">
        <v>62486</v>
      </c>
      <c r="S812" s="5">
        <v>30</v>
      </c>
      <c r="T812" s="5">
        <v>30</v>
      </c>
      <c r="U812" s="4" t="s">
        <v>173</v>
      </c>
      <c r="V812" s="4" t="s">
        <v>151</v>
      </c>
      <c r="W812" s="4" t="s">
        <v>103</v>
      </c>
      <c r="X812" s="4" t="s">
        <v>143</v>
      </c>
      <c r="Y812" s="4" t="s">
        <v>103</v>
      </c>
      <c r="Z812" t="str">
        <f t="shared" si="13"/>
        <v>Mar-24</v>
      </c>
    </row>
    <row r="813" spans="1:26" ht="43.2" x14ac:dyDescent="0.3">
      <c r="A813" s="89">
        <v>97</v>
      </c>
      <c r="B813" s="4" t="s">
        <v>129</v>
      </c>
      <c r="C813" s="4" t="s">
        <v>130</v>
      </c>
      <c r="D813" s="4" t="s">
        <v>726</v>
      </c>
      <c r="E813" s="4" t="s">
        <v>103</v>
      </c>
      <c r="F813" s="4" t="s">
        <v>131</v>
      </c>
      <c r="G813" s="4" t="s">
        <v>132</v>
      </c>
      <c r="H813" s="4" t="s">
        <v>167</v>
      </c>
      <c r="I813" s="5" t="s">
        <v>2900</v>
      </c>
      <c r="J813" s="5" t="s">
        <v>182</v>
      </c>
      <c r="K813" s="5" t="s">
        <v>2900</v>
      </c>
      <c r="L813" s="5" t="s">
        <v>664</v>
      </c>
      <c r="M813" s="4" t="s">
        <v>223</v>
      </c>
      <c r="N813" s="4" t="s">
        <v>3056</v>
      </c>
      <c r="O813" s="4" t="s">
        <v>103</v>
      </c>
      <c r="P813" s="4" t="s">
        <v>3056</v>
      </c>
      <c r="Q813" s="4" t="s">
        <v>3057</v>
      </c>
      <c r="R813" s="5">
        <v>62604</v>
      </c>
      <c r="S813" s="5">
        <v>90</v>
      </c>
      <c r="T813" s="5">
        <v>90</v>
      </c>
      <c r="U813" s="4" t="s">
        <v>2937</v>
      </c>
      <c r="V813" s="4" t="s">
        <v>142</v>
      </c>
      <c r="W813" s="4" t="s">
        <v>103</v>
      </c>
      <c r="X813" s="4" t="s">
        <v>143</v>
      </c>
      <c r="Y813" s="4" t="s">
        <v>159</v>
      </c>
      <c r="Z813" t="str">
        <f t="shared" si="13"/>
        <v>Mar-24</v>
      </c>
    </row>
    <row r="814" spans="1:26" ht="43.2" x14ac:dyDescent="0.3">
      <c r="A814" s="89">
        <v>98</v>
      </c>
      <c r="B814" s="4" t="s">
        <v>129</v>
      </c>
      <c r="C814" s="4" t="s">
        <v>130</v>
      </c>
      <c r="D814" s="4" t="s">
        <v>726</v>
      </c>
      <c r="E814" s="4" t="s">
        <v>103</v>
      </c>
      <c r="F814" s="4" t="s">
        <v>131</v>
      </c>
      <c r="G814" s="4" t="s">
        <v>132</v>
      </c>
      <c r="H814" s="4" t="s">
        <v>133</v>
      </c>
      <c r="I814" s="5" t="s">
        <v>2843</v>
      </c>
      <c r="J814" s="5" t="s">
        <v>978</v>
      </c>
      <c r="K814" s="5" t="s">
        <v>2843</v>
      </c>
      <c r="L814" s="5" t="s">
        <v>182</v>
      </c>
      <c r="M814" s="4" t="s">
        <v>137</v>
      </c>
      <c r="N814" s="4" t="s">
        <v>3058</v>
      </c>
      <c r="O814" s="4" t="s">
        <v>103</v>
      </c>
      <c r="P814" s="4" t="s">
        <v>3059</v>
      </c>
      <c r="Q814" s="4" t="s">
        <v>3059</v>
      </c>
      <c r="R814" s="5">
        <v>62596</v>
      </c>
      <c r="S814" s="5">
        <v>30</v>
      </c>
      <c r="T814" s="5">
        <v>30</v>
      </c>
      <c r="U814" s="4" t="s">
        <v>1137</v>
      </c>
      <c r="V814" s="4" t="s">
        <v>142</v>
      </c>
      <c r="W814" s="4" t="s">
        <v>103</v>
      </c>
      <c r="X814" s="4" t="s">
        <v>143</v>
      </c>
      <c r="Y814" s="4" t="s">
        <v>152</v>
      </c>
      <c r="Z814" t="str">
        <f t="shared" si="13"/>
        <v>Mar-24</v>
      </c>
    </row>
    <row r="815" spans="1:26" ht="43.2" x14ac:dyDescent="0.3">
      <c r="A815" s="89">
        <v>99</v>
      </c>
      <c r="B815" s="4" t="s">
        <v>129</v>
      </c>
      <c r="C815" s="4" t="s">
        <v>130</v>
      </c>
      <c r="D815" s="4" t="s">
        <v>726</v>
      </c>
      <c r="E815" s="4" t="s">
        <v>103</v>
      </c>
      <c r="F815" s="4" t="s">
        <v>131</v>
      </c>
      <c r="G815" s="4" t="s">
        <v>166</v>
      </c>
      <c r="H815" s="4" t="s">
        <v>133</v>
      </c>
      <c r="I815" s="5" t="s">
        <v>2846</v>
      </c>
      <c r="J815" s="5" t="s">
        <v>154</v>
      </c>
      <c r="K815" s="5" t="s">
        <v>2846</v>
      </c>
      <c r="L815" s="5" t="s">
        <v>759</v>
      </c>
      <c r="M815" s="4" t="s">
        <v>263</v>
      </c>
      <c r="N815" s="4" t="s">
        <v>3060</v>
      </c>
      <c r="O815" s="4" t="s">
        <v>103</v>
      </c>
      <c r="P815" s="4" t="s">
        <v>3060</v>
      </c>
      <c r="Q815" s="4" t="s">
        <v>3061</v>
      </c>
      <c r="R815" s="5">
        <v>62630</v>
      </c>
      <c r="S815" s="5">
        <v>390</v>
      </c>
      <c r="T815" s="5">
        <v>390</v>
      </c>
      <c r="U815" s="4" t="s">
        <v>3062</v>
      </c>
      <c r="V815" s="4" t="s">
        <v>151</v>
      </c>
      <c r="W815" s="4" t="s">
        <v>103</v>
      </c>
      <c r="X815" s="4" t="s">
        <v>143</v>
      </c>
      <c r="Y815" s="4" t="s">
        <v>103</v>
      </c>
      <c r="Z815" t="str">
        <f t="shared" si="13"/>
        <v>Mar-24</v>
      </c>
    </row>
    <row r="816" spans="1:26" ht="43.2" x14ac:dyDescent="0.3">
      <c r="A816" s="89">
        <v>100</v>
      </c>
      <c r="B816" s="4" t="s">
        <v>129</v>
      </c>
      <c r="C816" s="4" t="s">
        <v>130</v>
      </c>
      <c r="D816" s="4" t="s">
        <v>1556</v>
      </c>
      <c r="E816" s="4" t="s">
        <v>103</v>
      </c>
      <c r="F816" s="4" t="s">
        <v>131</v>
      </c>
      <c r="G816" s="4" t="s">
        <v>132</v>
      </c>
      <c r="H816" s="4" t="s">
        <v>133</v>
      </c>
      <c r="I816" s="5" t="s">
        <v>2806</v>
      </c>
      <c r="J816" s="5" t="s">
        <v>155</v>
      </c>
      <c r="K816" s="5" t="s">
        <v>2806</v>
      </c>
      <c r="L816" s="5" t="s">
        <v>279</v>
      </c>
      <c r="M816" s="4" t="s">
        <v>137</v>
      </c>
      <c r="N816" s="4" t="s">
        <v>3063</v>
      </c>
      <c r="O816" s="4" t="s">
        <v>103</v>
      </c>
      <c r="P816" s="4" t="s">
        <v>3063</v>
      </c>
      <c r="Q816" s="4" t="s">
        <v>3064</v>
      </c>
      <c r="R816" s="5">
        <v>62287</v>
      </c>
      <c r="S816" s="5">
        <v>30</v>
      </c>
      <c r="T816" s="5">
        <v>30</v>
      </c>
      <c r="U816" s="4" t="s">
        <v>472</v>
      </c>
      <c r="V816" s="4" t="s">
        <v>151</v>
      </c>
      <c r="W816" s="4" t="s">
        <v>103</v>
      </c>
      <c r="X816" s="4" t="s">
        <v>143</v>
      </c>
      <c r="Y816" s="4">
        <v>69820</v>
      </c>
      <c r="Z816" t="str">
        <f t="shared" si="13"/>
        <v>Mar-24</v>
      </c>
    </row>
    <row r="817" spans="1:26" ht="43.2" x14ac:dyDescent="0.3">
      <c r="A817" s="89">
        <v>101</v>
      </c>
      <c r="B817" s="4" t="s">
        <v>129</v>
      </c>
      <c r="C817" s="4" t="s">
        <v>130</v>
      </c>
      <c r="D817" s="4" t="s">
        <v>1556</v>
      </c>
      <c r="E817" s="4" t="s">
        <v>103</v>
      </c>
      <c r="F817" s="4" t="s">
        <v>131</v>
      </c>
      <c r="G817" s="4" t="s">
        <v>132</v>
      </c>
      <c r="H817" s="4" t="s">
        <v>133</v>
      </c>
      <c r="I817" s="5" t="s">
        <v>2997</v>
      </c>
      <c r="J817" s="5" t="s">
        <v>978</v>
      </c>
      <c r="K817" s="5" t="s">
        <v>2997</v>
      </c>
      <c r="L817" s="5" t="s">
        <v>755</v>
      </c>
      <c r="M817" s="4" t="s">
        <v>137</v>
      </c>
      <c r="N817" s="4" t="s">
        <v>3065</v>
      </c>
      <c r="O817" s="4" t="s">
        <v>103</v>
      </c>
      <c r="P817" s="4" t="s">
        <v>3066</v>
      </c>
      <c r="Q817" s="4" t="s">
        <v>3067</v>
      </c>
      <c r="R817" s="5">
        <v>62594</v>
      </c>
      <c r="S817" s="5">
        <v>50</v>
      </c>
      <c r="T817" s="5">
        <v>50</v>
      </c>
      <c r="U817" s="4" t="s">
        <v>1137</v>
      </c>
      <c r="V817" s="4" t="s">
        <v>142</v>
      </c>
      <c r="W817" s="4" t="s">
        <v>103</v>
      </c>
      <c r="X817" s="4" t="s">
        <v>143</v>
      </c>
      <c r="Y817" s="4" t="s">
        <v>152</v>
      </c>
      <c r="Z817" t="str">
        <f t="shared" si="13"/>
        <v>Mar-24</v>
      </c>
    </row>
    <row r="818" spans="1:26" ht="43.2" x14ac:dyDescent="0.3">
      <c r="A818" s="89">
        <v>102</v>
      </c>
      <c r="B818" s="4" t="s">
        <v>129</v>
      </c>
      <c r="C818" s="4" t="s">
        <v>130</v>
      </c>
      <c r="D818" s="4" t="s">
        <v>736</v>
      </c>
      <c r="E818" s="4" t="s">
        <v>103</v>
      </c>
      <c r="F818" s="4" t="s">
        <v>131</v>
      </c>
      <c r="G818" s="4" t="s">
        <v>198</v>
      </c>
      <c r="H818" s="4" t="s">
        <v>133</v>
      </c>
      <c r="I818" s="5" t="s">
        <v>2898</v>
      </c>
      <c r="J818" s="5" t="s">
        <v>1701</v>
      </c>
      <c r="K818" s="5" t="s">
        <v>2898</v>
      </c>
      <c r="L818" s="5" t="s">
        <v>200</v>
      </c>
      <c r="M818" s="4" t="s">
        <v>137</v>
      </c>
      <c r="N818" s="4" t="s">
        <v>3068</v>
      </c>
      <c r="O818" s="4" t="s">
        <v>103</v>
      </c>
      <c r="P818" s="4" t="s">
        <v>3068</v>
      </c>
      <c r="Q818" s="4" t="s">
        <v>3069</v>
      </c>
      <c r="R818" s="5">
        <v>62504</v>
      </c>
      <c r="S818" s="5">
        <v>45</v>
      </c>
      <c r="T818" s="5">
        <v>45</v>
      </c>
      <c r="U818" s="4" t="s">
        <v>1786</v>
      </c>
      <c r="V818" s="4" t="s">
        <v>197</v>
      </c>
      <c r="W818" s="4" t="s">
        <v>103</v>
      </c>
      <c r="X818" s="4" t="s">
        <v>143</v>
      </c>
      <c r="Y818" s="4" t="s">
        <v>152</v>
      </c>
      <c r="Z818" t="str">
        <f t="shared" si="13"/>
        <v>Mar-24</v>
      </c>
    </row>
    <row r="819" spans="1:26" ht="43.2" x14ac:dyDescent="0.3">
      <c r="A819" s="89">
        <v>103</v>
      </c>
      <c r="B819" s="4" t="s">
        <v>129</v>
      </c>
      <c r="C819" s="4" t="s">
        <v>130</v>
      </c>
      <c r="D819" s="4" t="s">
        <v>750</v>
      </c>
      <c r="E819" s="4" t="s">
        <v>103</v>
      </c>
      <c r="F819" s="4" t="s">
        <v>131</v>
      </c>
      <c r="G819" s="4" t="s">
        <v>132</v>
      </c>
      <c r="H819" s="4" t="s">
        <v>133</v>
      </c>
      <c r="I819" s="5" t="s">
        <v>2864</v>
      </c>
      <c r="J819" s="5" t="s">
        <v>1205</v>
      </c>
      <c r="K819" s="5" t="s">
        <v>2864</v>
      </c>
      <c r="L819" s="5" t="s">
        <v>652</v>
      </c>
      <c r="M819" s="4" t="s">
        <v>137</v>
      </c>
      <c r="N819" s="4" t="s">
        <v>3070</v>
      </c>
      <c r="O819" s="4" t="s">
        <v>3071</v>
      </c>
      <c r="P819" s="4" t="s">
        <v>3072</v>
      </c>
      <c r="Q819" s="4" t="s">
        <v>3073</v>
      </c>
      <c r="R819" s="5">
        <v>62245</v>
      </c>
      <c r="S819" s="5">
        <v>105</v>
      </c>
      <c r="T819" s="5">
        <v>105</v>
      </c>
      <c r="U819" s="4" t="s">
        <v>1881</v>
      </c>
      <c r="V819" s="4" t="s">
        <v>142</v>
      </c>
      <c r="W819" s="4" t="s">
        <v>103</v>
      </c>
      <c r="X819" s="4" t="s">
        <v>143</v>
      </c>
      <c r="Y819" s="4">
        <v>69805</v>
      </c>
      <c r="Z819" t="str">
        <f t="shared" si="13"/>
        <v>Mar-24</v>
      </c>
    </row>
    <row r="820" spans="1:26" ht="43.2" x14ac:dyDescent="0.3">
      <c r="A820" s="89">
        <v>104</v>
      </c>
      <c r="B820" s="4" t="s">
        <v>129</v>
      </c>
      <c r="C820" s="4" t="s">
        <v>130</v>
      </c>
      <c r="D820" s="4" t="s">
        <v>750</v>
      </c>
      <c r="E820" s="4" t="s">
        <v>103</v>
      </c>
      <c r="F820" s="4" t="s">
        <v>131</v>
      </c>
      <c r="G820" s="4" t="s">
        <v>132</v>
      </c>
      <c r="H820" s="4" t="s">
        <v>167</v>
      </c>
      <c r="I820" s="5" t="s">
        <v>2831</v>
      </c>
      <c r="J820" s="5" t="s">
        <v>576</v>
      </c>
      <c r="K820" s="5" t="s">
        <v>2831</v>
      </c>
      <c r="L820" s="5" t="s">
        <v>621</v>
      </c>
      <c r="M820" s="4" t="s">
        <v>223</v>
      </c>
      <c r="N820" s="4" t="s">
        <v>3074</v>
      </c>
      <c r="O820" s="4" t="s">
        <v>2601</v>
      </c>
      <c r="P820" s="4" t="s">
        <v>3074</v>
      </c>
      <c r="Q820" s="4" t="s">
        <v>3075</v>
      </c>
      <c r="R820" s="5">
        <v>62465</v>
      </c>
      <c r="S820" s="5">
        <v>30</v>
      </c>
      <c r="T820" s="5">
        <v>30</v>
      </c>
      <c r="U820" s="4" t="s">
        <v>1691</v>
      </c>
      <c r="V820" s="4" t="s">
        <v>151</v>
      </c>
      <c r="W820" s="4" t="s">
        <v>103</v>
      </c>
      <c r="X820" s="4" t="s">
        <v>143</v>
      </c>
      <c r="Y820" s="4">
        <v>68949</v>
      </c>
      <c r="Z820" t="str">
        <f t="shared" si="13"/>
        <v>Mar-24</v>
      </c>
    </row>
    <row r="821" spans="1:26" ht="43.2" x14ac:dyDescent="0.3">
      <c r="A821" s="89">
        <v>105</v>
      </c>
      <c r="B821" s="4" t="s">
        <v>129</v>
      </c>
      <c r="C821" s="4" t="s">
        <v>130</v>
      </c>
      <c r="D821" s="4" t="s">
        <v>750</v>
      </c>
      <c r="E821" s="4" t="s">
        <v>103</v>
      </c>
      <c r="F821" s="4" t="s">
        <v>131</v>
      </c>
      <c r="G821" s="4" t="s">
        <v>132</v>
      </c>
      <c r="H821" s="4" t="s">
        <v>133</v>
      </c>
      <c r="I821" s="5" t="s">
        <v>2843</v>
      </c>
      <c r="J821" s="5" t="s">
        <v>576</v>
      </c>
      <c r="K821" s="5" t="s">
        <v>2843</v>
      </c>
      <c r="L821" s="5" t="s">
        <v>383</v>
      </c>
      <c r="M821" s="4" t="s">
        <v>137</v>
      </c>
      <c r="N821" s="4" t="s">
        <v>3076</v>
      </c>
      <c r="O821" s="4" t="s">
        <v>103</v>
      </c>
      <c r="P821" s="4" t="s">
        <v>3076</v>
      </c>
      <c r="Q821" s="4" t="s">
        <v>3077</v>
      </c>
      <c r="R821" s="5">
        <v>62628</v>
      </c>
      <c r="S821" s="5">
        <v>130</v>
      </c>
      <c r="T821" s="5">
        <v>130</v>
      </c>
      <c r="U821" s="4" t="s">
        <v>472</v>
      </c>
      <c r="V821" s="4" t="s">
        <v>151</v>
      </c>
      <c r="W821" s="4" t="s">
        <v>103</v>
      </c>
      <c r="X821" s="4" t="s">
        <v>143</v>
      </c>
      <c r="Y821" s="4">
        <v>69866</v>
      </c>
      <c r="Z821" t="str">
        <f t="shared" si="13"/>
        <v>Mar-24</v>
      </c>
    </row>
    <row r="822" spans="1:26" ht="72" x14ac:dyDescent="0.3">
      <c r="A822" s="89">
        <v>106</v>
      </c>
      <c r="B822" s="4" t="s">
        <v>129</v>
      </c>
      <c r="C822" s="4" t="s">
        <v>130</v>
      </c>
      <c r="D822" s="4" t="s">
        <v>763</v>
      </c>
      <c r="E822" s="4" t="s">
        <v>103</v>
      </c>
      <c r="F822" s="4" t="s">
        <v>131</v>
      </c>
      <c r="G822" s="4" t="s">
        <v>166</v>
      </c>
      <c r="H822" s="4" t="s">
        <v>167</v>
      </c>
      <c r="I822" s="5" t="s">
        <v>2757</v>
      </c>
      <c r="J822" s="5" t="s">
        <v>978</v>
      </c>
      <c r="K822" s="5" t="s">
        <v>2757</v>
      </c>
      <c r="L822" s="5" t="s">
        <v>160</v>
      </c>
      <c r="M822" s="4" t="s">
        <v>168</v>
      </c>
      <c r="N822" s="4" t="s">
        <v>3078</v>
      </c>
      <c r="O822" s="4" t="s">
        <v>170</v>
      </c>
      <c r="P822" s="4" t="s">
        <v>3078</v>
      </c>
      <c r="Q822" s="4" t="s">
        <v>3079</v>
      </c>
      <c r="R822" s="5">
        <v>62348</v>
      </c>
      <c r="S822" s="5">
        <v>210</v>
      </c>
      <c r="T822" s="5">
        <v>210</v>
      </c>
      <c r="U822" s="4" t="s">
        <v>207</v>
      </c>
      <c r="V822" s="4" t="s">
        <v>142</v>
      </c>
      <c r="W822" s="4" t="s">
        <v>103</v>
      </c>
      <c r="X822" s="4" t="s">
        <v>143</v>
      </c>
      <c r="Y822" s="4" t="s">
        <v>103</v>
      </c>
      <c r="Z822" t="str">
        <f t="shared" si="13"/>
        <v>Mar-24</v>
      </c>
    </row>
    <row r="823" spans="1:26" ht="43.2" x14ac:dyDescent="0.3">
      <c r="A823" s="89">
        <v>107</v>
      </c>
      <c r="B823" s="4" t="s">
        <v>129</v>
      </c>
      <c r="C823" s="4" t="s">
        <v>130</v>
      </c>
      <c r="D823" s="4" t="s">
        <v>763</v>
      </c>
      <c r="E823" s="4" t="s">
        <v>103</v>
      </c>
      <c r="F823" s="4" t="s">
        <v>131</v>
      </c>
      <c r="G823" s="4" t="s">
        <v>132</v>
      </c>
      <c r="H823" s="4" t="s">
        <v>133</v>
      </c>
      <c r="I823" s="5" t="s">
        <v>2758</v>
      </c>
      <c r="J823" s="5" t="s">
        <v>464</v>
      </c>
      <c r="K823" s="5" t="s">
        <v>2758</v>
      </c>
      <c r="L823" s="5" t="s">
        <v>435</v>
      </c>
      <c r="M823" s="4" t="s">
        <v>137</v>
      </c>
      <c r="N823" s="4" t="s">
        <v>3080</v>
      </c>
      <c r="O823" s="4" t="s">
        <v>103</v>
      </c>
      <c r="P823" s="4" t="s">
        <v>3081</v>
      </c>
      <c r="Q823" s="4" t="s">
        <v>1079</v>
      </c>
      <c r="R823" s="5">
        <v>62227</v>
      </c>
      <c r="S823" s="5">
        <v>30</v>
      </c>
      <c r="T823" s="5">
        <v>30</v>
      </c>
      <c r="U823" s="4" t="s">
        <v>1409</v>
      </c>
      <c r="V823" s="4" t="s">
        <v>197</v>
      </c>
      <c r="W823" s="4" t="s">
        <v>103</v>
      </c>
      <c r="X823" s="4" t="s">
        <v>143</v>
      </c>
      <c r="Y823" s="4" t="s">
        <v>152</v>
      </c>
      <c r="Z823" t="str">
        <f t="shared" si="13"/>
        <v>Mar-24</v>
      </c>
    </row>
    <row r="824" spans="1:26" ht="43.2" x14ac:dyDescent="0.3">
      <c r="A824" s="89">
        <v>108</v>
      </c>
      <c r="B824" s="4" t="s">
        <v>129</v>
      </c>
      <c r="C824" s="4" t="s">
        <v>130</v>
      </c>
      <c r="D824" s="4" t="s">
        <v>763</v>
      </c>
      <c r="E824" s="4" t="s">
        <v>103</v>
      </c>
      <c r="F824" s="4" t="s">
        <v>131</v>
      </c>
      <c r="G824" s="4" t="s">
        <v>132</v>
      </c>
      <c r="H824" s="4" t="s">
        <v>133</v>
      </c>
      <c r="I824" s="5" t="s">
        <v>2864</v>
      </c>
      <c r="J824" s="5" t="s">
        <v>302</v>
      </c>
      <c r="K824" s="5" t="s">
        <v>2864</v>
      </c>
      <c r="L824" s="5" t="s">
        <v>3082</v>
      </c>
      <c r="M824" s="4" t="s">
        <v>137</v>
      </c>
      <c r="N824" s="4" t="s">
        <v>3083</v>
      </c>
      <c r="O824" s="4" t="s">
        <v>103</v>
      </c>
      <c r="P824" s="4" t="s">
        <v>3084</v>
      </c>
      <c r="Q824" s="4" t="s">
        <v>3085</v>
      </c>
      <c r="R824" s="5">
        <v>62232</v>
      </c>
      <c r="S824" s="5">
        <v>28</v>
      </c>
      <c r="T824" s="5">
        <v>28</v>
      </c>
      <c r="U824" s="4" t="s">
        <v>2047</v>
      </c>
      <c r="V824" s="4" t="s">
        <v>197</v>
      </c>
      <c r="W824" s="4" t="s">
        <v>103</v>
      </c>
      <c r="X824" s="4" t="s">
        <v>143</v>
      </c>
      <c r="Y824" s="4" t="s">
        <v>152</v>
      </c>
      <c r="Z824" t="str">
        <f t="shared" si="13"/>
        <v>Mar-24</v>
      </c>
    </row>
    <row r="825" spans="1:26" ht="57.6" x14ac:dyDescent="0.3">
      <c r="A825" s="89">
        <v>109</v>
      </c>
      <c r="B825" s="4" t="s">
        <v>129</v>
      </c>
      <c r="C825" s="4" t="s">
        <v>130</v>
      </c>
      <c r="D825" s="4" t="s">
        <v>763</v>
      </c>
      <c r="E825" s="4" t="s">
        <v>103</v>
      </c>
      <c r="F825" s="4" t="s">
        <v>131</v>
      </c>
      <c r="G825" s="4" t="s">
        <v>132</v>
      </c>
      <c r="H825" s="4" t="s">
        <v>167</v>
      </c>
      <c r="I825" s="5" t="s">
        <v>2803</v>
      </c>
      <c r="J825" s="5" t="s">
        <v>365</v>
      </c>
      <c r="K825" s="5" t="s">
        <v>2803</v>
      </c>
      <c r="L825" s="5" t="s">
        <v>759</v>
      </c>
      <c r="M825" s="4" t="s">
        <v>223</v>
      </c>
      <c r="N825" s="4" t="s">
        <v>3086</v>
      </c>
      <c r="O825" s="4" t="s">
        <v>170</v>
      </c>
      <c r="P825" s="4" t="s">
        <v>3086</v>
      </c>
      <c r="Q825" s="4" t="s">
        <v>3087</v>
      </c>
      <c r="R825" s="5">
        <v>62267</v>
      </c>
      <c r="S825" s="5">
        <v>30</v>
      </c>
      <c r="T825" s="5">
        <v>30</v>
      </c>
      <c r="U825" s="4" t="s">
        <v>417</v>
      </c>
      <c r="V825" s="4" t="s">
        <v>151</v>
      </c>
      <c r="W825" s="4" t="s">
        <v>103</v>
      </c>
      <c r="X825" s="4" t="s">
        <v>143</v>
      </c>
      <c r="Y825" s="4" t="s">
        <v>159</v>
      </c>
      <c r="Z825" t="str">
        <f t="shared" si="13"/>
        <v>Mar-24</v>
      </c>
    </row>
    <row r="826" spans="1:26" ht="43.2" x14ac:dyDescent="0.3">
      <c r="A826" s="89">
        <v>110</v>
      </c>
      <c r="B826" s="4" t="s">
        <v>129</v>
      </c>
      <c r="C826" s="4" t="s">
        <v>130</v>
      </c>
      <c r="D826" s="4" t="s">
        <v>763</v>
      </c>
      <c r="E826" s="4" t="s">
        <v>103</v>
      </c>
      <c r="F826" s="4" t="s">
        <v>131</v>
      </c>
      <c r="G826" s="4" t="s">
        <v>132</v>
      </c>
      <c r="H826" s="4" t="s">
        <v>167</v>
      </c>
      <c r="I826" s="5" t="s">
        <v>2826</v>
      </c>
      <c r="J826" s="5" t="s">
        <v>1378</v>
      </c>
      <c r="K826" s="5" t="s">
        <v>2826</v>
      </c>
      <c r="L826" s="5" t="s">
        <v>652</v>
      </c>
      <c r="M826" s="4" t="s">
        <v>223</v>
      </c>
      <c r="N826" s="4" t="s">
        <v>3088</v>
      </c>
      <c r="O826" s="4" t="s">
        <v>103</v>
      </c>
      <c r="P826" s="4" t="s">
        <v>3089</v>
      </c>
      <c r="Q826" s="4" t="s">
        <v>3090</v>
      </c>
      <c r="R826" s="5">
        <v>62399</v>
      </c>
      <c r="S826" s="5">
        <v>170</v>
      </c>
      <c r="T826" s="5">
        <v>170</v>
      </c>
      <c r="U826" s="4" t="s">
        <v>3091</v>
      </c>
      <c r="V826" s="4" t="s">
        <v>142</v>
      </c>
      <c r="W826" s="4" t="s">
        <v>103</v>
      </c>
      <c r="X826" s="4" t="s">
        <v>143</v>
      </c>
      <c r="Y826" s="4">
        <v>69844</v>
      </c>
      <c r="Z826" t="str">
        <f t="shared" si="13"/>
        <v>Mar-24</v>
      </c>
    </row>
    <row r="827" spans="1:26" ht="43.2" x14ac:dyDescent="0.3">
      <c r="A827" s="89">
        <v>111</v>
      </c>
      <c r="B827" s="4" t="s">
        <v>129</v>
      </c>
      <c r="C827" s="4" t="s">
        <v>130</v>
      </c>
      <c r="D827" s="4" t="s">
        <v>763</v>
      </c>
      <c r="E827" s="4" t="s">
        <v>103</v>
      </c>
      <c r="F827" s="4" t="s">
        <v>131</v>
      </c>
      <c r="G827" s="4" t="s">
        <v>132</v>
      </c>
      <c r="H827" s="4" t="s">
        <v>133</v>
      </c>
      <c r="I827" s="5" t="s">
        <v>2941</v>
      </c>
      <c r="J827" s="5" t="s">
        <v>467</v>
      </c>
      <c r="K827" s="5" t="s">
        <v>2941</v>
      </c>
      <c r="L827" s="5" t="s">
        <v>241</v>
      </c>
      <c r="M827" s="4" t="s">
        <v>137</v>
      </c>
      <c r="N827" s="4" t="s">
        <v>3092</v>
      </c>
      <c r="O827" s="4" t="s">
        <v>103</v>
      </c>
      <c r="P827" s="4" t="s">
        <v>3092</v>
      </c>
      <c r="Q827" s="4" t="s">
        <v>3093</v>
      </c>
      <c r="R827" s="5">
        <v>62540</v>
      </c>
      <c r="S827" s="5">
        <v>30</v>
      </c>
      <c r="T827" s="5">
        <v>30</v>
      </c>
      <c r="U827" s="4" t="s">
        <v>2127</v>
      </c>
      <c r="V827" s="4" t="s">
        <v>151</v>
      </c>
      <c r="W827" s="4" t="s">
        <v>103</v>
      </c>
      <c r="X827" s="4" t="s">
        <v>143</v>
      </c>
      <c r="Y827" s="4">
        <v>69864</v>
      </c>
      <c r="Z827" t="str">
        <f t="shared" si="13"/>
        <v>Mar-24</v>
      </c>
    </row>
    <row r="828" spans="1:26" ht="43.2" x14ac:dyDescent="0.3">
      <c r="A828" s="89">
        <v>112</v>
      </c>
      <c r="B828" s="4" t="s">
        <v>129</v>
      </c>
      <c r="C828" s="4" t="s">
        <v>130</v>
      </c>
      <c r="D828" s="4" t="s">
        <v>770</v>
      </c>
      <c r="E828" s="4" t="s">
        <v>103</v>
      </c>
      <c r="F828" s="4" t="s">
        <v>131</v>
      </c>
      <c r="G828" s="4" t="s">
        <v>166</v>
      </c>
      <c r="H828" s="4" t="s">
        <v>167</v>
      </c>
      <c r="I828" s="5" t="s">
        <v>3040</v>
      </c>
      <c r="J828" s="5" t="s">
        <v>192</v>
      </c>
      <c r="K828" s="5" t="s">
        <v>3040</v>
      </c>
      <c r="L828" s="5" t="s">
        <v>2145</v>
      </c>
      <c r="M828" s="4" t="s">
        <v>168</v>
      </c>
      <c r="N828" s="4" t="s">
        <v>3094</v>
      </c>
      <c r="O828" s="4" t="s">
        <v>3095</v>
      </c>
      <c r="P828" s="4" t="s">
        <v>3094</v>
      </c>
      <c r="Q828" s="4" t="s">
        <v>3096</v>
      </c>
      <c r="R828" s="5">
        <v>62345</v>
      </c>
      <c r="S828" s="5">
        <v>15</v>
      </c>
      <c r="T828" s="5">
        <v>15</v>
      </c>
      <c r="U828" s="4" t="s">
        <v>2043</v>
      </c>
      <c r="V828" s="4" t="s">
        <v>197</v>
      </c>
      <c r="W828" s="4" t="s">
        <v>103</v>
      </c>
      <c r="X828" s="4" t="s">
        <v>143</v>
      </c>
      <c r="Y828" s="4" t="s">
        <v>103</v>
      </c>
      <c r="Z828" t="str">
        <f t="shared" si="13"/>
        <v>Mar-24</v>
      </c>
    </row>
    <row r="829" spans="1:26" ht="43.2" x14ac:dyDescent="0.3">
      <c r="A829" s="89">
        <v>113</v>
      </c>
      <c r="B829" s="4" t="s">
        <v>129</v>
      </c>
      <c r="C829" s="4" t="s">
        <v>130</v>
      </c>
      <c r="D829" s="4" t="s">
        <v>770</v>
      </c>
      <c r="E829" s="4" t="s">
        <v>103</v>
      </c>
      <c r="F829" s="4" t="s">
        <v>131</v>
      </c>
      <c r="G829" s="4" t="s">
        <v>132</v>
      </c>
      <c r="H829" s="4" t="s">
        <v>133</v>
      </c>
      <c r="I829" s="5" t="s">
        <v>3097</v>
      </c>
      <c r="J829" s="5" t="s">
        <v>183</v>
      </c>
      <c r="K829" s="5" t="s">
        <v>3097</v>
      </c>
      <c r="L829" s="5" t="s">
        <v>1205</v>
      </c>
      <c r="M829" s="4" t="s">
        <v>137</v>
      </c>
      <c r="N829" s="4" t="s">
        <v>3098</v>
      </c>
      <c r="O829" s="4" t="s">
        <v>103</v>
      </c>
      <c r="P829" s="4" t="s">
        <v>3098</v>
      </c>
      <c r="Q829" s="4" t="s">
        <v>3099</v>
      </c>
      <c r="R829" s="5">
        <v>62370</v>
      </c>
      <c r="S829" s="5">
        <v>15</v>
      </c>
      <c r="T829" s="5">
        <v>15</v>
      </c>
      <c r="U829" s="4" t="s">
        <v>3100</v>
      </c>
      <c r="V829" s="4" t="s">
        <v>142</v>
      </c>
      <c r="W829" s="4" t="s">
        <v>103</v>
      </c>
      <c r="X829" s="4" t="s">
        <v>143</v>
      </c>
      <c r="Y829" s="4">
        <v>69828</v>
      </c>
      <c r="Z829" t="str">
        <f t="shared" si="13"/>
        <v>Mar-24</v>
      </c>
    </row>
    <row r="830" spans="1:26" ht="43.2" x14ac:dyDescent="0.3">
      <c r="A830" s="89">
        <v>114</v>
      </c>
      <c r="B830" s="4" t="s">
        <v>129</v>
      </c>
      <c r="C830" s="4" t="s">
        <v>130</v>
      </c>
      <c r="D830" s="4" t="s">
        <v>770</v>
      </c>
      <c r="E830" s="4" t="s">
        <v>103</v>
      </c>
      <c r="F830" s="4" t="s">
        <v>131</v>
      </c>
      <c r="G830" s="4" t="s">
        <v>132</v>
      </c>
      <c r="H830" s="4" t="s">
        <v>133</v>
      </c>
      <c r="I830" s="5" t="s">
        <v>2827</v>
      </c>
      <c r="J830" s="5" t="s">
        <v>246</v>
      </c>
      <c r="K830" s="5" t="s">
        <v>2827</v>
      </c>
      <c r="L830" s="5" t="s">
        <v>353</v>
      </c>
      <c r="M830" s="4" t="s">
        <v>137</v>
      </c>
      <c r="N830" s="4" t="s">
        <v>3101</v>
      </c>
      <c r="O830" s="4" t="s">
        <v>103</v>
      </c>
      <c r="P830" s="4" t="s">
        <v>3102</v>
      </c>
      <c r="Q830" s="4" t="s">
        <v>3103</v>
      </c>
      <c r="R830" s="5">
        <v>62562</v>
      </c>
      <c r="S830" s="5">
        <v>30</v>
      </c>
      <c r="T830" s="5">
        <v>30</v>
      </c>
      <c r="U830" s="4" t="s">
        <v>606</v>
      </c>
      <c r="V830" s="4" t="s">
        <v>151</v>
      </c>
      <c r="W830" s="4" t="s">
        <v>103</v>
      </c>
      <c r="X830" s="4" t="s">
        <v>143</v>
      </c>
      <c r="Y830" s="4" t="s">
        <v>152</v>
      </c>
      <c r="Z830" t="str">
        <f t="shared" si="13"/>
        <v>Mar-24</v>
      </c>
    </row>
    <row r="831" spans="1:26" ht="43.2" x14ac:dyDescent="0.3">
      <c r="A831" s="89">
        <v>115</v>
      </c>
      <c r="B831" s="4" t="s">
        <v>129</v>
      </c>
      <c r="C831" s="4" t="s">
        <v>130</v>
      </c>
      <c r="D831" s="4" t="s">
        <v>770</v>
      </c>
      <c r="E831" s="4" t="s">
        <v>103</v>
      </c>
      <c r="F831" s="4" t="s">
        <v>131</v>
      </c>
      <c r="G831" s="4" t="s">
        <v>132</v>
      </c>
      <c r="H831" s="4" t="s">
        <v>133</v>
      </c>
      <c r="I831" s="5" t="s">
        <v>2794</v>
      </c>
      <c r="J831" s="5" t="s">
        <v>435</v>
      </c>
      <c r="K831" s="5" t="s">
        <v>2794</v>
      </c>
      <c r="L831" s="5" t="s">
        <v>1007</v>
      </c>
      <c r="M831" s="4" t="s">
        <v>137</v>
      </c>
      <c r="N831" s="4" t="s">
        <v>3104</v>
      </c>
      <c r="O831" s="4" t="s">
        <v>103</v>
      </c>
      <c r="P831" s="4" t="s">
        <v>3104</v>
      </c>
      <c r="Q831" s="4" t="s">
        <v>3105</v>
      </c>
      <c r="R831" s="5">
        <v>62500</v>
      </c>
      <c r="S831" s="5">
        <v>80</v>
      </c>
      <c r="T831" s="5">
        <v>80</v>
      </c>
      <c r="U831" s="4" t="s">
        <v>2234</v>
      </c>
      <c r="V831" s="4" t="s">
        <v>197</v>
      </c>
      <c r="W831" s="4" t="s">
        <v>103</v>
      </c>
      <c r="X831" s="4" t="s">
        <v>143</v>
      </c>
      <c r="Y831" s="4">
        <v>69851</v>
      </c>
      <c r="Z831" t="str">
        <f t="shared" si="13"/>
        <v>Mar-24</v>
      </c>
    </row>
    <row r="832" spans="1:26" ht="43.2" x14ac:dyDescent="0.3">
      <c r="A832" s="89">
        <v>116</v>
      </c>
      <c r="B832" s="4" t="s">
        <v>129</v>
      </c>
      <c r="C832" s="4" t="s">
        <v>130</v>
      </c>
      <c r="D832" s="4" t="s">
        <v>770</v>
      </c>
      <c r="E832" s="4" t="s">
        <v>103</v>
      </c>
      <c r="F832" s="4" t="s">
        <v>131</v>
      </c>
      <c r="G832" s="4" t="s">
        <v>132</v>
      </c>
      <c r="H832" s="4" t="s">
        <v>167</v>
      </c>
      <c r="I832" s="5" t="s">
        <v>2927</v>
      </c>
      <c r="J832" s="5" t="s">
        <v>191</v>
      </c>
      <c r="K832" s="5" t="s">
        <v>2927</v>
      </c>
      <c r="L832" s="5" t="s">
        <v>315</v>
      </c>
      <c r="M832" s="4" t="s">
        <v>223</v>
      </c>
      <c r="N832" s="4" t="s">
        <v>3106</v>
      </c>
      <c r="O832" s="4" t="s">
        <v>103</v>
      </c>
      <c r="P832" s="4" t="s">
        <v>3106</v>
      </c>
      <c r="Q832" s="4" t="s">
        <v>3107</v>
      </c>
      <c r="R832" s="5">
        <v>62462</v>
      </c>
      <c r="S832" s="5">
        <v>30</v>
      </c>
      <c r="T832" s="5">
        <v>30</v>
      </c>
      <c r="U832" s="4" t="s">
        <v>620</v>
      </c>
      <c r="V832" s="4" t="s">
        <v>197</v>
      </c>
      <c r="W832" s="4" t="s">
        <v>103</v>
      </c>
      <c r="X832" s="4" t="s">
        <v>143</v>
      </c>
      <c r="Y832" s="4" t="s">
        <v>152</v>
      </c>
      <c r="Z832" t="str">
        <f t="shared" si="13"/>
        <v>Mar-24</v>
      </c>
    </row>
    <row r="833" spans="1:26" ht="43.2" x14ac:dyDescent="0.3">
      <c r="A833" s="89">
        <v>117</v>
      </c>
      <c r="B833" s="4" t="s">
        <v>129</v>
      </c>
      <c r="C833" s="4" t="s">
        <v>130</v>
      </c>
      <c r="D833" s="4" t="s">
        <v>776</v>
      </c>
      <c r="E833" s="4" t="s">
        <v>103</v>
      </c>
      <c r="F833" s="4" t="s">
        <v>3108</v>
      </c>
      <c r="G833" s="4" t="s">
        <v>132</v>
      </c>
      <c r="H833" s="4" t="s">
        <v>133</v>
      </c>
      <c r="I833" s="5" t="s">
        <v>2864</v>
      </c>
      <c r="J833" s="5" t="s">
        <v>202</v>
      </c>
      <c r="K833" s="5" t="s">
        <v>2864</v>
      </c>
      <c r="L833" s="5" t="s">
        <v>1057</v>
      </c>
      <c r="M833" s="4" t="s">
        <v>137</v>
      </c>
      <c r="N833" s="4" t="s">
        <v>3109</v>
      </c>
      <c r="O833" s="4" t="s">
        <v>103</v>
      </c>
      <c r="P833" s="4" t="s">
        <v>3110</v>
      </c>
      <c r="Q833" s="4" t="s">
        <v>3111</v>
      </c>
      <c r="R833" s="5">
        <v>62241</v>
      </c>
      <c r="S833" s="5">
        <v>20</v>
      </c>
      <c r="T833" s="5">
        <v>20</v>
      </c>
      <c r="U833" s="4" t="s">
        <v>1090</v>
      </c>
      <c r="V833" s="4" t="s">
        <v>197</v>
      </c>
      <c r="W833" s="4" t="s">
        <v>103</v>
      </c>
      <c r="X833" s="4" t="s">
        <v>143</v>
      </c>
      <c r="Y833" s="4" t="s">
        <v>152</v>
      </c>
      <c r="Z833" t="str">
        <f t="shared" si="13"/>
        <v>Mar-24</v>
      </c>
    </row>
    <row r="834" spans="1:26" ht="43.2" x14ac:dyDescent="0.3">
      <c r="A834" s="89">
        <v>118</v>
      </c>
      <c r="B834" s="4" t="s">
        <v>129</v>
      </c>
      <c r="C834" s="4" t="s">
        <v>130</v>
      </c>
      <c r="D834" s="4" t="s">
        <v>776</v>
      </c>
      <c r="E834" s="4" t="s">
        <v>103</v>
      </c>
      <c r="F834" s="4" t="s">
        <v>3108</v>
      </c>
      <c r="G834" s="4" t="s">
        <v>132</v>
      </c>
      <c r="H834" s="4" t="s">
        <v>133</v>
      </c>
      <c r="I834" s="5" t="s">
        <v>2806</v>
      </c>
      <c r="J834" s="5" t="s">
        <v>353</v>
      </c>
      <c r="K834" s="5" t="s">
        <v>2806</v>
      </c>
      <c r="L834" s="5" t="s">
        <v>422</v>
      </c>
      <c r="M834" s="4" t="s">
        <v>137</v>
      </c>
      <c r="N834" s="4" t="s">
        <v>3112</v>
      </c>
      <c r="O834" s="4" t="s">
        <v>103</v>
      </c>
      <c r="P834" s="4" t="s">
        <v>3112</v>
      </c>
      <c r="Q834" s="4" t="s">
        <v>3113</v>
      </c>
      <c r="R834" s="5">
        <v>62284</v>
      </c>
      <c r="S834" s="5">
        <v>165</v>
      </c>
      <c r="T834" s="5">
        <v>165</v>
      </c>
      <c r="U834" s="4" t="s">
        <v>1786</v>
      </c>
      <c r="V834" s="4" t="s">
        <v>151</v>
      </c>
      <c r="W834" s="4" t="s">
        <v>103</v>
      </c>
      <c r="X834" s="4" t="s">
        <v>143</v>
      </c>
      <c r="Y834" s="4" t="s">
        <v>152</v>
      </c>
      <c r="Z834" t="str">
        <f t="shared" si="13"/>
        <v>Mar-24</v>
      </c>
    </row>
    <row r="835" spans="1:26" ht="72" x14ac:dyDescent="0.3">
      <c r="A835" s="89">
        <v>119</v>
      </c>
      <c r="B835" s="4" t="s">
        <v>129</v>
      </c>
      <c r="C835" s="4" t="s">
        <v>130</v>
      </c>
      <c r="D835" s="4" t="s">
        <v>776</v>
      </c>
      <c r="E835" s="4" t="s">
        <v>103</v>
      </c>
      <c r="F835" s="4" t="s">
        <v>131</v>
      </c>
      <c r="G835" s="4" t="s">
        <v>132</v>
      </c>
      <c r="H835" s="4" t="s">
        <v>133</v>
      </c>
      <c r="I835" s="5" t="s">
        <v>2806</v>
      </c>
      <c r="J835" s="5" t="s">
        <v>160</v>
      </c>
      <c r="K835" s="5" t="s">
        <v>2806</v>
      </c>
      <c r="L835" s="5" t="s">
        <v>1326</v>
      </c>
      <c r="M835" s="4" t="s">
        <v>137</v>
      </c>
      <c r="N835" s="4" t="s">
        <v>3114</v>
      </c>
      <c r="O835" s="4" t="s">
        <v>103</v>
      </c>
      <c r="P835" s="4" t="s">
        <v>3115</v>
      </c>
      <c r="Q835" s="4" t="s">
        <v>3116</v>
      </c>
      <c r="R835" s="5">
        <v>62278</v>
      </c>
      <c r="S835" s="5">
        <v>170</v>
      </c>
      <c r="T835" s="5">
        <v>170</v>
      </c>
      <c r="U835" s="4" t="s">
        <v>2153</v>
      </c>
      <c r="V835" s="4" t="s">
        <v>142</v>
      </c>
      <c r="W835" s="4" t="s">
        <v>103</v>
      </c>
      <c r="X835" s="4" t="s">
        <v>143</v>
      </c>
      <c r="Y835" s="4">
        <v>72065</v>
      </c>
      <c r="Z835" t="str">
        <f t="shared" si="13"/>
        <v>Mar-24</v>
      </c>
    </row>
    <row r="836" spans="1:26" ht="43.2" x14ac:dyDescent="0.3">
      <c r="A836" s="89">
        <v>120</v>
      </c>
      <c r="B836" s="4" t="s">
        <v>129</v>
      </c>
      <c r="C836" s="4" t="s">
        <v>130</v>
      </c>
      <c r="D836" s="4" t="s">
        <v>776</v>
      </c>
      <c r="E836" s="4" t="s">
        <v>103</v>
      </c>
      <c r="F836" s="4" t="s">
        <v>131</v>
      </c>
      <c r="G836" s="4" t="s">
        <v>132</v>
      </c>
      <c r="H836" s="4" t="s">
        <v>133</v>
      </c>
      <c r="I836" s="5" t="s">
        <v>2810</v>
      </c>
      <c r="J836" s="5" t="s">
        <v>155</v>
      </c>
      <c r="K836" s="5" t="s">
        <v>2810</v>
      </c>
      <c r="L836" s="5" t="s">
        <v>467</v>
      </c>
      <c r="M836" s="4" t="s">
        <v>137</v>
      </c>
      <c r="N836" s="4" t="s">
        <v>3117</v>
      </c>
      <c r="O836" s="4" t="s">
        <v>103</v>
      </c>
      <c r="P836" s="4" t="s">
        <v>3118</v>
      </c>
      <c r="Q836" s="4" t="s">
        <v>3119</v>
      </c>
      <c r="R836" s="5">
        <v>62300</v>
      </c>
      <c r="S836" s="5">
        <v>60</v>
      </c>
      <c r="T836" s="5">
        <v>60</v>
      </c>
      <c r="U836" s="4" t="s">
        <v>1674</v>
      </c>
      <c r="V836" s="4" t="s">
        <v>151</v>
      </c>
      <c r="W836" s="4" t="s">
        <v>103</v>
      </c>
      <c r="X836" s="4" t="s">
        <v>143</v>
      </c>
      <c r="Y836" s="4" t="s">
        <v>152</v>
      </c>
      <c r="Z836" t="str">
        <f t="shared" si="13"/>
        <v>Mar-24</v>
      </c>
    </row>
    <row r="837" spans="1:26" ht="43.2" x14ac:dyDescent="0.3">
      <c r="A837" s="89">
        <v>121</v>
      </c>
      <c r="B837" s="4" t="s">
        <v>129</v>
      </c>
      <c r="C837" s="4" t="s">
        <v>130</v>
      </c>
      <c r="D837" s="4" t="s">
        <v>776</v>
      </c>
      <c r="E837" s="4" t="s">
        <v>103</v>
      </c>
      <c r="F837" s="4" t="s">
        <v>131</v>
      </c>
      <c r="G837" s="4" t="s">
        <v>166</v>
      </c>
      <c r="H837" s="4" t="s">
        <v>167</v>
      </c>
      <c r="I837" s="5" t="s">
        <v>2877</v>
      </c>
      <c r="J837" s="5" t="s">
        <v>279</v>
      </c>
      <c r="K837" s="5" t="s">
        <v>2877</v>
      </c>
      <c r="L837" s="5" t="s">
        <v>353</v>
      </c>
      <c r="M837" s="4" t="s">
        <v>168</v>
      </c>
      <c r="N837" s="4" t="s">
        <v>3120</v>
      </c>
      <c r="O837" s="4" t="s">
        <v>103</v>
      </c>
      <c r="P837" s="4" t="s">
        <v>3121</v>
      </c>
      <c r="Q837" s="4" t="s">
        <v>3122</v>
      </c>
      <c r="R837" s="5">
        <v>62310</v>
      </c>
      <c r="S837" s="5">
        <v>150</v>
      </c>
      <c r="T837" s="5">
        <v>150</v>
      </c>
      <c r="U837" s="4" t="s">
        <v>1026</v>
      </c>
      <c r="V837" s="4" t="s">
        <v>151</v>
      </c>
      <c r="W837" s="4" t="s">
        <v>103</v>
      </c>
      <c r="X837" s="4" t="s">
        <v>143</v>
      </c>
      <c r="Y837" s="4" t="s">
        <v>152</v>
      </c>
      <c r="Z837" t="str">
        <f t="shared" si="13"/>
        <v>Mar-24</v>
      </c>
    </row>
    <row r="838" spans="1:26" ht="86.4" x14ac:dyDescent="0.3">
      <c r="A838" s="89">
        <v>122</v>
      </c>
      <c r="B838" s="4" t="s">
        <v>129</v>
      </c>
      <c r="C838" s="4" t="s">
        <v>130</v>
      </c>
      <c r="D838" s="4" t="s">
        <v>776</v>
      </c>
      <c r="E838" s="4" t="s">
        <v>103</v>
      </c>
      <c r="F838" s="4" t="s">
        <v>131</v>
      </c>
      <c r="G838" s="4" t="s">
        <v>132</v>
      </c>
      <c r="H838" s="4" t="s">
        <v>133</v>
      </c>
      <c r="I838" s="5" t="s">
        <v>2831</v>
      </c>
      <c r="J838" s="5" t="s">
        <v>1729</v>
      </c>
      <c r="K838" s="5" t="s">
        <v>2831</v>
      </c>
      <c r="L838" s="5" t="s">
        <v>576</v>
      </c>
      <c r="M838" s="4" t="s">
        <v>137</v>
      </c>
      <c r="N838" s="4" t="s">
        <v>3123</v>
      </c>
      <c r="O838" s="4" t="s">
        <v>103</v>
      </c>
      <c r="P838" s="4" t="s">
        <v>3124</v>
      </c>
      <c r="Q838" s="4" t="s">
        <v>3124</v>
      </c>
      <c r="R838" s="5">
        <v>62450</v>
      </c>
      <c r="S838" s="5">
        <v>80</v>
      </c>
      <c r="T838" s="5">
        <v>80</v>
      </c>
      <c r="U838" s="4" t="s">
        <v>3125</v>
      </c>
      <c r="V838" s="4" t="s">
        <v>151</v>
      </c>
      <c r="W838" s="4" t="s">
        <v>103</v>
      </c>
      <c r="X838" s="4" t="s">
        <v>143</v>
      </c>
      <c r="Y838" s="4">
        <v>72091</v>
      </c>
      <c r="Z838" t="str">
        <f t="shared" si="13"/>
        <v>Mar-24</v>
      </c>
    </row>
    <row r="839" spans="1:26" ht="43.2" x14ac:dyDescent="0.3">
      <c r="A839" s="89">
        <v>123</v>
      </c>
      <c r="B839" s="4" t="s">
        <v>129</v>
      </c>
      <c r="C839" s="4" t="s">
        <v>130</v>
      </c>
      <c r="D839" s="4" t="s">
        <v>776</v>
      </c>
      <c r="E839" s="4" t="s">
        <v>103</v>
      </c>
      <c r="F839" s="4" t="s">
        <v>131</v>
      </c>
      <c r="G839" s="4" t="s">
        <v>132</v>
      </c>
      <c r="H839" s="4" t="s">
        <v>133</v>
      </c>
      <c r="I839" s="5" t="s">
        <v>2898</v>
      </c>
      <c r="J839" s="5" t="s">
        <v>3126</v>
      </c>
      <c r="K839" s="5" t="s">
        <v>2898</v>
      </c>
      <c r="L839" s="5" t="s">
        <v>2352</v>
      </c>
      <c r="M839" s="4" t="s">
        <v>137</v>
      </c>
      <c r="N839" s="4" t="s">
        <v>3127</v>
      </c>
      <c r="O839" s="4" t="s">
        <v>103</v>
      </c>
      <c r="P839" s="4" t="s">
        <v>3128</v>
      </c>
      <c r="Q839" s="4" t="s">
        <v>718</v>
      </c>
      <c r="R839" s="5">
        <v>62550</v>
      </c>
      <c r="S839" s="5">
        <v>32</v>
      </c>
      <c r="T839" s="5">
        <v>32</v>
      </c>
      <c r="U839" s="4" t="s">
        <v>1902</v>
      </c>
      <c r="V839" s="4" t="s">
        <v>142</v>
      </c>
      <c r="W839" s="4" t="s">
        <v>103</v>
      </c>
      <c r="X839" s="4" t="s">
        <v>143</v>
      </c>
      <c r="Y839" s="4" t="s">
        <v>152</v>
      </c>
      <c r="Z839" t="str">
        <f t="shared" si="13"/>
        <v>Mar-24</v>
      </c>
    </row>
    <row r="840" spans="1:26" ht="43.2" x14ac:dyDescent="0.3">
      <c r="A840" s="89">
        <v>124</v>
      </c>
      <c r="B840" s="4" t="s">
        <v>129</v>
      </c>
      <c r="C840" s="4" t="s">
        <v>130</v>
      </c>
      <c r="D840" s="4" t="s">
        <v>776</v>
      </c>
      <c r="E840" s="4" t="s">
        <v>103</v>
      </c>
      <c r="F840" s="4" t="s">
        <v>131</v>
      </c>
      <c r="G840" s="4" t="s">
        <v>166</v>
      </c>
      <c r="H840" s="4" t="s">
        <v>167</v>
      </c>
      <c r="I840" s="5" t="s">
        <v>2798</v>
      </c>
      <c r="J840" s="5" t="s">
        <v>145</v>
      </c>
      <c r="K840" s="5" t="s">
        <v>2798</v>
      </c>
      <c r="L840" s="5" t="s">
        <v>191</v>
      </c>
      <c r="M840" s="4" t="s">
        <v>168</v>
      </c>
      <c r="N840" s="4" t="s">
        <v>3129</v>
      </c>
      <c r="O840" s="4" t="s">
        <v>103</v>
      </c>
      <c r="P840" s="4" t="s">
        <v>3129</v>
      </c>
      <c r="Q840" s="4" t="s">
        <v>3130</v>
      </c>
      <c r="R840" s="5">
        <v>62525</v>
      </c>
      <c r="S840" s="5">
        <v>480</v>
      </c>
      <c r="T840" s="5">
        <v>480</v>
      </c>
      <c r="U840" s="4" t="s">
        <v>381</v>
      </c>
      <c r="V840" s="4" t="s">
        <v>151</v>
      </c>
      <c r="W840" s="4" t="s">
        <v>103</v>
      </c>
      <c r="X840" s="4" t="s">
        <v>143</v>
      </c>
      <c r="Y840" s="4" t="s">
        <v>152</v>
      </c>
      <c r="Z840" t="str">
        <f t="shared" si="13"/>
        <v>Mar-24</v>
      </c>
    </row>
    <row r="841" spans="1:26" ht="43.2" x14ac:dyDescent="0.3">
      <c r="A841" s="89">
        <v>125</v>
      </c>
      <c r="B841" s="4" t="s">
        <v>129</v>
      </c>
      <c r="C841" s="4" t="s">
        <v>130</v>
      </c>
      <c r="D841" s="4" t="s">
        <v>776</v>
      </c>
      <c r="E841" s="4" t="s">
        <v>103</v>
      </c>
      <c r="F841" s="4" t="s">
        <v>131</v>
      </c>
      <c r="G841" s="4" t="s">
        <v>132</v>
      </c>
      <c r="H841" s="4" t="s">
        <v>133</v>
      </c>
      <c r="I841" s="5" t="s">
        <v>2839</v>
      </c>
      <c r="J841" s="5" t="s">
        <v>202</v>
      </c>
      <c r="K841" s="5" t="s">
        <v>2839</v>
      </c>
      <c r="L841" s="5" t="s">
        <v>464</v>
      </c>
      <c r="M841" s="4" t="s">
        <v>137</v>
      </c>
      <c r="N841" s="4" t="s">
        <v>3131</v>
      </c>
      <c r="O841" s="4" t="s">
        <v>103</v>
      </c>
      <c r="P841" s="4" t="s">
        <v>3132</v>
      </c>
      <c r="Q841" s="4" t="s">
        <v>3133</v>
      </c>
      <c r="R841" s="5">
        <v>62548</v>
      </c>
      <c r="S841" s="5">
        <v>60</v>
      </c>
      <c r="T841" s="5">
        <v>60</v>
      </c>
      <c r="U841" s="4" t="s">
        <v>1902</v>
      </c>
      <c r="V841" s="4" t="s">
        <v>197</v>
      </c>
      <c r="W841" s="4" t="s">
        <v>103</v>
      </c>
      <c r="X841" s="4" t="s">
        <v>143</v>
      </c>
      <c r="Y841" s="4" t="s">
        <v>152</v>
      </c>
      <c r="Z841" t="str">
        <f t="shared" si="13"/>
        <v>Mar-24</v>
      </c>
    </row>
    <row r="842" spans="1:26" ht="43.2" x14ac:dyDescent="0.3">
      <c r="A842" s="89">
        <v>126</v>
      </c>
      <c r="B842" s="4" t="s">
        <v>129</v>
      </c>
      <c r="C842" s="4" t="s">
        <v>130</v>
      </c>
      <c r="D842" s="4" t="s">
        <v>776</v>
      </c>
      <c r="E842" s="4" t="s">
        <v>103</v>
      </c>
      <c r="F842" s="4" t="s">
        <v>131</v>
      </c>
      <c r="G842" s="4" t="s">
        <v>166</v>
      </c>
      <c r="H842" s="4" t="s">
        <v>167</v>
      </c>
      <c r="I842" s="5" t="s">
        <v>2839</v>
      </c>
      <c r="J842" s="5" t="s">
        <v>621</v>
      </c>
      <c r="K842" s="5" t="s">
        <v>2839</v>
      </c>
      <c r="L842" s="5" t="s">
        <v>760</v>
      </c>
      <c r="M842" s="4" t="s">
        <v>168</v>
      </c>
      <c r="N842" s="4" t="s">
        <v>3129</v>
      </c>
      <c r="O842" s="4" t="s">
        <v>103</v>
      </c>
      <c r="P842" s="4" t="s">
        <v>3129</v>
      </c>
      <c r="Q842" s="4" t="s">
        <v>3130</v>
      </c>
      <c r="R842" s="5">
        <v>62529</v>
      </c>
      <c r="S842" s="5">
        <v>150</v>
      </c>
      <c r="T842" s="5">
        <v>150</v>
      </c>
      <c r="U842" s="4" t="s">
        <v>3134</v>
      </c>
      <c r="V842" s="4" t="s">
        <v>151</v>
      </c>
      <c r="W842" s="4" t="s">
        <v>103</v>
      </c>
      <c r="X842" s="4" t="s">
        <v>143</v>
      </c>
      <c r="Y842" s="4" t="s">
        <v>152</v>
      </c>
      <c r="Z842" t="str">
        <f t="shared" si="13"/>
        <v>Mar-24</v>
      </c>
    </row>
    <row r="843" spans="1:26" ht="57.6" x14ac:dyDescent="0.3">
      <c r="A843" s="89">
        <v>127</v>
      </c>
      <c r="B843" s="4" t="s">
        <v>129</v>
      </c>
      <c r="C843" s="4" t="s">
        <v>130</v>
      </c>
      <c r="D843" s="4" t="s">
        <v>776</v>
      </c>
      <c r="E843" s="4" t="s">
        <v>103</v>
      </c>
      <c r="F843" s="4" t="s">
        <v>131</v>
      </c>
      <c r="G843" s="4" t="s">
        <v>132</v>
      </c>
      <c r="H843" s="4" t="s">
        <v>167</v>
      </c>
      <c r="I843" s="5" t="s">
        <v>2918</v>
      </c>
      <c r="J843" s="5" t="s">
        <v>588</v>
      </c>
      <c r="K843" s="5" t="s">
        <v>2918</v>
      </c>
      <c r="L843" s="5" t="s">
        <v>234</v>
      </c>
      <c r="M843" s="4" t="s">
        <v>223</v>
      </c>
      <c r="N843" s="4" t="s">
        <v>3135</v>
      </c>
      <c r="O843" s="4" t="s">
        <v>170</v>
      </c>
      <c r="P843" s="4" t="s">
        <v>3135</v>
      </c>
      <c r="Q843" s="4" t="s">
        <v>3136</v>
      </c>
      <c r="R843" s="5">
        <v>62574</v>
      </c>
      <c r="S843" s="5">
        <v>45</v>
      </c>
      <c r="T843" s="5">
        <v>45</v>
      </c>
      <c r="U843" s="4" t="s">
        <v>417</v>
      </c>
      <c r="V843" s="4" t="s">
        <v>197</v>
      </c>
      <c r="W843" s="4" t="s">
        <v>103</v>
      </c>
      <c r="X843" s="4" t="s">
        <v>143</v>
      </c>
      <c r="Y843" s="4" t="s">
        <v>159</v>
      </c>
      <c r="Z843" t="str">
        <f t="shared" si="13"/>
        <v>Mar-24</v>
      </c>
    </row>
    <row r="844" spans="1:26" ht="43.2" x14ac:dyDescent="0.3">
      <c r="A844" s="89">
        <v>128</v>
      </c>
      <c r="B844" s="4" t="s">
        <v>129</v>
      </c>
      <c r="C844" s="4" t="s">
        <v>130</v>
      </c>
      <c r="D844" s="4" t="s">
        <v>1553</v>
      </c>
      <c r="E844" s="4" t="s">
        <v>103</v>
      </c>
      <c r="F844" s="4" t="s">
        <v>131</v>
      </c>
      <c r="G844" s="4" t="s">
        <v>198</v>
      </c>
      <c r="H844" s="4" t="s">
        <v>133</v>
      </c>
      <c r="I844" s="5" t="s">
        <v>2758</v>
      </c>
      <c r="J844" s="5" t="s">
        <v>246</v>
      </c>
      <c r="K844" s="5" t="s">
        <v>2758</v>
      </c>
      <c r="L844" s="5" t="s">
        <v>337</v>
      </c>
      <c r="M844" s="4" t="s">
        <v>137</v>
      </c>
      <c r="N844" s="4" t="s">
        <v>3137</v>
      </c>
      <c r="O844" s="4" t="s">
        <v>103</v>
      </c>
      <c r="P844" s="4" t="s">
        <v>3137</v>
      </c>
      <c r="Q844" s="4" t="s">
        <v>3138</v>
      </c>
      <c r="R844" s="5">
        <v>62218</v>
      </c>
      <c r="S844" s="5">
        <v>20</v>
      </c>
      <c r="T844" s="5">
        <v>20</v>
      </c>
      <c r="U844" s="4" t="s">
        <v>984</v>
      </c>
      <c r="V844" s="4" t="s">
        <v>151</v>
      </c>
      <c r="W844" s="4" t="s">
        <v>103</v>
      </c>
      <c r="X844" s="4" t="s">
        <v>143</v>
      </c>
      <c r="Y844" s="4" t="s">
        <v>152</v>
      </c>
      <c r="Z844" t="str">
        <f t="shared" si="13"/>
        <v>Mar-24</v>
      </c>
    </row>
    <row r="845" spans="1:26" ht="57.6" x14ac:dyDescent="0.3">
      <c r="A845" s="89">
        <v>129</v>
      </c>
      <c r="B845" s="4" t="s">
        <v>129</v>
      </c>
      <c r="C845" s="4" t="s">
        <v>130</v>
      </c>
      <c r="D845" s="4" t="s">
        <v>1553</v>
      </c>
      <c r="E845" s="4" t="s">
        <v>103</v>
      </c>
      <c r="F845" s="4" t="s">
        <v>131</v>
      </c>
      <c r="G845" s="4" t="s">
        <v>198</v>
      </c>
      <c r="H845" s="4" t="s">
        <v>167</v>
      </c>
      <c r="I845" s="5" t="s">
        <v>2826</v>
      </c>
      <c r="J845" s="5" t="s">
        <v>296</v>
      </c>
      <c r="K845" s="5" t="s">
        <v>2826</v>
      </c>
      <c r="L845" s="5" t="s">
        <v>365</v>
      </c>
      <c r="M845" s="4" t="s">
        <v>223</v>
      </c>
      <c r="N845" s="4" t="s">
        <v>3139</v>
      </c>
      <c r="O845" s="4" t="s">
        <v>170</v>
      </c>
      <c r="P845" s="4" t="s">
        <v>3139</v>
      </c>
      <c r="Q845" s="4" t="s">
        <v>3140</v>
      </c>
      <c r="R845" s="5">
        <v>62421</v>
      </c>
      <c r="S845" s="5">
        <v>30</v>
      </c>
      <c r="T845" s="5">
        <v>30</v>
      </c>
      <c r="U845" s="4" t="s">
        <v>3141</v>
      </c>
      <c r="V845" s="4" t="s">
        <v>151</v>
      </c>
      <c r="W845" s="4" t="s">
        <v>103</v>
      </c>
      <c r="X845" s="4" t="s">
        <v>143</v>
      </c>
      <c r="Y845" s="4" t="s">
        <v>159</v>
      </c>
      <c r="Z845" t="str">
        <f t="shared" ref="Z845:Z908" si="14">IF(AND(DAY(K845) = 1, V845 = "Third Shift"), TEXT(K845 - 1, "mmm-yy"), IF(MONTH(K845) &lt;&gt; MONTH(I845), TEXT(K845, "mmm-yy"), TEXT(I845, "mmm-yy")))</f>
        <v>Mar-24</v>
      </c>
    </row>
    <row r="846" spans="1:26" ht="43.2" x14ac:dyDescent="0.3">
      <c r="A846" s="89">
        <v>130</v>
      </c>
      <c r="B846" s="4" t="s">
        <v>129</v>
      </c>
      <c r="C846" s="4" t="s">
        <v>130</v>
      </c>
      <c r="D846" s="4" t="s">
        <v>1553</v>
      </c>
      <c r="E846" s="4" t="s">
        <v>103</v>
      </c>
      <c r="F846" s="4" t="s">
        <v>131</v>
      </c>
      <c r="G846" s="4" t="s">
        <v>198</v>
      </c>
      <c r="H846" s="4" t="s">
        <v>133</v>
      </c>
      <c r="I846" s="5" t="s">
        <v>2834</v>
      </c>
      <c r="J846" s="5" t="s">
        <v>296</v>
      </c>
      <c r="K846" s="5" t="s">
        <v>2834</v>
      </c>
      <c r="L846" s="5" t="s">
        <v>365</v>
      </c>
      <c r="M846" s="4" t="s">
        <v>137</v>
      </c>
      <c r="N846" s="4" t="s">
        <v>3142</v>
      </c>
      <c r="O846" s="4" t="s">
        <v>103</v>
      </c>
      <c r="P846" s="4" t="s">
        <v>3143</v>
      </c>
      <c r="Q846" s="4" t="s">
        <v>3144</v>
      </c>
      <c r="R846" s="5">
        <v>62520</v>
      </c>
      <c r="S846" s="5">
        <v>30</v>
      </c>
      <c r="T846" s="5">
        <v>30</v>
      </c>
      <c r="U846" s="4" t="s">
        <v>3145</v>
      </c>
      <c r="V846" s="4" t="s">
        <v>151</v>
      </c>
      <c r="W846" s="4" t="s">
        <v>103</v>
      </c>
      <c r="X846" s="4" t="s">
        <v>143</v>
      </c>
      <c r="Y846" s="4" t="s">
        <v>152</v>
      </c>
      <c r="Z846" t="str">
        <f t="shared" si="14"/>
        <v>Mar-24</v>
      </c>
    </row>
    <row r="847" spans="1:26" ht="43.2" x14ac:dyDescent="0.3">
      <c r="A847" s="89">
        <v>131</v>
      </c>
      <c r="B847" s="4" t="s">
        <v>129</v>
      </c>
      <c r="C847" s="4" t="s">
        <v>130</v>
      </c>
      <c r="D847" s="4" t="s">
        <v>1553</v>
      </c>
      <c r="E847" s="4" t="s">
        <v>103</v>
      </c>
      <c r="F847" s="4" t="s">
        <v>131</v>
      </c>
      <c r="G847" s="4" t="s">
        <v>198</v>
      </c>
      <c r="H847" s="4" t="s">
        <v>133</v>
      </c>
      <c r="I847" s="5" t="s">
        <v>2798</v>
      </c>
      <c r="J847" s="5" t="s">
        <v>242</v>
      </c>
      <c r="K847" s="5" t="s">
        <v>2798</v>
      </c>
      <c r="L847" s="5" t="s">
        <v>353</v>
      </c>
      <c r="M847" s="4" t="s">
        <v>137</v>
      </c>
      <c r="N847" s="4" t="s">
        <v>3146</v>
      </c>
      <c r="O847" s="4" t="s">
        <v>103</v>
      </c>
      <c r="P847" s="4" t="s">
        <v>3146</v>
      </c>
      <c r="Q847" s="4" t="s">
        <v>3147</v>
      </c>
      <c r="R847" s="5">
        <v>62510</v>
      </c>
      <c r="S847" s="5">
        <v>60</v>
      </c>
      <c r="T847" s="5">
        <v>60</v>
      </c>
      <c r="U847" s="4" t="s">
        <v>1786</v>
      </c>
      <c r="V847" s="4" t="s">
        <v>151</v>
      </c>
      <c r="W847" s="4" t="s">
        <v>103</v>
      </c>
      <c r="X847" s="4" t="s">
        <v>143</v>
      </c>
      <c r="Y847" s="4" t="s">
        <v>152</v>
      </c>
      <c r="Z847" t="str">
        <f t="shared" si="14"/>
        <v>Mar-24</v>
      </c>
    </row>
    <row r="848" spans="1:26" ht="43.2" x14ac:dyDescent="0.3">
      <c r="A848" s="89">
        <v>132</v>
      </c>
      <c r="B848" s="4" t="s">
        <v>129</v>
      </c>
      <c r="C848" s="4" t="s">
        <v>130</v>
      </c>
      <c r="D848" s="4" t="s">
        <v>1553</v>
      </c>
      <c r="E848" s="4" t="s">
        <v>103</v>
      </c>
      <c r="F848" s="4" t="s">
        <v>131</v>
      </c>
      <c r="G848" s="4" t="s">
        <v>166</v>
      </c>
      <c r="H848" s="4" t="s">
        <v>133</v>
      </c>
      <c r="I848" s="5" t="s">
        <v>2918</v>
      </c>
      <c r="J848" s="5" t="s">
        <v>531</v>
      </c>
      <c r="K848" s="5" t="s">
        <v>2918</v>
      </c>
      <c r="L848" s="5" t="s">
        <v>155</v>
      </c>
      <c r="M848" s="4" t="s">
        <v>263</v>
      </c>
      <c r="N848" s="4" t="s">
        <v>3148</v>
      </c>
      <c r="O848" s="4" t="s">
        <v>103</v>
      </c>
      <c r="P848" s="4" t="s">
        <v>3148</v>
      </c>
      <c r="Q848" s="4" t="s">
        <v>3149</v>
      </c>
      <c r="R848" s="5">
        <v>62614</v>
      </c>
      <c r="S848" s="5">
        <v>15</v>
      </c>
      <c r="T848" s="5">
        <v>15</v>
      </c>
      <c r="U848" s="4" t="s">
        <v>472</v>
      </c>
      <c r="V848" s="4" t="s">
        <v>151</v>
      </c>
      <c r="W848" s="4" t="s">
        <v>103</v>
      </c>
      <c r="X848" s="4" t="s">
        <v>143</v>
      </c>
      <c r="Y848" s="4" t="s">
        <v>103</v>
      </c>
      <c r="Z848" t="str">
        <f t="shared" si="14"/>
        <v>Mar-24</v>
      </c>
    </row>
    <row r="849" spans="1:26" ht="43.2" x14ac:dyDescent="0.3">
      <c r="A849" s="89">
        <v>133</v>
      </c>
      <c r="B849" s="4" t="s">
        <v>129</v>
      </c>
      <c r="C849" s="4" t="s">
        <v>130</v>
      </c>
      <c r="D849" s="4" t="s">
        <v>1553</v>
      </c>
      <c r="E849" s="4" t="s">
        <v>103</v>
      </c>
      <c r="F849" s="4" t="s">
        <v>131</v>
      </c>
      <c r="G849" s="4" t="s">
        <v>198</v>
      </c>
      <c r="H849" s="4" t="s">
        <v>133</v>
      </c>
      <c r="I849" s="5" t="s">
        <v>2997</v>
      </c>
      <c r="J849" s="5" t="s">
        <v>1849</v>
      </c>
      <c r="K849" s="5" t="s">
        <v>2997</v>
      </c>
      <c r="L849" s="5" t="s">
        <v>759</v>
      </c>
      <c r="M849" s="4" t="s">
        <v>137</v>
      </c>
      <c r="N849" s="4" t="s">
        <v>3150</v>
      </c>
      <c r="O849" s="4" t="s">
        <v>103</v>
      </c>
      <c r="P849" s="4" t="s">
        <v>3150</v>
      </c>
      <c r="Q849" s="4" t="s">
        <v>3151</v>
      </c>
      <c r="R849" s="5">
        <v>62624</v>
      </c>
      <c r="S849" s="5">
        <v>40</v>
      </c>
      <c r="T849" s="5">
        <v>40</v>
      </c>
      <c r="U849" s="4" t="s">
        <v>2055</v>
      </c>
      <c r="V849" s="4" t="s">
        <v>151</v>
      </c>
      <c r="W849" s="4" t="s">
        <v>103</v>
      </c>
      <c r="X849" s="4" t="s">
        <v>143</v>
      </c>
      <c r="Y849" s="4">
        <v>69921</v>
      </c>
      <c r="Z849" t="str">
        <f t="shared" si="14"/>
        <v>Mar-24</v>
      </c>
    </row>
    <row r="850" spans="1:26" ht="43.2" x14ac:dyDescent="0.3">
      <c r="A850" s="89">
        <v>134</v>
      </c>
      <c r="B850" s="4" t="s">
        <v>129</v>
      </c>
      <c r="C850" s="4" t="s">
        <v>130</v>
      </c>
      <c r="D850" s="4" t="s">
        <v>783</v>
      </c>
      <c r="E850" s="4" t="s">
        <v>103</v>
      </c>
      <c r="F850" s="4" t="s">
        <v>131</v>
      </c>
      <c r="G850" s="4" t="s">
        <v>132</v>
      </c>
      <c r="H850" s="4" t="s">
        <v>167</v>
      </c>
      <c r="I850" s="5" t="s">
        <v>2768</v>
      </c>
      <c r="J850" s="5" t="s">
        <v>315</v>
      </c>
      <c r="K850" s="5" t="s">
        <v>2753</v>
      </c>
      <c r="L850" s="5" t="s">
        <v>217</v>
      </c>
      <c r="M850" s="4" t="s">
        <v>223</v>
      </c>
      <c r="N850" s="4" t="s">
        <v>3152</v>
      </c>
      <c r="O850" s="4" t="s">
        <v>103</v>
      </c>
      <c r="P850" s="4" t="s">
        <v>3152</v>
      </c>
      <c r="Q850" s="4" t="s">
        <v>3153</v>
      </c>
      <c r="R850" s="5">
        <v>62192</v>
      </c>
      <c r="S850" s="5">
        <v>135</v>
      </c>
      <c r="T850" s="5">
        <v>135</v>
      </c>
      <c r="U850" s="4" t="s">
        <v>620</v>
      </c>
      <c r="V850" s="4" t="s">
        <v>197</v>
      </c>
      <c r="W850" s="4" t="s">
        <v>103</v>
      </c>
      <c r="X850" s="4" t="s">
        <v>143</v>
      </c>
      <c r="Y850" s="4" t="s">
        <v>152</v>
      </c>
      <c r="Z850" t="str">
        <f t="shared" si="14"/>
        <v>Mar-24</v>
      </c>
    </row>
    <row r="851" spans="1:26" ht="43.2" x14ac:dyDescent="0.3">
      <c r="A851" s="89">
        <v>135</v>
      </c>
      <c r="B851" s="4" t="s">
        <v>129</v>
      </c>
      <c r="C851" s="4" t="s">
        <v>130</v>
      </c>
      <c r="D851" s="4" t="s">
        <v>783</v>
      </c>
      <c r="E851" s="4" t="s">
        <v>103</v>
      </c>
      <c r="F851" s="4" t="s">
        <v>131</v>
      </c>
      <c r="G851" s="4" t="s">
        <v>132</v>
      </c>
      <c r="H851" s="4" t="s">
        <v>133</v>
      </c>
      <c r="I851" s="5" t="s">
        <v>2864</v>
      </c>
      <c r="J851" s="5" t="s">
        <v>251</v>
      </c>
      <c r="K851" s="5" t="s">
        <v>2864</v>
      </c>
      <c r="L851" s="5" t="s">
        <v>664</v>
      </c>
      <c r="M851" s="4" t="s">
        <v>137</v>
      </c>
      <c r="N851" s="4" t="s">
        <v>3154</v>
      </c>
      <c r="O851" s="4" t="s">
        <v>3155</v>
      </c>
      <c r="P851" s="4" t="s">
        <v>3156</v>
      </c>
      <c r="Q851" s="4" t="s">
        <v>3157</v>
      </c>
      <c r="R851" s="5">
        <v>62246</v>
      </c>
      <c r="S851" s="5">
        <v>30</v>
      </c>
      <c r="T851" s="5">
        <v>30</v>
      </c>
      <c r="U851" s="4" t="s">
        <v>814</v>
      </c>
      <c r="V851" s="4" t="s">
        <v>142</v>
      </c>
      <c r="W851" s="4" t="s">
        <v>103</v>
      </c>
      <c r="X851" s="4" t="s">
        <v>143</v>
      </c>
      <c r="Y851" s="4" t="s">
        <v>152</v>
      </c>
      <c r="Z851" t="str">
        <f t="shared" si="14"/>
        <v>Mar-24</v>
      </c>
    </row>
    <row r="852" spans="1:26" ht="43.2" x14ac:dyDescent="0.3">
      <c r="A852" s="89">
        <v>136</v>
      </c>
      <c r="B852" s="4" t="s">
        <v>129</v>
      </c>
      <c r="C852" s="4" t="s">
        <v>130</v>
      </c>
      <c r="D852" s="4" t="s">
        <v>783</v>
      </c>
      <c r="E852" s="4" t="s">
        <v>103</v>
      </c>
      <c r="F852" s="4" t="s">
        <v>131</v>
      </c>
      <c r="G852" s="4" t="s">
        <v>166</v>
      </c>
      <c r="H852" s="4" t="s">
        <v>133</v>
      </c>
      <c r="I852" s="5" t="s">
        <v>2877</v>
      </c>
      <c r="J852" s="5" t="s">
        <v>155</v>
      </c>
      <c r="K852" s="5" t="s">
        <v>2877</v>
      </c>
      <c r="L852" s="5" t="s">
        <v>581</v>
      </c>
      <c r="M852" s="4" t="s">
        <v>263</v>
      </c>
      <c r="N852" s="4" t="s">
        <v>2053</v>
      </c>
      <c r="O852" s="4" t="s">
        <v>103</v>
      </c>
      <c r="P852" s="4" t="s">
        <v>2053</v>
      </c>
      <c r="Q852" s="4" t="s">
        <v>3158</v>
      </c>
      <c r="R852" s="5">
        <v>62307</v>
      </c>
      <c r="S852" s="5">
        <v>45</v>
      </c>
      <c r="T852" s="5">
        <v>45</v>
      </c>
      <c r="U852" s="4" t="s">
        <v>2127</v>
      </c>
      <c r="V852" s="4" t="s">
        <v>151</v>
      </c>
      <c r="W852" s="4" t="s">
        <v>103</v>
      </c>
      <c r="X852" s="4" t="s">
        <v>143</v>
      </c>
      <c r="Y852" s="4" t="s">
        <v>103</v>
      </c>
      <c r="Z852" t="str">
        <f t="shared" si="14"/>
        <v>Mar-24</v>
      </c>
    </row>
    <row r="853" spans="1:26" ht="43.2" x14ac:dyDescent="0.3">
      <c r="A853" s="89">
        <v>137</v>
      </c>
      <c r="B853" s="4" t="s">
        <v>129</v>
      </c>
      <c r="C853" s="4" t="s">
        <v>130</v>
      </c>
      <c r="D853" s="4" t="s">
        <v>783</v>
      </c>
      <c r="E853" s="4" t="s">
        <v>103</v>
      </c>
      <c r="F853" s="4" t="s">
        <v>131</v>
      </c>
      <c r="G853" s="4" t="s">
        <v>132</v>
      </c>
      <c r="H853" s="4" t="s">
        <v>167</v>
      </c>
      <c r="I853" s="5" t="s">
        <v>3040</v>
      </c>
      <c r="J853" s="5" t="s">
        <v>365</v>
      </c>
      <c r="K853" s="5" t="s">
        <v>3040</v>
      </c>
      <c r="L853" s="5" t="s">
        <v>759</v>
      </c>
      <c r="M853" s="4" t="s">
        <v>223</v>
      </c>
      <c r="N853" s="4" t="s">
        <v>3159</v>
      </c>
      <c r="O853" s="4" t="s">
        <v>103</v>
      </c>
      <c r="P853" s="4" t="s">
        <v>3159</v>
      </c>
      <c r="Q853" s="4" t="s">
        <v>3160</v>
      </c>
      <c r="R853" s="5">
        <v>62313</v>
      </c>
      <c r="S853" s="5">
        <v>30</v>
      </c>
      <c r="T853" s="5">
        <v>30</v>
      </c>
      <c r="U853" s="4" t="s">
        <v>1725</v>
      </c>
      <c r="V853" s="4" t="s">
        <v>151</v>
      </c>
      <c r="W853" s="4" t="s">
        <v>103</v>
      </c>
      <c r="X853" s="4" t="s">
        <v>143</v>
      </c>
      <c r="Y853" s="4" t="s">
        <v>159</v>
      </c>
      <c r="Z853" t="str">
        <f t="shared" si="14"/>
        <v>Mar-24</v>
      </c>
    </row>
    <row r="854" spans="1:26" ht="72" x14ac:dyDescent="0.3">
      <c r="A854" s="89">
        <v>138</v>
      </c>
      <c r="B854" s="4" t="s">
        <v>129</v>
      </c>
      <c r="C854" s="4" t="s">
        <v>130</v>
      </c>
      <c r="D854" s="4" t="s">
        <v>783</v>
      </c>
      <c r="E854" s="4" t="s">
        <v>103</v>
      </c>
      <c r="F854" s="4" t="s">
        <v>131</v>
      </c>
      <c r="G854" s="4" t="s">
        <v>132</v>
      </c>
      <c r="H854" s="4" t="s">
        <v>133</v>
      </c>
      <c r="I854" s="5" t="s">
        <v>2831</v>
      </c>
      <c r="J854" s="5" t="s">
        <v>241</v>
      </c>
      <c r="K854" s="5" t="s">
        <v>2831</v>
      </c>
      <c r="L854" s="5" t="s">
        <v>423</v>
      </c>
      <c r="M854" s="4" t="s">
        <v>137</v>
      </c>
      <c r="N854" s="4" t="s">
        <v>3161</v>
      </c>
      <c r="O854" s="4" t="s">
        <v>103</v>
      </c>
      <c r="P854" s="4" t="s">
        <v>3162</v>
      </c>
      <c r="Q854" s="4" t="s">
        <v>3163</v>
      </c>
      <c r="R854" s="5">
        <v>62449</v>
      </c>
      <c r="S854" s="5">
        <v>315</v>
      </c>
      <c r="T854" s="5">
        <v>315</v>
      </c>
      <c r="U854" s="4" t="s">
        <v>2012</v>
      </c>
      <c r="V854" s="4" t="s">
        <v>151</v>
      </c>
      <c r="W854" s="4" t="s">
        <v>103</v>
      </c>
      <c r="X854" s="4" t="s">
        <v>143</v>
      </c>
      <c r="Y854" s="4" t="s">
        <v>152</v>
      </c>
      <c r="Z854" t="str">
        <f t="shared" si="14"/>
        <v>Mar-24</v>
      </c>
    </row>
    <row r="855" spans="1:26" ht="57.6" x14ac:dyDescent="0.3">
      <c r="A855" s="89">
        <v>139</v>
      </c>
      <c r="B855" s="4" t="s">
        <v>129</v>
      </c>
      <c r="C855" s="4" t="s">
        <v>130</v>
      </c>
      <c r="D855" s="4" t="s">
        <v>783</v>
      </c>
      <c r="E855" s="4" t="s">
        <v>103</v>
      </c>
      <c r="F855" s="4" t="s">
        <v>131</v>
      </c>
      <c r="G855" s="4" t="s">
        <v>132</v>
      </c>
      <c r="H855" s="4" t="s">
        <v>133</v>
      </c>
      <c r="I855" s="5" t="s">
        <v>2831</v>
      </c>
      <c r="J855" s="5" t="s">
        <v>160</v>
      </c>
      <c r="K855" s="5" t="s">
        <v>2831</v>
      </c>
      <c r="L855" s="5" t="s">
        <v>474</v>
      </c>
      <c r="M855" s="4" t="s">
        <v>137</v>
      </c>
      <c r="N855" s="4" t="s">
        <v>3164</v>
      </c>
      <c r="O855" s="4" t="s">
        <v>103</v>
      </c>
      <c r="P855" s="4" t="s">
        <v>3165</v>
      </c>
      <c r="Q855" s="4" t="s">
        <v>3166</v>
      </c>
      <c r="R855" s="5">
        <v>62444</v>
      </c>
      <c r="S855" s="5">
        <v>210</v>
      </c>
      <c r="T855" s="5">
        <v>210</v>
      </c>
      <c r="U855" s="4" t="s">
        <v>2047</v>
      </c>
      <c r="V855" s="4" t="s">
        <v>142</v>
      </c>
      <c r="W855" s="4" t="s">
        <v>103</v>
      </c>
      <c r="X855" s="4" t="s">
        <v>143</v>
      </c>
      <c r="Y855" s="4" t="s">
        <v>152</v>
      </c>
      <c r="Z855" t="str">
        <f t="shared" si="14"/>
        <v>Mar-24</v>
      </c>
    </row>
    <row r="856" spans="1:26" ht="43.2" x14ac:dyDescent="0.3">
      <c r="A856" s="89">
        <v>140</v>
      </c>
      <c r="B856" s="4" t="s">
        <v>129</v>
      </c>
      <c r="C856" s="4" t="s">
        <v>130</v>
      </c>
      <c r="D856" s="4" t="s">
        <v>783</v>
      </c>
      <c r="E856" s="4" t="s">
        <v>103</v>
      </c>
      <c r="F856" s="4" t="s">
        <v>131</v>
      </c>
      <c r="G856" s="4" t="s">
        <v>132</v>
      </c>
      <c r="H856" s="4" t="s">
        <v>133</v>
      </c>
      <c r="I856" s="5" t="s">
        <v>2831</v>
      </c>
      <c r="J856" s="5" t="s">
        <v>1115</v>
      </c>
      <c r="K856" s="5" t="s">
        <v>2831</v>
      </c>
      <c r="L856" s="5" t="s">
        <v>410</v>
      </c>
      <c r="M856" s="4" t="s">
        <v>137</v>
      </c>
      <c r="N856" s="4" t="s">
        <v>3167</v>
      </c>
      <c r="O856" s="4" t="s">
        <v>103</v>
      </c>
      <c r="P856" s="4" t="s">
        <v>3167</v>
      </c>
      <c r="Q856" s="4" t="s">
        <v>3168</v>
      </c>
      <c r="R856" s="5">
        <v>62496</v>
      </c>
      <c r="S856" s="5">
        <v>40</v>
      </c>
      <c r="T856" s="5">
        <v>40</v>
      </c>
      <c r="U856" s="4" t="s">
        <v>2234</v>
      </c>
      <c r="V856" s="4" t="s">
        <v>197</v>
      </c>
      <c r="W856" s="4" t="s">
        <v>103</v>
      </c>
      <c r="X856" s="4" t="s">
        <v>143</v>
      </c>
      <c r="Y856" s="4" t="s">
        <v>152</v>
      </c>
      <c r="Z856" t="str">
        <f t="shared" si="14"/>
        <v>Mar-24</v>
      </c>
    </row>
    <row r="857" spans="1:26" ht="43.2" x14ac:dyDescent="0.3">
      <c r="A857" s="89">
        <v>141</v>
      </c>
      <c r="B857" s="4" t="s">
        <v>129</v>
      </c>
      <c r="C857" s="4" t="s">
        <v>130</v>
      </c>
      <c r="D857" s="4" t="s">
        <v>783</v>
      </c>
      <c r="E857" s="4" t="s">
        <v>103</v>
      </c>
      <c r="F857" s="4" t="s">
        <v>131</v>
      </c>
      <c r="G857" s="4" t="s">
        <v>132</v>
      </c>
      <c r="H857" s="4" t="s">
        <v>133</v>
      </c>
      <c r="I857" s="5" t="s">
        <v>2831</v>
      </c>
      <c r="J857" s="5" t="s">
        <v>3169</v>
      </c>
      <c r="K857" s="5" t="s">
        <v>2831</v>
      </c>
      <c r="L857" s="5" t="s">
        <v>995</v>
      </c>
      <c r="M857" s="4" t="s">
        <v>137</v>
      </c>
      <c r="N857" s="4" t="s">
        <v>3170</v>
      </c>
      <c r="O857" s="4" t="s">
        <v>103</v>
      </c>
      <c r="P857" s="4" t="s">
        <v>3170</v>
      </c>
      <c r="Q857" s="4" t="s">
        <v>3171</v>
      </c>
      <c r="R857" s="5">
        <v>62495</v>
      </c>
      <c r="S857" s="5">
        <v>10</v>
      </c>
      <c r="T857" s="5">
        <v>10</v>
      </c>
      <c r="U857" s="4" t="s">
        <v>2234</v>
      </c>
      <c r="V857" s="4" t="s">
        <v>197</v>
      </c>
      <c r="W857" s="4" t="s">
        <v>103</v>
      </c>
      <c r="X857" s="4" t="s">
        <v>143</v>
      </c>
      <c r="Y857" s="4" t="s">
        <v>152</v>
      </c>
      <c r="Z857" t="str">
        <f t="shared" si="14"/>
        <v>Mar-24</v>
      </c>
    </row>
    <row r="858" spans="1:26" ht="57.6" x14ac:dyDescent="0.3">
      <c r="A858" s="89">
        <v>142</v>
      </c>
      <c r="B858" s="4" t="s">
        <v>129</v>
      </c>
      <c r="C858" s="4" t="s">
        <v>130</v>
      </c>
      <c r="D858" s="4" t="s">
        <v>783</v>
      </c>
      <c r="E858" s="4" t="s">
        <v>103</v>
      </c>
      <c r="F858" s="4" t="s">
        <v>131</v>
      </c>
      <c r="G858" s="4" t="s">
        <v>132</v>
      </c>
      <c r="H858" s="4" t="s">
        <v>133</v>
      </c>
      <c r="I858" s="5" t="s">
        <v>2794</v>
      </c>
      <c r="J858" s="5" t="s">
        <v>2971</v>
      </c>
      <c r="K858" s="5" t="s">
        <v>2794</v>
      </c>
      <c r="L858" s="5" t="s">
        <v>1326</v>
      </c>
      <c r="M858" s="4" t="s">
        <v>137</v>
      </c>
      <c r="N858" s="4" t="s">
        <v>3172</v>
      </c>
      <c r="O858" s="4" t="s">
        <v>103</v>
      </c>
      <c r="P858" s="4" t="s">
        <v>3173</v>
      </c>
      <c r="Q858" s="4" t="s">
        <v>3174</v>
      </c>
      <c r="R858" s="5">
        <v>62447</v>
      </c>
      <c r="S858" s="5">
        <v>60</v>
      </c>
      <c r="T858" s="5">
        <v>60</v>
      </c>
      <c r="U858" s="4" t="s">
        <v>3175</v>
      </c>
      <c r="V858" s="4" t="s">
        <v>142</v>
      </c>
      <c r="W858" s="4" t="s">
        <v>103</v>
      </c>
      <c r="X858" s="4" t="s">
        <v>143</v>
      </c>
      <c r="Y858" s="4" t="s">
        <v>152</v>
      </c>
      <c r="Z858" t="str">
        <f t="shared" si="14"/>
        <v>Mar-24</v>
      </c>
    </row>
    <row r="859" spans="1:26" ht="43.2" x14ac:dyDescent="0.3">
      <c r="A859" s="89">
        <v>143</v>
      </c>
      <c r="B859" s="4" t="s">
        <v>129</v>
      </c>
      <c r="C859" s="4" t="s">
        <v>130</v>
      </c>
      <c r="D859" s="4" t="s">
        <v>783</v>
      </c>
      <c r="E859" s="4" t="s">
        <v>103</v>
      </c>
      <c r="F859" s="4" t="s">
        <v>131</v>
      </c>
      <c r="G859" s="4" t="s">
        <v>132</v>
      </c>
      <c r="H859" s="4" t="s">
        <v>133</v>
      </c>
      <c r="I859" s="5" t="s">
        <v>2794</v>
      </c>
      <c r="J859" s="5" t="s">
        <v>365</v>
      </c>
      <c r="K859" s="5" t="s">
        <v>2794</v>
      </c>
      <c r="L859" s="5" t="s">
        <v>760</v>
      </c>
      <c r="M859" s="4" t="s">
        <v>137</v>
      </c>
      <c r="N859" s="4" t="s">
        <v>3176</v>
      </c>
      <c r="O859" s="4" t="s">
        <v>103</v>
      </c>
      <c r="P859" s="4" t="s">
        <v>3177</v>
      </c>
      <c r="Q859" s="4" t="s">
        <v>3177</v>
      </c>
      <c r="R859" s="5">
        <v>62515</v>
      </c>
      <c r="S859" s="5">
        <v>60</v>
      </c>
      <c r="T859" s="5">
        <v>60</v>
      </c>
      <c r="U859" s="4" t="s">
        <v>1050</v>
      </c>
      <c r="V859" s="4" t="s">
        <v>151</v>
      </c>
      <c r="W859" s="4" t="s">
        <v>103</v>
      </c>
      <c r="X859" s="4" t="s">
        <v>143</v>
      </c>
      <c r="Y859" s="4" t="s">
        <v>152</v>
      </c>
      <c r="Z859" t="str">
        <f t="shared" si="14"/>
        <v>Mar-24</v>
      </c>
    </row>
    <row r="860" spans="1:26" ht="43.2" x14ac:dyDescent="0.3">
      <c r="A860" s="89">
        <v>144</v>
      </c>
      <c r="B860" s="4" t="s">
        <v>129</v>
      </c>
      <c r="C860" s="4" t="s">
        <v>130</v>
      </c>
      <c r="D860" s="4" t="s">
        <v>783</v>
      </c>
      <c r="E860" s="4" t="s">
        <v>103</v>
      </c>
      <c r="F860" s="4" t="s">
        <v>131</v>
      </c>
      <c r="G860" s="4" t="s">
        <v>132</v>
      </c>
      <c r="H860" s="4" t="s">
        <v>133</v>
      </c>
      <c r="I860" s="5" t="s">
        <v>2927</v>
      </c>
      <c r="J860" s="5" t="s">
        <v>361</v>
      </c>
      <c r="K860" s="5" t="s">
        <v>2927</v>
      </c>
      <c r="L860" s="5" t="s">
        <v>145</v>
      </c>
      <c r="M860" s="4" t="s">
        <v>137</v>
      </c>
      <c r="N860" s="4" t="s">
        <v>3178</v>
      </c>
      <c r="O860" s="4" t="s">
        <v>103</v>
      </c>
      <c r="P860" s="4" t="s">
        <v>3179</v>
      </c>
      <c r="Q860" s="4" t="s">
        <v>3180</v>
      </c>
      <c r="R860" s="5">
        <v>62556</v>
      </c>
      <c r="S860" s="5">
        <v>60</v>
      </c>
      <c r="T860" s="5">
        <v>60</v>
      </c>
      <c r="U860" s="4" t="s">
        <v>2047</v>
      </c>
      <c r="V860" s="4" t="s">
        <v>142</v>
      </c>
      <c r="W860" s="4" t="s">
        <v>103</v>
      </c>
      <c r="X860" s="4" t="s">
        <v>394</v>
      </c>
      <c r="Y860" s="4" t="s">
        <v>159</v>
      </c>
      <c r="Z860" t="str">
        <f t="shared" si="14"/>
        <v>Mar-24</v>
      </c>
    </row>
    <row r="861" spans="1:26" ht="43.2" x14ac:dyDescent="0.3">
      <c r="A861" s="89">
        <v>145</v>
      </c>
      <c r="B861" s="4" t="s">
        <v>129</v>
      </c>
      <c r="C861" s="4" t="s">
        <v>130</v>
      </c>
      <c r="D861" s="4" t="s">
        <v>783</v>
      </c>
      <c r="E861" s="4" t="s">
        <v>103</v>
      </c>
      <c r="F861" s="4" t="s">
        <v>131</v>
      </c>
      <c r="G861" s="4" t="s">
        <v>132</v>
      </c>
      <c r="H861" s="4" t="s">
        <v>133</v>
      </c>
      <c r="I861" s="5" t="s">
        <v>2898</v>
      </c>
      <c r="J861" s="5" t="s">
        <v>251</v>
      </c>
      <c r="K861" s="5" t="s">
        <v>2898</v>
      </c>
      <c r="L861" s="5" t="s">
        <v>1869</v>
      </c>
      <c r="M861" s="4" t="s">
        <v>137</v>
      </c>
      <c r="N861" s="4" t="s">
        <v>3178</v>
      </c>
      <c r="O861" s="4" t="s">
        <v>103</v>
      </c>
      <c r="P861" s="4" t="s">
        <v>3181</v>
      </c>
      <c r="Q861" s="4" t="s">
        <v>3182</v>
      </c>
      <c r="R861" s="5">
        <v>62554</v>
      </c>
      <c r="S861" s="5">
        <v>110</v>
      </c>
      <c r="T861" s="5">
        <v>110</v>
      </c>
      <c r="U861" s="4" t="s">
        <v>1902</v>
      </c>
      <c r="V861" s="4" t="s">
        <v>142</v>
      </c>
      <c r="W861" s="4" t="s">
        <v>103</v>
      </c>
      <c r="X861" s="4" t="s">
        <v>143</v>
      </c>
      <c r="Y861" s="4" t="s">
        <v>152</v>
      </c>
      <c r="Z861" t="str">
        <f t="shared" si="14"/>
        <v>Mar-24</v>
      </c>
    </row>
    <row r="862" spans="1:26" ht="57.6" x14ac:dyDescent="0.3">
      <c r="A862" s="89">
        <v>146</v>
      </c>
      <c r="B862" s="4" t="s">
        <v>129</v>
      </c>
      <c r="C862" s="4" t="s">
        <v>130</v>
      </c>
      <c r="D862" s="4" t="s">
        <v>783</v>
      </c>
      <c r="E862" s="4" t="s">
        <v>103</v>
      </c>
      <c r="F862" s="4" t="s">
        <v>131</v>
      </c>
      <c r="G862" s="4" t="s">
        <v>132</v>
      </c>
      <c r="H862" s="4" t="s">
        <v>133</v>
      </c>
      <c r="I862" s="5" t="s">
        <v>2900</v>
      </c>
      <c r="J862" s="5" t="s">
        <v>621</v>
      </c>
      <c r="K862" s="5" t="s">
        <v>2900</v>
      </c>
      <c r="L862" s="5" t="s">
        <v>1286</v>
      </c>
      <c r="M862" s="4" t="s">
        <v>137</v>
      </c>
      <c r="N862" s="4" t="s">
        <v>3183</v>
      </c>
      <c r="O862" s="4" t="s">
        <v>103</v>
      </c>
      <c r="P862" s="4" t="s">
        <v>3183</v>
      </c>
      <c r="Q862" s="4" t="s">
        <v>3183</v>
      </c>
      <c r="R862" s="5">
        <v>62490</v>
      </c>
      <c r="S862" s="5">
        <v>45</v>
      </c>
      <c r="T862" s="5">
        <v>45</v>
      </c>
      <c r="U862" s="4" t="s">
        <v>260</v>
      </c>
      <c r="V862" s="4" t="s">
        <v>151</v>
      </c>
      <c r="W862" s="4" t="s">
        <v>103</v>
      </c>
      <c r="X862" s="4" t="s">
        <v>143</v>
      </c>
      <c r="Y862" s="4" t="s">
        <v>152</v>
      </c>
      <c r="Z862" t="str">
        <f t="shared" si="14"/>
        <v>Mar-24</v>
      </c>
    </row>
    <row r="863" spans="1:26" ht="57.6" x14ac:dyDescent="0.3">
      <c r="A863" s="89">
        <v>147</v>
      </c>
      <c r="B863" s="4" t="s">
        <v>129</v>
      </c>
      <c r="C863" s="4" t="s">
        <v>130</v>
      </c>
      <c r="D863" s="4" t="s">
        <v>783</v>
      </c>
      <c r="E863" s="4" t="s">
        <v>103</v>
      </c>
      <c r="F863" s="4" t="s">
        <v>131</v>
      </c>
      <c r="G863" s="4" t="s">
        <v>132</v>
      </c>
      <c r="H863" s="4" t="s">
        <v>167</v>
      </c>
      <c r="I863" s="5" t="s">
        <v>2941</v>
      </c>
      <c r="J863" s="5" t="s">
        <v>234</v>
      </c>
      <c r="K863" s="5" t="s">
        <v>2941</v>
      </c>
      <c r="L863" s="5" t="s">
        <v>550</v>
      </c>
      <c r="M863" s="4" t="s">
        <v>223</v>
      </c>
      <c r="N863" s="4" t="s">
        <v>2003</v>
      </c>
      <c r="O863" s="4" t="s">
        <v>170</v>
      </c>
      <c r="P863" s="4" t="s">
        <v>2003</v>
      </c>
      <c r="Q863" s="4" t="s">
        <v>3184</v>
      </c>
      <c r="R863" s="5">
        <v>62577</v>
      </c>
      <c r="S863" s="5">
        <v>60</v>
      </c>
      <c r="T863" s="5">
        <v>60</v>
      </c>
      <c r="U863" s="4" t="s">
        <v>3024</v>
      </c>
      <c r="V863" s="4" t="s">
        <v>197</v>
      </c>
      <c r="W863" s="4" t="s">
        <v>103</v>
      </c>
      <c r="X863" s="4" t="s">
        <v>143</v>
      </c>
      <c r="Y863" s="4" t="s">
        <v>159</v>
      </c>
      <c r="Z863" t="str">
        <f t="shared" si="14"/>
        <v>Mar-24</v>
      </c>
    </row>
    <row r="864" spans="1:26" ht="43.2" x14ac:dyDescent="0.3">
      <c r="A864" s="89">
        <v>148</v>
      </c>
      <c r="B864" s="4" t="s">
        <v>129</v>
      </c>
      <c r="C864" s="4" t="s">
        <v>130</v>
      </c>
      <c r="D864" s="4" t="s">
        <v>783</v>
      </c>
      <c r="E864" s="4" t="s">
        <v>103</v>
      </c>
      <c r="F864" s="4" t="s">
        <v>131</v>
      </c>
      <c r="G864" s="4" t="s">
        <v>132</v>
      </c>
      <c r="H864" s="4" t="s">
        <v>133</v>
      </c>
      <c r="I864" s="5" t="s">
        <v>2997</v>
      </c>
      <c r="J864" s="5" t="s">
        <v>296</v>
      </c>
      <c r="K864" s="5" t="s">
        <v>2997</v>
      </c>
      <c r="L864" s="5" t="s">
        <v>191</v>
      </c>
      <c r="M864" s="4" t="s">
        <v>137</v>
      </c>
      <c r="N864" s="4" t="s">
        <v>3185</v>
      </c>
      <c r="O864" s="4" t="s">
        <v>103</v>
      </c>
      <c r="P864" s="4" t="s">
        <v>3185</v>
      </c>
      <c r="Q864" s="4" t="s">
        <v>3186</v>
      </c>
      <c r="R864" s="5">
        <v>62626</v>
      </c>
      <c r="S864" s="5">
        <v>120</v>
      </c>
      <c r="T864" s="5">
        <v>120</v>
      </c>
      <c r="U864" s="4" t="s">
        <v>2065</v>
      </c>
      <c r="V864" s="4" t="s">
        <v>151</v>
      </c>
      <c r="W864" s="4" t="s">
        <v>103</v>
      </c>
      <c r="X864" s="4" t="s">
        <v>143</v>
      </c>
      <c r="Y864" s="4" t="s">
        <v>152</v>
      </c>
      <c r="Z864" t="str">
        <f t="shared" si="14"/>
        <v>Mar-24</v>
      </c>
    </row>
    <row r="865" spans="1:26" ht="43.2" x14ac:dyDescent="0.3">
      <c r="A865" s="89">
        <v>149</v>
      </c>
      <c r="B865" s="4" t="s">
        <v>129</v>
      </c>
      <c r="C865" s="4" t="s">
        <v>130</v>
      </c>
      <c r="D865" s="4" t="s">
        <v>790</v>
      </c>
      <c r="E865" s="4" t="s">
        <v>103</v>
      </c>
      <c r="F865" s="4" t="s">
        <v>131</v>
      </c>
      <c r="G865" s="4" t="s">
        <v>198</v>
      </c>
      <c r="H865" s="4" t="s">
        <v>133</v>
      </c>
      <c r="I865" s="5" t="s">
        <v>2877</v>
      </c>
      <c r="J865" s="5" t="s">
        <v>155</v>
      </c>
      <c r="K865" s="5" t="s">
        <v>2877</v>
      </c>
      <c r="L865" s="5" t="s">
        <v>581</v>
      </c>
      <c r="M865" s="4" t="s">
        <v>137</v>
      </c>
      <c r="N865" s="4" t="s">
        <v>2053</v>
      </c>
      <c r="O865" s="4" t="s">
        <v>103</v>
      </c>
      <c r="P865" s="4" t="s">
        <v>2053</v>
      </c>
      <c r="Q865" s="4" t="s">
        <v>3158</v>
      </c>
      <c r="R865" s="5">
        <v>62308</v>
      </c>
      <c r="S865" s="5">
        <v>45</v>
      </c>
      <c r="T865" s="5">
        <v>45</v>
      </c>
      <c r="U865" s="4" t="s">
        <v>1467</v>
      </c>
      <c r="V865" s="4" t="s">
        <v>151</v>
      </c>
      <c r="W865" s="4" t="s">
        <v>103</v>
      </c>
      <c r="X865" s="4" t="s">
        <v>143</v>
      </c>
      <c r="Y865" s="4" t="s">
        <v>507</v>
      </c>
      <c r="Z865" t="str">
        <f t="shared" si="14"/>
        <v>Mar-24</v>
      </c>
    </row>
    <row r="866" spans="1:26" ht="57.6" x14ac:dyDescent="0.3">
      <c r="A866" s="89">
        <v>150</v>
      </c>
      <c r="B866" s="4" t="s">
        <v>129</v>
      </c>
      <c r="C866" s="4" t="s">
        <v>130</v>
      </c>
      <c r="D866" s="4" t="s">
        <v>790</v>
      </c>
      <c r="E866" s="4" t="s">
        <v>103</v>
      </c>
      <c r="F866" s="4" t="s">
        <v>131</v>
      </c>
      <c r="G866" s="4" t="s">
        <v>198</v>
      </c>
      <c r="H866" s="4" t="s">
        <v>133</v>
      </c>
      <c r="I866" s="5" t="s">
        <v>2820</v>
      </c>
      <c r="J866" s="5" t="s">
        <v>435</v>
      </c>
      <c r="K866" s="5" t="s">
        <v>2820</v>
      </c>
      <c r="L866" s="5" t="s">
        <v>331</v>
      </c>
      <c r="M866" s="4" t="s">
        <v>137</v>
      </c>
      <c r="N866" s="4" t="s">
        <v>3187</v>
      </c>
      <c r="O866" s="4" t="s">
        <v>103</v>
      </c>
      <c r="P866" s="4" t="s">
        <v>3188</v>
      </c>
      <c r="Q866" s="4" t="s">
        <v>3189</v>
      </c>
      <c r="R866" s="5">
        <v>62381</v>
      </c>
      <c r="S866" s="5">
        <v>30</v>
      </c>
      <c r="T866" s="5">
        <v>30</v>
      </c>
      <c r="U866" s="4" t="s">
        <v>1137</v>
      </c>
      <c r="V866" s="4" t="s">
        <v>197</v>
      </c>
      <c r="W866" s="4" t="s">
        <v>103</v>
      </c>
      <c r="X866" s="4" t="s">
        <v>143</v>
      </c>
      <c r="Y866" s="4" t="s">
        <v>152</v>
      </c>
      <c r="Z866" t="str">
        <f t="shared" si="14"/>
        <v>Mar-24</v>
      </c>
    </row>
    <row r="867" spans="1:26" ht="43.2" x14ac:dyDescent="0.3">
      <c r="A867" s="89">
        <v>151</v>
      </c>
      <c r="B867" s="4" t="s">
        <v>129</v>
      </c>
      <c r="C867" s="4" t="s">
        <v>130</v>
      </c>
      <c r="D867" s="4" t="s">
        <v>790</v>
      </c>
      <c r="E867" s="4" t="s">
        <v>103</v>
      </c>
      <c r="F867" s="4" t="s">
        <v>131</v>
      </c>
      <c r="G867" s="4" t="s">
        <v>198</v>
      </c>
      <c r="H867" s="4" t="s">
        <v>133</v>
      </c>
      <c r="I867" s="5" t="s">
        <v>2820</v>
      </c>
      <c r="J867" s="5" t="s">
        <v>2176</v>
      </c>
      <c r="K867" s="5" t="s">
        <v>2820</v>
      </c>
      <c r="L867" s="5" t="s">
        <v>532</v>
      </c>
      <c r="M867" s="4" t="s">
        <v>137</v>
      </c>
      <c r="N867" s="4" t="s">
        <v>3190</v>
      </c>
      <c r="O867" s="4" t="s">
        <v>103</v>
      </c>
      <c r="P867" s="4" t="s">
        <v>3191</v>
      </c>
      <c r="Q867" s="4" t="s">
        <v>3192</v>
      </c>
      <c r="R867" s="5">
        <v>62569</v>
      </c>
      <c r="S867" s="5">
        <v>20</v>
      </c>
      <c r="T867" s="5">
        <v>20</v>
      </c>
      <c r="U867" s="4" t="s">
        <v>606</v>
      </c>
      <c r="V867" s="4" t="s">
        <v>151</v>
      </c>
      <c r="W867" s="4" t="s">
        <v>103</v>
      </c>
      <c r="X867" s="4" t="s">
        <v>143</v>
      </c>
      <c r="Y867" s="4" t="s">
        <v>152</v>
      </c>
      <c r="Z867" t="str">
        <f t="shared" si="14"/>
        <v>Mar-24</v>
      </c>
    </row>
    <row r="868" spans="1:26" ht="43.2" x14ac:dyDescent="0.3">
      <c r="A868" s="89">
        <v>152</v>
      </c>
      <c r="B868" s="4" t="s">
        <v>129</v>
      </c>
      <c r="C868" s="4" t="s">
        <v>130</v>
      </c>
      <c r="D868" s="4" t="s">
        <v>826</v>
      </c>
      <c r="E868" s="4" t="s">
        <v>103</v>
      </c>
      <c r="F868" s="4" t="s">
        <v>131</v>
      </c>
      <c r="G868" s="4" t="s">
        <v>827</v>
      </c>
      <c r="H868" s="4" t="s">
        <v>133</v>
      </c>
      <c r="I868" s="5" t="s">
        <v>2757</v>
      </c>
      <c r="J868" s="5" t="s">
        <v>136</v>
      </c>
      <c r="K868" s="5" t="s">
        <v>2757</v>
      </c>
      <c r="L868" s="5" t="s">
        <v>487</v>
      </c>
      <c r="M868" s="4" t="s">
        <v>137</v>
      </c>
      <c r="N868" s="4" t="s">
        <v>3193</v>
      </c>
      <c r="O868" s="4" t="s">
        <v>103</v>
      </c>
      <c r="P868" s="4" t="s">
        <v>3194</v>
      </c>
      <c r="Q868" s="4" t="s">
        <v>3195</v>
      </c>
      <c r="R868" s="5">
        <v>62252</v>
      </c>
      <c r="S868" s="5">
        <v>60</v>
      </c>
      <c r="T868" s="5">
        <v>60</v>
      </c>
      <c r="U868" s="4" t="s">
        <v>1137</v>
      </c>
      <c r="V868" s="4" t="s">
        <v>142</v>
      </c>
      <c r="W868" s="4" t="s">
        <v>103</v>
      </c>
      <c r="X868" s="4" t="s">
        <v>143</v>
      </c>
      <c r="Y868" s="4">
        <v>69803</v>
      </c>
      <c r="Z868" t="str">
        <f t="shared" si="14"/>
        <v>Mar-24</v>
      </c>
    </row>
    <row r="869" spans="1:26" ht="43.2" x14ac:dyDescent="0.3">
      <c r="A869" s="89">
        <v>153</v>
      </c>
      <c r="B869" s="4" t="s">
        <v>129</v>
      </c>
      <c r="C869" s="4" t="s">
        <v>130</v>
      </c>
      <c r="D869" s="4" t="s">
        <v>826</v>
      </c>
      <c r="E869" s="4" t="s">
        <v>103</v>
      </c>
      <c r="F869" s="4" t="s">
        <v>131</v>
      </c>
      <c r="G869" s="4" t="s">
        <v>827</v>
      </c>
      <c r="H869" s="4" t="s">
        <v>133</v>
      </c>
      <c r="I869" s="5" t="s">
        <v>2820</v>
      </c>
      <c r="J869" s="5" t="s">
        <v>155</v>
      </c>
      <c r="K869" s="5" t="s">
        <v>2820</v>
      </c>
      <c r="L869" s="5" t="s">
        <v>467</v>
      </c>
      <c r="M869" s="4" t="s">
        <v>137</v>
      </c>
      <c r="N869" s="4" t="s">
        <v>3196</v>
      </c>
      <c r="O869" s="4" t="s">
        <v>103</v>
      </c>
      <c r="P869" s="4" t="s">
        <v>3197</v>
      </c>
      <c r="Q869" s="4" t="s">
        <v>3198</v>
      </c>
      <c r="R869" s="5">
        <v>62565</v>
      </c>
      <c r="S869" s="5">
        <v>60</v>
      </c>
      <c r="T869" s="5">
        <v>60</v>
      </c>
      <c r="U869" s="4" t="s">
        <v>3199</v>
      </c>
      <c r="V869" s="4" t="s">
        <v>151</v>
      </c>
      <c r="W869" s="4" t="s">
        <v>103</v>
      </c>
      <c r="X869" s="4" t="s">
        <v>143</v>
      </c>
      <c r="Y869" s="4" t="s">
        <v>152</v>
      </c>
      <c r="Z869" t="str">
        <f t="shared" si="14"/>
        <v>Mar-24</v>
      </c>
    </row>
    <row r="870" spans="1:26" ht="43.2" x14ac:dyDescent="0.3">
      <c r="A870" s="89">
        <v>154</v>
      </c>
      <c r="B870" s="4" t="s">
        <v>129</v>
      </c>
      <c r="C870" s="4" t="s">
        <v>130</v>
      </c>
      <c r="D870" s="4" t="s">
        <v>826</v>
      </c>
      <c r="E870" s="4" t="s">
        <v>103</v>
      </c>
      <c r="F870" s="4" t="s">
        <v>131</v>
      </c>
      <c r="G870" s="4" t="s">
        <v>827</v>
      </c>
      <c r="H870" s="4" t="s">
        <v>133</v>
      </c>
      <c r="I870" s="5" t="s">
        <v>2839</v>
      </c>
      <c r="J870" s="5" t="s">
        <v>1667</v>
      </c>
      <c r="K870" s="5" t="s">
        <v>2839</v>
      </c>
      <c r="L870" s="5" t="s">
        <v>1849</v>
      </c>
      <c r="M870" s="4" t="s">
        <v>137</v>
      </c>
      <c r="N870" s="4" t="s">
        <v>3200</v>
      </c>
      <c r="O870" s="4" t="s">
        <v>103</v>
      </c>
      <c r="P870" s="4" t="s">
        <v>3200</v>
      </c>
      <c r="Q870" s="4" t="s">
        <v>3201</v>
      </c>
      <c r="R870" s="5">
        <v>62538</v>
      </c>
      <c r="S870" s="5">
        <v>30</v>
      </c>
      <c r="T870" s="5">
        <v>30</v>
      </c>
      <c r="U870" s="4" t="s">
        <v>1893</v>
      </c>
      <c r="V870" s="4" t="s">
        <v>151</v>
      </c>
      <c r="W870" s="4" t="s">
        <v>103</v>
      </c>
      <c r="X870" s="4" t="s">
        <v>143</v>
      </c>
      <c r="Y870" s="4">
        <v>70409</v>
      </c>
      <c r="Z870" t="str">
        <f t="shared" si="14"/>
        <v>Mar-24</v>
      </c>
    </row>
    <row r="871" spans="1:26" ht="43.2" x14ac:dyDescent="0.3">
      <c r="A871" s="89">
        <v>155</v>
      </c>
      <c r="B871" s="4" t="s">
        <v>129</v>
      </c>
      <c r="C871" s="4" t="s">
        <v>130</v>
      </c>
      <c r="D871" s="4" t="s">
        <v>826</v>
      </c>
      <c r="E871" s="4" t="s">
        <v>103</v>
      </c>
      <c r="F871" s="4" t="s">
        <v>131</v>
      </c>
      <c r="G871" s="4" t="s">
        <v>827</v>
      </c>
      <c r="H871" s="4" t="s">
        <v>133</v>
      </c>
      <c r="I871" s="5" t="s">
        <v>2918</v>
      </c>
      <c r="J871" s="5" t="s">
        <v>696</v>
      </c>
      <c r="K871" s="5" t="s">
        <v>2918</v>
      </c>
      <c r="L871" s="5" t="s">
        <v>995</v>
      </c>
      <c r="M871" s="4" t="s">
        <v>137</v>
      </c>
      <c r="N871" s="4" t="s">
        <v>3202</v>
      </c>
      <c r="O871" s="4" t="s">
        <v>103</v>
      </c>
      <c r="P871" s="4" t="s">
        <v>3203</v>
      </c>
      <c r="Q871" s="4" t="s">
        <v>3204</v>
      </c>
      <c r="R871" s="5">
        <v>62635</v>
      </c>
      <c r="S871" s="5">
        <v>30</v>
      </c>
      <c r="T871" s="5">
        <v>30</v>
      </c>
      <c r="U871" s="4" t="s">
        <v>2047</v>
      </c>
      <c r="V871" s="4" t="s">
        <v>197</v>
      </c>
      <c r="W871" s="4" t="s">
        <v>103</v>
      </c>
      <c r="X871" s="4" t="s">
        <v>143</v>
      </c>
      <c r="Y871" s="4" t="s">
        <v>159</v>
      </c>
      <c r="Z871" t="str">
        <f t="shared" si="14"/>
        <v>Mar-24</v>
      </c>
    </row>
    <row r="872" spans="1:26" ht="43.2" x14ac:dyDescent="0.3">
      <c r="A872" s="89">
        <v>156</v>
      </c>
      <c r="B872" s="4" t="s">
        <v>129</v>
      </c>
      <c r="C872" s="4" t="s">
        <v>130</v>
      </c>
      <c r="D872" s="4" t="s">
        <v>826</v>
      </c>
      <c r="E872" s="4" t="s">
        <v>103</v>
      </c>
      <c r="F872" s="4" t="s">
        <v>131</v>
      </c>
      <c r="G872" s="4" t="s">
        <v>827</v>
      </c>
      <c r="H872" s="4" t="s">
        <v>133</v>
      </c>
      <c r="I872" s="5" t="s">
        <v>2918</v>
      </c>
      <c r="J872" s="5" t="s">
        <v>531</v>
      </c>
      <c r="K872" s="5" t="s">
        <v>2918</v>
      </c>
      <c r="L872" s="5" t="s">
        <v>532</v>
      </c>
      <c r="M872" s="4" t="s">
        <v>137</v>
      </c>
      <c r="N872" s="4" t="s">
        <v>3205</v>
      </c>
      <c r="O872" s="4" t="s">
        <v>103</v>
      </c>
      <c r="P872" s="4" t="s">
        <v>3205</v>
      </c>
      <c r="Q872" s="4" t="s">
        <v>3206</v>
      </c>
      <c r="R872" s="5">
        <v>62615</v>
      </c>
      <c r="S872" s="5">
        <v>30</v>
      </c>
      <c r="T872" s="5">
        <v>30</v>
      </c>
      <c r="U872" s="4" t="s">
        <v>2127</v>
      </c>
      <c r="V872" s="4" t="s">
        <v>151</v>
      </c>
      <c r="W872" s="4" t="s">
        <v>103</v>
      </c>
      <c r="X872" s="4" t="s">
        <v>143</v>
      </c>
      <c r="Y872" s="4">
        <v>69919</v>
      </c>
      <c r="Z872" t="str">
        <f t="shared" si="14"/>
        <v>Mar-24</v>
      </c>
    </row>
    <row r="873" spans="1:26" ht="43.2" x14ac:dyDescent="0.3">
      <c r="A873" s="89">
        <v>157</v>
      </c>
      <c r="B873" s="4" t="s">
        <v>129</v>
      </c>
      <c r="C873" s="4" t="s">
        <v>130</v>
      </c>
      <c r="D873" s="4" t="s">
        <v>831</v>
      </c>
      <c r="E873" s="4" t="s">
        <v>103</v>
      </c>
      <c r="F873" s="4" t="s">
        <v>131</v>
      </c>
      <c r="G873" s="4" t="s">
        <v>132</v>
      </c>
      <c r="H873" s="4" t="s">
        <v>167</v>
      </c>
      <c r="I873" s="5" t="s">
        <v>2810</v>
      </c>
      <c r="J873" s="5" t="s">
        <v>487</v>
      </c>
      <c r="K873" s="5" t="s">
        <v>2810</v>
      </c>
      <c r="L873" s="5" t="s">
        <v>361</v>
      </c>
      <c r="M873" s="4" t="s">
        <v>223</v>
      </c>
      <c r="N873" s="4" t="s">
        <v>3094</v>
      </c>
      <c r="O873" s="4" t="s">
        <v>2601</v>
      </c>
      <c r="P873" s="4" t="s">
        <v>3094</v>
      </c>
      <c r="Q873" s="4" t="s">
        <v>3207</v>
      </c>
      <c r="R873" s="5">
        <v>62319</v>
      </c>
      <c r="S873" s="5">
        <v>60</v>
      </c>
      <c r="T873" s="5">
        <v>60</v>
      </c>
      <c r="U873" s="4" t="s">
        <v>377</v>
      </c>
      <c r="V873" s="4" t="s">
        <v>142</v>
      </c>
      <c r="W873" s="4" t="s">
        <v>103</v>
      </c>
      <c r="X873" s="4" t="s">
        <v>143</v>
      </c>
      <c r="Y873" s="4">
        <v>72200</v>
      </c>
      <c r="Z873" t="str">
        <f t="shared" si="14"/>
        <v>Mar-24</v>
      </c>
    </row>
    <row r="874" spans="1:26" ht="57.6" x14ac:dyDescent="0.3">
      <c r="A874" s="89">
        <v>158</v>
      </c>
      <c r="B874" s="4" t="s">
        <v>129</v>
      </c>
      <c r="C874" s="4" t="s">
        <v>130</v>
      </c>
      <c r="D874" s="4" t="s">
        <v>831</v>
      </c>
      <c r="E874" s="4" t="s">
        <v>103</v>
      </c>
      <c r="F874" s="4" t="s">
        <v>131</v>
      </c>
      <c r="G874" s="4" t="s">
        <v>166</v>
      </c>
      <c r="H874" s="4" t="s">
        <v>133</v>
      </c>
      <c r="I874" s="5" t="s">
        <v>2900</v>
      </c>
      <c r="J874" s="5" t="s">
        <v>183</v>
      </c>
      <c r="K874" s="5" t="s">
        <v>2900</v>
      </c>
      <c r="L874" s="5" t="s">
        <v>474</v>
      </c>
      <c r="M874" s="4" t="s">
        <v>263</v>
      </c>
      <c r="N874" s="4" t="s">
        <v>3208</v>
      </c>
      <c r="O874" s="4" t="s">
        <v>103</v>
      </c>
      <c r="P874" s="4" t="s">
        <v>3209</v>
      </c>
      <c r="Q874" s="4" t="s">
        <v>3210</v>
      </c>
      <c r="R874" s="5">
        <v>62549</v>
      </c>
      <c r="S874" s="5">
        <v>360</v>
      </c>
      <c r="T874" s="5">
        <v>360</v>
      </c>
      <c r="U874" s="4" t="s">
        <v>541</v>
      </c>
      <c r="V874" s="4" t="s">
        <v>142</v>
      </c>
      <c r="W874" s="4" t="s">
        <v>103</v>
      </c>
      <c r="X874" s="4" t="s">
        <v>143</v>
      </c>
      <c r="Y874" s="4" t="s">
        <v>388</v>
      </c>
      <c r="Z874" t="str">
        <f t="shared" si="14"/>
        <v>Mar-24</v>
      </c>
    </row>
    <row r="875" spans="1:26" ht="43.2" x14ac:dyDescent="0.3">
      <c r="A875" s="89">
        <v>159</v>
      </c>
      <c r="B875" s="4" t="s">
        <v>129</v>
      </c>
      <c r="C875" s="4" t="s">
        <v>130</v>
      </c>
      <c r="D875" s="4" t="s">
        <v>840</v>
      </c>
      <c r="E875" s="4" t="s">
        <v>103</v>
      </c>
      <c r="F875" s="4" t="s">
        <v>131</v>
      </c>
      <c r="G875" s="4" t="s">
        <v>132</v>
      </c>
      <c r="H875" s="4" t="s">
        <v>133</v>
      </c>
      <c r="I875" s="5" t="s">
        <v>2794</v>
      </c>
      <c r="J875" s="5" t="s">
        <v>682</v>
      </c>
      <c r="K875" s="5" t="s">
        <v>2794</v>
      </c>
      <c r="L875" s="5" t="s">
        <v>183</v>
      </c>
      <c r="M875" s="4" t="s">
        <v>137</v>
      </c>
      <c r="N875" s="4" t="s">
        <v>3211</v>
      </c>
      <c r="O875" s="4" t="s">
        <v>103</v>
      </c>
      <c r="P875" s="4" t="s">
        <v>3212</v>
      </c>
      <c r="Q875" s="4" t="s">
        <v>3213</v>
      </c>
      <c r="R875" s="5">
        <v>62445</v>
      </c>
      <c r="S875" s="5">
        <v>380</v>
      </c>
      <c r="T875" s="5">
        <v>380</v>
      </c>
      <c r="U875" s="4" t="s">
        <v>3214</v>
      </c>
      <c r="V875" s="4" t="s">
        <v>197</v>
      </c>
      <c r="W875" s="4" t="s">
        <v>103</v>
      </c>
      <c r="X875" s="4" t="s">
        <v>143</v>
      </c>
      <c r="Y875" s="4" t="s">
        <v>152</v>
      </c>
      <c r="Z875" t="str">
        <f t="shared" si="14"/>
        <v>Mar-24</v>
      </c>
    </row>
    <row r="876" spans="1:26" ht="43.2" x14ac:dyDescent="0.3">
      <c r="A876" s="89">
        <v>160</v>
      </c>
      <c r="B876" s="4" t="s">
        <v>129</v>
      </c>
      <c r="C876" s="4" t="s">
        <v>1397</v>
      </c>
      <c r="D876" s="4" t="s">
        <v>1554</v>
      </c>
      <c r="E876" s="4" t="s">
        <v>103</v>
      </c>
      <c r="F876" s="4" t="s">
        <v>131</v>
      </c>
      <c r="G876" s="4" t="s">
        <v>198</v>
      </c>
      <c r="H876" s="4" t="s">
        <v>133</v>
      </c>
      <c r="I876" s="5" t="s">
        <v>2753</v>
      </c>
      <c r="J876" s="5" t="s">
        <v>531</v>
      </c>
      <c r="K876" s="5" t="s">
        <v>2753</v>
      </c>
      <c r="L876" s="5" t="s">
        <v>279</v>
      </c>
      <c r="M876" s="4" t="s">
        <v>137</v>
      </c>
      <c r="N876" s="4" t="s">
        <v>3215</v>
      </c>
      <c r="O876" s="4" t="s">
        <v>103</v>
      </c>
      <c r="P876" s="4" t="s">
        <v>3216</v>
      </c>
      <c r="Q876" s="4" t="s">
        <v>3217</v>
      </c>
      <c r="R876" s="5">
        <v>62206</v>
      </c>
      <c r="S876" s="5">
        <v>45</v>
      </c>
      <c r="T876" s="5">
        <v>45</v>
      </c>
      <c r="U876" s="4" t="s">
        <v>3218</v>
      </c>
      <c r="V876" s="4" t="s">
        <v>151</v>
      </c>
      <c r="W876" s="4" t="s">
        <v>103</v>
      </c>
      <c r="X876" s="4" t="s">
        <v>143</v>
      </c>
      <c r="Y876" s="4" t="s">
        <v>152</v>
      </c>
      <c r="Z876" t="str">
        <f t="shared" si="14"/>
        <v>Mar-24</v>
      </c>
    </row>
    <row r="877" spans="1:26" ht="57.6" x14ac:dyDescent="0.3">
      <c r="A877" s="89">
        <v>161</v>
      </c>
      <c r="B877" s="4" t="s">
        <v>129</v>
      </c>
      <c r="C877" s="4" t="s">
        <v>1397</v>
      </c>
      <c r="D877" s="4" t="s">
        <v>1554</v>
      </c>
      <c r="E877" s="4" t="s">
        <v>103</v>
      </c>
      <c r="F877" s="4" t="s">
        <v>131</v>
      </c>
      <c r="G877" s="4" t="s">
        <v>198</v>
      </c>
      <c r="H877" s="4" t="s">
        <v>167</v>
      </c>
      <c r="I877" s="5" t="s">
        <v>2923</v>
      </c>
      <c r="J877" s="5" t="s">
        <v>145</v>
      </c>
      <c r="K877" s="5" t="s">
        <v>2923</v>
      </c>
      <c r="L877" s="5" t="s">
        <v>154</v>
      </c>
      <c r="M877" s="4" t="s">
        <v>223</v>
      </c>
      <c r="N877" s="4" t="s">
        <v>3219</v>
      </c>
      <c r="O877" s="4" t="s">
        <v>170</v>
      </c>
      <c r="P877" s="4" t="s">
        <v>3219</v>
      </c>
      <c r="Q877" s="4" t="s">
        <v>3220</v>
      </c>
      <c r="R877" s="5">
        <v>62374</v>
      </c>
      <c r="S877" s="5">
        <v>30</v>
      </c>
      <c r="T877" s="5">
        <v>30</v>
      </c>
      <c r="U877" s="4" t="s">
        <v>417</v>
      </c>
      <c r="V877" s="4" t="s">
        <v>151</v>
      </c>
      <c r="W877" s="4" t="s">
        <v>103</v>
      </c>
      <c r="X877" s="4" t="s">
        <v>143</v>
      </c>
      <c r="Y877" s="4" t="s">
        <v>152</v>
      </c>
      <c r="Z877" t="str">
        <f t="shared" si="14"/>
        <v>Mar-24</v>
      </c>
    </row>
    <row r="878" spans="1:26" ht="57.6" x14ac:dyDescent="0.3">
      <c r="A878" s="89">
        <v>162</v>
      </c>
      <c r="B878" s="4" t="s">
        <v>129</v>
      </c>
      <c r="C878" s="4" t="s">
        <v>1397</v>
      </c>
      <c r="D878" s="4" t="s">
        <v>1554</v>
      </c>
      <c r="E878" s="4" t="s">
        <v>103</v>
      </c>
      <c r="F878" s="4" t="s">
        <v>131</v>
      </c>
      <c r="G878" s="4" t="s">
        <v>198</v>
      </c>
      <c r="H878" s="4" t="s">
        <v>167</v>
      </c>
      <c r="I878" s="5" t="s">
        <v>2834</v>
      </c>
      <c r="J878" s="5" t="s">
        <v>550</v>
      </c>
      <c r="K878" s="5" t="s">
        <v>2834</v>
      </c>
      <c r="L878" s="5" t="s">
        <v>145</v>
      </c>
      <c r="M878" s="4" t="s">
        <v>223</v>
      </c>
      <c r="N878" s="4" t="s">
        <v>3221</v>
      </c>
      <c r="O878" s="4" t="s">
        <v>170</v>
      </c>
      <c r="P878" s="4" t="s">
        <v>3221</v>
      </c>
      <c r="Q878" s="4" t="s">
        <v>3222</v>
      </c>
      <c r="R878" s="5">
        <v>62478</v>
      </c>
      <c r="S878" s="5">
        <v>480</v>
      </c>
      <c r="T878" s="5">
        <v>480</v>
      </c>
      <c r="U878" s="4" t="s">
        <v>3223</v>
      </c>
      <c r="V878" s="4" t="s">
        <v>142</v>
      </c>
      <c r="W878" s="4" t="s">
        <v>103</v>
      </c>
      <c r="X878" s="4" t="s">
        <v>394</v>
      </c>
      <c r="Y878" s="4" t="s">
        <v>159</v>
      </c>
      <c r="Z878" t="str">
        <f t="shared" si="14"/>
        <v>Mar-24</v>
      </c>
    </row>
    <row r="879" spans="1:26" ht="43.2" x14ac:dyDescent="0.3">
      <c r="A879" s="89">
        <v>163</v>
      </c>
      <c r="B879" s="4" t="s">
        <v>129</v>
      </c>
      <c r="C879" s="4" t="s">
        <v>1397</v>
      </c>
      <c r="D879" s="4" t="s">
        <v>1554</v>
      </c>
      <c r="E879" s="4" t="s">
        <v>103</v>
      </c>
      <c r="F879" s="4" t="s">
        <v>131</v>
      </c>
      <c r="G879" s="4" t="s">
        <v>198</v>
      </c>
      <c r="H879" s="4" t="s">
        <v>133</v>
      </c>
      <c r="I879" s="5" t="s">
        <v>2997</v>
      </c>
      <c r="J879" s="5" t="s">
        <v>242</v>
      </c>
      <c r="K879" s="5" t="s">
        <v>2997</v>
      </c>
      <c r="L879" s="5" t="s">
        <v>1975</v>
      </c>
      <c r="M879" s="4" t="s">
        <v>137</v>
      </c>
      <c r="N879" s="4" t="s">
        <v>3224</v>
      </c>
      <c r="O879" s="4" t="s">
        <v>103</v>
      </c>
      <c r="P879" s="4" t="s">
        <v>3224</v>
      </c>
      <c r="Q879" s="4" t="s">
        <v>3225</v>
      </c>
      <c r="R879" s="5">
        <v>62622</v>
      </c>
      <c r="S879" s="5">
        <v>15</v>
      </c>
      <c r="T879" s="5">
        <v>15</v>
      </c>
      <c r="U879" s="4" t="s">
        <v>1467</v>
      </c>
      <c r="V879" s="4" t="s">
        <v>151</v>
      </c>
      <c r="W879" s="4" t="s">
        <v>103</v>
      </c>
      <c r="X879" s="4" t="s">
        <v>143</v>
      </c>
      <c r="Y879" s="4">
        <v>70417</v>
      </c>
      <c r="Z879" t="str">
        <f t="shared" si="14"/>
        <v>Mar-24</v>
      </c>
    </row>
    <row r="880" spans="1:26" ht="43.2" x14ac:dyDescent="0.3">
      <c r="A880" s="89">
        <v>164</v>
      </c>
      <c r="B880" s="4" t="s">
        <v>129</v>
      </c>
      <c r="C880" s="4" t="s">
        <v>130</v>
      </c>
      <c r="D880" s="4" t="s">
        <v>1555</v>
      </c>
      <c r="E880" s="4" t="s">
        <v>103</v>
      </c>
      <c r="F880" s="4" t="s">
        <v>131</v>
      </c>
      <c r="G880" s="4" t="s">
        <v>132</v>
      </c>
      <c r="H880" s="4" t="s">
        <v>167</v>
      </c>
      <c r="I880" s="5" t="s">
        <v>2753</v>
      </c>
      <c r="J880" s="5" t="s">
        <v>598</v>
      </c>
      <c r="K880" s="5" t="s">
        <v>2757</v>
      </c>
      <c r="L880" s="5" t="s">
        <v>759</v>
      </c>
      <c r="M880" s="4" t="s">
        <v>223</v>
      </c>
      <c r="N880" s="4" t="s">
        <v>3226</v>
      </c>
      <c r="O880" s="4" t="s">
        <v>103</v>
      </c>
      <c r="P880" s="4" t="s">
        <v>3226</v>
      </c>
      <c r="Q880" s="4" t="s">
        <v>3227</v>
      </c>
      <c r="R880" s="5">
        <v>62212</v>
      </c>
      <c r="S880" s="5">
        <v>1695</v>
      </c>
      <c r="T880" s="5">
        <v>1695</v>
      </c>
      <c r="U880" s="4" t="s">
        <v>620</v>
      </c>
      <c r="V880" s="4" t="s">
        <v>151</v>
      </c>
      <c r="W880" s="4" t="s">
        <v>103</v>
      </c>
      <c r="X880" s="4" t="s">
        <v>143</v>
      </c>
      <c r="Y880" s="4" t="s">
        <v>152</v>
      </c>
      <c r="Z880" t="str">
        <f t="shared" si="14"/>
        <v>Mar-24</v>
      </c>
    </row>
    <row r="881" spans="1:26" ht="57.6" x14ac:dyDescent="0.3">
      <c r="A881" s="89">
        <v>165</v>
      </c>
      <c r="B881" s="4" t="s">
        <v>129</v>
      </c>
      <c r="C881" s="4" t="s">
        <v>644</v>
      </c>
      <c r="D881" s="4" t="s">
        <v>2114</v>
      </c>
      <c r="E881" s="4" t="s">
        <v>103</v>
      </c>
      <c r="F881" s="4" t="s">
        <v>131</v>
      </c>
      <c r="G881" s="4" t="s">
        <v>132</v>
      </c>
      <c r="H881" s="4" t="s">
        <v>167</v>
      </c>
      <c r="I881" s="5" t="s">
        <v>2898</v>
      </c>
      <c r="J881" s="5" t="s">
        <v>906</v>
      </c>
      <c r="K881" s="5" t="s">
        <v>2898</v>
      </c>
      <c r="L881" s="5" t="s">
        <v>361</v>
      </c>
      <c r="M881" s="4" t="s">
        <v>223</v>
      </c>
      <c r="N881" s="4" t="s">
        <v>3228</v>
      </c>
      <c r="O881" s="4" t="s">
        <v>170</v>
      </c>
      <c r="P881" s="4" t="s">
        <v>3228</v>
      </c>
      <c r="Q881" s="4" t="s">
        <v>3229</v>
      </c>
      <c r="R881" s="5">
        <v>62482</v>
      </c>
      <c r="S881" s="5">
        <v>240</v>
      </c>
      <c r="T881" s="5">
        <v>240</v>
      </c>
      <c r="U881" s="4" t="s">
        <v>3141</v>
      </c>
      <c r="V881" s="4" t="s">
        <v>142</v>
      </c>
      <c r="W881" s="4" t="s">
        <v>103</v>
      </c>
      <c r="X881" s="4" t="s">
        <v>143</v>
      </c>
      <c r="Y881" s="4" t="s">
        <v>159</v>
      </c>
      <c r="Z881" t="str">
        <f t="shared" si="14"/>
        <v>Mar-24</v>
      </c>
    </row>
    <row r="882" spans="1:26" ht="57.6" x14ac:dyDescent="0.3">
      <c r="A882" s="89">
        <v>166</v>
      </c>
      <c r="B882" s="4" t="s">
        <v>129</v>
      </c>
      <c r="C882" s="4" t="s">
        <v>644</v>
      </c>
      <c r="D882" s="4" t="s">
        <v>2114</v>
      </c>
      <c r="E882" s="4" t="s">
        <v>103</v>
      </c>
      <c r="F882" s="4" t="s">
        <v>131</v>
      </c>
      <c r="G882" s="4" t="s">
        <v>132</v>
      </c>
      <c r="H882" s="4" t="s">
        <v>167</v>
      </c>
      <c r="I882" s="5" t="s">
        <v>2900</v>
      </c>
      <c r="J882" s="5" t="s">
        <v>182</v>
      </c>
      <c r="K882" s="5" t="s">
        <v>2900</v>
      </c>
      <c r="L882" s="5" t="s">
        <v>183</v>
      </c>
      <c r="M882" s="4" t="s">
        <v>223</v>
      </c>
      <c r="N882" s="4" t="s">
        <v>3230</v>
      </c>
      <c r="O882" s="4" t="s">
        <v>170</v>
      </c>
      <c r="P882" s="4" t="s">
        <v>3230</v>
      </c>
      <c r="Q882" s="4" t="s">
        <v>3231</v>
      </c>
      <c r="R882" s="5">
        <v>62485</v>
      </c>
      <c r="S882" s="5">
        <v>30</v>
      </c>
      <c r="T882" s="5">
        <v>30</v>
      </c>
      <c r="U882" s="4" t="s">
        <v>3141</v>
      </c>
      <c r="V882" s="4" t="s">
        <v>142</v>
      </c>
      <c r="W882" s="4" t="s">
        <v>103</v>
      </c>
      <c r="X882" s="4" t="s">
        <v>143</v>
      </c>
      <c r="Y882" s="4" t="s">
        <v>159</v>
      </c>
      <c r="Z882" t="str">
        <f t="shared" si="14"/>
        <v>Mar-24</v>
      </c>
    </row>
    <row r="883" spans="1:26" ht="57.6" x14ac:dyDescent="0.3">
      <c r="A883" s="89">
        <v>167</v>
      </c>
      <c r="B883" s="4" t="s">
        <v>129</v>
      </c>
      <c r="C883" s="4" t="s">
        <v>644</v>
      </c>
      <c r="D883" s="4" t="s">
        <v>3232</v>
      </c>
      <c r="E883" s="4" t="s">
        <v>103</v>
      </c>
      <c r="F883" s="4" t="s">
        <v>131</v>
      </c>
      <c r="G883" s="4" t="s">
        <v>132</v>
      </c>
      <c r="H883" s="4" t="s">
        <v>133</v>
      </c>
      <c r="I883" s="5" t="s">
        <v>2758</v>
      </c>
      <c r="J883" s="5" t="s">
        <v>155</v>
      </c>
      <c r="K883" s="5" t="s">
        <v>2758</v>
      </c>
      <c r="L883" s="5" t="s">
        <v>532</v>
      </c>
      <c r="M883" s="4" t="s">
        <v>137</v>
      </c>
      <c r="N883" s="4" t="s">
        <v>3233</v>
      </c>
      <c r="O883" s="4" t="s">
        <v>170</v>
      </c>
      <c r="P883" s="4" t="s">
        <v>3233</v>
      </c>
      <c r="Q883" s="4" t="s">
        <v>3234</v>
      </c>
      <c r="R883" s="5">
        <v>62216</v>
      </c>
      <c r="S883" s="5">
        <v>15</v>
      </c>
      <c r="T883" s="5">
        <v>15</v>
      </c>
      <c r="U883" s="4" t="s">
        <v>2127</v>
      </c>
      <c r="V883" s="4" t="s">
        <v>151</v>
      </c>
      <c r="W883" s="4" t="s">
        <v>103</v>
      </c>
      <c r="X883" s="4" t="s">
        <v>143</v>
      </c>
      <c r="Y883" s="4">
        <v>69811</v>
      </c>
      <c r="Z883" t="str">
        <f t="shared" si="14"/>
        <v>Mar-24</v>
      </c>
    </row>
    <row r="884" spans="1:26" ht="43.2" x14ac:dyDescent="0.3">
      <c r="A884" s="89">
        <v>168</v>
      </c>
      <c r="B884" s="4" t="s">
        <v>129</v>
      </c>
      <c r="C884" s="4" t="s">
        <v>644</v>
      </c>
      <c r="D884" s="4" t="s">
        <v>3232</v>
      </c>
      <c r="E884" s="4" t="s">
        <v>103</v>
      </c>
      <c r="F884" s="4" t="s">
        <v>131</v>
      </c>
      <c r="G884" s="4" t="s">
        <v>132</v>
      </c>
      <c r="H884" s="4" t="s">
        <v>133</v>
      </c>
      <c r="I884" s="5" t="s">
        <v>2810</v>
      </c>
      <c r="J884" s="5" t="s">
        <v>435</v>
      </c>
      <c r="K884" s="5" t="s">
        <v>2810</v>
      </c>
      <c r="L884" s="5" t="s">
        <v>331</v>
      </c>
      <c r="M884" s="4" t="s">
        <v>137</v>
      </c>
      <c r="N884" s="4" t="s">
        <v>3235</v>
      </c>
      <c r="O884" s="4" t="s">
        <v>103</v>
      </c>
      <c r="P884" s="4" t="s">
        <v>3236</v>
      </c>
      <c r="Q884" s="4" t="s">
        <v>3237</v>
      </c>
      <c r="R884" s="5">
        <v>62296</v>
      </c>
      <c r="S884" s="5">
        <v>30</v>
      </c>
      <c r="T884" s="5">
        <v>30</v>
      </c>
      <c r="U884" s="4" t="s">
        <v>2104</v>
      </c>
      <c r="V884" s="4" t="s">
        <v>197</v>
      </c>
      <c r="W884" s="4" t="s">
        <v>103</v>
      </c>
      <c r="X884" s="4" t="s">
        <v>143</v>
      </c>
      <c r="Y884" s="4">
        <v>69823</v>
      </c>
      <c r="Z884" t="str">
        <f t="shared" si="14"/>
        <v>Mar-24</v>
      </c>
    </row>
    <row r="885" spans="1:26" ht="57.6" x14ac:dyDescent="0.3">
      <c r="A885" s="89">
        <v>169</v>
      </c>
      <c r="B885" s="4" t="s">
        <v>129</v>
      </c>
      <c r="C885" s="4" t="s">
        <v>1335</v>
      </c>
      <c r="D885" s="4" t="s">
        <v>2119</v>
      </c>
      <c r="E885" s="4" t="s">
        <v>103</v>
      </c>
      <c r="F885" s="4" t="s">
        <v>131</v>
      </c>
      <c r="G885" s="4" t="s">
        <v>166</v>
      </c>
      <c r="H885" s="4" t="s">
        <v>133</v>
      </c>
      <c r="I885" s="5" t="s">
        <v>2241</v>
      </c>
      <c r="J885" s="5" t="s">
        <v>353</v>
      </c>
      <c r="K885" s="5" t="s">
        <v>2241</v>
      </c>
      <c r="L885" s="5" t="s">
        <v>621</v>
      </c>
      <c r="M885" s="4" t="s">
        <v>707</v>
      </c>
      <c r="N885" s="4" t="s">
        <v>2168</v>
      </c>
      <c r="O885" s="4" t="s">
        <v>3238</v>
      </c>
      <c r="P885" s="4" t="s">
        <v>2168</v>
      </c>
      <c r="Q885" s="4" t="s">
        <v>3239</v>
      </c>
      <c r="R885" s="5">
        <v>62170</v>
      </c>
      <c r="S885" s="5">
        <v>0</v>
      </c>
      <c r="T885" s="5">
        <v>0</v>
      </c>
      <c r="U885" s="4" t="s">
        <v>260</v>
      </c>
      <c r="V885" s="4" t="s">
        <v>151</v>
      </c>
      <c r="W885" s="4" t="s">
        <v>103</v>
      </c>
      <c r="X885" s="4" t="s">
        <v>143</v>
      </c>
      <c r="Y885" s="4" t="s">
        <v>499</v>
      </c>
      <c r="Z885" t="str">
        <f t="shared" si="14"/>
        <v>Mar-24</v>
      </c>
    </row>
    <row r="886" spans="1:26" ht="43.2" x14ac:dyDescent="0.3">
      <c r="A886" s="89">
        <v>170</v>
      </c>
      <c r="B886" s="4" t="s">
        <v>129</v>
      </c>
      <c r="C886" s="4" t="s">
        <v>529</v>
      </c>
      <c r="D886" s="4" t="s">
        <v>901</v>
      </c>
      <c r="E886" s="4" t="s">
        <v>103</v>
      </c>
      <c r="F886" s="4" t="s">
        <v>131</v>
      </c>
      <c r="G886" s="4" t="s">
        <v>132</v>
      </c>
      <c r="H886" s="4" t="s">
        <v>133</v>
      </c>
      <c r="I886" s="5" t="s">
        <v>2810</v>
      </c>
      <c r="J886" s="5" t="s">
        <v>687</v>
      </c>
      <c r="K886" s="5" t="s">
        <v>2810</v>
      </c>
      <c r="L886" s="5" t="s">
        <v>487</v>
      </c>
      <c r="M886" s="4" t="s">
        <v>137</v>
      </c>
      <c r="N886" s="4" t="s">
        <v>3240</v>
      </c>
      <c r="O886" s="4" t="s">
        <v>1757</v>
      </c>
      <c r="P886" s="4" t="s">
        <v>3241</v>
      </c>
      <c r="Q886" s="4" t="s">
        <v>3242</v>
      </c>
      <c r="R886" s="5">
        <v>62282</v>
      </c>
      <c r="S886" s="5">
        <v>20</v>
      </c>
      <c r="T886" s="5">
        <v>20</v>
      </c>
      <c r="U886" s="4" t="s">
        <v>260</v>
      </c>
      <c r="V886" s="4" t="s">
        <v>142</v>
      </c>
      <c r="W886" s="4" t="s">
        <v>103</v>
      </c>
      <c r="X886" s="4" t="s">
        <v>143</v>
      </c>
      <c r="Y886" s="4">
        <v>70303</v>
      </c>
      <c r="Z886" t="str">
        <f t="shared" si="14"/>
        <v>Mar-24</v>
      </c>
    </row>
    <row r="887" spans="1:26" ht="72" x14ac:dyDescent="0.3">
      <c r="A887" s="89">
        <v>171</v>
      </c>
      <c r="B887" s="4" t="s">
        <v>129</v>
      </c>
      <c r="C887" s="4" t="s">
        <v>529</v>
      </c>
      <c r="D887" s="4" t="s">
        <v>901</v>
      </c>
      <c r="E887" s="4" t="s">
        <v>103</v>
      </c>
      <c r="F887" s="4" t="s">
        <v>131</v>
      </c>
      <c r="G887" s="4" t="s">
        <v>132</v>
      </c>
      <c r="H887" s="4" t="s">
        <v>133</v>
      </c>
      <c r="I887" s="5" t="s">
        <v>2839</v>
      </c>
      <c r="J887" s="5" t="s">
        <v>760</v>
      </c>
      <c r="K887" s="5" t="s">
        <v>2839</v>
      </c>
      <c r="L887" s="5" t="s">
        <v>1605</v>
      </c>
      <c r="M887" s="4" t="s">
        <v>137</v>
      </c>
      <c r="N887" s="4" t="s">
        <v>3243</v>
      </c>
      <c r="O887" s="4" t="s">
        <v>103</v>
      </c>
      <c r="P887" s="4" t="s">
        <v>3244</v>
      </c>
      <c r="Q887" s="4" t="s">
        <v>3245</v>
      </c>
      <c r="R887" s="5">
        <v>62531</v>
      </c>
      <c r="S887" s="5">
        <v>50</v>
      </c>
      <c r="T887" s="5">
        <v>50</v>
      </c>
      <c r="U887" s="4" t="s">
        <v>3246</v>
      </c>
      <c r="V887" s="4" t="s">
        <v>151</v>
      </c>
      <c r="W887" s="4" t="s">
        <v>103</v>
      </c>
      <c r="X887" s="4" t="s">
        <v>143</v>
      </c>
      <c r="Y887" s="4" t="s">
        <v>395</v>
      </c>
      <c r="Z887" t="str">
        <f t="shared" si="14"/>
        <v>Mar-24</v>
      </c>
    </row>
    <row r="888" spans="1:26" ht="43.2" x14ac:dyDescent="0.3">
      <c r="A888" s="89">
        <v>172</v>
      </c>
      <c r="B888" s="4" t="s">
        <v>129</v>
      </c>
      <c r="C888" s="4" t="s">
        <v>529</v>
      </c>
      <c r="D888" s="4" t="s">
        <v>901</v>
      </c>
      <c r="E888" s="4" t="s">
        <v>103</v>
      </c>
      <c r="F888" s="4" t="s">
        <v>131</v>
      </c>
      <c r="G888" s="4" t="s">
        <v>132</v>
      </c>
      <c r="H888" s="4" t="s">
        <v>133</v>
      </c>
      <c r="I888" s="5" t="s">
        <v>2918</v>
      </c>
      <c r="J888" s="5" t="s">
        <v>246</v>
      </c>
      <c r="K888" s="5" t="s">
        <v>2918</v>
      </c>
      <c r="L888" s="5" t="s">
        <v>353</v>
      </c>
      <c r="M888" s="4" t="s">
        <v>137</v>
      </c>
      <c r="N888" s="4" t="s">
        <v>3247</v>
      </c>
      <c r="O888" s="4" t="s">
        <v>103</v>
      </c>
      <c r="P888" s="4" t="s">
        <v>3247</v>
      </c>
      <c r="Q888" s="4" t="s">
        <v>3248</v>
      </c>
      <c r="R888" s="5">
        <v>62616</v>
      </c>
      <c r="S888" s="5">
        <v>30</v>
      </c>
      <c r="T888" s="5">
        <v>30</v>
      </c>
      <c r="U888" s="4" t="s">
        <v>3249</v>
      </c>
      <c r="V888" s="4" t="s">
        <v>151</v>
      </c>
      <c r="W888" s="4" t="s">
        <v>103</v>
      </c>
      <c r="X888" s="4" t="s">
        <v>143</v>
      </c>
      <c r="Y888" s="4" t="s">
        <v>152</v>
      </c>
      <c r="Z888" t="str">
        <f t="shared" si="14"/>
        <v>Mar-24</v>
      </c>
    </row>
    <row r="889" spans="1:26" ht="43.2" x14ac:dyDescent="0.3">
      <c r="A889" s="89">
        <v>173</v>
      </c>
      <c r="B889" s="4" t="s">
        <v>129</v>
      </c>
      <c r="C889" s="4" t="s">
        <v>529</v>
      </c>
      <c r="D889" s="4" t="s">
        <v>1569</v>
      </c>
      <c r="E889" s="4" t="s">
        <v>103</v>
      </c>
      <c r="F889" s="4" t="s">
        <v>131</v>
      </c>
      <c r="G889" s="4" t="s">
        <v>132</v>
      </c>
      <c r="H889" s="4" t="s">
        <v>167</v>
      </c>
      <c r="I889" s="5" t="s">
        <v>2806</v>
      </c>
      <c r="J889" s="5" t="s">
        <v>315</v>
      </c>
      <c r="K889" s="5" t="s">
        <v>2806</v>
      </c>
      <c r="L889" s="5" t="s">
        <v>200</v>
      </c>
      <c r="M889" s="4" t="s">
        <v>223</v>
      </c>
      <c r="N889" s="4" t="s">
        <v>3250</v>
      </c>
      <c r="O889" s="4" t="s">
        <v>103</v>
      </c>
      <c r="P889" s="4" t="s">
        <v>3251</v>
      </c>
      <c r="Q889" s="4" t="s">
        <v>3252</v>
      </c>
      <c r="R889" s="5">
        <v>62273</v>
      </c>
      <c r="S889" s="5">
        <v>30</v>
      </c>
      <c r="T889" s="5">
        <v>30</v>
      </c>
      <c r="U889" s="4" t="s">
        <v>1334</v>
      </c>
      <c r="V889" s="4" t="s">
        <v>197</v>
      </c>
      <c r="W889" s="4" t="s">
        <v>103</v>
      </c>
      <c r="X889" s="4" t="s">
        <v>143</v>
      </c>
      <c r="Y889" s="4">
        <v>72197</v>
      </c>
      <c r="Z889" t="str">
        <f t="shared" si="14"/>
        <v>Mar-24</v>
      </c>
    </row>
    <row r="890" spans="1:26" ht="57.6" x14ac:dyDescent="0.3">
      <c r="A890" s="89">
        <v>174</v>
      </c>
      <c r="B890" s="4" t="s">
        <v>129</v>
      </c>
      <c r="C890" s="4" t="s">
        <v>529</v>
      </c>
      <c r="D890" s="4" t="s">
        <v>1569</v>
      </c>
      <c r="E890" s="4" t="s">
        <v>103</v>
      </c>
      <c r="F890" s="4" t="s">
        <v>131</v>
      </c>
      <c r="G890" s="4" t="s">
        <v>132</v>
      </c>
      <c r="H890" s="4" t="s">
        <v>167</v>
      </c>
      <c r="I890" s="5" t="s">
        <v>2794</v>
      </c>
      <c r="J890" s="5" t="s">
        <v>550</v>
      </c>
      <c r="K890" s="5" t="s">
        <v>2794</v>
      </c>
      <c r="L890" s="5" t="s">
        <v>2289</v>
      </c>
      <c r="M890" s="4" t="s">
        <v>223</v>
      </c>
      <c r="N890" s="4" t="s">
        <v>3253</v>
      </c>
      <c r="O890" s="4" t="s">
        <v>170</v>
      </c>
      <c r="P890" s="4" t="s">
        <v>3253</v>
      </c>
      <c r="Q890" s="4" t="s">
        <v>3254</v>
      </c>
      <c r="R890" s="5">
        <v>62438</v>
      </c>
      <c r="S890" s="5">
        <v>75</v>
      </c>
      <c r="T890" s="5">
        <v>75</v>
      </c>
      <c r="U890" s="4" t="s">
        <v>417</v>
      </c>
      <c r="V890" s="4" t="s">
        <v>142</v>
      </c>
      <c r="W890" s="4" t="s">
        <v>103</v>
      </c>
      <c r="X890" s="4" t="s">
        <v>143</v>
      </c>
      <c r="Y890" s="4" t="s">
        <v>159</v>
      </c>
      <c r="Z890" t="str">
        <f t="shared" si="14"/>
        <v>Mar-24</v>
      </c>
    </row>
    <row r="891" spans="1:26" ht="57.6" x14ac:dyDescent="0.3">
      <c r="A891" s="89">
        <v>175</v>
      </c>
      <c r="B891" s="4" t="s">
        <v>129</v>
      </c>
      <c r="C891" s="4" t="s">
        <v>529</v>
      </c>
      <c r="D891" s="4" t="s">
        <v>1569</v>
      </c>
      <c r="E891" s="4" t="s">
        <v>103</v>
      </c>
      <c r="F891" s="4" t="s">
        <v>131</v>
      </c>
      <c r="G891" s="4" t="s">
        <v>132</v>
      </c>
      <c r="H891" s="4" t="s">
        <v>167</v>
      </c>
      <c r="I891" s="5" t="s">
        <v>2794</v>
      </c>
      <c r="J891" s="5" t="s">
        <v>487</v>
      </c>
      <c r="K891" s="5" t="s">
        <v>2794</v>
      </c>
      <c r="L891" s="5" t="s">
        <v>3255</v>
      </c>
      <c r="M891" s="4" t="s">
        <v>223</v>
      </c>
      <c r="N891" s="4" t="s">
        <v>3256</v>
      </c>
      <c r="O891" s="4" t="s">
        <v>170</v>
      </c>
      <c r="P891" s="4" t="s">
        <v>3256</v>
      </c>
      <c r="Q891" s="4" t="s">
        <v>3257</v>
      </c>
      <c r="R891" s="5">
        <v>62437</v>
      </c>
      <c r="S891" s="5">
        <v>72</v>
      </c>
      <c r="T891" s="5">
        <v>72</v>
      </c>
      <c r="U891" s="4" t="s">
        <v>3258</v>
      </c>
      <c r="V891" s="4" t="s">
        <v>142</v>
      </c>
      <c r="W891" s="4" t="s">
        <v>103</v>
      </c>
      <c r="X891" s="4" t="s">
        <v>143</v>
      </c>
      <c r="Y891" s="4" t="s">
        <v>159</v>
      </c>
      <c r="Z891" t="str">
        <f t="shared" si="14"/>
        <v>Mar-24</v>
      </c>
    </row>
    <row r="892" spans="1:26" ht="43.2" x14ac:dyDescent="0.3">
      <c r="A892" s="89">
        <v>176</v>
      </c>
      <c r="B892" s="4" t="s">
        <v>129</v>
      </c>
      <c r="C892" s="4" t="s">
        <v>529</v>
      </c>
      <c r="D892" s="4" t="s">
        <v>1569</v>
      </c>
      <c r="E892" s="4" t="s">
        <v>103</v>
      </c>
      <c r="F892" s="4" t="s">
        <v>131</v>
      </c>
      <c r="G892" s="4" t="s">
        <v>132</v>
      </c>
      <c r="H892" s="4" t="s">
        <v>167</v>
      </c>
      <c r="I892" s="5" t="s">
        <v>2794</v>
      </c>
      <c r="J892" s="5" t="s">
        <v>435</v>
      </c>
      <c r="K892" s="5" t="s">
        <v>2794</v>
      </c>
      <c r="L892" s="5" t="s">
        <v>459</v>
      </c>
      <c r="M892" s="4" t="s">
        <v>223</v>
      </c>
      <c r="N892" s="4" t="s">
        <v>1073</v>
      </c>
      <c r="O892" s="4" t="s">
        <v>103</v>
      </c>
      <c r="P892" s="4" t="s">
        <v>3259</v>
      </c>
      <c r="Q892" s="4" t="s">
        <v>3260</v>
      </c>
      <c r="R892" s="5">
        <v>62429</v>
      </c>
      <c r="S892" s="5">
        <v>120</v>
      </c>
      <c r="T892" s="5">
        <v>120</v>
      </c>
      <c r="U892" s="4" t="s">
        <v>381</v>
      </c>
      <c r="V892" s="4" t="s">
        <v>197</v>
      </c>
      <c r="W892" s="4" t="s">
        <v>103</v>
      </c>
      <c r="X892" s="4" t="s">
        <v>143</v>
      </c>
      <c r="Y892" s="4" t="s">
        <v>152</v>
      </c>
      <c r="Z892" t="str">
        <f t="shared" si="14"/>
        <v>Mar-24</v>
      </c>
    </row>
    <row r="893" spans="1:26" ht="86.4" x14ac:dyDescent="0.3">
      <c r="A893" s="89">
        <v>177</v>
      </c>
      <c r="B893" s="4" t="s">
        <v>129</v>
      </c>
      <c r="C893" s="4" t="s">
        <v>529</v>
      </c>
      <c r="D893" s="4" t="s">
        <v>1569</v>
      </c>
      <c r="E893" s="4" t="s">
        <v>103</v>
      </c>
      <c r="F893" s="4" t="s">
        <v>131</v>
      </c>
      <c r="G893" s="4" t="s">
        <v>166</v>
      </c>
      <c r="H893" s="4" t="s">
        <v>167</v>
      </c>
      <c r="I893" s="5" t="s">
        <v>2941</v>
      </c>
      <c r="J893" s="5" t="s">
        <v>978</v>
      </c>
      <c r="K893" s="5" t="s">
        <v>2941</v>
      </c>
      <c r="L893" s="5" t="s">
        <v>474</v>
      </c>
      <c r="M893" s="4" t="s">
        <v>168</v>
      </c>
      <c r="N893" s="4" t="s">
        <v>3261</v>
      </c>
      <c r="O893" s="4" t="s">
        <v>103</v>
      </c>
      <c r="P893" s="4" t="s">
        <v>3262</v>
      </c>
      <c r="Q893" s="4" t="s">
        <v>3263</v>
      </c>
      <c r="R893" s="5">
        <v>62582</v>
      </c>
      <c r="S893" s="5">
        <v>420</v>
      </c>
      <c r="T893" s="5">
        <v>420</v>
      </c>
      <c r="U893" s="4" t="s">
        <v>3264</v>
      </c>
      <c r="V893" s="4" t="s">
        <v>142</v>
      </c>
      <c r="W893" s="4" t="s">
        <v>103</v>
      </c>
      <c r="X893" s="4" t="s">
        <v>143</v>
      </c>
      <c r="Y893" s="4" t="s">
        <v>103</v>
      </c>
      <c r="Z893" t="str">
        <f t="shared" si="14"/>
        <v>Mar-24</v>
      </c>
    </row>
    <row r="894" spans="1:26" ht="43.2" x14ac:dyDescent="0.3">
      <c r="A894" s="89">
        <v>178</v>
      </c>
      <c r="B894" s="4" t="s">
        <v>129</v>
      </c>
      <c r="C894" s="4" t="s">
        <v>130</v>
      </c>
      <c r="D894" s="4" t="s">
        <v>946</v>
      </c>
      <c r="E894" s="4" t="s">
        <v>103</v>
      </c>
      <c r="F894" s="4" t="s">
        <v>131</v>
      </c>
      <c r="G894" s="4" t="s">
        <v>132</v>
      </c>
      <c r="H894" s="4" t="s">
        <v>167</v>
      </c>
      <c r="I894" s="5" t="s">
        <v>3097</v>
      </c>
      <c r="J894" s="5" t="s">
        <v>897</v>
      </c>
      <c r="K894" s="5" t="s">
        <v>3097</v>
      </c>
      <c r="L894" s="5" t="s">
        <v>3265</v>
      </c>
      <c r="M894" s="4" t="s">
        <v>223</v>
      </c>
      <c r="N894" s="4" t="s">
        <v>3266</v>
      </c>
      <c r="O894" s="4" t="s">
        <v>859</v>
      </c>
      <c r="P894" s="4" t="s">
        <v>3266</v>
      </c>
      <c r="Q894" s="4" t="s">
        <v>3267</v>
      </c>
      <c r="R894" s="5">
        <v>62366</v>
      </c>
      <c r="S894" s="5">
        <v>15</v>
      </c>
      <c r="T894" s="5">
        <v>15</v>
      </c>
      <c r="U894" s="4" t="s">
        <v>173</v>
      </c>
      <c r="V894" s="4" t="s">
        <v>197</v>
      </c>
      <c r="W894" s="4" t="s">
        <v>103</v>
      </c>
      <c r="X894" s="4" t="s">
        <v>143</v>
      </c>
      <c r="Y894" s="4">
        <v>70319</v>
      </c>
      <c r="Z894" t="str">
        <f t="shared" si="14"/>
        <v>Mar-24</v>
      </c>
    </row>
    <row r="895" spans="1:26" ht="86.4" x14ac:dyDescent="0.3">
      <c r="A895" s="89">
        <v>179</v>
      </c>
      <c r="B895" s="4" t="s">
        <v>129</v>
      </c>
      <c r="C895" s="4" t="s">
        <v>130</v>
      </c>
      <c r="D895" s="4" t="s">
        <v>946</v>
      </c>
      <c r="E895" s="4" t="s">
        <v>103</v>
      </c>
      <c r="F895" s="4" t="s">
        <v>131</v>
      </c>
      <c r="G895" s="4" t="s">
        <v>166</v>
      </c>
      <c r="H895" s="4" t="s">
        <v>167</v>
      </c>
      <c r="I895" s="5" t="s">
        <v>2826</v>
      </c>
      <c r="J895" s="5" t="s">
        <v>978</v>
      </c>
      <c r="K895" s="5" t="s">
        <v>2826</v>
      </c>
      <c r="L895" s="5" t="s">
        <v>145</v>
      </c>
      <c r="M895" s="4" t="s">
        <v>168</v>
      </c>
      <c r="N895" s="4" t="s">
        <v>3268</v>
      </c>
      <c r="O895" s="4" t="s">
        <v>103</v>
      </c>
      <c r="P895" s="4" t="s">
        <v>3268</v>
      </c>
      <c r="Q895" s="4" t="s">
        <v>3269</v>
      </c>
      <c r="R895" s="5">
        <v>62400</v>
      </c>
      <c r="S895" s="5">
        <v>450</v>
      </c>
      <c r="T895" s="5">
        <v>450</v>
      </c>
      <c r="U895" s="4" t="s">
        <v>3270</v>
      </c>
      <c r="V895" s="4" t="s">
        <v>142</v>
      </c>
      <c r="W895" s="4" t="s">
        <v>103</v>
      </c>
      <c r="X895" s="4" t="s">
        <v>143</v>
      </c>
      <c r="Y895" s="4" t="s">
        <v>152</v>
      </c>
      <c r="Z895" t="str">
        <f t="shared" si="14"/>
        <v>Mar-24</v>
      </c>
    </row>
    <row r="896" spans="1:26" ht="72" x14ac:dyDescent="0.3">
      <c r="A896" s="89">
        <v>180</v>
      </c>
      <c r="B896" s="4" t="s">
        <v>129</v>
      </c>
      <c r="C896" s="4" t="s">
        <v>130</v>
      </c>
      <c r="D896" s="4" t="s">
        <v>955</v>
      </c>
      <c r="E896" s="4" t="s">
        <v>103</v>
      </c>
      <c r="F896" s="4" t="s">
        <v>131</v>
      </c>
      <c r="G896" s="4" t="s">
        <v>166</v>
      </c>
      <c r="H896" s="4" t="s">
        <v>167</v>
      </c>
      <c r="I896" s="5" t="s">
        <v>2757</v>
      </c>
      <c r="J896" s="5" t="s">
        <v>161</v>
      </c>
      <c r="K896" s="5" t="s">
        <v>2757</v>
      </c>
      <c r="L896" s="5" t="s">
        <v>474</v>
      </c>
      <c r="M896" s="4" t="s">
        <v>168</v>
      </c>
      <c r="N896" s="4" t="s">
        <v>3271</v>
      </c>
      <c r="O896" s="4" t="s">
        <v>170</v>
      </c>
      <c r="P896" s="4" t="s">
        <v>3271</v>
      </c>
      <c r="Q896" s="4" t="s">
        <v>3272</v>
      </c>
      <c r="R896" s="5">
        <v>62349</v>
      </c>
      <c r="S896" s="5">
        <v>180</v>
      </c>
      <c r="T896" s="5">
        <v>180</v>
      </c>
      <c r="U896" s="4" t="s">
        <v>207</v>
      </c>
      <c r="V896" s="4" t="s">
        <v>142</v>
      </c>
      <c r="W896" s="4" t="s">
        <v>103</v>
      </c>
      <c r="X896" s="4" t="s">
        <v>143</v>
      </c>
      <c r="Y896" s="4" t="s">
        <v>103</v>
      </c>
      <c r="Z896" t="str">
        <f t="shared" si="14"/>
        <v>Mar-24</v>
      </c>
    </row>
    <row r="897" spans="1:26" ht="43.2" x14ac:dyDescent="0.3">
      <c r="A897" s="89">
        <v>181</v>
      </c>
      <c r="B897" s="4" t="s">
        <v>129</v>
      </c>
      <c r="C897" s="4" t="s">
        <v>130</v>
      </c>
      <c r="D897" s="4" t="s">
        <v>955</v>
      </c>
      <c r="E897" s="4" t="s">
        <v>103</v>
      </c>
      <c r="F897" s="4" t="s">
        <v>131</v>
      </c>
      <c r="G897" s="4" t="s">
        <v>198</v>
      </c>
      <c r="H897" s="4" t="s">
        <v>167</v>
      </c>
      <c r="I897" s="5" t="s">
        <v>2758</v>
      </c>
      <c r="J897" s="5" t="s">
        <v>154</v>
      </c>
      <c r="K897" s="5" t="s">
        <v>2758</v>
      </c>
      <c r="L897" s="5" t="s">
        <v>279</v>
      </c>
      <c r="M897" s="4" t="s">
        <v>223</v>
      </c>
      <c r="N897" s="4" t="s">
        <v>3273</v>
      </c>
      <c r="O897" s="4" t="s">
        <v>103</v>
      </c>
      <c r="P897" s="4" t="s">
        <v>3274</v>
      </c>
      <c r="Q897" s="4" t="s">
        <v>3275</v>
      </c>
      <c r="R897" s="5">
        <v>62219</v>
      </c>
      <c r="S897" s="5">
        <v>60</v>
      </c>
      <c r="T897" s="5">
        <v>60</v>
      </c>
      <c r="U897" s="4" t="s">
        <v>3276</v>
      </c>
      <c r="V897" s="4" t="s">
        <v>151</v>
      </c>
      <c r="W897" s="4" t="s">
        <v>103</v>
      </c>
      <c r="X897" s="4" t="s">
        <v>143</v>
      </c>
      <c r="Y897" s="4" t="s">
        <v>152</v>
      </c>
      <c r="Z897" t="str">
        <f t="shared" si="14"/>
        <v>Mar-24</v>
      </c>
    </row>
    <row r="898" spans="1:26" ht="100.8" x14ac:dyDescent="0.3">
      <c r="A898" s="89">
        <v>182</v>
      </c>
      <c r="B898" s="4" t="s">
        <v>129</v>
      </c>
      <c r="C898" s="4" t="s">
        <v>130</v>
      </c>
      <c r="D898" s="4" t="s">
        <v>955</v>
      </c>
      <c r="E898" s="4" t="s">
        <v>103</v>
      </c>
      <c r="F898" s="4" t="s">
        <v>131</v>
      </c>
      <c r="G898" s="4" t="s">
        <v>198</v>
      </c>
      <c r="H898" s="4" t="s">
        <v>133</v>
      </c>
      <c r="I898" s="5" t="s">
        <v>2806</v>
      </c>
      <c r="J898" s="5" t="s">
        <v>978</v>
      </c>
      <c r="K898" s="5" t="s">
        <v>2806</v>
      </c>
      <c r="L898" s="5" t="s">
        <v>279</v>
      </c>
      <c r="M898" s="4" t="s">
        <v>137</v>
      </c>
      <c r="N898" s="4" t="s">
        <v>3277</v>
      </c>
      <c r="O898" s="4" t="s">
        <v>103</v>
      </c>
      <c r="P898" s="4" t="s">
        <v>3278</v>
      </c>
      <c r="Q898" s="4" t="s">
        <v>3279</v>
      </c>
      <c r="R898" s="5">
        <v>62280</v>
      </c>
      <c r="S898" s="5">
        <v>540</v>
      </c>
      <c r="T898" s="5">
        <v>540</v>
      </c>
      <c r="U898" s="4" t="s">
        <v>1881</v>
      </c>
      <c r="V898" s="4" t="s">
        <v>142</v>
      </c>
      <c r="W898" s="4" t="s">
        <v>103</v>
      </c>
      <c r="X898" s="4" t="s">
        <v>143</v>
      </c>
      <c r="Y898" s="4" t="s">
        <v>152</v>
      </c>
      <c r="Z898" t="str">
        <f t="shared" si="14"/>
        <v>Mar-24</v>
      </c>
    </row>
    <row r="899" spans="1:26" ht="43.2" x14ac:dyDescent="0.3">
      <c r="A899" s="89">
        <v>183</v>
      </c>
      <c r="B899" s="4" t="s">
        <v>129</v>
      </c>
      <c r="C899" s="4" t="s">
        <v>130</v>
      </c>
      <c r="D899" s="4" t="s">
        <v>955</v>
      </c>
      <c r="E899" s="4" t="s">
        <v>103</v>
      </c>
      <c r="F899" s="4" t="s">
        <v>131</v>
      </c>
      <c r="G899" s="4" t="s">
        <v>166</v>
      </c>
      <c r="H899" s="4" t="s">
        <v>133</v>
      </c>
      <c r="I899" s="5" t="s">
        <v>2900</v>
      </c>
      <c r="J899" s="5" t="s">
        <v>155</v>
      </c>
      <c r="K899" s="5" t="s">
        <v>2900</v>
      </c>
      <c r="L899" s="5" t="s">
        <v>241</v>
      </c>
      <c r="M899" s="4" t="s">
        <v>263</v>
      </c>
      <c r="N899" s="4" t="s">
        <v>3280</v>
      </c>
      <c r="O899" s="4" t="s">
        <v>103</v>
      </c>
      <c r="P899" s="4" t="s">
        <v>3281</v>
      </c>
      <c r="Q899" s="4" t="s">
        <v>3281</v>
      </c>
      <c r="R899" s="5">
        <v>62488</v>
      </c>
      <c r="S899" s="5">
        <v>90</v>
      </c>
      <c r="T899" s="5">
        <v>90</v>
      </c>
      <c r="U899" s="4" t="s">
        <v>260</v>
      </c>
      <c r="V899" s="4" t="s">
        <v>151</v>
      </c>
      <c r="W899" s="4" t="s">
        <v>103</v>
      </c>
      <c r="X899" s="4" t="s">
        <v>143</v>
      </c>
      <c r="Y899" s="4" t="s">
        <v>152</v>
      </c>
      <c r="Z899" t="str">
        <f t="shared" si="14"/>
        <v>Mar-24</v>
      </c>
    </row>
    <row r="900" spans="1:26" ht="43.2" x14ac:dyDescent="0.3">
      <c r="A900" s="89">
        <v>184</v>
      </c>
      <c r="B900" s="4" t="s">
        <v>129</v>
      </c>
      <c r="C900" s="4" t="s">
        <v>130</v>
      </c>
      <c r="D900" s="4" t="s">
        <v>1045</v>
      </c>
      <c r="E900" s="4" t="s">
        <v>103</v>
      </c>
      <c r="F900" s="4" t="s">
        <v>131</v>
      </c>
      <c r="G900" s="4" t="s">
        <v>132</v>
      </c>
      <c r="H900" s="4" t="s">
        <v>133</v>
      </c>
      <c r="I900" s="5" t="s">
        <v>2864</v>
      </c>
      <c r="J900" s="5" t="s">
        <v>202</v>
      </c>
      <c r="K900" s="5" t="s">
        <v>2864</v>
      </c>
      <c r="L900" s="5" t="s">
        <v>302</v>
      </c>
      <c r="M900" s="4" t="s">
        <v>137</v>
      </c>
      <c r="N900" s="4" t="s">
        <v>3282</v>
      </c>
      <c r="O900" s="4" t="s">
        <v>103</v>
      </c>
      <c r="P900" s="4" t="s">
        <v>3283</v>
      </c>
      <c r="Q900" s="4" t="s">
        <v>3284</v>
      </c>
      <c r="R900" s="5">
        <v>62231</v>
      </c>
      <c r="S900" s="5">
        <v>30</v>
      </c>
      <c r="T900" s="5">
        <v>30</v>
      </c>
      <c r="U900" s="4" t="s">
        <v>3285</v>
      </c>
      <c r="V900" s="4" t="s">
        <v>197</v>
      </c>
      <c r="W900" s="4" t="s">
        <v>103</v>
      </c>
      <c r="X900" s="4" t="s">
        <v>143</v>
      </c>
      <c r="Y900" s="4" t="s">
        <v>152</v>
      </c>
      <c r="Z900" t="str">
        <f t="shared" si="14"/>
        <v>Mar-24</v>
      </c>
    </row>
    <row r="901" spans="1:26" ht="43.2" x14ac:dyDescent="0.3">
      <c r="A901" s="89">
        <v>185</v>
      </c>
      <c r="B901" s="4" t="s">
        <v>129</v>
      </c>
      <c r="C901" s="4" t="s">
        <v>130</v>
      </c>
      <c r="D901" s="4" t="s">
        <v>1045</v>
      </c>
      <c r="E901" s="4" t="s">
        <v>103</v>
      </c>
      <c r="F901" s="4" t="s">
        <v>131</v>
      </c>
      <c r="G901" s="4" t="s">
        <v>132</v>
      </c>
      <c r="H901" s="4" t="s">
        <v>133</v>
      </c>
      <c r="I901" s="5" t="s">
        <v>2820</v>
      </c>
      <c r="J901" s="5" t="s">
        <v>279</v>
      </c>
      <c r="K901" s="5" t="s">
        <v>2820</v>
      </c>
      <c r="L901" s="5" t="s">
        <v>467</v>
      </c>
      <c r="M901" s="4" t="s">
        <v>137</v>
      </c>
      <c r="N901" s="4" t="s">
        <v>3286</v>
      </c>
      <c r="O901" s="4" t="s">
        <v>103</v>
      </c>
      <c r="P901" s="4" t="s">
        <v>3287</v>
      </c>
      <c r="Q901" s="4" t="s">
        <v>3288</v>
      </c>
      <c r="R901" s="5">
        <v>62571</v>
      </c>
      <c r="S901" s="5">
        <v>30</v>
      </c>
      <c r="T901" s="5">
        <v>30</v>
      </c>
      <c r="U901" s="4" t="s">
        <v>606</v>
      </c>
      <c r="V901" s="4" t="s">
        <v>151</v>
      </c>
      <c r="W901" s="4" t="s">
        <v>103</v>
      </c>
      <c r="X901" s="4" t="s">
        <v>143</v>
      </c>
      <c r="Y901" s="4">
        <v>70325</v>
      </c>
      <c r="Z901" t="str">
        <f t="shared" si="14"/>
        <v>Mar-24</v>
      </c>
    </row>
    <row r="902" spans="1:26" ht="57.6" x14ac:dyDescent="0.3">
      <c r="A902" s="89">
        <v>186</v>
      </c>
      <c r="B902" s="4" t="s">
        <v>129</v>
      </c>
      <c r="C902" s="4" t="s">
        <v>130</v>
      </c>
      <c r="D902" s="4" t="s">
        <v>1045</v>
      </c>
      <c r="E902" s="4" t="s">
        <v>103</v>
      </c>
      <c r="F902" s="4" t="s">
        <v>131</v>
      </c>
      <c r="G902" s="4" t="s">
        <v>132</v>
      </c>
      <c r="H902" s="4" t="s">
        <v>167</v>
      </c>
      <c r="I902" s="5" t="s">
        <v>2826</v>
      </c>
      <c r="J902" s="5" t="s">
        <v>145</v>
      </c>
      <c r="K902" s="5" t="s">
        <v>2826</v>
      </c>
      <c r="L902" s="5" t="s">
        <v>2049</v>
      </c>
      <c r="M902" s="4" t="s">
        <v>223</v>
      </c>
      <c r="N902" s="4" t="s">
        <v>3289</v>
      </c>
      <c r="O902" s="4" t="s">
        <v>170</v>
      </c>
      <c r="P902" s="4" t="s">
        <v>3289</v>
      </c>
      <c r="Q902" s="4" t="s">
        <v>3290</v>
      </c>
      <c r="R902" s="5">
        <v>62417</v>
      </c>
      <c r="S902" s="5">
        <v>50</v>
      </c>
      <c r="T902" s="5">
        <v>50</v>
      </c>
      <c r="U902" s="4" t="s">
        <v>2937</v>
      </c>
      <c r="V902" s="4" t="s">
        <v>151</v>
      </c>
      <c r="W902" s="4" t="s">
        <v>103</v>
      </c>
      <c r="X902" s="4" t="s">
        <v>143</v>
      </c>
      <c r="Y902" s="4" t="s">
        <v>159</v>
      </c>
      <c r="Z902" t="str">
        <f t="shared" si="14"/>
        <v>Mar-24</v>
      </c>
    </row>
    <row r="903" spans="1:26" ht="43.2" x14ac:dyDescent="0.3">
      <c r="A903" s="89">
        <v>187</v>
      </c>
      <c r="B903" s="4" t="s">
        <v>129</v>
      </c>
      <c r="C903" s="4" t="s">
        <v>130</v>
      </c>
      <c r="D903" s="4" t="s">
        <v>1045</v>
      </c>
      <c r="E903" s="4" t="s">
        <v>103</v>
      </c>
      <c r="F903" s="4" t="s">
        <v>131</v>
      </c>
      <c r="G903" s="4" t="s">
        <v>132</v>
      </c>
      <c r="H903" s="4" t="s">
        <v>167</v>
      </c>
      <c r="I903" s="5" t="s">
        <v>2826</v>
      </c>
      <c r="J903" s="5" t="s">
        <v>2214</v>
      </c>
      <c r="K903" s="5" t="s">
        <v>2826</v>
      </c>
      <c r="L903" s="5" t="s">
        <v>1492</v>
      </c>
      <c r="M903" s="4" t="s">
        <v>223</v>
      </c>
      <c r="N903" s="4" t="s">
        <v>3291</v>
      </c>
      <c r="O903" s="4" t="s">
        <v>103</v>
      </c>
      <c r="P903" s="4" t="s">
        <v>3292</v>
      </c>
      <c r="Q903" s="4" t="s">
        <v>3293</v>
      </c>
      <c r="R903" s="5">
        <v>62401</v>
      </c>
      <c r="S903" s="5">
        <v>70</v>
      </c>
      <c r="T903" s="5">
        <v>70</v>
      </c>
      <c r="U903" s="4" t="s">
        <v>1170</v>
      </c>
      <c r="V903" s="4" t="s">
        <v>142</v>
      </c>
      <c r="W903" s="4" t="s">
        <v>103</v>
      </c>
      <c r="X903" s="4" t="s">
        <v>143</v>
      </c>
      <c r="Y903" s="4">
        <v>70329</v>
      </c>
      <c r="Z903" t="str">
        <f t="shared" si="14"/>
        <v>Mar-24</v>
      </c>
    </row>
    <row r="904" spans="1:26" ht="57.6" x14ac:dyDescent="0.3">
      <c r="A904" s="89">
        <v>188</v>
      </c>
      <c r="B904" s="4" t="s">
        <v>129</v>
      </c>
      <c r="C904" s="4" t="s">
        <v>130</v>
      </c>
      <c r="D904" s="4" t="s">
        <v>1045</v>
      </c>
      <c r="E904" s="4" t="s">
        <v>103</v>
      </c>
      <c r="F904" s="4" t="s">
        <v>131</v>
      </c>
      <c r="G904" s="4" t="s">
        <v>132</v>
      </c>
      <c r="H904" s="4" t="s">
        <v>167</v>
      </c>
      <c r="I904" s="5" t="s">
        <v>2918</v>
      </c>
      <c r="J904" s="5" t="s">
        <v>332</v>
      </c>
      <c r="K904" s="5" t="s">
        <v>2918</v>
      </c>
      <c r="L904" s="5" t="s">
        <v>884</v>
      </c>
      <c r="M904" s="4" t="s">
        <v>223</v>
      </c>
      <c r="N904" s="4" t="s">
        <v>2190</v>
      </c>
      <c r="O904" s="4" t="s">
        <v>170</v>
      </c>
      <c r="P904" s="4" t="s">
        <v>2190</v>
      </c>
      <c r="Q904" s="4" t="s">
        <v>3294</v>
      </c>
      <c r="R904" s="5">
        <v>62573</v>
      </c>
      <c r="S904" s="5">
        <v>30</v>
      </c>
      <c r="T904" s="5">
        <v>30</v>
      </c>
      <c r="U904" s="4" t="s">
        <v>2937</v>
      </c>
      <c r="V904" s="4" t="s">
        <v>197</v>
      </c>
      <c r="W904" s="4" t="s">
        <v>103</v>
      </c>
      <c r="X904" s="4" t="s">
        <v>143</v>
      </c>
      <c r="Y904" s="4" t="s">
        <v>159</v>
      </c>
      <c r="Z904" t="str">
        <f t="shared" si="14"/>
        <v>Mar-24</v>
      </c>
    </row>
    <row r="905" spans="1:26" ht="43.2" x14ac:dyDescent="0.3">
      <c r="A905" s="89">
        <v>189</v>
      </c>
      <c r="B905" s="4" t="s">
        <v>129</v>
      </c>
      <c r="C905" s="4" t="s">
        <v>130</v>
      </c>
      <c r="D905" s="4" t="s">
        <v>1076</v>
      </c>
      <c r="E905" s="4" t="s">
        <v>103</v>
      </c>
      <c r="F905" s="4" t="s">
        <v>131</v>
      </c>
      <c r="G905" s="4" t="s">
        <v>132</v>
      </c>
      <c r="H905" s="4" t="s">
        <v>133</v>
      </c>
      <c r="I905" s="5" t="s">
        <v>2758</v>
      </c>
      <c r="J905" s="5" t="s">
        <v>515</v>
      </c>
      <c r="K905" s="5" t="s">
        <v>2758</v>
      </c>
      <c r="L905" s="5" t="s">
        <v>410</v>
      </c>
      <c r="M905" s="4" t="s">
        <v>137</v>
      </c>
      <c r="N905" s="4" t="s">
        <v>3295</v>
      </c>
      <c r="O905" s="4" t="s">
        <v>103</v>
      </c>
      <c r="P905" s="4" t="s">
        <v>3296</v>
      </c>
      <c r="Q905" s="4" t="s">
        <v>3297</v>
      </c>
      <c r="R905" s="5">
        <v>62229</v>
      </c>
      <c r="S905" s="5">
        <v>30</v>
      </c>
      <c r="T905" s="5">
        <v>30</v>
      </c>
      <c r="U905" s="4" t="s">
        <v>3298</v>
      </c>
      <c r="V905" s="4" t="s">
        <v>197</v>
      </c>
      <c r="W905" s="4" t="s">
        <v>103</v>
      </c>
      <c r="X905" s="4" t="s">
        <v>143</v>
      </c>
      <c r="Y905" s="4">
        <v>72055</v>
      </c>
      <c r="Z905" t="str">
        <f t="shared" si="14"/>
        <v>Mar-24</v>
      </c>
    </row>
    <row r="906" spans="1:26" ht="43.2" x14ac:dyDescent="0.3">
      <c r="A906" s="89">
        <v>190</v>
      </c>
      <c r="B906" s="4" t="s">
        <v>129</v>
      </c>
      <c r="C906" s="4" t="s">
        <v>130</v>
      </c>
      <c r="D906" s="4" t="s">
        <v>1076</v>
      </c>
      <c r="E906" s="4" t="s">
        <v>103</v>
      </c>
      <c r="F906" s="4" t="s">
        <v>131</v>
      </c>
      <c r="G906" s="4" t="s">
        <v>166</v>
      </c>
      <c r="H906" s="4" t="s">
        <v>133</v>
      </c>
      <c r="I906" s="5" t="s">
        <v>2877</v>
      </c>
      <c r="J906" s="5" t="s">
        <v>652</v>
      </c>
      <c r="K906" s="5" t="s">
        <v>2877</v>
      </c>
      <c r="L906" s="5" t="s">
        <v>427</v>
      </c>
      <c r="M906" s="4" t="s">
        <v>263</v>
      </c>
      <c r="N906" s="4" t="s">
        <v>3299</v>
      </c>
      <c r="O906" s="4" t="s">
        <v>103</v>
      </c>
      <c r="P906" s="4" t="s">
        <v>3300</v>
      </c>
      <c r="Q906" s="4" t="s">
        <v>3300</v>
      </c>
      <c r="R906" s="5">
        <v>62344</v>
      </c>
      <c r="S906" s="5">
        <v>120</v>
      </c>
      <c r="T906" s="5">
        <v>120</v>
      </c>
      <c r="U906" s="4" t="s">
        <v>1674</v>
      </c>
      <c r="V906" s="4" t="s">
        <v>142</v>
      </c>
      <c r="W906" s="4" t="s">
        <v>103</v>
      </c>
      <c r="X906" s="4" t="s">
        <v>143</v>
      </c>
      <c r="Y906" s="4" t="s">
        <v>152</v>
      </c>
      <c r="Z906" t="str">
        <f t="shared" si="14"/>
        <v>Mar-24</v>
      </c>
    </row>
    <row r="907" spans="1:26" ht="43.2" x14ac:dyDescent="0.3">
      <c r="A907" s="89">
        <v>191</v>
      </c>
      <c r="B907" s="4" t="s">
        <v>129</v>
      </c>
      <c r="C907" s="4" t="s">
        <v>130</v>
      </c>
      <c r="D907" s="4" t="s">
        <v>1076</v>
      </c>
      <c r="E907" s="4" t="s">
        <v>103</v>
      </c>
      <c r="F907" s="4" t="s">
        <v>131</v>
      </c>
      <c r="G907" s="4" t="s">
        <v>132</v>
      </c>
      <c r="H907" s="4" t="s">
        <v>133</v>
      </c>
      <c r="I907" s="5" t="s">
        <v>2898</v>
      </c>
      <c r="J907" s="5" t="s">
        <v>588</v>
      </c>
      <c r="K907" s="5" t="s">
        <v>2898</v>
      </c>
      <c r="L907" s="5" t="s">
        <v>695</v>
      </c>
      <c r="M907" s="4" t="s">
        <v>137</v>
      </c>
      <c r="N907" s="4" t="s">
        <v>3301</v>
      </c>
      <c r="O907" s="4" t="s">
        <v>103</v>
      </c>
      <c r="P907" s="4" t="s">
        <v>3301</v>
      </c>
      <c r="Q907" s="4" t="s">
        <v>3302</v>
      </c>
      <c r="R907" s="5">
        <v>62502</v>
      </c>
      <c r="S907" s="5">
        <v>15</v>
      </c>
      <c r="T907" s="5">
        <v>15</v>
      </c>
      <c r="U907" s="4" t="s">
        <v>1786</v>
      </c>
      <c r="V907" s="4" t="s">
        <v>197</v>
      </c>
      <c r="W907" s="4" t="s">
        <v>103</v>
      </c>
      <c r="X907" s="4" t="s">
        <v>143</v>
      </c>
      <c r="Y907" s="4" t="s">
        <v>152</v>
      </c>
      <c r="Z907" t="str">
        <f t="shared" si="14"/>
        <v>Mar-24</v>
      </c>
    </row>
    <row r="908" spans="1:26" ht="43.2" x14ac:dyDescent="0.3">
      <c r="A908" s="89">
        <v>192</v>
      </c>
      <c r="B908" s="4" t="s">
        <v>129</v>
      </c>
      <c r="C908" s="4" t="s">
        <v>130</v>
      </c>
      <c r="D908" s="4" t="s">
        <v>1080</v>
      </c>
      <c r="E908" s="4" t="s">
        <v>103</v>
      </c>
      <c r="F908" s="4" t="s">
        <v>131</v>
      </c>
      <c r="G908" s="4" t="s">
        <v>132</v>
      </c>
      <c r="H908" s="4" t="s">
        <v>167</v>
      </c>
      <c r="I908" s="5" t="s">
        <v>2768</v>
      </c>
      <c r="J908" s="5" t="s">
        <v>3303</v>
      </c>
      <c r="K908" s="5" t="s">
        <v>2768</v>
      </c>
      <c r="L908" s="5" t="s">
        <v>235</v>
      </c>
      <c r="M908" s="4" t="s">
        <v>223</v>
      </c>
      <c r="N908" s="4" t="s">
        <v>3304</v>
      </c>
      <c r="O908" s="4" t="s">
        <v>1003</v>
      </c>
      <c r="P908" s="4" t="s">
        <v>3304</v>
      </c>
      <c r="Q908" s="4" t="s">
        <v>3305</v>
      </c>
      <c r="R908" s="5">
        <v>62351</v>
      </c>
      <c r="S908" s="5">
        <v>10</v>
      </c>
      <c r="T908" s="5">
        <v>10</v>
      </c>
      <c r="U908" s="4" t="s">
        <v>173</v>
      </c>
      <c r="V908" s="4" t="s">
        <v>197</v>
      </c>
      <c r="W908" s="4" t="s">
        <v>103</v>
      </c>
      <c r="X908" s="4" t="s">
        <v>143</v>
      </c>
      <c r="Y908" s="4">
        <v>72178</v>
      </c>
      <c r="Z908" t="str">
        <f t="shared" si="14"/>
        <v>Mar-24</v>
      </c>
    </row>
    <row r="909" spans="1:26" ht="43.2" x14ac:dyDescent="0.3">
      <c r="A909" s="89">
        <v>193</v>
      </c>
      <c r="B909" s="4" t="s">
        <v>129</v>
      </c>
      <c r="C909" s="4" t="s">
        <v>130</v>
      </c>
      <c r="D909" s="4" t="s">
        <v>1080</v>
      </c>
      <c r="E909" s="4" t="s">
        <v>103</v>
      </c>
      <c r="F909" s="4" t="s">
        <v>131</v>
      </c>
      <c r="G909" s="4" t="s">
        <v>132</v>
      </c>
      <c r="H909" s="4" t="s">
        <v>167</v>
      </c>
      <c r="I909" s="5" t="s">
        <v>2768</v>
      </c>
      <c r="J909" s="5" t="s">
        <v>3306</v>
      </c>
      <c r="K909" s="5" t="s">
        <v>2768</v>
      </c>
      <c r="L909" s="5" t="s">
        <v>3307</v>
      </c>
      <c r="M909" s="4" t="s">
        <v>223</v>
      </c>
      <c r="N909" s="4" t="s">
        <v>3308</v>
      </c>
      <c r="O909" s="4" t="s">
        <v>1074</v>
      </c>
      <c r="P909" s="4" t="s">
        <v>3308</v>
      </c>
      <c r="Q909" s="4" t="s">
        <v>3309</v>
      </c>
      <c r="R909" s="5">
        <v>62174</v>
      </c>
      <c r="S909" s="5">
        <v>70</v>
      </c>
      <c r="T909" s="5">
        <v>70</v>
      </c>
      <c r="U909" s="4" t="s">
        <v>1725</v>
      </c>
      <c r="V909" s="4" t="s">
        <v>142</v>
      </c>
      <c r="W909" s="4" t="s">
        <v>103</v>
      </c>
      <c r="X909" s="4" t="s">
        <v>143</v>
      </c>
      <c r="Y909" s="4" t="s">
        <v>159</v>
      </c>
      <c r="Z909" t="str">
        <f t="shared" ref="Z909:Z972" si="15">IF(AND(DAY(K909) = 1, V909 = "Third Shift"), TEXT(K909 - 1, "mmm-yy"), IF(MONTH(K909) &lt;&gt; MONTH(I909), TEXT(K909, "mmm-yy"), TEXT(I909, "mmm-yy")))</f>
        <v>Mar-24</v>
      </c>
    </row>
    <row r="910" spans="1:26" ht="43.2" x14ac:dyDescent="0.3">
      <c r="A910" s="89">
        <v>194</v>
      </c>
      <c r="B910" s="4" t="s">
        <v>129</v>
      </c>
      <c r="C910" s="4" t="s">
        <v>130</v>
      </c>
      <c r="D910" s="4" t="s">
        <v>1080</v>
      </c>
      <c r="E910" s="4" t="s">
        <v>103</v>
      </c>
      <c r="F910" s="4" t="s">
        <v>131</v>
      </c>
      <c r="G910" s="4" t="s">
        <v>132</v>
      </c>
      <c r="H910" s="4" t="s">
        <v>133</v>
      </c>
      <c r="I910" s="5" t="s">
        <v>2757</v>
      </c>
      <c r="J910" s="5" t="s">
        <v>2383</v>
      </c>
      <c r="K910" s="5" t="s">
        <v>2757</v>
      </c>
      <c r="L910" s="5" t="s">
        <v>3310</v>
      </c>
      <c r="M910" s="4" t="s">
        <v>137</v>
      </c>
      <c r="N910" s="4" t="s">
        <v>3311</v>
      </c>
      <c r="O910" s="4" t="s">
        <v>103</v>
      </c>
      <c r="P910" s="4" t="s">
        <v>3312</v>
      </c>
      <c r="Q910" s="4" t="s">
        <v>3312</v>
      </c>
      <c r="R910" s="5">
        <v>62251</v>
      </c>
      <c r="S910" s="5">
        <v>15</v>
      </c>
      <c r="T910" s="5">
        <v>15</v>
      </c>
      <c r="U910" s="4" t="s">
        <v>260</v>
      </c>
      <c r="V910" s="4" t="s">
        <v>142</v>
      </c>
      <c r="W910" s="4" t="s">
        <v>103</v>
      </c>
      <c r="X910" s="4" t="s">
        <v>143</v>
      </c>
      <c r="Y910" s="4">
        <v>72180</v>
      </c>
      <c r="Z910" t="str">
        <f t="shared" si="15"/>
        <v>Mar-24</v>
      </c>
    </row>
    <row r="911" spans="1:26" ht="43.2" x14ac:dyDescent="0.3">
      <c r="A911" s="89">
        <v>195</v>
      </c>
      <c r="B911" s="4" t="s">
        <v>129</v>
      </c>
      <c r="C911" s="4" t="s">
        <v>130</v>
      </c>
      <c r="D911" s="4" t="s">
        <v>1080</v>
      </c>
      <c r="E911" s="4" t="s">
        <v>103</v>
      </c>
      <c r="F911" s="4" t="s">
        <v>131</v>
      </c>
      <c r="G911" s="4" t="s">
        <v>132</v>
      </c>
      <c r="H911" s="4" t="s">
        <v>133</v>
      </c>
      <c r="I911" s="5" t="s">
        <v>2757</v>
      </c>
      <c r="J911" s="5" t="s">
        <v>1885</v>
      </c>
      <c r="K911" s="5" t="s">
        <v>2757</v>
      </c>
      <c r="L911" s="5" t="s">
        <v>353</v>
      </c>
      <c r="M911" s="4" t="s">
        <v>137</v>
      </c>
      <c r="N911" s="4" t="s">
        <v>3304</v>
      </c>
      <c r="O911" s="4" t="s">
        <v>103</v>
      </c>
      <c r="P911" s="4" t="s">
        <v>3304</v>
      </c>
      <c r="Q911" s="4" t="s">
        <v>3313</v>
      </c>
      <c r="R911" s="5">
        <v>62211</v>
      </c>
      <c r="S911" s="5">
        <v>15</v>
      </c>
      <c r="T911" s="5">
        <v>15</v>
      </c>
      <c r="U911" s="4" t="s">
        <v>984</v>
      </c>
      <c r="V911" s="4" t="s">
        <v>151</v>
      </c>
      <c r="W911" s="4" t="s">
        <v>103</v>
      </c>
      <c r="X911" s="4" t="s">
        <v>143</v>
      </c>
      <c r="Y911" s="4">
        <v>72184</v>
      </c>
      <c r="Z911" t="str">
        <f t="shared" si="15"/>
        <v>Mar-24</v>
      </c>
    </row>
    <row r="912" spans="1:26" ht="43.2" x14ac:dyDescent="0.3">
      <c r="A912" s="89">
        <v>196</v>
      </c>
      <c r="B912" s="4" t="s">
        <v>129</v>
      </c>
      <c r="C912" s="4" t="s">
        <v>130</v>
      </c>
      <c r="D912" s="4" t="s">
        <v>1080</v>
      </c>
      <c r="E912" s="4" t="s">
        <v>103</v>
      </c>
      <c r="F912" s="4" t="s">
        <v>131</v>
      </c>
      <c r="G912" s="4" t="s">
        <v>132</v>
      </c>
      <c r="H912" s="4" t="s">
        <v>133</v>
      </c>
      <c r="I912" s="5" t="s">
        <v>2758</v>
      </c>
      <c r="J912" s="5" t="s">
        <v>1933</v>
      </c>
      <c r="K912" s="5" t="s">
        <v>2758</v>
      </c>
      <c r="L912" s="5" t="s">
        <v>234</v>
      </c>
      <c r="M912" s="4" t="s">
        <v>137</v>
      </c>
      <c r="N912" s="4" t="s">
        <v>3304</v>
      </c>
      <c r="O912" s="4" t="s">
        <v>103</v>
      </c>
      <c r="P912" s="4" t="s">
        <v>3314</v>
      </c>
      <c r="Q912" s="4" t="s">
        <v>3315</v>
      </c>
      <c r="R912" s="5">
        <v>62225</v>
      </c>
      <c r="S912" s="5">
        <v>20</v>
      </c>
      <c r="T912" s="5">
        <v>20</v>
      </c>
      <c r="U912" s="4" t="s">
        <v>1090</v>
      </c>
      <c r="V912" s="4" t="s">
        <v>197</v>
      </c>
      <c r="W912" s="4" t="s">
        <v>103</v>
      </c>
      <c r="X912" s="4" t="s">
        <v>143</v>
      </c>
      <c r="Y912" s="4" t="s">
        <v>159</v>
      </c>
      <c r="Z912" t="str">
        <f t="shared" si="15"/>
        <v>Mar-24</v>
      </c>
    </row>
    <row r="913" spans="1:26" ht="43.2" x14ac:dyDescent="0.3">
      <c r="A913" s="89">
        <v>197</v>
      </c>
      <c r="B913" s="4" t="s">
        <v>129</v>
      </c>
      <c r="C913" s="4" t="s">
        <v>130</v>
      </c>
      <c r="D913" s="4" t="s">
        <v>1080</v>
      </c>
      <c r="E913" s="4" t="s">
        <v>103</v>
      </c>
      <c r="F913" s="4" t="s">
        <v>131</v>
      </c>
      <c r="G913" s="4" t="s">
        <v>132</v>
      </c>
      <c r="H913" s="4" t="s">
        <v>133</v>
      </c>
      <c r="I913" s="5" t="s">
        <v>2813</v>
      </c>
      <c r="J913" s="5" t="s">
        <v>1729</v>
      </c>
      <c r="K913" s="5" t="s">
        <v>2813</v>
      </c>
      <c r="L913" s="5" t="s">
        <v>1715</v>
      </c>
      <c r="M913" s="4" t="s">
        <v>137</v>
      </c>
      <c r="N913" s="4" t="s">
        <v>3316</v>
      </c>
      <c r="O913" s="4" t="s">
        <v>103</v>
      </c>
      <c r="P913" s="4" t="s">
        <v>3317</v>
      </c>
      <c r="Q913" s="4" t="s">
        <v>3318</v>
      </c>
      <c r="R913" s="5">
        <v>62335</v>
      </c>
      <c r="S913" s="5">
        <v>30</v>
      </c>
      <c r="T913" s="5">
        <v>30</v>
      </c>
      <c r="U913" s="4" t="s">
        <v>2104</v>
      </c>
      <c r="V913" s="4" t="s">
        <v>151</v>
      </c>
      <c r="W913" s="4" t="s">
        <v>103</v>
      </c>
      <c r="X913" s="4" t="s">
        <v>143</v>
      </c>
      <c r="Y913" s="4">
        <v>70309</v>
      </c>
      <c r="Z913" t="str">
        <f t="shared" si="15"/>
        <v>Mar-24</v>
      </c>
    </row>
    <row r="914" spans="1:26" ht="43.2" x14ac:dyDescent="0.3">
      <c r="A914" s="89">
        <v>198</v>
      </c>
      <c r="B914" s="4" t="s">
        <v>129</v>
      </c>
      <c r="C914" s="4" t="s">
        <v>130</v>
      </c>
      <c r="D914" s="4" t="s">
        <v>1080</v>
      </c>
      <c r="E914" s="4" t="s">
        <v>103</v>
      </c>
      <c r="F914" s="4" t="s">
        <v>131</v>
      </c>
      <c r="G914" s="4" t="s">
        <v>132</v>
      </c>
      <c r="H914" s="4" t="s">
        <v>133</v>
      </c>
      <c r="I914" s="5" t="s">
        <v>3097</v>
      </c>
      <c r="J914" s="5" t="s">
        <v>723</v>
      </c>
      <c r="K914" s="5" t="s">
        <v>3097</v>
      </c>
      <c r="L914" s="5" t="s">
        <v>1326</v>
      </c>
      <c r="M914" s="4" t="s">
        <v>137</v>
      </c>
      <c r="N914" s="4" t="s">
        <v>3319</v>
      </c>
      <c r="O914" s="4" t="s">
        <v>103</v>
      </c>
      <c r="P914" s="4" t="s">
        <v>3319</v>
      </c>
      <c r="Q914" s="4" t="s">
        <v>3320</v>
      </c>
      <c r="R914" s="5">
        <v>62371</v>
      </c>
      <c r="S914" s="5">
        <v>15</v>
      </c>
      <c r="T914" s="5">
        <v>15</v>
      </c>
      <c r="U914" s="4" t="s">
        <v>3321</v>
      </c>
      <c r="V914" s="4" t="s">
        <v>142</v>
      </c>
      <c r="W914" s="4" t="s">
        <v>103</v>
      </c>
      <c r="X914" s="4" t="s">
        <v>143</v>
      </c>
      <c r="Y914" s="4">
        <v>70315</v>
      </c>
      <c r="Z914" t="str">
        <f t="shared" si="15"/>
        <v>Mar-24</v>
      </c>
    </row>
    <row r="915" spans="1:26" ht="57.6" x14ac:dyDescent="0.3">
      <c r="A915" s="89">
        <v>199</v>
      </c>
      <c r="B915" s="4" t="s">
        <v>129</v>
      </c>
      <c r="C915" s="4" t="s">
        <v>130</v>
      </c>
      <c r="D915" s="4" t="s">
        <v>1080</v>
      </c>
      <c r="E915" s="4" t="s">
        <v>103</v>
      </c>
      <c r="F915" s="4" t="s">
        <v>131</v>
      </c>
      <c r="G915" s="4" t="s">
        <v>132</v>
      </c>
      <c r="H915" s="4" t="s">
        <v>167</v>
      </c>
      <c r="I915" s="5" t="s">
        <v>2923</v>
      </c>
      <c r="J915" s="5" t="s">
        <v>145</v>
      </c>
      <c r="K915" s="5" t="s">
        <v>2923</v>
      </c>
      <c r="L915" s="5" t="s">
        <v>191</v>
      </c>
      <c r="M915" s="4" t="s">
        <v>223</v>
      </c>
      <c r="N915" s="4" t="s">
        <v>3322</v>
      </c>
      <c r="O915" s="4" t="s">
        <v>170</v>
      </c>
      <c r="P915" s="4" t="s">
        <v>3322</v>
      </c>
      <c r="Q915" s="4" t="s">
        <v>3323</v>
      </c>
      <c r="R915" s="5">
        <v>62376</v>
      </c>
      <c r="S915" s="5">
        <v>480</v>
      </c>
      <c r="T915" s="5">
        <v>480</v>
      </c>
      <c r="U915" s="4" t="s">
        <v>579</v>
      </c>
      <c r="V915" s="4" t="s">
        <v>151</v>
      </c>
      <c r="W915" s="4" t="s">
        <v>103</v>
      </c>
      <c r="X915" s="4" t="s">
        <v>143</v>
      </c>
      <c r="Y915" s="4" t="s">
        <v>152</v>
      </c>
      <c r="Z915" t="str">
        <f t="shared" si="15"/>
        <v>Mar-24</v>
      </c>
    </row>
    <row r="916" spans="1:26" ht="43.2" x14ac:dyDescent="0.3">
      <c r="A916" s="89">
        <v>200</v>
      </c>
      <c r="B916" s="4" t="s">
        <v>129</v>
      </c>
      <c r="C916" s="4" t="s">
        <v>130</v>
      </c>
      <c r="D916" s="4" t="s">
        <v>1080</v>
      </c>
      <c r="E916" s="4" t="s">
        <v>103</v>
      </c>
      <c r="F916" s="4" t="s">
        <v>131</v>
      </c>
      <c r="G916" s="4" t="s">
        <v>132</v>
      </c>
      <c r="H916" s="4" t="s">
        <v>133</v>
      </c>
      <c r="I916" s="5" t="s">
        <v>2820</v>
      </c>
      <c r="J916" s="5" t="s">
        <v>2816</v>
      </c>
      <c r="K916" s="5" t="s">
        <v>2820</v>
      </c>
      <c r="L916" s="5" t="s">
        <v>621</v>
      </c>
      <c r="M916" s="4" t="s">
        <v>137</v>
      </c>
      <c r="N916" s="4" t="s">
        <v>3316</v>
      </c>
      <c r="O916" s="4" t="s">
        <v>103</v>
      </c>
      <c r="P916" s="4" t="s">
        <v>3324</v>
      </c>
      <c r="Q916" s="4" t="s">
        <v>3325</v>
      </c>
      <c r="R916" s="5">
        <v>62457</v>
      </c>
      <c r="S916" s="5">
        <v>55</v>
      </c>
      <c r="T916" s="5">
        <v>55</v>
      </c>
      <c r="U916" s="4" t="s">
        <v>3199</v>
      </c>
      <c r="V916" s="4" t="s">
        <v>151</v>
      </c>
      <c r="W916" s="4" t="s">
        <v>103</v>
      </c>
      <c r="X916" s="4" t="s">
        <v>143</v>
      </c>
      <c r="Y916" s="4">
        <v>70327</v>
      </c>
      <c r="Z916" t="str">
        <f t="shared" si="15"/>
        <v>Mar-24</v>
      </c>
    </row>
    <row r="917" spans="1:26" ht="43.2" x14ac:dyDescent="0.3">
      <c r="A917" s="89">
        <v>201</v>
      </c>
      <c r="B917" s="4" t="s">
        <v>129</v>
      </c>
      <c r="C917" s="4" t="s">
        <v>130</v>
      </c>
      <c r="D917" s="4" t="s">
        <v>1080</v>
      </c>
      <c r="E917" s="4" t="s">
        <v>103</v>
      </c>
      <c r="F917" s="4" t="s">
        <v>131</v>
      </c>
      <c r="G917" s="4" t="s">
        <v>132</v>
      </c>
      <c r="H917" s="4" t="s">
        <v>133</v>
      </c>
      <c r="I917" s="5" t="s">
        <v>2826</v>
      </c>
      <c r="J917" s="5" t="s">
        <v>467</v>
      </c>
      <c r="K917" s="5" t="s">
        <v>2826</v>
      </c>
      <c r="L917" s="5" t="s">
        <v>598</v>
      </c>
      <c r="M917" s="4" t="s">
        <v>137</v>
      </c>
      <c r="N917" s="4" t="s">
        <v>3326</v>
      </c>
      <c r="O917" s="4" t="s">
        <v>103</v>
      </c>
      <c r="P917" s="4" t="s">
        <v>992</v>
      </c>
      <c r="Q917" s="4" t="s">
        <v>938</v>
      </c>
      <c r="R917" s="5">
        <v>62563</v>
      </c>
      <c r="S917" s="5">
        <v>45</v>
      </c>
      <c r="T917" s="5">
        <v>45</v>
      </c>
      <c r="U917" s="4" t="s">
        <v>3003</v>
      </c>
      <c r="V917" s="4" t="s">
        <v>151</v>
      </c>
      <c r="W917" s="4" t="s">
        <v>103</v>
      </c>
      <c r="X917" s="4" t="s">
        <v>143</v>
      </c>
      <c r="Y917" s="4" t="s">
        <v>152</v>
      </c>
      <c r="Z917" t="str">
        <f t="shared" si="15"/>
        <v>Mar-24</v>
      </c>
    </row>
    <row r="918" spans="1:26" ht="57.6" x14ac:dyDescent="0.3">
      <c r="A918" s="89">
        <v>202</v>
      </c>
      <c r="B918" s="4" t="s">
        <v>129</v>
      </c>
      <c r="C918" s="4" t="s">
        <v>130</v>
      </c>
      <c r="D918" s="4" t="s">
        <v>1080</v>
      </c>
      <c r="E918" s="4" t="s">
        <v>103</v>
      </c>
      <c r="F918" s="4" t="s">
        <v>131</v>
      </c>
      <c r="G918" s="4" t="s">
        <v>166</v>
      </c>
      <c r="H918" s="4" t="s">
        <v>167</v>
      </c>
      <c r="I918" s="5" t="s">
        <v>2827</v>
      </c>
      <c r="J918" s="5" t="s">
        <v>160</v>
      </c>
      <c r="K918" s="5" t="s">
        <v>2827</v>
      </c>
      <c r="L918" s="5" t="s">
        <v>361</v>
      </c>
      <c r="M918" s="4" t="s">
        <v>168</v>
      </c>
      <c r="N918" s="4" t="s">
        <v>3327</v>
      </c>
      <c r="O918" s="4" t="s">
        <v>103</v>
      </c>
      <c r="P918" s="4" t="s">
        <v>3327</v>
      </c>
      <c r="Q918" s="4" t="s">
        <v>3328</v>
      </c>
      <c r="R918" s="5">
        <v>62406</v>
      </c>
      <c r="S918" s="5">
        <v>180</v>
      </c>
      <c r="T918" s="5">
        <v>180</v>
      </c>
      <c r="U918" s="4" t="s">
        <v>381</v>
      </c>
      <c r="V918" s="4" t="s">
        <v>142</v>
      </c>
      <c r="W918" s="4" t="s">
        <v>103</v>
      </c>
      <c r="X918" s="4" t="s">
        <v>143</v>
      </c>
      <c r="Y918" s="4" t="s">
        <v>152</v>
      </c>
      <c r="Z918" t="str">
        <f t="shared" si="15"/>
        <v>Mar-24</v>
      </c>
    </row>
    <row r="919" spans="1:26" ht="43.2" x14ac:dyDescent="0.3">
      <c r="A919" s="89">
        <v>203</v>
      </c>
      <c r="B919" s="4" t="s">
        <v>129</v>
      </c>
      <c r="C919" s="4" t="s">
        <v>130</v>
      </c>
      <c r="D919" s="4" t="s">
        <v>1080</v>
      </c>
      <c r="E919" s="4" t="s">
        <v>103</v>
      </c>
      <c r="F919" s="4" t="s">
        <v>131</v>
      </c>
      <c r="G919" s="4" t="s">
        <v>132</v>
      </c>
      <c r="H919" s="4" t="s">
        <v>133</v>
      </c>
      <c r="I919" s="5" t="s">
        <v>2831</v>
      </c>
      <c r="J919" s="5" t="s">
        <v>160</v>
      </c>
      <c r="K919" s="5" t="s">
        <v>2831</v>
      </c>
      <c r="L919" s="5" t="s">
        <v>2255</v>
      </c>
      <c r="M919" s="4" t="s">
        <v>137</v>
      </c>
      <c r="N919" s="4" t="s">
        <v>3329</v>
      </c>
      <c r="O919" s="4" t="s">
        <v>103</v>
      </c>
      <c r="P919" s="4" t="s">
        <v>3330</v>
      </c>
      <c r="Q919" s="4" t="s">
        <v>3331</v>
      </c>
      <c r="R919" s="5">
        <v>62443</v>
      </c>
      <c r="S919" s="5">
        <v>40</v>
      </c>
      <c r="T919" s="5">
        <v>40</v>
      </c>
      <c r="U919" s="4" t="s">
        <v>2047</v>
      </c>
      <c r="V919" s="4" t="s">
        <v>142</v>
      </c>
      <c r="W919" s="4" t="s">
        <v>103</v>
      </c>
      <c r="X919" s="4" t="s">
        <v>143</v>
      </c>
      <c r="Y919" s="4" t="s">
        <v>152</v>
      </c>
      <c r="Z919" t="str">
        <f t="shared" si="15"/>
        <v>Mar-24</v>
      </c>
    </row>
    <row r="920" spans="1:26" ht="43.2" x14ac:dyDescent="0.3">
      <c r="A920" s="89">
        <v>204</v>
      </c>
      <c r="B920" s="4" t="s">
        <v>129</v>
      </c>
      <c r="C920" s="4" t="s">
        <v>130</v>
      </c>
      <c r="D920" s="4" t="s">
        <v>1080</v>
      </c>
      <c r="E920" s="4" t="s">
        <v>103</v>
      </c>
      <c r="F920" s="4" t="s">
        <v>131</v>
      </c>
      <c r="G920" s="4" t="s">
        <v>132</v>
      </c>
      <c r="H920" s="4" t="s">
        <v>133</v>
      </c>
      <c r="I920" s="5" t="s">
        <v>2794</v>
      </c>
      <c r="J920" s="5" t="s">
        <v>3306</v>
      </c>
      <c r="K920" s="5" t="s">
        <v>2794</v>
      </c>
      <c r="L920" s="5" t="s">
        <v>1446</v>
      </c>
      <c r="M920" s="4" t="s">
        <v>137</v>
      </c>
      <c r="N920" s="4" t="s">
        <v>3332</v>
      </c>
      <c r="O920" s="4" t="s">
        <v>103</v>
      </c>
      <c r="P920" s="4" t="s">
        <v>3330</v>
      </c>
      <c r="Q920" s="4" t="s">
        <v>3333</v>
      </c>
      <c r="R920" s="5">
        <v>62446</v>
      </c>
      <c r="S920" s="5">
        <v>35</v>
      </c>
      <c r="T920" s="5">
        <v>35</v>
      </c>
      <c r="U920" s="4" t="s">
        <v>1440</v>
      </c>
      <c r="V920" s="4" t="s">
        <v>142</v>
      </c>
      <c r="W920" s="4" t="s">
        <v>103</v>
      </c>
      <c r="X920" s="4" t="s">
        <v>143</v>
      </c>
      <c r="Y920" s="4">
        <v>70841</v>
      </c>
      <c r="Z920" t="str">
        <f t="shared" si="15"/>
        <v>Mar-24</v>
      </c>
    </row>
    <row r="921" spans="1:26" ht="43.2" x14ac:dyDescent="0.3">
      <c r="A921" s="89">
        <v>205</v>
      </c>
      <c r="B921" s="4" t="s">
        <v>129</v>
      </c>
      <c r="C921" s="4" t="s">
        <v>130</v>
      </c>
      <c r="D921" s="4" t="s">
        <v>1080</v>
      </c>
      <c r="E921" s="4" t="s">
        <v>103</v>
      </c>
      <c r="F921" s="4" t="s">
        <v>131</v>
      </c>
      <c r="G921" s="4" t="s">
        <v>132</v>
      </c>
      <c r="H921" s="4" t="s">
        <v>167</v>
      </c>
      <c r="I921" s="5" t="s">
        <v>2794</v>
      </c>
      <c r="J921" s="5" t="s">
        <v>216</v>
      </c>
      <c r="K921" s="5" t="s">
        <v>2794</v>
      </c>
      <c r="L921" s="5" t="s">
        <v>217</v>
      </c>
      <c r="M921" s="4" t="s">
        <v>223</v>
      </c>
      <c r="N921" s="4" t="s">
        <v>3334</v>
      </c>
      <c r="O921" s="4" t="s">
        <v>103</v>
      </c>
      <c r="P921" s="4" t="s">
        <v>3334</v>
      </c>
      <c r="Q921" s="4" t="s">
        <v>3335</v>
      </c>
      <c r="R921" s="5">
        <v>62427</v>
      </c>
      <c r="S921" s="5">
        <v>45</v>
      </c>
      <c r="T921" s="5">
        <v>45</v>
      </c>
      <c r="U921" s="4" t="s">
        <v>2993</v>
      </c>
      <c r="V921" s="4" t="s">
        <v>197</v>
      </c>
      <c r="W921" s="4" t="s">
        <v>103</v>
      </c>
      <c r="X921" s="4" t="s">
        <v>143</v>
      </c>
      <c r="Y921" s="4" t="s">
        <v>152</v>
      </c>
      <c r="Z921" t="str">
        <f t="shared" si="15"/>
        <v>Mar-24</v>
      </c>
    </row>
    <row r="922" spans="1:26" ht="57.6" x14ac:dyDescent="0.3">
      <c r="A922" s="89">
        <v>206</v>
      </c>
      <c r="B922" s="4" t="s">
        <v>129</v>
      </c>
      <c r="C922" s="4" t="s">
        <v>130</v>
      </c>
      <c r="D922" s="4" t="s">
        <v>1080</v>
      </c>
      <c r="E922" s="4" t="s">
        <v>103</v>
      </c>
      <c r="F922" s="4" t="s">
        <v>131</v>
      </c>
      <c r="G922" s="4" t="s">
        <v>132</v>
      </c>
      <c r="H922" s="4" t="s">
        <v>167</v>
      </c>
      <c r="I922" s="5" t="s">
        <v>2834</v>
      </c>
      <c r="J922" s="5" t="s">
        <v>136</v>
      </c>
      <c r="K922" s="5" t="s">
        <v>2834</v>
      </c>
      <c r="L922" s="5" t="s">
        <v>175</v>
      </c>
      <c r="M922" s="4" t="s">
        <v>223</v>
      </c>
      <c r="N922" s="4" t="s">
        <v>1073</v>
      </c>
      <c r="O922" s="4" t="s">
        <v>170</v>
      </c>
      <c r="P922" s="4" t="s">
        <v>1073</v>
      </c>
      <c r="Q922" s="4" t="s">
        <v>3336</v>
      </c>
      <c r="R922" s="5">
        <v>62475</v>
      </c>
      <c r="S922" s="5">
        <v>45</v>
      </c>
      <c r="T922" s="5">
        <v>45</v>
      </c>
      <c r="U922" s="4" t="s">
        <v>3024</v>
      </c>
      <c r="V922" s="4" t="s">
        <v>142</v>
      </c>
      <c r="W922" s="4" t="s">
        <v>103</v>
      </c>
      <c r="X922" s="4" t="s">
        <v>143</v>
      </c>
      <c r="Y922" s="4" t="s">
        <v>159</v>
      </c>
      <c r="Z922" t="str">
        <f t="shared" si="15"/>
        <v>Mar-24</v>
      </c>
    </row>
    <row r="923" spans="1:26" ht="72" x14ac:dyDescent="0.3">
      <c r="A923" s="89">
        <v>207</v>
      </c>
      <c r="B923" s="4" t="s">
        <v>129</v>
      </c>
      <c r="C923" s="4" t="s">
        <v>130</v>
      </c>
      <c r="D923" s="4" t="s">
        <v>1080</v>
      </c>
      <c r="E923" s="4" t="s">
        <v>103</v>
      </c>
      <c r="F923" s="4" t="s">
        <v>131</v>
      </c>
      <c r="G923" s="4" t="s">
        <v>132</v>
      </c>
      <c r="H923" s="4" t="s">
        <v>167</v>
      </c>
      <c r="I923" s="5" t="s">
        <v>2898</v>
      </c>
      <c r="J923" s="5" t="s">
        <v>160</v>
      </c>
      <c r="K923" s="5" t="s">
        <v>2898</v>
      </c>
      <c r="L923" s="5" t="s">
        <v>136</v>
      </c>
      <c r="M923" s="4" t="s">
        <v>223</v>
      </c>
      <c r="N923" s="4" t="s">
        <v>1073</v>
      </c>
      <c r="O923" s="4" t="s">
        <v>170</v>
      </c>
      <c r="P923" s="4" t="s">
        <v>1073</v>
      </c>
      <c r="Q923" s="4" t="s">
        <v>3337</v>
      </c>
      <c r="R923" s="5">
        <v>62483</v>
      </c>
      <c r="S923" s="5">
        <v>60</v>
      </c>
      <c r="T923" s="5">
        <v>60</v>
      </c>
      <c r="U923" s="4" t="s">
        <v>3141</v>
      </c>
      <c r="V923" s="4" t="s">
        <v>142</v>
      </c>
      <c r="W923" s="4" t="s">
        <v>103</v>
      </c>
      <c r="X923" s="4" t="s">
        <v>143</v>
      </c>
      <c r="Y923" s="4" t="s">
        <v>159</v>
      </c>
      <c r="Z923" t="str">
        <f t="shared" si="15"/>
        <v>Mar-24</v>
      </c>
    </row>
    <row r="924" spans="1:26" ht="57.6" x14ac:dyDescent="0.3">
      <c r="A924" s="89">
        <v>208</v>
      </c>
      <c r="B924" s="4" t="s">
        <v>129</v>
      </c>
      <c r="C924" s="4" t="s">
        <v>634</v>
      </c>
      <c r="D924" s="4" t="s">
        <v>1097</v>
      </c>
      <c r="E924" s="4" t="s">
        <v>103</v>
      </c>
      <c r="F924" s="4" t="s">
        <v>131</v>
      </c>
      <c r="G924" s="4" t="s">
        <v>166</v>
      </c>
      <c r="H924" s="4" t="s">
        <v>167</v>
      </c>
      <c r="I924" s="5" t="s">
        <v>2810</v>
      </c>
      <c r="J924" s="5" t="s">
        <v>191</v>
      </c>
      <c r="K924" s="5" t="s">
        <v>2810</v>
      </c>
      <c r="L924" s="5" t="s">
        <v>1605</v>
      </c>
      <c r="M924" s="4" t="s">
        <v>168</v>
      </c>
      <c r="N924" s="4" t="s">
        <v>3338</v>
      </c>
      <c r="O924" s="4" t="s">
        <v>170</v>
      </c>
      <c r="P924" s="4" t="s">
        <v>3338</v>
      </c>
      <c r="Q924" s="4" t="s">
        <v>3339</v>
      </c>
      <c r="R924" s="5">
        <v>62318</v>
      </c>
      <c r="S924" s="5">
        <v>20</v>
      </c>
      <c r="T924" s="5">
        <v>20</v>
      </c>
      <c r="U924" s="4" t="s">
        <v>1161</v>
      </c>
      <c r="V924" s="4" t="s">
        <v>197</v>
      </c>
      <c r="W924" s="4" t="s">
        <v>103</v>
      </c>
      <c r="X924" s="4" t="s">
        <v>143</v>
      </c>
      <c r="Y924" s="4">
        <v>72199</v>
      </c>
      <c r="Z924" t="str">
        <f t="shared" si="15"/>
        <v>Mar-24</v>
      </c>
    </row>
    <row r="925" spans="1:26" ht="43.2" x14ac:dyDescent="0.3">
      <c r="A925" s="89">
        <v>209</v>
      </c>
      <c r="B925" s="4" t="s">
        <v>129</v>
      </c>
      <c r="C925" s="4" t="s">
        <v>634</v>
      </c>
      <c r="D925" s="4" t="s">
        <v>1097</v>
      </c>
      <c r="E925" s="4" t="s">
        <v>103</v>
      </c>
      <c r="F925" s="4" t="s">
        <v>131</v>
      </c>
      <c r="G925" s="4" t="s">
        <v>132</v>
      </c>
      <c r="H925" s="4" t="s">
        <v>167</v>
      </c>
      <c r="I925" s="5" t="s">
        <v>3040</v>
      </c>
      <c r="J925" s="5" t="s">
        <v>366</v>
      </c>
      <c r="K925" s="5" t="s">
        <v>3040</v>
      </c>
      <c r="L925" s="5" t="s">
        <v>1773</v>
      </c>
      <c r="M925" s="4" t="s">
        <v>223</v>
      </c>
      <c r="N925" s="4" t="s">
        <v>3340</v>
      </c>
      <c r="O925" s="4" t="s">
        <v>103</v>
      </c>
      <c r="P925" s="4" t="s">
        <v>3340</v>
      </c>
      <c r="Q925" s="4" t="s">
        <v>3341</v>
      </c>
      <c r="R925" s="5">
        <v>62314</v>
      </c>
      <c r="S925" s="5">
        <v>25</v>
      </c>
      <c r="T925" s="5">
        <v>25</v>
      </c>
      <c r="U925" s="4" t="s">
        <v>579</v>
      </c>
      <c r="V925" s="4" t="s">
        <v>151</v>
      </c>
      <c r="W925" s="4" t="s">
        <v>103</v>
      </c>
      <c r="X925" s="4" t="s">
        <v>143</v>
      </c>
      <c r="Y925" s="4" t="s">
        <v>152</v>
      </c>
      <c r="Z925" t="str">
        <f t="shared" si="15"/>
        <v>Mar-24</v>
      </c>
    </row>
    <row r="926" spans="1:26" ht="57.6" x14ac:dyDescent="0.3">
      <c r="A926" s="89">
        <v>210</v>
      </c>
      <c r="B926" s="4" t="s">
        <v>129</v>
      </c>
      <c r="C926" s="4" t="s">
        <v>634</v>
      </c>
      <c r="D926" s="4" t="s">
        <v>1097</v>
      </c>
      <c r="E926" s="4" t="s">
        <v>103</v>
      </c>
      <c r="F926" s="4" t="s">
        <v>131</v>
      </c>
      <c r="G926" s="4" t="s">
        <v>166</v>
      </c>
      <c r="H926" s="4" t="s">
        <v>167</v>
      </c>
      <c r="I926" s="5" t="s">
        <v>2820</v>
      </c>
      <c r="J926" s="5" t="s">
        <v>155</v>
      </c>
      <c r="K926" s="5" t="s">
        <v>2820</v>
      </c>
      <c r="L926" s="5" t="s">
        <v>241</v>
      </c>
      <c r="M926" s="4" t="s">
        <v>168</v>
      </c>
      <c r="N926" s="4" t="s">
        <v>3342</v>
      </c>
      <c r="O926" s="4" t="s">
        <v>3343</v>
      </c>
      <c r="P926" s="4" t="s">
        <v>3342</v>
      </c>
      <c r="Q926" s="4" t="s">
        <v>3344</v>
      </c>
      <c r="R926" s="5">
        <v>62392</v>
      </c>
      <c r="S926" s="5">
        <v>90</v>
      </c>
      <c r="T926" s="5">
        <v>90</v>
      </c>
      <c r="U926" s="4" t="s">
        <v>3345</v>
      </c>
      <c r="V926" s="4" t="s">
        <v>151</v>
      </c>
      <c r="W926" s="4" t="s">
        <v>103</v>
      </c>
      <c r="X926" s="4" t="s">
        <v>143</v>
      </c>
      <c r="Y926" s="4" t="s">
        <v>103</v>
      </c>
      <c r="Z926" t="str">
        <f t="shared" si="15"/>
        <v>Mar-24</v>
      </c>
    </row>
    <row r="927" spans="1:26" ht="43.2" x14ac:dyDescent="0.3">
      <c r="A927" s="89">
        <v>211</v>
      </c>
      <c r="B927" s="4" t="s">
        <v>129</v>
      </c>
      <c r="C927" s="4" t="s">
        <v>634</v>
      </c>
      <c r="D927" s="4" t="s">
        <v>1097</v>
      </c>
      <c r="E927" s="4" t="s">
        <v>103</v>
      </c>
      <c r="F927" s="4" t="s">
        <v>131</v>
      </c>
      <c r="G927" s="4" t="s">
        <v>132</v>
      </c>
      <c r="H927" s="4" t="s">
        <v>133</v>
      </c>
      <c r="I927" s="5" t="s">
        <v>2891</v>
      </c>
      <c r="J927" s="5" t="s">
        <v>3346</v>
      </c>
      <c r="K927" s="5" t="s">
        <v>2891</v>
      </c>
      <c r="L927" s="5" t="s">
        <v>906</v>
      </c>
      <c r="M927" s="4" t="s">
        <v>137</v>
      </c>
      <c r="N927" s="4" t="s">
        <v>3347</v>
      </c>
      <c r="O927" s="4" t="s">
        <v>103</v>
      </c>
      <c r="P927" s="4" t="s">
        <v>3348</v>
      </c>
      <c r="Q927" s="4" t="s">
        <v>3349</v>
      </c>
      <c r="R927" s="5">
        <v>62451</v>
      </c>
      <c r="S927" s="5">
        <v>25</v>
      </c>
      <c r="T927" s="5">
        <v>25</v>
      </c>
      <c r="U927" s="4" t="s">
        <v>814</v>
      </c>
      <c r="V927" s="4" t="s">
        <v>142</v>
      </c>
      <c r="W927" s="4" t="s">
        <v>103</v>
      </c>
      <c r="X927" s="4" t="s">
        <v>143</v>
      </c>
      <c r="Y927" s="4" t="s">
        <v>152</v>
      </c>
      <c r="Z927" t="str">
        <f t="shared" si="15"/>
        <v>Mar-24</v>
      </c>
    </row>
    <row r="928" spans="1:26" ht="43.2" x14ac:dyDescent="0.3">
      <c r="A928" s="89">
        <v>212</v>
      </c>
      <c r="B928" s="4" t="s">
        <v>129</v>
      </c>
      <c r="C928" s="4" t="s">
        <v>130</v>
      </c>
      <c r="D928" s="4" t="s">
        <v>1102</v>
      </c>
      <c r="E928" s="4" t="s">
        <v>103</v>
      </c>
      <c r="F928" s="4" t="s">
        <v>131</v>
      </c>
      <c r="G928" s="4" t="s">
        <v>132</v>
      </c>
      <c r="H928" s="4" t="s">
        <v>167</v>
      </c>
      <c r="I928" s="5" t="s">
        <v>2803</v>
      </c>
      <c r="J928" s="5" t="s">
        <v>200</v>
      </c>
      <c r="K928" s="5" t="s">
        <v>2803</v>
      </c>
      <c r="L928" s="5" t="s">
        <v>410</v>
      </c>
      <c r="M928" s="4" t="s">
        <v>223</v>
      </c>
      <c r="N928" s="4" t="s">
        <v>3350</v>
      </c>
      <c r="O928" s="4" t="s">
        <v>103</v>
      </c>
      <c r="P928" s="4" t="s">
        <v>3351</v>
      </c>
      <c r="Q928" s="4" t="s">
        <v>3352</v>
      </c>
      <c r="R928" s="5">
        <v>62277</v>
      </c>
      <c r="S928" s="5">
        <v>20</v>
      </c>
      <c r="T928" s="5">
        <v>20</v>
      </c>
      <c r="U928" s="4" t="s">
        <v>1334</v>
      </c>
      <c r="V928" s="4" t="s">
        <v>197</v>
      </c>
      <c r="W928" s="4" t="s">
        <v>103</v>
      </c>
      <c r="X928" s="4" t="s">
        <v>143</v>
      </c>
      <c r="Y928" s="4" t="s">
        <v>152</v>
      </c>
      <c r="Z928" t="str">
        <f t="shared" si="15"/>
        <v>Mar-24</v>
      </c>
    </row>
    <row r="929" spans="1:26" ht="43.2" x14ac:dyDescent="0.3">
      <c r="A929" s="89">
        <v>213</v>
      </c>
      <c r="B929" s="4" t="s">
        <v>129</v>
      </c>
      <c r="C929" s="4" t="s">
        <v>130</v>
      </c>
      <c r="D929" s="4" t="s">
        <v>1102</v>
      </c>
      <c r="E929" s="4" t="s">
        <v>103</v>
      </c>
      <c r="F929" s="4" t="s">
        <v>131</v>
      </c>
      <c r="G929" s="4" t="s">
        <v>132</v>
      </c>
      <c r="H929" s="4" t="s">
        <v>133</v>
      </c>
      <c r="I929" s="5" t="s">
        <v>2813</v>
      </c>
      <c r="J929" s="5" t="s">
        <v>155</v>
      </c>
      <c r="K929" s="5" t="s">
        <v>2813</v>
      </c>
      <c r="L929" s="5" t="s">
        <v>279</v>
      </c>
      <c r="M929" s="4" t="s">
        <v>137</v>
      </c>
      <c r="N929" s="4" t="s">
        <v>3353</v>
      </c>
      <c r="O929" s="4" t="s">
        <v>103</v>
      </c>
      <c r="P929" s="4" t="s">
        <v>3354</v>
      </c>
      <c r="Q929" s="4" t="s">
        <v>3355</v>
      </c>
      <c r="R929" s="5">
        <v>62332</v>
      </c>
      <c r="S929" s="5">
        <v>30</v>
      </c>
      <c r="T929" s="5">
        <v>30</v>
      </c>
      <c r="U929" s="4" t="s">
        <v>1409</v>
      </c>
      <c r="V929" s="4" t="s">
        <v>151</v>
      </c>
      <c r="W929" s="4" t="s">
        <v>103</v>
      </c>
      <c r="X929" s="4" t="s">
        <v>143</v>
      </c>
      <c r="Y929" s="4">
        <v>70312</v>
      </c>
      <c r="Z929" t="str">
        <f t="shared" si="15"/>
        <v>Mar-24</v>
      </c>
    </row>
    <row r="930" spans="1:26" ht="43.2" x14ac:dyDescent="0.3">
      <c r="A930" s="89">
        <v>214</v>
      </c>
      <c r="B930" s="4" t="s">
        <v>129</v>
      </c>
      <c r="C930" s="4" t="s">
        <v>130</v>
      </c>
      <c r="D930" s="4" t="s">
        <v>1102</v>
      </c>
      <c r="E930" s="4" t="s">
        <v>103</v>
      </c>
      <c r="F930" s="4" t="s">
        <v>131</v>
      </c>
      <c r="G930" s="4" t="s">
        <v>132</v>
      </c>
      <c r="H930" s="4" t="s">
        <v>133</v>
      </c>
      <c r="I930" s="5" t="s">
        <v>2918</v>
      </c>
      <c r="J930" s="5" t="s">
        <v>2267</v>
      </c>
      <c r="K930" s="5" t="s">
        <v>2918</v>
      </c>
      <c r="L930" s="5" t="s">
        <v>241</v>
      </c>
      <c r="M930" s="4" t="s">
        <v>137</v>
      </c>
      <c r="N930" s="4" t="s">
        <v>3356</v>
      </c>
      <c r="O930" s="4" t="s">
        <v>103</v>
      </c>
      <c r="P930" s="4" t="s">
        <v>3356</v>
      </c>
      <c r="Q930" s="4" t="s">
        <v>3357</v>
      </c>
      <c r="R930" s="5">
        <v>62613</v>
      </c>
      <c r="S930" s="5">
        <v>20</v>
      </c>
      <c r="T930" s="5">
        <v>20</v>
      </c>
      <c r="U930" s="4" t="s">
        <v>1893</v>
      </c>
      <c r="V930" s="4" t="s">
        <v>151</v>
      </c>
      <c r="W930" s="4" t="s">
        <v>103</v>
      </c>
      <c r="X930" s="4" t="s">
        <v>143</v>
      </c>
      <c r="Y930" s="4">
        <v>70360</v>
      </c>
      <c r="Z930" t="str">
        <f t="shared" si="15"/>
        <v>Mar-24</v>
      </c>
    </row>
    <row r="931" spans="1:26" ht="43.2" x14ac:dyDescent="0.3">
      <c r="A931" s="89">
        <v>215</v>
      </c>
      <c r="B931" s="4" t="s">
        <v>129</v>
      </c>
      <c r="C931" s="4" t="s">
        <v>634</v>
      </c>
      <c r="D931" s="4" t="s">
        <v>1111</v>
      </c>
      <c r="E931" s="4" t="s">
        <v>103</v>
      </c>
      <c r="F931" s="4" t="s">
        <v>131</v>
      </c>
      <c r="G931" s="4" t="s">
        <v>132</v>
      </c>
      <c r="H931" s="4" t="s">
        <v>133</v>
      </c>
      <c r="I931" s="5" t="s">
        <v>2757</v>
      </c>
      <c r="J931" s="5" t="s">
        <v>1250</v>
      </c>
      <c r="K931" s="5" t="s">
        <v>2757</v>
      </c>
      <c r="L931" s="5" t="s">
        <v>182</v>
      </c>
      <c r="M931" s="4" t="s">
        <v>137</v>
      </c>
      <c r="N931" s="4" t="s">
        <v>2157</v>
      </c>
      <c r="O931" s="4" t="s">
        <v>3358</v>
      </c>
      <c r="P931" s="4" t="s">
        <v>3359</v>
      </c>
      <c r="Q931" s="4" t="s">
        <v>3360</v>
      </c>
      <c r="R931" s="5">
        <v>62248</v>
      </c>
      <c r="S931" s="5">
        <v>45</v>
      </c>
      <c r="T931" s="5">
        <v>45</v>
      </c>
      <c r="U931" s="4" t="s">
        <v>260</v>
      </c>
      <c r="V931" s="4" t="s">
        <v>142</v>
      </c>
      <c r="W931" s="4" t="s">
        <v>103</v>
      </c>
      <c r="X931" s="4" t="s">
        <v>143</v>
      </c>
      <c r="Y931" s="4">
        <v>72181</v>
      </c>
      <c r="Z931" t="str">
        <f t="shared" si="15"/>
        <v>Mar-24</v>
      </c>
    </row>
    <row r="932" spans="1:26" ht="86.4" x14ac:dyDescent="0.3">
      <c r="A932" s="89">
        <v>216</v>
      </c>
      <c r="B932" s="4" t="s">
        <v>129</v>
      </c>
      <c r="C932" s="4" t="s">
        <v>634</v>
      </c>
      <c r="D932" s="4" t="s">
        <v>1111</v>
      </c>
      <c r="E932" s="4" t="s">
        <v>103</v>
      </c>
      <c r="F932" s="4" t="s">
        <v>131</v>
      </c>
      <c r="G932" s="4" t="s">
        <v>132</v>
      </c>
      <c r="H932" s="4" t="s">
        <v>133</v>
      </c>
      <c r="I932" s="5" t="s">
        <v>2810</v>
      </c>
      <c r="J932" s="5" t="s">
        <v>353</v>
      </c>
      <c r="K932" s="5" t="s">
        <v>2877</v>
      </c>
      <c r="L932" s="5" t="s">
        <v>435</v>
      </c>
      <c r="M932" s="4" t="s">
        <v>137</v>
      </c>
      <c r="N932" s="4" t="s">
        <v>3361</v>
      </c>
      <c r="O932" s="4" t="s">
        <v>103</v>
      </c>
      <c r="P932" s="4" t="s">
        <v>3361</v>
      </c>
      <c r="Q932" s="4" t="s">
        <v>3362</v>
      </c>
      <c r="R932" s="5">
        <v>62288</v>
      </c>
      <c r="S932" s="5">
        <v>480</v>
      </c>
      <c r="T932" s="5">
        <v>480</v>
      </c>
      <c r="U932" s="4" t="s">
        <v>3363</v>
      </c>
      <c r="V932" s="4" t="s">
        <v>151</v>
      </c>
      <c r="W932" s="4" t="s">
        <v>103</v>
      </c>
      <c r="X932" s="4" t="s">
        <v>394</v>
      </c>
      <c r="Y932" s="4" t="s">
        <v>152</v>
      </c>
      <c r="Z932" t="str">
        <f t="shared" si="15"/>
        <v>Mar-24</v>
      </c>
    </row>
    <row r="933" spans="1:26" ht="57.6" x14ac:dyDescent="0.3">
      <c r="A933" s="89">
        <v>217</v>
      </c>
      <c r="B933" s="4" t="s">
        <v>129</v>
      </c>
      <c r="C933" s="4" t="s">
        <v>634</v>
      </c>
      <c r="D933" s="4" t="s">
        <v>1111</v>
      </c>
      <c r="E933" s="4" t="s">
        <v>103</v>
      </c>
      <c r="F933" s="4" t="s">
        <v>131</v>
      </c>
      <c r="G933" s="4" t="s">
        <v>132</v>
      </c>
      <c r="H933" s="4" t="s">
        <v>133</v>
      </c>
      <c r="I933" s="5" t="s">
        <v>3040</v>
      </c>
      <c r="J933" s="5" t="s">
        <v>191</v>
      </c>
      <c r="K933" s="5" t="s">
        <v>2813</v>
      </c>
      <c r="L933" s="5" t="s">
        <v>302</v>
      </c>
      <c r="M933" s="4" t="s">
        <v>137</v>
      </c>
      <c r="N933" s="4" t="s">
        <v>3364</v>
      </c>
      <c r="O933" s="4" t="s">
        <v>103</v>
      </c>
      <c r="P933" s="4" t="s">
        <v>3365</v>
      </c>
      <c r="Q933" s="4" t="s">
        <v>3366</v>
      </c>
      <c r="R933" s="5">
        <v>62339</v>
      </c>
      <c r="S933" s="5">
        <v>180</v>
      </c>
      <c r="T933" s="5">
        <v>180</v>
      </c>
      <c r="U933" s="4" t="s">
        <v>2153</v>
      </c>
      <c r="V933" s="4" t="s">
        <v>197</v>
      </c>
      <c r="W933" s="4" t="s">
        <v>103</v>
      </c>
      <c r="X933" s="4" t="s">
        <v>143</v>
      </c>
      <c r="Y933" s="4" t="s">
        <v>152</v>
      </c>
      <c r="Z933" t="str">
        <f t="shared" si="15"/>
        <v>Mar-24</v>
      </c>
    </row>
    <row r="934" spans="1:26" ht="57.6" x14ac:dyDescent="0.3">
      <c r="A934" s="89">
        <v>218</v>
      </c>
      <c r="B934" s="4" t="s">
        <v>129</v>
      </c>
      <c r="C934" s="4" t="s">
        <v>634</v>
      </c>
      <c r="D934" s="4" t="s">
        <v>1111</v>
      </c>
      <c r="E934" s="4" t="s">
        <v>103</v>
      </c>
      <c r="F934" s="4" t="s">
        <v>131</v>
      </c>
      <c r="G934" s="4" t="s">
        <v>132</v>
      </c>
      <c r="H934" s="4" t="s">
        <v>133</v>
      </c>
      <c r="I934" s="5" t="s">
        <v>3040</v>
      </c>
      <c r="J934" s="5" t="s">
        <v>160</v>
      </c>
      <c r="K934" s="5" t="s">
        <v>3040</v>
      </c>
      <c r="L934" s="5" t="s">
        <v>474</v>
      </c>
      <c r="M934" s="4" t="s">
        <v>137</v>
      </c>
      <c r="N934" s="4" t="s">
        <v>3367</v>
      </c>
      <c r="O934" s="4" t="s">
        <v>103</v>
      </c>
      <c r="P934" s="4" t="s">
        <v>3368</v>
      </c>
      <c r="Q934" s="4" t="s">
        <v>3369</v>
      </c>
      <c r="R934" s="5">
        <v>62329</v>
      </c>
      <c r="S934" s="5">
        <v>210</v>
      </c>
      <c r="T934" s="5">
        <v>210</v>
      </c>
      <c r="U934" s="4" t="s">
        <v>2012</v>
      </c>
      <c r="V934" s="4" t="s">
        <v>142</v>
      </c>
      <c r="W934" s="4" t="s">
        <v>103</v>
      </c>
      <c r="X934" s="4" t="s">
        <v>143</v>
      </c>
      <c r="Y934" s="4" t="s">
        <v>152</v>
      </c>
      <c r="Z934" t="str">
        <f t="shared" si="15"/>
        <v>Mar-24</v>
      </c>
    </row>
    <row r="935" spans="1:26" ht="57.6" x14ac:dyDescent="0.3">
      <c r="A935" s="89">
        <v>219</v>
      </c>
      <c r="B935" s="4" t="s">
        <v>129</v>
      </c>
      <c r="C935" s="4" t="s">
        <v>634</v>
      </c>
      <c r="D935" s="4" t="s">
        <v>1111</v>
      </c>
      <c r="E935" s="4" t="s">
        <v>103</v>
      </c>
      <c r="F935" s="4" t="s">
        <v>131</v>
      </c>
      <c r="G935" s="4" t="s">
        <v>132</v>
      </c>
      <c r="H935" s="4" t="s">
        <v>167</v>
      </c>
      <c r="I935" s="5" t="s">
        <v>2820</v>
      </c>
      <c r="J935" s="5" t="s">
        <v>242</v>
      </c>
      <c r="K935" s="5" t="s">
        <v>2820</v>
      </c>
      <c r="L935" s="5" t="s">
        <v>296</v>
      </c>
      <c r="M935" s="4" t="s">
        <v>223</v>
      </c>
      <c r="N935" s="4" t="s">
        <v>3370</v>
      </c>
      <c r="O935" s="4" t="s">
        <v>170</v>
      </c>
      <c r="P935" s="4" t="s">
        <v>3370</v>
      </c>
      <c r="Q935" s="4" t="s">
        <v>3371</v>
      </c>
      <c r="R935" s="5">
        <v>62413</v>
      </c>
      <c r="S935" s="5">
        <v>180</v>
      </c>
      <c r="T935" s="5">
        <v>180</v>
      </c>
      <c r="U935" s="4" t="s">
        <v>3372</v>
      </c>
      <c r="V935" s="4" t="s">
        <v>151</v>
      </c>
      <c r="W935" s="4" t="s">
        <v>103</v>
      </c>
      <c r="X935" s="4" t="s">
        <v>143</v>
      </c>
      <c r="Y935" s="4" t="s">
        <v>159</v>
      </c>
      <c r="Z935" t="str">
        <f t="shared" si="15"/>
        <v>Mar-24</v>
      </c>
    </row>
    <row r="936" spans="1:26" ht="43.2" x14ac:dyDescent="0.3">
      <c r="A936" s="89">
        <v>220</v>
      </c>
      <c r="B936" s="4" t="s">
        <v>129</v>
      </c>
      <c r="C936" s="4" t="s">
        <v>634</v>
      </c>
      <c r="D936" s="4" t="s">
        <v>1111</v>
      </c>
      <c r="E936" s="4" t="s">
        <v>103</v>
      </c>
      <c r="F936" s="4" t="s">
        <v>131</v>
      </c>
      <c r="G936" s="4" t="s">
        <v>132</v>
      </c>
      <c r="H936" s="4" t="s">
        <v>133</v>
      </c>
      <c r="I936" s="5" t="s">
        <v>2834</v>
      </c>
      <c r="J936" s="5" t="s">
        <v>288</v>
      </c>
      <c r="K936" s="5" t="s">
        <v>2834</v>
      </c>
      <c r="L936" s="5" t="s">
        <v>155</v>
      </c>
      <c r="M936" s="4" t="s">
        <v>137</v>
      </c>
      <c r="N936" s="4" t="s">
        <v>3373</v>
      </c>
      <c r="O936" s="4" t="s">
        <v>103</v>
      </c>
      <c r="P936" s="4" t="s">
        <v>3374</v>
      </c>
      <c r="Q936" s="4" t="s">
        <v>3375</v>
      </c>
      <c r="R936" s="5">
        <v>62467</v>
      </c>
      <c r="S936" s="5">
        <v>45</v>
      </c>
      <c r="T936" s="5">
        <v>45</v>
      </c>
      <c r="U936" s="4" t="s">
        <v>3376</v>
      </c>
      <c r="V936" s="4" t="s">
        <v>151</v>
      </c>
      <c r="W936" s="4" t="s">
        <v>103</v>
      </c>
      <c r="X936" s="4" t="s">
        <v>143</v>
      </c>
      <c r="Y936" s="4" t="s">
        <v>152</v>
      </c>
      <c r="Z936" t="str">
        <f t="shared" si="15"/>
        <v>Mar-24</v>
      </c>
    </row>
    <row r="937" spans="1:26" ht="43.2" x14ac:dyDescent="0.3">
      <c r="A937" s="89">
        <v>221</v>
      </c>
      <c r="B937" s="4" t="s">
        <v>129</v>
      </c>
      <c r="C937" s="4" t="s">
        <v>634</v>
      </c>
      <c r="D937" s="4" t="s">
        <v>1111</v>
      </c>
      <c r="E937" s="4" t="s">
        <v>103</v>
      </c>
      <c r="F937" s="4" t="s">
        <v>131</v>
      </c>
      <c r="G937" s="4" t="s">
        <v>166</v>
      </c>
      <c r="H937" s="4" t="s">
        <v>133</v>
      </c>
      <c r="I937" s="5" t="s">
        <v>2834</v>
      </c>
      <c r="J937" s="5" t="s">
        <v>331</v>
      </c>
      <c r="K937" s="5" t="s">
        <v>2834</v>
      </c>
      <c r="L937" s="5" t="s">
        <v>884</v>
      </c>
      <c r="M937" s="4" t="s">
        <v>263</v>
      </c>
      <c r="N937" s="4" t="s">
        <v>3377</v>
      </c>
      <c r="O937" s="4" t="s">
        <v>103</v>
      </c>
      <c r="P937" s="4" t="s">
        <v>3377</v>
      </c>
      <c r="Q937" s="4" t="s">
        <v>3378</v>
      </c>
      <c r="R937" s="5">
        <v>62463</v>
      </c>
      <c r="S937" s="5">
        <v>75</v>
      </c>
      <c r="T937" s="5">
        <v>75</v>
      </c>
      <c r="U937" s="4" t="s">
        <v>3379</v>
      </c>
      <c r="V937" s="4" t="s">
        <v>197</v>
      </c>
      <c r="W937" s="4" t="s">
        <v>103</v>
      </c>
      <c r="X937" s="4" t="s">
        <v>143</v>
      </c>
      <c r="Y937" s="4" t="s">
        <v>103</v>
      </c>
      <c r="Z937" t="str">
        <f t="shared" si="15"/>
        <v>Mar-24</v>
      </c>
    </row>
    <row r="938" spans="1:26" ht="72" x14ac:dyDescent="0.3">
      <c r="A938" s="89">
        <v>222</v>
      </c>
      <c r="B938" s="4" t="s">
        <v>129</v>
      </c>
      <c r="C938" s="4" t="s">
        <v>634</v>
      </c>
      <c r="D938" s="4" t="s">
        <v>1111</v>
      </c>
      <c r="E938" s="4" t="s">
        <v>103</v>
      </c>
      <c r="F938" s="4" t="s">
        <v>131</v>
      </c>
      <c r="G938" s="4" t="s">
        <v>132</v>
      </c>
      <c r="H938" s="4" t="s">
        <v>133</v>
      </c>
      <c r="I938" s="5" t="s">
        <v>2798</v>
      </c>
      <c r="J938" s="5" t="s">
        <v>183</v>
      </c>
      <c r="K938" s="5" t="s">
        <v>2798</v>
      </c>
      <c r="L938" s="5" t="s">
        <v>251</v>
      </c>
      <c r="M938" s="4" t="s">
        <v>137</v>
      </c>
      <c r="N938" s="4" t="s">
        <v>3380</v>
      </c>
      <c r="O938" s="4" t="s">
        <v>103</v>
      </c>
      <c r="P938" s="4" t="s">
        <v>3381</v>
      </c>
      <c r="Q938" s="4" t="s">
        <v>3381</v>
      </c>
      <c r="R938" s="5">
        <v>62523</v>
      </c>
      <c r="S938" s="5">
        <v>30</v>
      </c>
      <c r="T938" s="5">
        <v>30</v>
      </c>
      <c r="U938" s="4" t="s">
        <v>1137</v>
      </c>
      <c r="V938" s="4" t="s">
        <v>142</v>
      </c>
      <c r="W938" s="4" t="s">
        <v>103</v>
      </c>
      <c r="X938" s="4" t="s">
        <v>143</v>
      </c>
      <c r="Y938" s="4">
        <v>70348</v>
      </c>
      <c r="Z938" t="str">
        <f t="shared" si="15"/>
        <v>Mar-24</v>
      </c>
    </row>
    <row r="939" spans="1:26" ht="43.2" x14ac:dyDescent="0.3">
      <c r="A939" s="89">
        <v>223</v>
      </c>
      <c r="B939" s="4" t="s">
        <v>129</v>
      </c>
      <c r="C939" s="4" t="s">
        <v>634</v>
      </c>
      <c r="D939" s="4" t="s">
        <v>1111</v>
      </c>
      <c r="E939" s="4" t="s">
        <v>103</v>
      </c>
      <c r="F939" s="4" t="s">
        <v>131</v>
      </c>
      <c r="G939" s="4" t="s">
        <v>166</v>
      </c>
      <c r="H939" s="4" t="s">
        <v>133</v>
      </c>
      <c r="I939" s="5" t="s">
        <v>2918</v>
      </c>
      <c r="J939" s="5" t="s">
        <v>621</v>
      </c>
      <c r="K939" s="5" t="s">
        <v>2918</v>
      </c>
      <c r="L939" s="5" t="s">
        <v>1667</v>
      </c>
      <c r="M939" s="4" t="s">
        <v>263</v>
      </c>
      <c r="N939" s="4" t="s">
        <v>3382</v>
      </c>
      <c r="O939" s="4" t="s">
        <v>103</v>
      </c>
      <c r="P939" s="4" t="s">
        <v>3382</v>
      </c>
      <c r="Q939" s="4" t="s">
        <v>3383</v>
      </c>
      <c r="R939" s="5">
        <v>62618</v>
      </c>
      <c r="S939" s="5">
        <v>50</v>
      </c>
      <c r="T939" s="5">
        <v>50</v>
      </c>
      <c r="U939" s="4" t="s">
        <v>2065</v>
      </c>
      <c r="V939" s="4" t="s">
        <v>151</v>
      </c>
      <c r="W939" s="4" t="s">
        <v>103</v>
      </c>
      <c r="X939" s="4" t="s">
        <v>143</v>
      </c>
      <c r="Y939" s="4" t="s">
        <v>103</v>
      </c>
      <c r="Z939" t="str">
        <f t="shared" si="15"/>
        <v>Mar-24</v>
      </c>
    </row>
    <row r="940" spans="1:26" ht="43.2" x14ac:dyDescent="0.3">
      <c r="A940" s="89">
        <v>224</v>
      </c>
      <c r="B940" s="4" t="s">
        <v>129</v>
      </c>
      <c r="C940" s="4" t="s">
        <v>634</v>
      </c>
      <c r="D940" s="4" t="s">
        <v>1111</v>
      </c>
      <c r="E940" s="4" t="s">
        <v>103</v>
      </c>
      <c r="F940" s="4" t="s">
        <v>131</v>
      </c>
      <c r="G940" s="4" t="s">
        <v>166</v>
      </c>
      <c r="H940" s="4" t="s">
        <v>133</v>
      </c>
      <c r="I940" s="5" t="s">
        <v>2997</v>
      </c>
      <c r="J940" s="5" t="s">
        <v>279</v>
      </c>
      <c r="K940" s="5" t="s">
        <v>2997</v>
      </c>
      <c r="L940" s="5" t="s">
        <v>241</v>
      </c>
      <c r="M940" s="4" t="s">
        <v>263</v>
      </c>
      <c r="N940" s="4" t="s">
        <v>1969</v>
      </c>
      <c r="O940" s="4" t="s">
        <v>103</v>
      </c>
      <c r="P940" s="4" t="s">
        <v>1969</v>
      </c>
      <c r="Q940" s="4" t="s">
        <v>3384</v>
      </c>
      <c r="R940" s="5">
        <v>62623</v>
      </c>
      <c r="S940" s="5">
        <v>60</v>
      </c>
      <c r="T940" s="5">
        <v>60</v>
      </c>
      <c r="U940" s="4" t="s">
        <v>1786</v>
      </c>
      <c r="V940" s="4" t="s">
        <v>151</v>
      </c>
      <c r="W940" s="4" t="s">
        <v>103</v>
      </c>
      <c r="X940" s="4" t="s">
        <v>143</v>
      </c>
      <c r="Y940" s="4" t="s">
        <v>103</v>
      </c>
      <c r="Z940" t="str">
        <f t="shared" si="15"/>
        <v>Mar-24</v>
      </c>
    </row>
    <row r="941" spans="1:26" ht="43.2" x14ac:dyDescent="0.3">
      <c r="A941" s="89">
        <v>225</v>
      </c>
      <c r="B941" s="4" t="s">
        <v>129</v>
      </c>
      <c r="C941" s="4" t="s">
        <v>130</v>
      </c>
      <c r="D941" s="4" t="s">
        <v>1563</v>
      </c>
      <c r="E941" s="4" t="s">
        <v>103</v>
      </c>
      <c r="F941" s="4" t="s">
        <v>131</v>
      </c>
      <c r="G941" s="4" t="s">
        <v>198</v>
      </c>
      <c r="H941" s="4" t="s">
        <v>167</v>
      </c>
      <c r="I941" s="5" t="s">
        <v>2768</v>
      </c>
      <c r="J941" s="5" t="s">
        <v>819</v>
      </c>
      <c r="K941" s="5" t="s">
        <v>2768</v>
      </c>
      <c r="L941" s="5" t="s">
        <v>331</v>
      </c>
      <c r="M941" s="4" t="s">
        <v>223</v>
      </c>
      <c r="N941" s="4" t="s">
        <v>3385</v>
      </c>
      <c r="O941" s="4" t="s">
        <v>3386</v>
      </c>
      <c r="P941" s="4" t="s">
        <v>3385</v>
      </c>
      <c r="Q941" s="4" t="s">
        <v>3387</v>
      </c>
      <c r="R941" s="5">
        <v>62352</v>
      </c>
      <c r="S941" s="5">
        <v>40</v>
      </c>
      <c r="T941" s="5">
        <v>40</v>
      </c>
      <c r="U941" s="4" t="s">
        <v>173</v>
      </c>
      <c r="V941" s="4" t="s">
        <v>197</v>
      </c>
      <c r="W941" s="4" t="s">
        <v>103</v>
      </c>
      <c r="X941" s="4" t="s">
        <v>143</v>
      </c>
      <c r="Y941" s="4">
        <v>72177</v>
      </c>
      <c r="Z941" t="str">
        <f t="shared" si="15"/>
        <v>Mar-24</v>
      </c>
    </row>
    <row r="942" spans="1:26" ht="43.2" x14ac:dyDescent="0.3">
      <c r="A942" s="89">
        <v>226</v>
      </c>
      <c r="B942" s="4" t="s">
        <v>129</v>
      </c>
      <c r="C942" s="4" t="s">
        <v>130</v>
      </c>
      <c r="D942" s="4" t="s">
        <v>1563</v>
      </c>
      <c r="E942" s="4" t="s">
        <v>103</v>
      </c>
      <c r="F942" s="4" t="s">
        <v>131</v>
      </c>
      <c r="G942" s="4" t="s">
        <v>198</v>
      </c>
      <c r="H942" s="4" t="s">
        <v>133</v>
      </c>
      <c r="I942" s="5" t="s">
        <v>2757</v>
      </c>
      <c r="J942" s="5" t="s">
        <v>1250</v>
      </c>
      <c r="K942" s="5" t="s">
        <v>2757</v>
      </c>
      <c r="L942" s="5" t="s">
        <v>397</v>
      </c>
      <c r="M942" s="4" t="s">
        <v>137</v>
      </c>
      <c r="N942" s="4" t="s">
        <v>3388</v>
      </c>
      <c r="O942" s="4" t="s">
        <v>2188</v>
      </c>
      <c r="P942" s="4" t="s">
        <v>3389</v>
      </c>
      <c r="Q942" s="4" t="s">
        <v>3390</v>
      </c>
      <c r="R942" s="5">
        <v>62249</v>
      </c>
      <c r="S942" s="5">
        <v>20</v>
      </c>
      <c r="T942" s="5">
        <v>20</v>
      </c>
      <c r="U942" s="4" t="s">
        <v>260</v>
      </c>
      <c r="V942" s="4" t="s">
        <v>142</v>
      </c>
      <c r="W942" s="4" t="s">
        <v>103</v>
      </c>
      <c r="X942" s="4" t="s">
        <v>143</v>
      </c>
      <c r="Y942" s="4">
        <v>72182</v>
      </c>
      <c r="Z942" t="str">
        <f t="shared" si="15"/>
        <v>Mar-24</v>
      </c>
    </row>
    <row r="943" spans="1:26" ht="43.2" x14ac:dyDescent="0.3">
      <c r="A943" s="89">
        <v>227</v>
      </c>
      <c r="B943" s="4" t="s">
        <v>129</v>
      </c>
      <c r="C943" s="4" t="s">
        <v>130</v>
      </c>
      <c r="D943" s="4" t="s">
        <v>1563</v>
      </c>
      <c r="E943" s="4" t="s">
        <v>103</v>
      </c>
      <c r="F943" s="4" t="s">
        <v>131</v>
      </c>
      <c r="G943" s="4" t="s">
        <v>198</v>
      </c>
      <c r="H943" s="4" t="s">
        <v>167</v>
      </c>
      <c r="I943" s="5" t="s">
        <v>2803</v>
      </c>
      <c r="J943" s="5" t="s">
        <v>191</v>
      </c>
      <c r="K943" s="5" t="s">
        <v>2803</v>
      </c>
      <c r="L943" s="5" t="s">
        <v>256</v>
      </c>
      <c r="M943" s="4" t="s">
        <v>223</v>
      </c>
      <c r="N943" s="4" t="s">
        <v>3391</v>
      </c>
      <c r="O943" s="4" t="s">
        <v>103</v>
      </c>
      <c r="P943" s="4" t="s">
        <v>1167</v>
      </c>
      <c r="Q943" s="4" t="s">
        <v>3392</v>
      </c>
      <c r="R943" s="5">
        <v>62276</v>
      </c>
      <c r="S943" s="5">
        <v>110</v>
      </c>
      <c r="T943" s="5">
        <v>110</v>
      </c>
      <c r="U943" s="4" t="s">
        <v>1334</v>
      </c>
      <c r="V943" s="4" t="s">
        <v>197</v>
      </c>
      <c r="W943" s="4" t="s">
        <v>103</v>
      </c>
      <c r="X943" s="4" t="s">
        <v>143</v>
      </c>
      <c r="Y943" s="4" t="s">
        <v>152</v>
      </c>
      <c r="Z943" t="str">
        <f t="shared" si="15"/>
        <v>Mar-24</v>
      </c>
    </row>
    <row r="944" spans="1:26" ht="43.2" x14ac:dyDescent="0.3">
      <c r="A944" s="89">
        <v>228</v>
      </c>
      <c r="B944" s="4" t="s">
        <v>129</v>
      </c>
      <c r="C944" s="4" t="s">
        <v>130</v>
      </c>
      <c r="D944" s="4" t="s">
        <v>1124</v>
      </c>
      <c r="E944" s="4" t="s">
        <v>103</v>
      </c>
      <c r="F944" s="4" t="s">
        <v>131</v>
      </c>
      <c r="G944" s="4" t="s">
        <v>166</v>
      </c>
      <c r="H944" s="4" t="s">
        <v>167</v>
      </c>
      <c r="I944" s="5" t="s">
        <v>2813</v>
      </c>
      <c r="J944" s="5" t="s">
        <v>3393</v>
      </c>
      <c r="K944" s="5" t="s">
        <v>2813</v>
      </c>
      <c r="L944" s="5" t="s">
        <v>550</v>
      </c>
      <c r="M944" s="4" t="s">
        <v>168</v>
      </c>
      <c r="N944" s="4" t="s">
        <v>3394</v>
      </c>
      <c r="O944" s="4" t="s">
        <v>1030</v>
      </c>
      <c r="P944" s="4" t="s">
        <v>3394</v>
      </c>
      <c r="Q944" s="4" t="s">
        <v>3395</v>
      </c>
      <c r="R944" s="5">
        <v>62379</v>
      </c>
      <c r="S944" s="5">
        <v>10</v>
      </c>
      <c r="T944" s="5">
        <v>10</v>
      </c>
      <c r="U944" s="4" t="s">
        <v>173</v>
      </c>
      <c r="V944" s="4" t="s">
        <v>197</v>
      </c>
      <c r="W944" s="4" t="s">
        <v>103</v>
      </c>
      <c r="X944" s="4" t="s">
        <v>143</v>
      </c>
      <c r="Y944" s="4" t="s">
        <v>103</v>
      </c>
      <c r="Z944" t="str">
        <f t="shared" si="15"/>
        <v>Mar-24</v>
      </c>
    </row>
    <row r="945" spans="1:26" ht="43.2" x14ac:dyDescent="0.3">
      <c r="A945" s="89">
        <v>229</v>
      </c>
      <c r="B945" s="4" t="s">
        <v>129</v>
      </c>
      <c r="C945" s="4" t="s">
        <v>130</v>
      </c>
      <c r="D945" s="4" t="s">
        <v>1124</v>
      </c>
      <c r="E945" s="4" t="s">
        <v>103</v>
      </c>
      <c r="F945" s="4" t="s">
        <v>131</v>
      </c>
      <c r="G945" s="4" t="s">
        <v>132</v>
      </c>
      <c r="H945" s="4" t="s">
        <v>133</v>
      </c>
      <c r="I945" s="5" t="s">
        <v>2923</v>
      </c>
      <c r="J945" s="5" t="s">
        <v>242</v>
      </c>
      <c r="K945" s="5" t="s">
        <v>2923</v>
      </c>
      <c r="L945" s="5" t="s">
        <v>246</v>
      </c>
      <c r="M945" s="4" t="s">
        <v>137</v>
      </c>
      <c r="N945" s="4" t="s">
        <v>3396</v>
      </c>
      <c r="O945" s="4" t="s">
        <v>103</v>
      </c>
      <c r="P945" s="4" t="s">
        <v>1187</v>
      </c>
      <c r="Q945" s="4" t="s">
        <v>3397</v>
      </c>
      <c r="R945" s="5">
        <v>62418</v>
      </c>
      <c r="S945" s="5">
        <v>30</v>
      </c>
      <c r="T945" s="5">
        <v>30</v>
      </c>
      <c r="U945" s="4" t="s">
        <v>2047</v>
      </c>
      <c r="V945" s="4" t="s">
        <v>151</v>
      </c>
      <c r="W945" s="4" t="s">
        <v>103</v>
      </c>
      <c r="X945" s="4" t="s">
        <v>143</v>
      </c>
      <c r="Y945" s="4" t="s">
        <v>1234</v>
      </c>
      <c r="Z945" t="str">
        <f t="shared" si="15"/>
        <v>Mar-24</v>
      </c>
    </row>
    <row r="946" spans="1:26" ht="57.6" x14ac:dyDescent="0.3">
      <c r="A946" s="89">
        <v>230</v>
      </c>
      <c r="B946" s="4" t="s">
        <v>129</v>
      </c>
      <c r="C946" s="4" t="s">
        <v>130</v>
      </c>
      <c r="D946" s="4" t="s">
        <v>1124</v>
      </c>
      <c r="E946" s="4" t="s">
        <v>103</v>
      </c>
      <c r="F946" s="4" t="s">
        <v>131</v>
      </c>
      <c r="G946" s="4" t="s">
        <v>132</v>
      </c>
      <c r="H946" s="4" t="s">
        <v>167</v>
      </c>
      <c r="I946" s="5" t="s">
        <v>2826</v>
      </c>
      <c r="J946" s="5" t="s">
        <v>241</v>
      </c>
      <c r="K946" s="5" t="s">
        <v>2826</v>
      </c>
      <c r="L946" s="5" t="s">
        <v>246</v>
      </c>
      <c r="M946" s="4" t="s">
        <v>223</v>
      </c>
      <c r="N946" s="4" t="s">
        <v>3398</v>
      </c>
      <c r="O946" s="4" t="s">
        <v>170</v>
      </c>
      <c r="P946" s="4" t="s">
        <v>3399</v>
      </c>
      <c r="Q946" s="4" t="s">
        <v>3400</v>
      </c>
      <c r="R946" s="5">
        <v>62424</v>
      </c>
      <c r="S946" s="5">
        <v>60</v>
      </c>
      <c r="T946" s="5">
        <v>60</v>
      </c>
      <c r="U946" s="4" t="s">
        <v>1725</v>
      </c>
      <c r="V946" s="4" t="s">
        <v>151</v>
      </c>
      <c r="W946" s="4" t="s">
        <v>103</v>
      </c>
      <c r="X946" s="4" t="s">
        <v>143</v>
      </c>
      <c r="Y946" s="4" t="s">
        <v>152</v>
      </c>
      <c r="Z946" t="str">
        <f t="shared" si="15"/>
        <v>Mar-24</v>
      </c>
    </row>
    <row r="947" spans="1:26" ht="86.4" x14ac:dyDescent="0.3">
      <c r="A947" s="89">
        <v>231</v>
      </c>
      <c r="B947" s="4" t="s">
        <v>129</v>
      </c>
      <c r="C947" s="4" t="s">
        <v>130</v>
      </c>
      <c r="D947" s="4" t="s">
        <v>1124</v>
      </c>
      <c r="E947" s="4" t="s">
        <v>103</v>
      </c>
      <c r="F947" s="4" t="s">
        <v>131</v>
      </c>
      <c r="G947" s="4" t="s">
        <v>132</v>
      </c>
      <c r="H947" s="4" t="s">
        <v>167</v>
      </c>
      <c r="I947" s="5" t="s">
        <v>2898</v>
      </c>
      <c r="J947" s="5" t="s">
        <v>176</v>
      </c>
      <c r="K947" s="5" t="s">
        <v>2898</v>
      </c>
      <c r="L947" s="5" t="s">
        <v>740</v>
      </c>
      <c r="M947" s="4" t="s">
        <v>223</v>
      </c>
      <c r="N947" s="4" t="s">
        <v>3401</v>
      </c>
      <c r="O947" s="4" t="s">
        <v>170</v>
      </c>
      <c r="P947" s="4" t="s">
        <v>3401</v>
      </c>
      <c r="Q947" s="4" t="s">
        <v>3402</v>
      </c>
      <c r="R947" s="5">
        <v>62602</v>
      </c>
      <c r="S947" s="5">
        <v>250</v>
      </c>
      <c r="T947" s="5">
        <v>250</v>
      </c>
      <c r="U947" s="4" t="s">
        <v>1725</v>
      </c>
      <c r="V947" s="4" t="s">
        <v>142</v>
      </c>
      <c r="W947" s="4" t="s">
        <v>103</v>
      </c>
      <c r="X947" s="4" t="s">
        <v>143</v>
      </c>
      <c r="Y947" s="4" t="s">
        <v>159</v>
      </c>
      <c r="Z947" t="str">
        <f t="shared" si="15"/>
        <v>Mar-24</v>
      </c>
    </row>
    <row r="948" spans="1:26" ht="43.2" x14ac:dyDescent="0.3">
      <c r="A948" s="89">
        <v>232</v>
      </c>
      <c r="B948" s="4" t="s">
        <v>129</v>
      </c>
      <c r="C948" s="4" t="s">
        <v>130</v>
      </c>
      <c r="D948" s="4" t="s">
        <v>1138</v>
      </c>
      <c r="E948" s="4" t="s">
        <v>103</v>
      </c>
      <c r="F948" s="4" t="s">
        <v>131</v>
      </c>
      <c r="G948" s="4" t="s">
        <v>132</v>
      </c>
      <c r="H948" s="4" t="s">
        <v>167</v>
      </c>
      <c r="I948" s="5" t="s">
        <v>2768</v>
      </c>
      <c r="J948" s="5" t="s">
        <v>192</v>
      </c>
      <c r="K948" s="5" t="s">
        <v>2753</v>
      </c>
      <c r="L948" s="5" t="s">
        <v>1813</v>
      </c>
      <c r="M948" s="4" t="s">
        <v>223</v>
      </c>
      <c r="N948" s="4" t="s">
        <v>3403</v>
      </c>
      <c r="O948" s="4" t="s">
        <v>103</v>
      </c>
      <c r="P948" s="4" t="s">
        <v>3403</v>
      </c>
      <c r="Q948" s="4" t="s">
        <v>3404</v>
      </c>
      <c r="R948" s="5">
        <v>62191</v>
      </c>
      <c r="S948" s="5">
        <v>45</v>
      </c>
      <c r="T948" s="5">
        <v>45</v>
      </c>
      <c r="U948" s="4" t="s">
        <v>370</v>
      </c>
      <c r="V948" s="4" t="s">
        <v>197</v>
      </c>
      <c r="W948" s="4" t="s">
        <v>103</v>
      </c>
      <c r="X948" s="4" t="s">
        <v>143</v>
      </c>
      <c r="Y948" s="4" t="s">
        <v>152</v>
      </c>
      <c r="Z948" t="str">
        <f t="shared" si="15"/>
        <v>Mar-24</v>
      </c>
    </row>
    <row r="949" spans="1:26" ht="43.2" x14ac:dyDescent="0.3">
      <c r="A949" s="89">
        <v>233</v>
      </c>
      <c r="B949" s="4" t="s">
        <v>129</v>
      </c>
      <c r="C949" s="4" t="s">
        <v>130</v>
      </c>
      <c r="D949" s="4" t="s">
        <v>1138</v>
      </c>
      <c r="E949" s="4" t="s">
        <v>103</v>
      </c>
      <c r="F949" s="4" t="s">
        <v>131</v>
      </c>
      <c r="G949" s="4" t="s">
        <v>132</v>
      </c>
      <c r="H949" s="4" t="s">
        <v>133</v>
      </c>
      <c r="I949" s="5" t="s">
        <v>2768</v>
      </c>
      <c r="J949" s="5" t="s">
        <v>210</v>
      </c>
      <c r="K949" s="5" t="s">
        <v>2768</v>
      </c>
      <c r="L949" s="5" t="s">
        <v>262</v>
      </c>
      <c r="M949" s="4" t="s">
        <v>137</v>
      </c>
      <c r="N949" s="4" t="s">
        <v>3405</v>
      </c>
      <c r="O949" s="4" t="s">
        <v>103</v>
      </c>
      <c r="P949" s="4" t="s">
        <v>3406</v>
      </c>
      <c r="Q949" s="4" t="s">
        <v>3407</v>
      </c>
      <c r="R949" s="5">
        <v>62186</v>
      </c>
      <c r="S949" s="5">
        <v>40</v>
      </c>
      <c r="T949" s="5">
        <v>40</v>
      </c>
      <c r="U949" s="4" t="s">
        <v>221</v>
      </c>
      <c r="V949" s="4" t="s">
        <v>151</v>
      </c>
      <c r="W949" s="4" t="s">
        <v>103</v>
      </c>
      <c r="X949" s="4" t="s">
        <v>143</v>
      </c>
      <c r="Y949" s="4">
        <v>69471</v>
      </c>
      <c r="Z949" t="str">
        <f t="shared" si="15"/>
        <v>Mar-24</v>
      </c>
    </row>
    <row r="950" spans="1:26" ht="43.2" x14ac:dyDescent="0.3">
      <c r="A950" s="89">
        <v>234</v>
      </c>
      <c r="B950" s="4" t="s">
        <v>129</v>
      </c>
      <c r="C950" s="4" t="s">
        <v>130</v>
      </c>
      <c r="D950" s="4" t="s">
        <v>1138</v>
      </c>
      <c r="E950" s="4" t="s">
        <v>103</v>
      </c>
      <c r="F950" s="4" t="s">
        <v>131</v>
      </c>
      <c r="G950" s="4" t="s">
        <v>132</v>
      </c>
      <c r="H950" s="4" t="s">
        <v>167</v>
      </c>
      <c r="I950" s="5" t="s">
        <v>2753</v>
      </c>
      <c r="J950" s="5" t="s">
        <v>217</v>
      </c>
      <c r="K950" s="5" t="s">
        <v>2753</v>
      </c>
      <c r="L950" s="5" t="s">
        <v>480</v>
      </c>
      <c r="M950" s="4" t="s">
        <v>223</v>
      </c>
      <c r="N950" s="4" t="s">
        <v>3408</v>
      </c>
      <c r="O950" s="4" t="s">
        <v>103</v>
      </c>
      <c r="P950" s="4" t="s">
        <v>3408</v>
      </c>
      <c r="Q950" s="4" t="s">
        <v>3409</v>
      </c>
      <c r="R950" s="5">
        <v>62194</v>
      </c>
      <c r="S950" s="5">
        <v>20</v>
      </c>
      <c r="T950" s="5">
        <v>20</v>
      </c>
      <c r="U950" s="4" t="s">
        <v>245</v>
      </c>
      <c r="V950" s="4" t="s">
        <v>197</v>
      </c>
      <c r="W950" s="4" t="s">
        <v>103</v>
      </c>
      <c r="X950" s="4" t="s">
        <v>143</v>
      </c>
      <c r="Y950" s="4" t="s">
        <v>152</v>
      </c>
      <c r="Z950" t="str">
        <f t="shared" si="15"/>
        <v>Mar-24</v>
      </c>
    </row>
    <row r="951" spans="1:26" ht="43.2" x14ac:dyDescent="0.3">
      <c r="A951" s="89">
        <v>235</v>
      </c>
      <c r="B951" s="4" t="s">
        <v>129</v>
      </c>
      <c r="C951" s="4" t="s">
        <v>130</v>
      </c>
      <c r="D951" s="4" t="s">
        <v>1138</v>
      </c>
      <c r="E951" s="4" t="s">
        <v>103</v>
      </c>
      <c r="F951" s="4" t="s">
        <v>131</v>
      </c>
      <c r="G951" s="4" t="s">
        <v>166</v>
      </c>
      <c r="H951" s="4" t="s">
        <v>133</v>
      </c>
      <c r="I951" s="5" t="s">
        <v>2813</v>
      </c>
      <c r="J951" s="5" t="s">
        <v>361</v>
      </c>
      <c r="K951" s="5" t="s">
        <v>2813</v>
      </c>
      <c r="L951" s="5" t="s">
        <v>474</v>
      </c>
      <c r="M951" s="4" t="s">
        <v>263</v>
      </c>
      <c r="N951" s="4" t="s">
        <v>3410</v>
      </c>
      <c r="O951" s="4" t="s">
        <v>103</v>
      </c>
      <c r="P951" s="4" t="s">
        <v>3410</v>
      </c>
      <c r="Q951" s="4" t="s">
        <v>3411</v>
      </c>
      <c r="R951" s="5">
        <v>62363</v>
      </c>
      <c r="S951" s="5">
        <v>30</v>
      </c>
      <c r="T951" s="5">
        <v>30</v>
      </c>
      <c r="U951" s="4" t="s">
        <v>2127</v>
      </c>
      <c r="V951" s="4" t="s">
        <v>142</v>
      </c>
      <c r="W951" s="4" t="s">
        <v>103</v>
      </c>
      <c r="X951" s="4" t="s">
        <v>143</v>
      </c>
      <c r="Y951" s="4" t="s">
        <v>103</v>
      </c>
      <c r="Z951" t="str">
        <f t="shared" si="15"/>
        <v>Mar-24</v>
      </c>
    </row>
    <row r="952" spans="1:26" ht="43.2" x14ac:dyDescent="0.3">
      <c r="A952" s="89">
        <v>236</v>
      </c>
      <c r="B952" s="4" t="s">
        <v>129</v>
      </c>
      <c r="C952" s="4" t="s">
        <v>130</v>
      </c>
      <c r="D952" s="4" t="s">
        <v>1138</v>
      </c>
      <c r="E952" s="4" t="s">
        <v>103</v>
      </c>
      <c r="F952" s="4" t="s">
        <v>131</v>
      </c>
      <c r="G952" s="4" t="s">
        <v>132</v>
      </c>
      <c r="H952" s="4" t="s">
        <v>167</v>
      </c>
      <c r="I952" s="5" t="s">
        <v>2813</v>
      </c>
      <c r="J952" s="5" t="s">
        <v>155</v>
      </c>
      <c r="K952" s="5" t="s">
        <v>2813</v>
      </c>
      <c r="L952" s="5" t="s">
        <v>365</v>
      </c>
      <c r="M952" s="4" t="s">
        <v>223</v>
      </c>
      <c r="N952" s="4" t="s">
        <v>465</v>
      </c>
      <c r="O952" s="4" t="s">
        <v>103</v>
      </c>
      <c r="P952" s="4" t="s">
        <v>465</v>
      </c>
      <c r="Q952" s="4" t="s">
        <v>3412</v>
      </c>
      <c r="R952" s="5">
        <v>62338</v>
      </c>
      <c r="S952" s="5">
        <v>330</v>
      </c>
      <c r="T952" s="5">
        <v>330</v>
      </c>
      <c r="U952" s="4" t="s">
        <v>579</v>
      </c>
      <c r="V952" s="4" t="s">
        <v>151</v>
      </c>
      <c r="W952" s="4" t="s">
        <v>103</v>
      </c>
      <c r="X952" s="4" t="s">
        <v>143</v>
      </c>
      <c r="Y952" s="4">
        <v>69725</v>
      </c>
      <c r="Z952" t="str">
        <f t="shared" si="15"/>
        <v>Mar-24</v>
      </c>
    </row>
    <row r="953" spans="1:26" ht="43.2" x14ac:dyDescent="0.3">
      <c r="A953" s="89">
        <v>237</v>
      </c>
      <c r="B953" s="4" t="s">
        <v>129</v>
      </c>
      <c r="C953" s="4" t="s">
        <v>130</v>
      </c>
      <c r="D953" s="4" t="s">
        <v>1138</v>
      </c>
      <c r="E953" s="4" t="s">
        <v>103</v>
      </c>
      <c r="F953" s="4" t="s">
        <v>131</v>
      </c>
      <c r="G953" s="4" t="s">
        <v>166</v>
      </c>
      <c r="H953" s="4" t="s">
        <v>133</v>
      </c>
      <c r="I953" s="5" t="s">
        <v>2813</v>
      </c>
      <c r="J953" s="5" t="s">
        <v>242</v>
      </c>
      <c r="K953" s="5" t="s">
        <v>2813</v>
      </c>
      <c r="L953" s="5" t="s">
        <v>576</v>
      </c>
      <c r="M953" s="4" t="s">
        <v>263</v>
      </c>
      <c r="N953" s="4" t="s">
        <v>3413</v>
      </c>
      <c r="O953" s="4" t="s">
        <v>103</v>
      </c>
      <c r="P953" s="4" t="s">
        <v>3414</v>
      </c>
      <c r="Q953" s="4" t="s">
        <v>3415</v>
      </c>
      <c r="R953" s="5">
        <v>62337</v>
      </c>
      <c r="S953" s="5">
        <v>90</v>
      </c>
      <c r="T953" s="5">
        <v>90</v>
      </c>
      <c r="U953" s="4" t="s">
        <v>103</v>
      </c>
      <c r="V953" s="4" t="s">
        <v>151</v>
      </c>
      <c r="W953" s="4" t="s">
        <v>103</v>
      </c>
      <c r="X953" s="4" t="s">
        <v>143</v>
      </c>
      <c r="Y953" s="4" t="s">
        <v>388</v>
      </c>
      <c r="Z953" t="str">
        <f t="shared" si="15"/>
        <v>Mar-24</v>
      </c>
    </row>
    <row r="954" spans="1:26" ht="43.2" x14ac:dyDescent="0.3">
      <c r="A954" s="89">
        <v>238</v>
      </c>
      <c r="B954" s="4" t="s">
        <v>129</v>
      </c>
      <c r="C954" s="4" t="s">
        <v>130</v>
      </c>
      <c r="D954" s="4" t="s">
        <v>1138</v>
      </c>
      <c r="E954" s="4" t="s">
        <v>103</v>
      </c>
      <c r="F954" s="4" t="s">
        <v>131</v>
      </c>
      <c r="G954" s="4" t="s">
        <v>132</v>
      </c>
      <c r="H954" s="4" t="s">
        <v>167</v>
      </c>
      <c r="I954" s="5" t="s">
        <v>2813</v>
      </c>
      <c r="J954" s="5" t="s">
        <v>182</v>
      </c>
      <c r="K954" s="5" t="s">
        <v>2813</v>
      </c>
      <c r="L954" s="5" t="s">
        <v>176</v>
      </c>
      <c r="M954" s="4" t="s">
        <v>223</v>
      </c>
      <c r="N954" s="4" t="s">
        <v>3416</v>
      </c>
      <c r="O954" s="4" t="s">
        <v>103</v>
      </c>
      <c r="P954" s="4" t="s">
        <v>3417</v>
      </c>
      <c r="Q954" s="4" t="s">
        <v>3418</v>
      </c>
      <c r="R954" s="5">
        <v>62331</v>
      </c>
      <c r="S954" s="5">
        <v>330</v>
      </c>
      <c r="T954" s="5">
        <v>330</v>
      </c>
      <c r="U954" s="4" t="s">
        <v>1334</v>
      </c>
      <c r="V954" s="4" t="s">
        <v>142</v>
      </c>
      <c r="W954" s="4" t="s">
        <v>103</v>
      </c>
      <c r="X954" s="4" t="s">
        <v>143</v>
      </c>
      <c r="Y954" s="4" t="s">
        <v>152</v>
      </c>
      <c r="Z954" t="str">
        <f t="shared" si="15"/>
        <v>Mar-24</v>
      </c>
    </row>
    <row r="955" spans="1:26" ht="72" x14ac:dyDescent="0.3">
      <c r="A955" s="89">
        <v>239</v>
      </c>
      <c r="B955" s="4" t="s">
        <v>129</v>
      </c>
      <c r="C955" s="4" t="s">
        <v>130</v>
      </c>
      <c r="D955" s="4" t="s">
        <v>1138</v>
      </c>
      <c r="E955" s="4" t="s">
        <v>103</v>
      </c>
      <c r="F955" s="4" t="s">
        <v>131</v>
      </c>
      <c r="G955" s="4" t="s">
        <v>166</v>
      </c>
      <c r="H955" s="4" t="s">
        <v>133</v>
      </c>
      <c r="I955" s="5" t="s">
        <v>3097</v>
      </c>
      <c r="J955" s="5" t="s">
        <v>222</v>
      </c>
      <c r="K955" s="5" t="s">
        <v>3097</v>
      </c>
      <c r="L955" s="5" t="s">
        <v>459</v>
      </c>
      <c r="M955" s="4" t="s">
        <v>707</v>
      </c>
      <c r="N955" s="4" t="s">
        <v>3419</v>
      </c>
      <c r="O955" s="4" t="s">
        <v>3420</v>
      </c>
      <c r="P955" s="4" t="s">
        <v>3421</v>
      </c>
      <c r="Q955" s="4" t="s">
        <v>3422</v>
      </c>
      <c r="R955" s="5">
        <v>62356</v>
      </c>
      <c r="S955" s="5">
        <v>0</v>
      </c>
      <c r="T955" s="5">
        <v>0</v>
      </c>
      <c r="U955" s="4" t="s">
        <v>1137</v>
      </c>
      <c r="V955" s="4" t="s">
        <v>197</v>
      </c>
      <c r="W955" s="4" t="s">
        <v>103</v>
      </c>
      <c r="X955" s="4" t="s">
        <v>143</v>
      </c>
      <c r="Y955" s="4" t="s">
        <v>103</v>
      </c>
      <c r="Z955" t="str">
        <f t="shared" si="15"/>
        <v>Mar-24</v>
      </c>
    </row>
    <row r="956" spans="1:26" ht="43.2" x14ac:dyDescent="0.3">
      <c r="A956" s="89">
        <v>240</v>
      </c>
      <c r="B956" s="4" t="s">
        <v>129</v>
      </c>
      <c r="C956" s="4" t="s">
        <v>130</v>
      </c>
      <c r="D956" s="4" t="s">
        <v>1138</v>
      </c>
      <c r="E956" s="4" t="s">
        <v>103</v>
      </c>
      <c r="F956" s="4" t="s">
        <v>131</v>
      </c>
      <c r="G956" s="4" t="s">
        <v>132</v>
      </c>
      <c r="H956" s="4" t="s">
        <v>133</v>
      </c>
      <c r="I956" s="5" t="s">
        <v>2923</v>
      </c>
      <c r="J956" s="5" t="s">
        <v>176</v>
      </c>
      <c r="K956" s="5" t="s">
        <v>2923</v>
      </c>
      <c r="L956" s="5" t="s">
        <v>361</v>
      </c>
      <c r="M956" s="4" t="s">
        <v>137</v>
      </c>
      <c r="N956" s="4" t="s">
        <v>3304</v>
      </c>
      <c r="O956" s="4" t="s">
        <v>103</v>
      </c>
      <c r="P956" s="4" t="s">
        <v>3304</v>
      </c>
      <c r="Q956" s="4" t="s">
        <v>3423</v>
      </c>
      <c r="R956" s="5">
        <v>62388</v>
      </c>
      <c r="S956" s="5">
        <v>30</v>
      </c>
      <c r="T956" s="5">
        <v>30</v>
      </c>
      <c r="U956" s="4" t="s">
        <v>2019</v>
      </c>
      <c r="V956" s="4" t="s">
        <v>142</v>
      </c>
      <c r="W956" s="4" t="s">
        <v>103</v>
      </c>
      <c r="X956" s="4" t="s">
        <v>143</v>
      </c>
      <c r="Y956" s="4">
        <v>69735</v>
      </c>
      <c r="Z956" t="str">
        <f t="shared" si="15"/>
        <v>Mar-24</v>
      </c>
    </row>
    <row r="957" spans="1:26" ht="57.6" x14ac:dyDescent="0.3">
      <c r="A957" s="89">
        <v>241</v>
      </c>
      <c r="B957" s="4" t="s">
        <v>129</v>
      </c>
      <c r="C957" s="4" t="s">
        <v>130</v>
      </c>
      <c r="D957" s="4" t="s">
        <v>1138</v>
      </c>
      <c r="E957" s="4" t="s">
        <v>103</v>
      </c>
      <c r="F957" s="4" t="s">
        <v>131</v>
      </c>
      <c r="G957" s="4" t="s">
        <v>132</v>
      </c>
      <c r="H957" s="4" t="s">
        <v>167</v>
      </c>
      <c r="I957" s="5" t="s">
        <v>2826</v>
      </c>
      <c r="J957" s="5" t="s">
        <v>246</v>
      </c>
      <c r="K957" s="5" t="s">
        <v>2826</v>
      </c>
      <c r="L957" s="5" t="s">
        <v>576</v>
      </c>
      <c r="M957" s="4" t="s">
        <v>223</v>
      </c>
      <c r="N957" s="4" t="s">
        <v>3424</v>
      </c>
      <c r="O957" s="4" t="s">
        <v>170</v>
      </c>
      <c r="P957" s="4" t="s">
        <v>3424</v>
      </c>
      <c r="Q957" s="4" t="s">
        <v>3425</v>
      </c>
      <c r="R957" s="5">
        <v>62430</v>
      </c>
      <c r="S957" s="5">
        <v>60</v>
      </c>
      <c r="T957" s="5">
        <v>60</v>
      </c>
      <c r="U957" s="4" t="s">
        <v>3141</v>
      </c>
      <c r="V957" s="4" t="s">
        <v>151</v>
      </c>
      <c r="W957" s="4" t="s">
        <v>103</v>
      </c>
      <c r="X957" s="4" t="s">
        <v>143</v>
      </c>
      <c r="Y957" s="4" t="s">
        <v>159</v>
      </c>
      <c r="Z957" t="str">
        <f t="shared" si="15"/>
        <v>Mar-24</v>
      </c>
    </row>
    <row r="958" spans="1:26" ht="57.6" x14ac:dyDescent="0.3">
      <c r="A958" s="89">
        <v>242</v>
      </c>
      <c r="B958" s="4" t="s">
        <v>129</v>
      </c>
      <c r="C958" s="4" t="s">
        <v>130</v>
      </c>
      <c r="D958" s="4" t="s">
        <v>1138</v>
      </c>
      <c r="E958" s="4" t="s">
        <v>103</v>
      </c>
      <c r="F958" s="4" t="s">
        <v>131</v>
      </c>
      <c r="G958" s="4" t="s">
        <v>132</v>
      </c>
      <c r="H958" s="4" t="s">
        <v>167</v>
      </c>
      <c r="I958" s="5" t="s">
        <v>2826</v>
      </c>
      <c r="J958" s="5" t="s">
        <v>279</v>
      </c>
      <c r="K958" s="5" t="s">
        <v>2826</v>
      </c>
      <c r="L958" s="5" t="s">
        <v>581</v>
      </c>
      <c r="M958" s="4" t="s">
        <v>223</v>
      </c>
      <c r="N958" s="4" t="s">
        <v>1870</v>
      </c>
      <c r="O958" s="4" t="s">
        <v>170</v>
      </c>
      <c r="P958" s="4" t="s">
        <v>1870</v>
      </c>
      <c r="Q958" s="4" t="s">
        <v>3426</v>
      </c>
      <c r="R958" s="5">
        <v>62423</v>
      </c>
      <c r="S958" s="5">
        <v>15</v>
      </c>
      <c r="T958" s="5">
        <v>15</v>
      </c>
      <c r="U958" s="4" t="s">
        <v>417</v>
      </c>
      <c r="V958" s="4" t="s">
        <v>151</v>
      </c>
      <c r="W958" s="4" t="s">
        <v>103</v>
      </c>
      <c r="X958" s="4" t="s">
        <v>143</v>
      </c>
      <c r="Y958" s="4" t="s">
        <v>159</v>
      </c>
      <c r="Z958" t="str">
        <f t="shared" si="15"/>
        <v>Mar-24</v>
      </c>
    </row>
    <row r="959" spans="1:26" ht="43.2" x14ac:dyDescent="0.3">
      <c r="A959" s="89">
        <v>243</v>
      </c>
      <c r="B959" s="4" t="s">
        <v>129</v>
      </c>
      <c r="C959" s="4" t="s">
        <v>130</v>
      </c>
      <c r="D959" s="4" t="s">
        <v>1138</v>
      </c>
      <c r="E959" s="4" t="s">
        <v>103</v>
      </c>
      <c r="F959" s="4" t="s">
        <v>131</v>
      </c>
      <c r="G959" s="4" t="s">
        <v>132</v>
      </c>
      <c r="H959" s="4" t="s">
        <v>133</v>
      </c>
      <c r="I959" s="5" t="s">
        <v>2831</v>
      </c>
      <c r="J959" s="5" t="s">
        <v>202</v>
      </c>
      <c r="K959" s="5" t="s">
        <v>2831</v>
      </c>
      <c r="L959" s="5" t="s">
        <v>464</v>
      </c>
      <c r="M959" s="4" t="s">
        <v>137</v>
      </c>
      <c r="N959" s="4" t="s">
        <v>3427</v>
      </c>
      <c r="O959" s="4" t="s">
        <v>103</v>
      </c>
      <c r="P959" s="4" t="s">
        <v>3427</v>
      </c>
      <c r="Q959" s="4" t="s">
        <v>3428</v>
      </c>
      <c r="R959" s="5">
        <v>62493</v>
      </c>
      <c r="S959" s="5">
        <v>60</v>
      </c>
      <c r="T959" s="5">
        <v>60</v>
      </c>
      <c r="U959" s="4" t="s">
        <v>3429</v>
      </c>
      <c r="V959" s="4" t="s">
        <v>197</v>
      </c>
      <c r="W959" s="4" t="s">
        <v>103</v>
      </c>
      <c r="X959" s="4" t="s">
        <v>143</v>
      </c>
      <c r="Y959" s="4" t="s">
        <v>152</v>
      </c>
      <c r="Z959" t="str">
        <f t="shared" si="15"/>
        <v>Mar-24</v>
      </c>
    </row>
    <row r="960" spans="1:26" ht="43.2" x14ac:dyDescent="0.3">
      <c r="A960" s="89">
        <v>244</v>
      </c>
      <c r="B960" s="4" t="s">
        <v>129</v>
      </c>
      <c r="C960" s="4" t="s">
        <v>130</v>
      </c>
      <c r="D960" s="4" t="s">
        <v>1138</v>
      </c>
      <c r="E960" s="4" t="s">
        <v>103</v>
      </c>
      <c r="F960" s="4" t="s">
        <v>131</v>
      </c>
      <c r="G960" s="4" t="s">
        <v>132</v>
      </c>
      <c r="H960" s="4" t="s">
        <v>133</v>
      </c>
      <c r="I960" s="5" t="s">
        <v>2843</v>
      </c>
      <c r="J960" s="5" t="s">
        <v>155</v>
      </c>
      <c r="K960" s="5" t="s">
        <v>2843</v>
      </c>
      <c r="L960" s="5" t="s">
        <v>146</v>
      </c>
      <c r="M960" s="4" t="s">
        <v>137</v>
      </c>
      <c r="N960" s="4" t="s">
        <v>3316</v>
      </c>
      <c r="O960" s="4" t="s">
        <v>103</v>
      </c>
      <c r="P960" s="4" t="s">
        <v>3316</v>
      </c>
      <c r="Q960" s="4" t="s">
        <v>3430</v>
      </c>
      <c r="R960" s="5">
        <v>62627</v>
      </c>
      <c r="S960" s="5">
        <v>225</v>
      </c>
      <c r="T960" s="5">
        <v>225</v>
      </c>
      <c r="U960" s="4" t="s">
        <v>3431</v>
      </c>
      <c r="V960" s="4" t="s">
        <v>151</v>
      </c>
      <c r="W960" s="4" t="s">
        <v>103</v>
      </c>
      <c r="X960" s="4" t="s">
        <v>143</v>
      </c>
      <c r="Y960" s="4">
        <v>70514</v>
      </c>
      <c r="Z960" t="str">
        <f t="shared" si="15"/>
        <v>Mar-24</v>
      </c>
    </row>
    <row r="961" spans="1:26" ht="43.2" x14ac:dyDescent="0.3">
      <c r="A961" s="89">
        <v>245</v>
      </c>
      <c r="B961" s="4" t="s">
        <v>129</v>
      </c>
      <c r="C961" s="4" t="s">
        <v>130</v>
      </c>
      <c r="D961" s="4" t="s">
        <v>1175</v>
      </c>
      <c r="E961" s="4" t="s">
        <v>103</v>
      </c>
      <c r="F961" s="4" t="s">
        <v>131</v>
      </c>
      <c r="G961" s="4" t="s">
        <v>132</v>
      </c>
      <c r="H961" s="4" t="s">
        <v>167</v>
      </c>
      <c r="I961" s="5" t="s">
        <v>2757</v>
      </c>
      <c r="J961" s="5" t="s">
        <v>978</v>
      </c>
      <c r="K961" s="5" t="s">
        <v>2757</v>
      </c>
      <c r="L961" s="5" t="s">
        <v>182</v>
      </c>
      <c r="M961" s="4" t="s">
        <v>223</v>
      </c>
      <c r="N961" s="4" t="s">
        <v>3432</v>
      </c>
      <c r="O961" s="4" t="s">
        <v>1935</v>
      </c>
      <c r="P961" s="4" t="s">
        <v>3432</v>
      </c>
      <c r="Q961" s="4" t="s">
        <v>3433</v>
      </c>
      <c r="R961" s="5">
        <v>62328</v>
      </c>
      <c r="S961" s="5">
        <v>30</v>
      </c>
      <c r="T961" s="5">
        <v>30</v>
      </c>
      <c r="U961" s="4" t="s">
        <v>377</v>
      </c>
      <c r="V961" s="4" t="s">
        <v>142</v>
      </c>
      <c r="W961" s="4" t="s">
        <v>103</v>
      </c>
      <c r="X961" s="4" t="s">
        <v>143</v>
      </c>
      <c r="Y961" s="4">
        <v>69705</v>
      </c>
      <c r="Z961" t="str">
        <f t="shared" si="15"/>
        <v>Mar-24</v>
      </c>
    </row>
    <row r="962" spans="1:26" ht="43.2" x14ac:dyDescent="0.3">
      <c r="A962" s="89">
        <v>246</v>
      </c>
      <c r="B962" s="4" t="s">
        <v>129</v>
      </c>
      <c r="C962" s="4" t="s">
        <v>130</v>
      </c>
      <c r="D962" s="4" t="s">
        <v>1175</v>
      </c>
      <c r="E962" s="4" t="s">
        <v>103</v>
      </c>
      <c r="F962" s="4" t="s">
        <v>131</v>
      </c>
      <c r="G962" s="4" t="s">
        <v>132</v>
      </c>
      <c r="H962" s="4" t="s">
        <v>167</v>
      </c>
      <c r="I962" s="5" t="s">
        <v>2806</v>
      </c>
      <c r="J962" s="5" t="s">
        <v>760</v>
      </c>
      <c r="K962" s="5" t="s">
        <v>2810</v>
      </c>
      <c r="L962" s="5" t="s">
        <v>3434</v>
      </c>
      <c r="M962" s="4" t="s">
        <v>223</v>
      </c>
      <c r="N962" s="4" t="s">
        <v>3435</v>
      </c>
      <c r="O962" s="4" t="s">
        <v>103</v>
      </c>
      <c r="P962" s="4" t="s">
        <v>3436</v>
      </c>
      <c r="Q962" s="4" t="s">
        <v>3437</v>
      </c>
      <c r="R962" s="5">
        <v>62274</v>
      </c>
      <c r="S962" s="5">
        <v>249</v>
      </c>
      <c r="T962" s="5">
        <v>249</v>
      </c>
      <c r="U962" s="4" t="s">
        <v>1334</v>
      </c>
      <c r="V962" s="4" t="s">
        <v>151</v>
      </c>
      <c r="W962" s="4" t="s">
        <v>103</v>
      </c>
      <c r="X962" s="4" t="s">
        <v>143</v>
      </c>
      <c r="Y962" s="4">
        <v>69715</v>
      </c>
      <c r="Z962" t="str">
        <f t="shared" si="15"/>
        <v>Mar-24</v>
      </c>
    </row>
    <row r="963" spans="1:26" ht="43.2" x14ac:dyDescent="0.3">
      <c r="A963" s="89">
        <v>247</v>
      </c>
      <c r="B963" s="4" t="s">
        <v>129</v>
      </c>
      <c r="C963" s="4" t="s">
        <v>130</v>
      </c>
      <c r="D963" s="4" t="s">
        <v>1175</v>
      </c>
      <c r="E963" s="4" t="s">
        <v>103</v>
      </c>
      <c r="F963" s="4" t="s">
        <v>131</v>
      </c>
      <c r="G963" s="4" t="s">
        <v>132</v>
      </c>
      <c r="H963" s="4" t="s">
        <v>133</v>
      </c>
      <c r="I963" s="5" t="s">
        <v>2810</v>
      </c>
      <c r="J963" s="5" t="s">
        <v>296</v>
      </c>
      <c r="K963" s="5" t="s">
        <v>2810</v>
      </c>
      <c r="L963" s="5" t="s">
        <v>365</v>
      </c>
      <c r="M963" s="4" t="s">
        <v>137</v>
      </c>
      <c r="N963" s="4" t="s">
        <v>3438</v>
      </c>
      <c r="O963" s="4" t="s">
        <v>103</v>
      </c>
      <c r="P963" s="4" t="s">
        <v>3438</v>
      </c>
      <c r="Q963" s="4" t="s">
        <v>3439</v>
      </c>
      <c r="R963" s="5">
        <v>62304</v>
      </c>
      <c r="S963" s="5">
        <v>30</v>
      </c>
      <c r="T963" s="5">
        <v>30</v>
      </c>
      <c r="U963" s="4" t="s">
        <v>984</v>
      </c>
      <c r="V963" s="4" t="s">
        <v>151</v>
      </c>
      <c r="W963" s="4" t="s">
        <v>103</v>
      </c>
      <c r="X963" s="4" t="s">
        <v>143</v>
      </c>
      <c r="Y963" s="4" t="s">
        <v>152</v>
      </c>
      <c r="Z963" t="str">
        <f t="shared" si="15"/>
        <v>Mar-24</v>
      </c>
    </row>
    <row r="964" spans="1:26" ht="72" x14ac:dyDescent="0.3">
      <c r="A964" s="89">
        <v>248</v>
      </c>
      <c r="B964" s="4" t="s">
        <v>129</v>
      </c>
      <c r="C964" s="4" t="s">
        <v>130</v>
      </c>
      <c r="D964" s="4" t="s">
        <v>1175</v>
      </c>
      <c r="E964" s="4" t="s">
        <v>103</v>
      </c>
      <c r="F964" s="4" t="s">
        <v>131</v>
      </c>
      <c r="G964" s="4" t="s">
        <v>132</v>
      </c>
      <c r="H964" s="4" t="s">
        <v>133</v>
      </c>
      <c r="I964" s="5" t="s">
        <v>2877</v>
      </c>
      <c r="J964" s="5" t="s">
        <v>978</v>
      </c>
      <c r="K964" s="5" t="s">
        <v>2877</v>
      </c>
      <c r="L964" s="5" t="s">
        <v>906</v>
      </c>
      <c r="M964" s="4" t="s">
        <v>137</v>
      </c>
      <c r="N964" s="4" t="s">
        <v>3440</v>
      </c>
      <c r="O964" s="4" t="s">
        <v>103</v>
      </c>
      <c r="P964" s="4" t="s">
        <v>3441</v>
      </c>
      <c r="Q964" s="4" t="s">
        <v>3442</v>
      </c>
      <c r="R964" s="5">
        <v>62302</v>
      </c>
      <c r="S964" s="5">
        <v>150</v>
      </c>
      <c r="T964" s="5">
        <v>150</v>
      </c>
      <c r="U964" s="4" t="s">
        <v>1674</v>
      </c>
      <c r="V964" s="4" t="s">
        <v>142</v>
      </c>
      <c r="W964" s="4" t="s">
        <v>103</v>
      </c>
      <c r="X964" s="4" t="s">
        <v>143</v>
      </c>
      <c r="Y964" s="4" t="s">
        <v>152</v>
      </c>
      <c r="Z964" t="str">
        <f t="shared" si="15"/>
        <v>Mar-24</v>
      </c>
    </row>
    <row r="965" spans="1:26" ht="43.2" x14ac:dyDescent="0.3">
      <c r="A965" s="89">
        <v>249</v>
      </c>
      <c r="B965" s="4" t="s">
        <v>129</v>
      </c>
      <c r="C965" s="4" t="s">
        <v>130</v>
      </c>
      <c r="D965" s="4" t="s">
        <v>1175</v>
      </c>
      <c r="E965" s="4" t="s">
        <v>103</v>
      </c>
      <c r="F965" s="4" t="s">
        <v>131</v>
      </c>
      <c r="G965" s="4" t="s">
        <v>132</v>
      </c>
      <c r="H965" s="4" t="s">
        <v>133</v>
      </c>
      <c r="I965" s="5" t="s">
        <v>3040</v>
      </c>
      <c r="J965" s="5" t="s">
        <v>2289</v>
      </c>
      <c r="K965" s="5" t="s">
        <v>3040</v>
      </c>
      <c r="L965" s="5" t="s">
        <v>487</v>
      </c>
      <c r="M965" s="4" t="s">
        <v>137</v>
      </c>
      <c r="N965" s="4" t="s">
        <v>3443</v>
      </c>
      <c r="O965" s="4" t="s">
        <v>103</v>
      </c>
      <c r="P965" s="4" t="s">
        <v>3443</v>
      </c>
      <c r="Q965" s="4" t="s">
        <v>3444</v>
      </c>
      <c r="R965" s="5">
        <v>62360</v>
      </c>
      <c r="S965" s="5">
        <v>285</v>
      </c>
      <c r="T965" s="5">
        <v>285</v>
      </c>
      <c r="U965" s="4" t="s">
        <v>1786</v>
      </c>
      <c r="V965" s="4" t="s">
        <v>142</v>
      </c>
      <c r="W965" s="4" t="s">
        <v>103</v>
      </c>
      <c r="X965" s="4" t="s">
        <v>394</v>
      </c>
      <c r="Y965" s="4" t="s">
        <v>152</v>
      </c>
      <c r="Z965" t="str">
        <f t="shared" si="15"/>
        <v>Mar-24</v>
      </c>
    </row>
    <row r="966" spans="1:26" ht="43.2" x14ac:dyDescent="0.3">
      <c r="A966" s="89">
        <v>250</v>
      </c>
      <c r="B966" s="4" t="s">
        <v>129</v>
      </c>
      <c r="C966" s="4" t="s">
        <v>130</v>
      </c>
      <c r="D966" s="4" t="s">
        <v>1175</v>
      </c>
      <c r="E966" s="4" t="s">
        <v>103</v>
      </c>
      <c r="F966" s="4" t="s">
        <v>131</v>
      </c>
      <c r="G966" s="4" t="s">
        <v>132</v>
      </c>
      <c r="H966" s="4" t="s">
        <v>133</v>
      </c>
      <c r="I966" s="5" t="s">
        <v>2813</v>
      </c>
      <c r="J966" s="5" t="s">
        <v>202</v>
      </c>
      <c r="K966" s="5" t="s">
        <v>2813</v>
      </c>
      <c r="L966" s="5" t="s">
        <v>302</v>
      </c>
      <c r="M966" s="4" t="s">
        <v>137</v>
      </c>
      <c r="N966" s="4" t="s">
        <v>3445</v>
      </c>
      <c r="O966" s="4" t="s">
        <v>103</v>
      </c>
      <c r="P966" s="4" t="s">
        <v>3446</v>
      </c>
      <c r="Q966" s="4" t="s">
        <v>3446</v>
      </c>
      <c r="R966" s="5">
        <v>62341</v>
      </c>
      <c r="S966" s="5">
        <v>30</v>
      </c>
      <c r="T966" s="5">
        <v>30</v>
      </c>
      <c r="U966" s="4" t="s">
        <v>3447</v>
      </c>
      <c r="V966" s="4" t="s">
        <v>197</v>
      </c>
      <c r="W966" s="4" t="s">
        <v>103</v>
      </c>
      <c r="X966" s="4" t="s">
        <v>143</v>
      </c>
      <c r="Y966" s="4" t="s">
        <v>152</v>
      </c>
      <c r="Z966" t="str">
        <f t="shared" si="15"/>
        <v>Mar-24</v>
      </c>
    </row>
    <row r="967" spans="1:26" ht="43.2" x14ac:dyDescent="0.3">
      <c r="A967" s="89">
        <v>251</v>
      </c>
      <c r="B967" s="4" t="s">
        <v>129</v>
      </c>
      <c r="C967" s="4" t="s">
        <v>130</v>
      </c>
      <c r="D967" s="4" t="s">
        <v>1175</v>
      </c>
      <c r="E967" s="4" t="s">
        <v>103</v>
      </c>
      <c r="F967" s="4" t="s">
        <v>131</v>
      </c>
      <c r="G967" s="4" t="s">
        <v>132</v>
      </c>
      <c r="H967" s="4" t="s">
        <v>133</v>
      </c>
      <c r="I967" s="5" t="s">
        <v>2834</v>
      </c>
      <c r="J967" s="5" t="s">
        <v>279</v>
      </c>
      <c r="K967" s="5" t="s">
        <v>2834</v>
      </c>
      <c r="L967" s="5" t="s">
        <v>467</v>
      </c>
      <c r="M967" s="4" t="s">
        <v>137</v>
      </c>
      <c r="N967" s="4" t="s">
        <v>3448</v>
      </c>
      <c r="O967" s="4" t="s">
        <v>103</v>
      </c>
      <c r="P967" s="4" t="s">
        <v>3449</v>
      </c>
      <c r="Q967" s="4" t="s">
        <v>3449</v>
      </c>
      <c r="R967" s="5">
        <v>62584</v>
      </c>
      <c r="S967" s="5">
        <v>30</v>
      </c>
      <c r="T967" s="5">
        <v>30</v>
      </c>
      <c r="U967" s="4" t="s">
        <v>1090</v>
      </c>
      <c r="V967" s="4" t="s">
        <v>151</v>
      </c>
      <c r="W967" s="4" t="s">
        <v>103</v>
      </c>
      <c r="X967" s="4" t="s">
        <v>143</v>
      </c>
      <c r="Y967" s="4">
        <v>69781</v>
      </c>
      <c r="Z967" t="str">
        <f t="shared" si="15"/>
        <v>Mar-24</v>
      </c>
    </row>
    <row r="968" spans="1:26" ht="57.6" x14ac:dyDescent="0.3">
      <c r="A968" s="89">
        <v>252</v>
      </c>
      <c r="B968" s="4" t="s">
        <v>129</v>
      </c>
      <c r="C968" s="4" t="s">
        <v>130</v>
      </c>
      <c r="D968" s="4" t="s">
        <v>1175</v>
      </c>
      <c r="E968" s="4" t="s">
        <v>103</v>
      </c>
      <c r="F968" s="4" t="s">
        <v>131</v>
      </c>
      <c r="G968" s="4" t="s">
        <v>132</v>
      </c>
      <c r="H968" s="4" t="s">
        <v>167</v>
      </c>
      <c r="I968" s="5" t="s">
        <v>2941</v>
      </c>
      <c r="J968" s="5" t="s">
        <v>464</v>
      </c>
      <c r="K968" s="5" t="s">
        <v>2941</v>
      </c>
      <c r="L968" s="5" t="s">
        <v>695</v>
      </c>
      <c r="M968" s="4" t="s">
        <v>223</v>
      </c>
      <c r="N968" s="4" t="s">
        <v>3450</v>
      </c>
      <c r="O968" s="4" t="s">
        <v>170</v>
      </c>
      <c r="P968" s="4" t="s">
        <v>3450</v>
      </c>
      <c r="Q968" s="4" t="s">
        <v>3451</v>
      </c>
      <c r="R968" s="5">
        <v>62579</v>
      </c>
      <c r="S968" s="5">
        <v>180</v>
      </c>
      <c r="T968" s="5">
        <v>180</v>
      </c>
      <c r="U968" s="4" t="s">
        <v>417</v>
      </c>
      <c r="V968" s="4" t="s">
        <v>197</v>
      </c>
      <c r="W968" s="4" t="s">
        <v>103</v>
      </c>
      <c r="X968" s="4" t="s">
        <v>143</v>
      </c>
      <c r="Y968" s="4" t="s">
        <v>159</v>
      </c>
      <c r="Z968" t="str">
        <f t="shared" si="15"/>
        <v>Mar-24</v>
      </c>
    </row>
    <row r="969" spans="1:26" ht="43.2" x14ac:dyDescent="0.3">
      <c r="A969" s="89">
        <v>253</v>
      </c>
      <c r="B969" s="4" t="s">
        <v>129</v>
      </c>
      <c r="C969" s="4" t="s">
        <v>130</v>
      </c>
      <c r="D969" s="4" t="s">
        <v>1175</v>
      </c>
      <c r="E969" s="4" t="s">
        <v>103</v>
      </c>
      <c r="F969" s="4" t="s">
        <v>131</v>
      </c>
      <c r="G969" s="4" t="s">
        <v>132</v>
      </c>
      <c r="H969" s="4" t="s">
        <v>133</v>
      </c>
      <c r="I969" s="5" t="s">
        <v>2918</v>
      </c>
      <c r="J969" s="5" t="s">
        <v>361</v>
      </c>
      <c r="K969" s="5" t="s">
        <v>2918</v>
      </c>
      <c r="L969" s="5" t="s">
        <v>474</v>
      </c>
      <c r="M969" s="4" t="s">
        <v>137</v>
      </c>
      <c r="N969" s="4" t="s">
        <v>3452</v>
      </c>
      <c r="O969" s="4" t="s">
        <v>103</v>
      </c>
      <c r="P969" s="4" t="s">
        <v>3453</v>
      </c>
      <c r="Q969" s="4" t="s">
        <v>3454</v>
      </c>
      <c r="R969" s="5">
        <v>62590</v>
      </c>
      <c r="S969" s="5">
        <v>30</v>
      </c>
      <c r="T969" s="5">
        <v>30</v>
      </c>
      <c r="U969" s="4" t="s">
        <v>260</v>
      </c>
      <c r="V969" s="4" t="s">
        <v>142</v>
      </c>
      <c r="W969" s="4" t="s">
        <v>103</v>
      </c>
      <c r="X969" s="4" t="s">
        <v>143</v>
      </c>
      <c r="Y969" s="4" t="s">
        <v>152</v>
      </c>
      <c r="Z969" t="str">
        <f t="shared" si="15"/>
        <v>Mar-24</v>
      </c>
    </row>
    <row r="970" spans="1:26" ht="43.2" x14ac:dyDescent="0.3">
      <c r="A970" s="89">
        <v>254</v>
      </c>
      <c r="B970" s="4" t="s">
        <v>129</v>
      </c>
      <c r="C970" s="4" t="s">
        <v>130</v>
      </c>
      <c r="D970" s="4" t="s">
        <v>1191</v>
      </c>
      <c r="E970" s="4" t="s">
        <v>103</v>
      </c>
      <c r="F970" s="4" t="s">
        <v>131</v>
      </c>
      <c r="G970" s="4" t="s">
        <v>166</v>
      </c>
      <c r="H970" s="4" t="s">
        <v>133</v>
      </c>
      <c r="I970" s="5" t="s">
        <v>2753</v>
      </c>
      <c r="J970" s="5" t="s">
        <v>176</v>
      </c>
      <c r="K970" s="5" t="s">
        <v>2753</v>
      </c>
      <c r="L970" s="5" t="s">
        <v>361</v>
      </c>
      <c r="M970" s="4" t="s">
        <v>263</v>
      </c>
      <c r="N970" s="4" t="s">
        <v>3455</v>
      </c>
      <c r="O970" s="4" t="s">
        <v>103</v>
      </c>
      <c r="P970" s="4" t="s">
        <v>3456</v>
      </c>
      <c r="Q970" s="4" t="s">
        <v>3457</v>
      </c>
      <c r="R970" s="5">
        <v>62235</v>
      </c>
      <c r="S970" s="5">
        <v>30</v>
      </c>
      <c r="T970" s="5">
        <v>30</v>
      </c>
      <c r="U970" s="4" t="s">
        <v>606</v>
      </c>
      <c r="V970" s="4" t="s">
        <v>142</v>
      </c>
      <c r="W970" s="4" t="s">
        <v>103</v>
      </c>
      <c r="X970" s="4" t="s">
        <v>394</v>
      </c>
      <c r="Y970" s="4" t="s">
        <v>1385</v>
      </c>
      <c r="Z970" t="str">
        <f t="shared" si="15"/>
        <v>Mar-24</v>
      </c>
    </row>
    <row r="971" spans="1:26" ht="43.2" x14ac:dyDescent="0.3">
      <c r="A971" s="89">
        <v>255</v>
      </c>
      <c r="B971" s="4" t="s">
        <v>129</v>
      </c>
      <c r="C971" s="4" t="s">
        <v>130</v>
      </c>
      <c r="D971" s="4" t="s">
        <v>1191</v>
      </c>
      <c r="E971" s="4" t="s">
        <v>103</v>
      </c>
      <c r="F971" s="4" t="s">
        <v>131</v>
      </c>
      <c r="G971" s="4" t="s">
        <v>132</v>
      </c>
      <c r="H971" s="4" t="s">
        <v>133</v>
      </c>
      <c r="I971" s="5" t="s">
        <v>2758</v>
      </c>
      <c r="J971" s="5" t="s">
        <v>361</v>
      </c>
      <c r="K971" s="5" t="s">
        <v>2758</v>
      </c>
      <c r="L971" s="5" t="s">
        <v>474</v>
      </c>
      <c r="M971" s="4" t="s">
        <v>137</v>
      </c>
      <c r="N971" s="4" t="s">
        <v>3458</v>
      </c>
      <c r="O971" s="4" t="s">
        <v>103</v>
      </c>
      <c r="P971" s="4" t="s">
        <v>3459</v>
      </c>
      <c r="Q971" s="4" t="s">
        <v>3460</v>
      </c>
      <c r="R971" s="5">
        <v>62250</v>
      </c>
      <c r="S971" s="5">
        <v>30</v>
      </c>
      <c r="T971" s="5">
        <v>30</v>
      </c>
      <c r="U971" s="4" t="s">
        <v>491</v>
      </c>
      <c r="V971" s="4" t="s">
        <v>142</v>
      </c>
      <c r="W971" s="4" t="s">
        <v>103</v>
      </c>
      <c r="X971" s="4" t="s">
        <v>143</v>
      </c>
      <c r="Y971" s="4" t="s">
        <v>152</v>
      </c>
      <c r="Z971" t="str">
        <f t="shared" si="15"/>
        <v>Mar-24</v>
      </c>
    </row>
    <row r="972" spans="1:26" ht="57.6" x14ac:dyDescent="0.3">
      <c r="A972" s="89">
        <v>256</v>
      </c>
      <c r="B972" s="4" t="s">
        <v>129</v>
      </c>
      <c r="C972" s="4" t="s">
        <v>130</v>
      </c>
      <c r="D972" s="4" t="s">
        <v>1191</v>
      </c>
      <c r="E972" s="4" t="s">
        <v>103</v>
      </c>
      <c r="F972" s="4" t="s">
        <v>131</v>
      </c>
      <c r="G972" s="4" t="s">
        <v>132</v>
      </c>
      <c r="H972" s="4" t="s">
        <v>167</v>
      </c>
      <c r="I972" s="5" t="s">
        <v>2826</v>
      </c>
      <c r="J972" s="5" t="s">
        <v>576</v>
      </c>
      <c r="K972" s="5" t="s">
        <v>2826</v>
      </c>
      <c r="L972" s="5" t="s">
        <v>621</v>
      </c>
      <c r="M972" s="4" t="s">
        <v>223</v>
      </c>
      <c r="N972" s="4" t="s">
        <v>3461</v>
      </c>
      <c r="O972" s="4" t="s">
        <v>170</v>
      </c>
      <c r="P972" s="4" t="s">
        <v>3461</v>
      </c>
      <c r="Q972" s="4" t="s">
        <v>3461</v>
      </c>
      <c r="R972" s="5">
        <v>62425</v>
      </c>
      <c r="S972" s="5">
        <v>30</v>
      </c>
      <c r="T972" s="5">
        <v>30</v>
      </c>
      <c r="U972" s="4" t="s">
        <v>417</v>
      </c>
      <c r="V972" s="4" t="s">
        <v>151</v>
      </c>
      <c r="W972" s="4" t="s">
        <v>103</v>
      </c>
      <c r="X972" s="4" t="s">
        <v>143</v>
      </c>
      <c r="Y972" s="4" t="s">
        <v>159</v>
      </c>
      <c r="Z972" t="str">
        <f t="shared" si="15"/>
        <v>Mar-24</v>
      </c>
    </row>
    <row r="973" spans="1:26" ht="57.6" x14ac:dyDescent="0.3">
      <c r="A973" s="89">
        <v>257</v>
      </c>
      <c r="B973" s="4" t="s">
        <v>129</v>
      </c>
      <c r="C973" s="4" t="s">
        <v>130</v>
      </c>
      <c r="D973" s="4" t="s">
        <v>1191</v>
      </c>
      <c r="E973" s="4" t="s">
        <v>103</v>
      </c>
      <c r="F973" s="4" t="s">
        <v>131</v>
      </c>
      <c r="G973" s="4" t="s">
        <v>132</v>
      </c>
      <c r="H973" s="4" t="s">
        <v>1052</v>
      </c>
      <c r="I973" s="5" t="s">
        <v>2827</v>
      </c>
      <c r="J973" s="5" t="s">
        <v>2170</v>
      </c>
      <c r="K973" s="5" t="s">
        <v>2827</v>
      </c>
      <c r="L973" s="5" t="s">
        <v>337</v>
      </c>
      <c r="M973" s="4" t="s">
        <v>1053</v>
      </c>
      <c r="N973" s="4" t="s">
        <v>3462</v>
      </c>
      <c r="O973" s="4" t="s">
        <v>170</v>
      </c>
      <c r="P973" s="4" t="s">
        <v>3462</v>
      </c>
      <c r="Q973" s="4" t="s">
        <v>3463</v>
      </c>
      <c r="R973" s="5">
        <v>62432</v>
      </c>
      <c r="S973" s="5">
        <v>520</v>
      </c>
      <c r="T973" s="5">
        <v>520</v>
      </c>
      <c r="U973" s="4" t="s">
        <v>3464</v>
      </c>
      <c r="V973" s="4" t="s">
        <v>142</v>
      </c>
      <c r="W973" s="4" t="s">
        <v>103</v>
      </c>
      <c r="X973" s="4" t="s">
        <v>143</v>
      </c>
      <c r="Y973" s="4" t="s">
        <v>1052</v>
      </c>
      <c r="Z973" t="str">
        <f t="shared" ref="Z973:Z1036" si="16">IF(AND(DAY(K973) = 1, V973 = "Third Shift"), TEXT(K973 - 1, "mmm-yy"), IF(MONTH(K973) &lt;&gt; MONTH(I973), TEXT(K973, "mmm-yy"), TEXT(I973, "mmm-yy")))</f>
        <v>Mar-24</v>
      </c>
    </row>
    <row r="974" spans="1:26" ht="57.6" x14ac:dyDescent="0.3">
      <c r="A974" s="89">
        <v>258</v>
      </c>
      <c r="B974" s="4" t="s">
        <v>129</v>
      </c>
      <c r="C974" s="4" t="s">
        <v>130</v>
      </c>
      <c r="D974" s="4" t="s">
        <v>1191</v>
      </c>
      <c r="E974" s="4" t="s">
        <v>103</v>
      </c>
      <c r="F974" s="4" t="s">
        <v>131</v>
      </c>
      <c r="G974" s="4" t="s">
        <v>132</v>
      </c>
      <c r="H974" s="4" t="s">
        <v>1052</v>
      </c>
      <c r="I974" s="5" t="s">
        <v>2827</v>
      </c>
      <c r="J974" s="5" t="s">
        <v>906</v>
      </c>
      <c r="K974" s="5" t="s">
        <v>2827</v>
      </c>
      <c r="L974" s="5" t="s">
        <v>353</v>
      </c>
      <c r="M974" s="4" t="s">
        <v>1053</v>
      </c>
      <c r="N974" s="4" t="s">
        <v>3465</v>
      </c>
      <c r="O974" s="4" t="s">
        <v>170</v>
      </c>
      <c r="P974" s="4" t="s">
        <v>3465</v>
      </c>
      <c r="Q974" s="4" t="s">
        <v>3466</v>
      </c>
      <c r="R974" s="5">
        <v>62431</v>
      </c>
      <c r="S974" s="5">
        <v>540</v>
      </c>
      <c r="T974" s="5">
        <v>540</v>
      </c>
      <c r="U974" s="4" t="s">
        <v>3464</v>
      </c>
      <c r="V974" s="4" t="s">
        <v>142</v>
      </c>
      <c r="W974" s="4" t="s">
        <v>103</v>
      </c>
      <c r="X974" s="4" t="s">
        <v>143</v>
      </c>
      <c r="Y974" s="4" t="s">
        <v>1052</v>
      </c>
      <c r="Z974" t="str">
        <f t="shared" si="16"/>
        <v>Mar-24</v>
      </c>
    </row>
    <row r="975" spans="1:26" ht="57.6" x14ac:dyDescent="0.3">
      <c r="A975" s="89">
        <v>259</v>
      </c>
      <c r="B975" s="4" t="s">
        <v>129</v>
      </c>
      <c r="C975" s="4" t="s">
        <v>130</v>
      </c>
      <c r="D975" s="4" t="s">
        <v>1191</v>
      </c>
      <c r="E975" s="4" t="s">
        <v>103</v>
      </c>
      <c r="F975" s="4" t="s">
        <v>131</v>
      </c>
      <c r="G975" s="4" t="s">
        <v>132</v>
      </c>
      <c r="H975" s="4" t="s">
        <v>167</v>
      </c>
      <c r="I975" s="5" t="s">
        <v>2794</v>
      </c>
      <c r="J975" s="5" t="s">
        <v>161</v>
      </c>
      <c r="K975" s="5" t="s">
        <v>2794</v>
      </c>
      <c r="L975" s="5" t="s">
        <v>136</v>
      </c>
      <c r="M975" s="4" t="s">
        <v>223</v>
      </c>
      <c r="N975" s="4" t="s">
        <v>3467</v>
      </c>
      <c r="O975" s="4" t="s">
        <v>170</v>
      </c>
      <c r="P975" s="4" t="s">
        <v>3467</v>
      </c>
      <c r="Q975" s="4" t="s">
        <v>3468</v>
      </c>
      <c r="R975" s="5">
        <v>62433</v>
      </c>
      <c r="S975" s="5">
        <v>30</v>
      </c>
      <c r="T975" s="5">
        <v>30</v>
      </c>
      <c r="U975" s="4" t="s">
        <v>3258</v>
      </c>
      <c r="V975" s="4" t="s">
        <v>142</v>
      </c>
      <c r="W975" s="4" t="s">
        <v>103</v>
      </c>
      <c r="X975" s="4" t="s">
        <v>143</v>
      </c>
      <c r="Y975" s="4" t="s">
        <v>152</v>
      </c>
      <c r="Z975" t="str">
        <f t="shared" si="16"/>
        <v>Mar-24</v>
      </c>
    </row>
    <row r="976" spans="1:26" ht="43.2" x14ac:dyDescent="0.3">
      <c r="A976" s="89">
        <v>260</v>
      </c>
      <c r="B976" s="4" t="s">
        <v>129</v>
      </c>
      <c r="C976" s="4" t="s">
        <v>130</v>
      </c>
      <c r="D976" s="4" t="s">
        <v>1191</v>
      </c>
      <c r="E976" s="4" t="s">
        <v>103</v>
      </c>
      <c r="F976" s="4" t="s">
        <v>131</v>
      </c>
      <c r="G976" s="4" t="s">
        <v>132</v>
      </c>
      <c r="H976" s="4" t="s">
        <v>167</v>
      </c>
      <c r="I976" s="5" t="s">
        <v>2834</v>
      </c>
      <c r="J976" s="5" t="s">
        <v>459</v>
      </c>
      <c r="K976" s="5" t="s">
        <v>2834</v>
      </c>
      <c r="L976" s="5" t="s">
        <v>695</v>
      </c>
      <c r="M976" s="4" t="s">
        <v>223</v>
      </c>
      <c r="N976" s="4" t="s">
        <v>1781</v>
      </c>
      <c r="O976" s="4" t="s">
        <v>103</v>
      </c>
      <c r="P976" s="4" t="s">
        <v>3469</v>
      </c>
      <c r="Q976" s="4" t="s">
        <v>3470</v>
      </c>
      <c r="R976" s="5">
        <v>62461</v>
      </c>
      <c r="S976" s="5">
        <v>30</v>
      </c>
      <c r="T976" s="5">
        <v>30</v>
      </c>
      <c r="U976" s="4" t="s">
        <v>3471</v>
      </c>
      <c r="V976" s="4" t="s">
        <v>197</v>
      </c>
      <c r="W976" s="4" t="s">
        <v>103</v>
      </c>
      <c r="X976" s="4" t="s">
        <v>143</v>
      </c>
      <c r="Y976" s="4" t="s">
        <v>152</v>
      </c>
      <c r="Z976" t="str">
        <f t="shared" si="16"/>
        <v>Mar-24</v>
      </c>
    </row>
    <row r="977" spans="1:26" ht="57.6" x14ac:dyDescent="0.3">
      <c r="A977" s="89">
        <v>261</v>
      </c>
      <c r="B977" s="4" t="s">
        <v>129</v>
      </c>
      <c r="C977" s="4" t="s">
        <v>130</v>
      </c>
      <c r="D977" s="4" t="s">
        <v>1191</v>
      </c>
      <c r="E977" s="4" t="s">
        <v>103</v>
      </c>
      <c r="F977" s="4" t="s">
        <v>131</v>
      </c>
      <c r="G977" s="4" t="s">
        <v>132</v>
      </c>
      <c r="H977" s="4" t="s">
        <v>133</v>
      </c>
      <c r="I977" s="5" t="s">
        <v>2798</v>
      </c>
      <c r="J977" s="5" t="s">
        <v>176</v>
      </c>
      <c r="K977" s="5" t="s">
        <v>2798</v>
      </c>
      <c r="L977" s="5" t="s">
        <v>361</v>
      </c>
      <c r="M977" s="4" t="s">
        <v>524</v>
      </c>
      <c r="N977" s="4" t="s">
        <v>3472</v>
      </c>
      <c r="O977" s="4" t="s">
        <v>103</v>
      </c>
      <c r="P977" s="4" t="s">
        <v>3473</v>
      </c>
      <c r="Q977" s="4" t="s">
        <v>3473</v>
      </c>
      <c r="R977" s="5">
        <v>62533</v>
      </c>
      <c r="S977" s="5">
        <v>0</v>
      </c>
      <c r="T977" s="5">
        <v>0</v>
      </c>
      <c r="U977" s="4" t="s">
        <v>103</v>
      </c>
      <c r="V977" s="4" t="s">
        <v>142</v>
      </c>
      <c r="W977" s="4" t="s">
        <v>103</v>
      </c>
      <c r="X977" s="4" t="s">
        <v>143</v>
      </c>
      <c r="Y977" s="4" t="s">
        <v>152</v>
      </c>
      <c r="Z977" t="str">
        <f t="shared" si="16"/>
        <v>Mar-24</v>
      </c>
    </row>
    <row r="978" spans="1:26" ht="43.2" x14ac:dyDescent="0.3">
      <c r="A978" s="89">
        <v>262</v>
      </c>
      <c r="B978" s="4" t="s">
        <v>129</v>
      </c>
      <c r="C978" s="4" t="s">
        <v>130</v>
      </c>
      <c r="D978" s="4" t="s">
        <v>1191</v>
      </c>
      <c r="E978" s="4" t="s">
        <v>103</v>
      </c>
      <c r="F978" s="4" t="s">
        <v>131</v>
      </c>
      <c r="G978" s="4" t="s">
        <v>132</v>
      </c>
      <c r="H978" s="4" t="s">
        <v>133</v>
      </c>
      <c r="I978" s="5" t="s">
        <v>2843</v>
      </c>
      <c r="J978" s="5" t="s">
        <v>3474</v>
      </c>
      <c r="K978" s="5" t="s">
        <v>2843</v>
      </c>
      <c r="L978" s="5" t="s">
        <v>3475</v>
      </c>
      <c r="M978" s="4" t="s">
        <v>137</v>
      </c>
      <c r="N978" s="4" t="s">
        <v>3476</v>
      </c>
      <c r="O978" s="4" t="s">
        <v>103</v>
      </c>
      <c r="P978" s="4" t="s">
        <v>3476</v>
      </c>
      <c r="Q978" s="4" t="s">
        <v>3477</v>
      </c>
      <c r="R978" s="5">
        <v>62629</v>
      </c>
      <c r="S978" s="5">
        <v>30</v>
      </c>
      <c r="T978" s="5">
        <v>30</v>
      </c>
      <c r="U978" s="4" t="s">
        <v>472</v>
      </c>
      <c r="V978" s="4" t="s">
        <v>151</v>
      </c>
      <c r="W978" s="4" t="s">
        <v>103</v>
      </c>
      <c r="X978" s="4" t="s">
        <v>143</v>
      </c>
      <c r="Y978" s="4">
        <v>70510</v>
      </c>
      <c r="Z978" t="str">
        <f t="shared" si="16"/>
        <v>Mar-24</v>
      </c>
    </row>
    <row r="979" spans="1:26" ht="43.2" x14ac:dyDescent="0.3">
      <c r="A979" s="89">
        <v>263</v>
      </c>
      <c r="B979" s="4" t="s">
        <v>129</v>
      </c>
      <c r="C979" s="4" t="s">
        <v>130</v>
      </c>
      <c r="D979" s="4" t="s">
        <v>1201</v>
      </c>
      <c r="E979" s="4" t="s">
        <v>103</v>
      </c>
      <c r="F979" s="4" t="s">
        <v>131</v>
      </c>
      <c r="G979" s="4" t="s">
        <v>132</v>
      </c>
      <c r="H979" s="4" t="s">
        <v>167</v>
      </c>
      <c r="I979" s="5" t="s">
        <v>2768</v>
      </c>
      <c r="J979" s="5" t="s">
        <v>423</v>
      </c>
      <c r="K979" s="5" t="s">
        <v>2768</v>
      </c>
      <c r="L979" s="5" t="s">
        <v>192</v>
      </c>
      <c r="M979" s="4" t="s">
        <v>223</v>
      </c>
      <c r="N979" s="4" t="s">
        <v>3478</v>
      </c>
      <c r="O979" s="4" t="s">
        <v>103</v>
      </c>
      <c r="P979" s="4" t="s">
        <v>3479</v>
      </c>
      <c r="Q979" s="4" t="s">
        <v>3480</v>
      </c>
      <c r="R979" s="5">
        <v>62190</v>
      </c>
      <c r="S979" s="5">
        <v>105</v>
      </c>
      <c r="T979" s="5">
        <v>105</v>
      </c>
      <c r="U979" s="4" t="s">
        <v>370</v>
      </c>
      <c r="V979" s="4" t="s">
        <v>151</v>
      </c>
      <c r="W979" s="4" t="s">
        <v>103</v>
      </c>
      <c r="X979" s="4" t="s">
        <v>143</v>
      </c>
      <c r="Y979" s="4" t="s">
        <v>152</v>
      </c>
      <c r="Z979" t="str">
        <f t="shared" si="16"/>
        <v>Mar-24</v>
      </c>
    </row>
    <row r="980" spans="1:26" ht="57.6" x14ac:dyDescent="0.3">
      <c r="A980" s="89">
        <v>264</v>
      </c>
      <c r="B980" s="4" t="s">
        <v>129</v>
      </c>
      <c r="C980" s="4" t="s">
        <v>130</v>
      </c>
      <c r="D980" s="4" t="s">
        <v>1201</v>
      </c>
      <c r="E980" s="4" t="s">
        <v>103</v>
      </c>
      <c r="F980" s="4" t="s">
        <v>131</v>
      </c>
      <c r="G980" s="4" t="s">
        <v>132</v>
      </c>
      <c r="H980" s="4" t="s">
        <v>167</v>
      </c>
      <c r="I980" s="5" t="s">
        <v>2768</v>
      </c>
      <c r="J980" s="5" t="s">
        <v>176</v>
      </c>
      <c r="K980" s="5" t="s">
        <v>2768</v>
      </c>
      <c r="L980" s="5" t="s">
        <v>361</v>
      </c>
      <c r="M980" s="4" t="s">
        <v>223</v>
      </c>
      <c r="N980" s="4" t="s">
        <v>3481</v>
      </c>
      <c r="O980" s="4" t="s">
        <v>170</v>
      </c>
      <c r="P980" s="4" t="s">
        <v>3481</v>
      </c>
      <c r="Q980" s="4" t="s">
        <v>3482</v>
      </c>
      <c r="R980" s="5">
        <v>62176</v>
      </c>
      <c r="S980" s="5">
        <v>30</v>
      </c>
      <c r="T980" s="5">
        <v>30</v>
      </c>
      <c r="U980" s="4" t="s">
        <v>417</v>
      </c>
      <c r="V980" s="4" t="s">
        <v>142</v>
      </c>
      <c r="W980" s="4" t="s">
        <v>103</v>
      </c>
      <c r="X980" s="4" t="s">
        <v>143</v>
      </c>
      <c r="Y980" s="4" t="s">
        <v>159</v>
      </c>
      <c r="Z980" t="str">
        <f t="shared" si="16"/>
        <v>Mar-24</v>
      </c>
    </row>
    <row r="981" spans="1:26" ht="57.6" x14ac:dyDescent="0.3">
      <c r="A981" s="89">
        <v>265</v>
      </c>
      <c r="B981" s="4" t="s">
        <v>129</v>
      </c>
      <c r="C981" s="4" t="s">
        <v>130</v>
      </c>
      <c r="D981" s="4" t="s">
        <v>1201</v>
      </c>
      <c r="E981" s="4" t="s">
        <v>103</v>
      </c>
      <c r="F981" s="4" t="s">
        <v>131</v>
      </c>
      <c r="G981" s="4" t="s">
        <v>132</v>
      </c>
      <c r="H981" s="4" t="s">
        <v>133</v>
      </c>
      <c r="I981" s="5" t="s">
        <v>2753</v>
      </c>
      <c r="J981" s="5" t="s">
        <v>467</v>
      </c>
      <c r="K981" s="5" t="s">
        <v>2753</v>
      </c>
      <c r="L981" s="5" t="s">
        <v>296</v>
      </c>
      <c r="M981" s="4" t="s">
        <v>137</v>
      </c>
      <c r="N981" s="4" t="s">
        <v>3483</v>
      </c>
      <c r="O981" s="4" t="s">
        <v>103</v>
      </c>
      <c r="P981" s="4" t="s">
        <v>3484</v>
      </c>
      <c r="Q981" s="4" t="s">
        <v>3485</v>
      </c>
      <c r="R981" s="5">
        <v>62207</v>
      </c>
      <c r="S981" s="5">
        <v>240</v>
      </c>
      <c r="T981" s="5">
        <v>240</v>
      </c>
      <c r="U981" s="4" t="s">
        <v>1137</v>
      </c>
      <c r="V981" s="4" t="s">
        <v>151</v>
      </c>
      <c r="W981" s="4" t="s">
        <v>103</v>
      </c>
      <c r="X981" s="4" t="s">
        <v>143</v>
      </c>
      <c r="Y981" s="4" t="s">
        <v>152</v>
      </c>
      <c r="Z981" t="str">
        <f t="shared" si="16"/>
        <v>Mar-24</v>
      </c>
    </row>
    <row r="982" spans="1:26" ht="43.2" x14ac:dyDescent="0.3">
      <c r="A982" s="89">
        <v>266</v>
      </c>
      <c r="B982" s="4" t="s">
        <v>129</v>
      </c>
      <c r="C982" s="4" t="s">
        <v>130</v>
      </c>
      <c r="D982" s="4" t="s">
        <v>1201</v>
      </c>
      <c r="E982" s="4" t="s">
        <v>103</v>
      </c>
      <c r="F982" s="4" t="s">
        <v>131</v>
      </c>
      <c r="G982" s="4" t="s">
        <v>132</v>
      </c>
      <c r="H982" s="4" t="s">
        <v>133</v>
      </c>
      <c r="I982" s="5" t="s">
        <v>2864</v>
      </c>
      <c r="J982" s="5" t="s">
        <v>3306</v>
      </c>
      <c r="K982" s="5" t="s">
        <v>2864</v>
      </c>
      <c r="L982" s="5" t="s">
        <v>160</v>
      </c>
      <c r="M982" s="4" t="s">
        <v>137</v>
      </c>
      <c r="N982" s="4" t="s">
        <v>3486</v>
      </c>
      <c r="O982" s="4" t="s">
        <v>1965</v>
      </c>
      <c r="P982" s="4" t="s">
        <v>3487</v>
      </c>
      <c r="Q982" s="4" t="s">
        <v>3488</v>
      </c>
      <c r="R982" s="5">
        <v>62244</v>
      </c>
      <c r="S982" s="5">
        <v>20</v>
      </c>
      <c r="T982" s="5">
        <v>20</v>
      </c>
      <c r="U982" s="4" t="s">
        <v>260</v>
      </c>
      <c r="V982" s="4" t="s">
        <v>142</v>
      </c>
      <c r="W982" s="4" t="s">
        <v>103</v>
      </c>
      <c r="X982" s="4" t="s">
        <v>143</v>
      </c>
      <c r="Y982" s="4">
        <v>69492</v>
      </c>
      <c r="Z982" t="str">
        <f t="shared" si="16"/>
        <v>Mar-24</v>
      </c>
    </row>
    <row r="983" spans="1:26" ht="43.2" x14ac:dyDescent="0.3">
      <c r="A983" s="89">
        <v>267</v>
      </c>
      <c r="B983" s="4" t="s">
        <v>129</v>
      </c>
      <c r="C983" s="4" t="s">
        <v>130</v>
      </c>
      <c r="D983" s="4" t="s">
        <v>1201</v>
      </c>
      <c r="E983" s="4" t="s">
        <v>103</v>
      </c>
      <c r="F983" s="4" t="s">
        <v>131</v>
      </c>
      <c r="G983" s="4" t="s">
        <v>166</v>
      </c>
      <c r="H983" s="4" t="s">
        <v>167</v>
      </c>
      <c r="I983" s="5" t="s">
        <v>2864</v>
      </c>
      <c r="J983" s="5" t="s">
        <v>435</v>
      </c>
      <c r="K983" s="5" t="s">
        <v>2864</v>
      </c>
      <c r="L983" s="5" t="s">
        <v>229</v>
      </c>
      <c r="M983" s="4" t="s">
        <v>1275</v>
      </c>
      <c r="N983" s="4" t="s">
        <v>3489</v>
      </c>
      <c r="O983" s="4" t="s">
        <v>103</v>
      </c>
      <c r="P983" s="4" t="s">
        <v>2134</v>
      </c>
      <c r="Q983" s="4" t="s">
        <v>3490</v>
      </c>
      <c r="R983" s="5">
        <v>62234</v>
      </c>
      <c r="S983" s="5">
        <v>0</v>
      </c>
      <c r="T983" s="5">
        <v>0</v>
      </c>
      <c r="U983" s="4" t="s">
        <v>3491</v>
      </c>
      <c r="V983" s="4" t="s">
        <v>197</v>
      </c>
      <c r="W983" s="4" t="s">
        <v>103</v>
      </c>
      <c r="X983" s="4" t="s">
        <v>143</v>
      </c>
      <c r="Y983" s="4">
        <v>69473</v>
      </c>
      <c r="Z983" t="str">
        <f t="shared" si="16"/>
        <v>Mar-24</v>
      </c>
    </row>
    <row r="984" spans="1:26" ht="72" x14ac:dyDescent="0.3">
      <c r="A984" s="89">
        <v>268</v>
      </c>
      <c r="B984" s="4" t="s">
        <v>129</v>
      </c>
      <c r="C984" s="4" t="s">
        <v>130</v>
      </c>
      <c r="D984" s="4" t="s">
        <v>1201</v>
      </c>
      <c r="E984" s="4" t="s">
        <v>103</v>
      </c>
      <c r="F984" s="4" t="s">
        <v>131</v>
      </c>
      <c r="G984" s="4" t="s">
        <v>132</v>
      </c>
      <c r="H984" s="4" t="s">
        <v>167</v>
      </c>
      <c r="I984" s="5" t="s">
        <v>2810</v>
      </c>
      <c r="J984" s="5" t="s">
        <v>582</v>
      </c>
      <c r="K984" s="5" t="s">
        <v>2810</v>
      </c>
      <c r="L984" s="5" t="s">
        <v>365</v>
      </c>
      <c r="M984" s="4" t="s">
        <v>223</v>
      </c>
      <c r="N984" s="4" t="s">
        <v>1482</v>
      </c>
      <c r="O984" s="4" t="s">
        <v>103</v>
      </c>
      <c r="P984" s="4" t="s">
        <v>1482</v>
      </c>
      <c r="Q984" s="4" t="s">
        <v>3492</v>
      </c>
      <c r="R984" s="5">
        <v>62293</v>
      </c>
      <c r="S984" s="5">
        <v>255</v>
      </c>
      <c r="T984" s="5">
        <v>255</v>
      </c>
      <c r="U984" s="4" t="s">
        <v>3493</v>
      </c>
      <c r="V984" s="4" t="s">
        <v>151</v>
      </c>
      <c r="W984" s="4" t="s">
        <v>103</v>
      </c>
      <c r="X984" s="4" t="s">
        <v>143</v>
      </c>
      <c r="Y984" s="4" t="s">
        <v>152</v>
      </c>
      <c r="Z984" t="str">
        <f t="shared" si="16"/>
        <v>Mar-24</v>
      </c>
    </row>
    <row r="985" spans="1:26" ht="43.2" x14ac:dyDescent="0.3">
      <c r="A985" s="89">
        <v>269</v>
      </c>
      <c r="B985" s="4" t="s">
        <v>129</v>
      </c>
      <c r="C985" s="4" t="s">
        <v>130</v>
      </c>
      <c r="D985" s="4" t="s">
        <v>1201</v>
      </c>
      <c r="E985" s="4" t="s">
        <v>103</v>
      </c>
      <c r="F985" s="4" t="s">
        <v>131</v>
      </c>
      <c r="G985" s="4" t="s">
        <v>132</v>
      </c>
      <c r="H985" s="4" t="s">
        <v>167</v>
      </c>
      <c r="I985" s="5" t="s">
        <v>2813</v>
      </c>
      <c r="J985" s="5" t="s">
        <v>353</v>
      </c>
      <c r="K985" s="5" t="s">
        <v>2813</v>
      </c>
      <c r="L985" s="5" t="s">
        <v>146</v>
      </c>
      <c r="M985" s="4" t="s">
        <v>223</v>
      </c>
      <c r="N985" s="4" t="s">
        <v>3494</v>
      </c>
      <c r="O985" s="4" t="s">
        <v>103</v>
      </c>
      <c r="P985" s="4" t="s">
        <v>3494</v>
      </c>
      <c r="Q985" s="4" t="s">
        <v>3495</v>
      </c>
      <c r="R985" s="5">
        <v>62336</v>
      </c>
      <c r="S985" s="5">
        <v>45</v>
      </c>
      <c r="T985" s="5">
        <v>45</v>
      </c>
      <c r="U985" s="4" t="s">
        <v>579</v>
      </c>
      <c r="V985" s="4" t="s">
        <v>151</v>
      </c>
      <c r="W985" s="4" t="s">
        <v>103</v>
      </c>
      <c r="X985" s="4" t="s">
        <v>143</v>
      </c>
      <c r="Y985" s="4">
        <v>69727</v>
      </c>
      <c r="Z985" t="str">
        <f t="shared" si="16"/>
        <v>Mar-24</v>
      </c>
    </row>
    <row r="986" spans="1:26" ht="57.6" x14ac:dyDescent="0.3">
      <c r="A986" s="89">
        <v>270</v>
      </c>
      <c r="B986" s="4" t="s">
        <v>129</v>
      </c>
      <c r="C986" s="4" t="s">
        <v>130</v>
      </c>
      <c r="D986" s="4" t="s">
        <v>1201</v>
      </c>
      <c r="E986" s="4" t="s">
        <v>103</v>
      </c>
      <c r="F986" s="4" t="s">
        <v>131</v>
      </c>
      <c r="G986" s="4" t="s">
        <v>132</v>
      </c>
      <c r="H986" s="4" t="s">
        <v>167</v>
      </c>
      <c r="I986" s="5" t="s">
        <v>2813</v>
      </c>
      <c r="J986" s="5" t="s">
        <v>467</v>
      </c>
      <c r="K986" s="5" t="s">
        <v>2813</v>
      </c>
      <c r="L986" s="5" t="s">
        <v>242</v>
      </c>
      <c r="M986" s="4" t="s">
        <v>223</v>
      </c>
      <c r="N986" s="4" t="s">
        <v>3496</v>
      </c>
      <c r="O986" s="4" t="s">
        <v>103</v>
      </c>
      <c r="P986" s="4" t="s">
        <v>3496</v>
      </c>
      <c r="Q986" s="4" t="s">
        <v>3497</v>
      </c>
      <c r="R986" s="5">
        <v>62333</v>
      </c>
      <c r="S986" s="5">
        <v>60</v>
      </c>
      <c r="T986" s="5">
        <v>60</v>
      </c>
      <c r="U986" s="4" t="s">
        <v>579</v>
      </c>
      <c r="V986" s="4" t="s">
        <v>151</v>
      </c>
      <c r="W986" s="4" t="s">
        <v>103</v>
      </c>
      <c r="X986" s="4" t="s">
        <v>143</v>
      </c>
      <c r="Y986" s="4" t="s">
        <v>159</v>
      </c>
      <c r="Z986" t="str">
        <f t="shared" si="16"/>
        <v>Mar-24</v>
      </c>
    </row>
    <row r="987" spans="1:26" ht="43.2" x14ac:dyDescent="0.3">
      <c r="A987" s="89">
        <v>271</v>
      </c>
      <c r="B987" s="4" t="s">
        <v>129</v>
      </c>
      <c r="C987" s="4" t="s">
        <v>130</v>
      </c>
      <c r="D987" s="4" t="s">
        <v>1201</v>
      </c>
      <c r="E987" s="4" t="s">
        <v>103</v>
      </c>
      <c r="F987" s="4" t="s">
        <v>131</v>
      </c>
      <c r="G987" s="4" t="s">
        <v>132</v>
      </c>
      <c r="H987" s="4" t="s">
        <v>167</v>
      </c>
      <c r="I987" s="5" t="s">
        <v>3097</v>
      </c>
      <c r="J987" s="5" t="s">
        <v>161</v>
      </c>
      <c r="K987" s="5" t="s">
        <v>3097</v>
      </c>
      <c r="L987" s="5" t="s">
        <v>427</v>
      </c>
      <c r="M987" s="4" t="s">
        <v>223</v>
      </c>
      <c r="N987" s="4" t="s">
        <v>3498</v>
      </c>
      <c r="O987" s="4" t="s">
        <v>103</v>
      </c>
      <c r="P987" s="4" t="s">
        <v>3499</v>
      </c>
      <c r="Q987" s="4" t="s">
        <v>3500</v>
      </c>
      <c r="R987" s="5">
        <v>62367</v>
      </c>
      <c r="S987" s="5">
        <v>60</v>
      </c>
      <c r="T987" s="5">
        <v>60</v>
      </c>
      <c r="U987" s="4" t="s">
        <v>3501</v>
      </c>
      <c r="V987" s="4" t="s">
        <v>142</v>
      </c>
      <c r="W987" s="4" t="s">
        <v>103</v>
      </c>
      <c r="X987" s="4" t="s">
        <v>143</v>
      </c>
      <c r="Y987" s="4">
        <v>69370</v>
      </c>
      <c r="Z987" t="str">
        <f t="shared" si="16"/>
        <v>Mar-24</v>
      </c>
    </row>
    <row r="988" spans="1:26" ht="43.2" x14ac:dyDescent="0.3">
      <c r="A988" s="89">
        <v>272</v>
      </c>
      <c r="B988" s="4" t="s">
        <v>129</v>
      </c>
      <c r="C988" s="4" t="s">
        <v>130</v>
      </c>
      <c r="D988" s="4" t="s">
        <v>1201</v>
      </c>
      <c r="E988" s="4" t="s">
        <v>103</v>
      </c>
      <c r="F988" s="4" t="s">
        <v>131</v>
      </c>
      <c r="G988" s="4" t="s">
        <v>132</v>
      </c>
      <c r="H988" s="4" t="s">
        <v>167</v>
      </c>
      <c r="I988" s="5" t="s">
        <v>2794</v>
      </c>
      <c r="J988" s="5" t="s">
        <v>410</v>
      </c>
      <c r="K988" s="5" t="s">
        <v>2927</v>
      </c>
      <c r="L988" s="5" t="s">
        <v>302</v>
      </c>
      <c r="M988" s="4" t="s">
        <v>223</v>
      </c>
      <c r="N988" s="4" t="s">
        <v>3502</v>
      </c>
      <c r="O988" s="4" t="s">
        <v>103</v>
      </c>
      <c r="P988" s="4" t="s">
        <v>3503</v>
      </c>
      <c r="Q988" s="4" t="s">
        <v>3504</v>
      </c>
      <c r="R988" s="5">
        <v>62453</v>
      </c>
      <c r="S988" s="5">
        <v>100</v>
      </c>
      <c r="T988" s="5">
        <v>100</v>
      </c>
      <c r="U988" s="4" t="s">
        <v>1334</v>
      </c>
      <c r="V988" s="4" t="s">
        <v>197</v>
      </c>
      <c r="W988" s="4" t="s">
        <v>103</v>
      </c>
      <c r="X988" s="4" t="s">
        <v>143</v>
      </c>
      <c r="Y988" s="4">
        <v>69773</v>
      </c>
      <c r="Z988" t="str">
        <f t="shared" si="16"/>
        <v>Mar-24</v>
      </c>
    </row>
    <row r="989" spans="1:26" ht="57.6" x14ac:dyDescent="0.3">
      <c r="A989" s="89">
        <v>273</v>
      </c>
      <c r="B989" s="4" t="s">
        <v>129</v>
      </c>
      <c r="C989" s="4" t="s">
        <v>130</v>
      </c>
      <c r="D989" s="4" t="s">
        <v>1201</v>
      </c>
      <c r="E989" s="4" t="s">
        <v>103</v>
      </c>
      <c r="F989" s="4" t="s">
        <v>131</v>
      </c>
      <c r="G989" s="4" t="s">
        <v>132</v>
      </c>
      <c r="H989" s="4" t="s">
        <v>167</v>
      </c>
      <c r="I989" s="5" t="s">
        <v>2794</v>
      </c>
      <c r="J989" s="5" t="s">
        <v>136</v>
      </c>
      <c r="K989" s="5" t="s">
        <v>2794</v>
      </c>
      <c r="L989" s="5" t="s">
        <v>360</v>
      </c>
      <c r="M989" s="4" t="s">
        <v>223</v>
      </c>
      <c r="N989" s="4" t="s">
        <v>608</v>
      </c>
      <c r="O989" s="4" t="s">
        <v>170</v>
      </c>
      <c r="P989" s="4" t="s">
        <v>608</v>
      </c>
      <c r="Q989" s="4" t="s">
        <v>3505</v>
      </c>
      <c r="R989" s="5">
        <v>62435</v>
      </c>
      <c r="S989" s="5">
        <v>75</v>
      </c>
      <c r="T989" s="5">
        <v>75</v>
      </c>
      <c r="U989" s="4" t="s">
        <v>3258</v>
      </c>
      <c r="V989" s="4" t="s">
        <v>142</v>
      </c>
      <c r="W989" s="4" t="s">
        <v>103</v>
      </c>
      <c r="X989" s="4" t="s">
        <v>143</v>
      </c>
      <c r="Y989" s="4" t="s">
        <v>152</v>
      </c>
      <c r="Z989" t="str">
        <f t="shared" si="16"/>
        <v>Mar-24</v>
      </c>
    </row>
    <row r="990" spans="1:26" ht="43.2" x14ac:dyDescent="0.3">
      <c r="A990" s="89">
        <v>274</v>
      </c>
      <c r="B990" s="4" t="s">
        <v>129</v>
      </c>
      <c r="C990" s="4" t="s">
        <v>130</v>
      </c>
      <c r="D990" s="4" t="s">
        <v>1201</v>
      </c>
      <c r="E990" s="4" t="s">
        <v>103</v>
      </c>
      <c r="F990" s="4" t="s">
        <v>131</v>
      </c>
      <c r="G990" s="4" t="s">
        <v>132</v>
      </c>
      <c r="H990" s="4" t="s">
        <v>167</v>
      </c>
      <c r="I990" s="5" t="s">
        <v>2794</v>
      </c>
      <c r="J990" s="5" t="s">
        <v>978</v>
      </c>
      <c r="K990" s="5" t="s">
        <v>2794</v>
      </c>
      <c r="L990" s="5" t="s">
        <v>2289</v>
      </c>
      <c r="M990" s="4" t="s">
        <v>223</v>
      </c>
      <c r="N990" s="4" t="s">
        <v>3506</v>
      </c>
      <c r="O990" s="4" t="s">
        <v>2387</v>
      </c>
      <c r="P990" s="4" t="s">
        <v>3506</v>
      </c>
      <c r="Q990" s="4" t="s">
        <v>3507</v>
      </c>
      <c r="R990" s="5">
        <v>62434</v>
      </c>
      <c r="S990" s="5">
        <v>45</v>
      </c>
      <c r="T990" s="5">
        <v>45</v>
      </c>
      <c r="U990" s="4" t="s">
        <v>2937</v>
      </c>
      <c r="V990" s="4" t="s">
        <v>142</v>
      </c>
      <c r="W990" s="4" t="s">
        <v>103</v>
      </c>
      <c r="X990" s="4" t="s">
        <v>143</v>
      </c>
      <c r="Y990" s="4" t="s">
        <v>152</v>
      </c>
      <c r="Z990" t="str">
        <f t="shared" si="16"/>
        <v>Mar-24</v>
      </c>
    </row>
    <row r="991" spans="1:26" ht="57.6" x14ac:dyDescent="0.3">
      <c r="A991" s="89">
        <v>275</v>
      </c>
      <c r="B991" s="4" t="s">
        <v>129</v>
      </c>
      <c r="C991" s="4" t="s">
        <v>130</v>
      </c>
      <c r="D991" s="4" t="s">
        <v>1201</v>
      </c>
      <c r="E991" s="4" t="s">
        <v>103</v>
      </c>
      <c r="F991" s="4" t="s">
        <v>131</v>
      </c>
      <c r="G991" s="4" t="s">
        <v>132</v>
      </c>
      <c r="H991" s="4" t="s">
        <v>167</v>
      </c>
      <c r="I991" s="5" t="s">
        <v>2834</v>
      </c>
      <c r="J991" s="5" t="s">
        <v>160</v>
      </c>
      <c r="K991" s="5" t="s">
        <v>2834</v>
      </c>
      <c r="L991" s="5" t="s">
        <v>487</v>
      </c>
      <c r="M991" s="4" t="s">
        <v>223</v>
      </c>
      <c r="N991" s="4" t="s">
        <v>3508</v>
      </c>
      <c r="O991" s="4" t="s">
        <v>170</v>
      </c>
      <c r="P991" s="4" t="s">
        <v>3508</v>
      </c>
      <c r="Q991" s="4" t="s">
        <v>3509</v>
      </c>
      <c r="R991" s="5">
        <v>62476</v>
      </c>
      <c r="S991" s="5">
        <v>120</v>
      </c>
      <c r="T991" s="5">
        <v>120</v>
      </c>
      <c r="U991" s="4" t="s">
        <v>103</v>
      </c>
      <c r="V991" s="4" t="s">
        <v>142</v>
      </c>
      <c r="W991" s="4" t="s">
        <v>103</v>
      </c>
      <c r="X991" s="4" t="s">
        <v>394</v>
      </c>
      <c r="Y991" s="4" t="s">
        <v>159</v>
      </c>
      <c r="Z991" t="str">
        <f t="shared" si="16"/>
        <v>Mar-24</v>
      </c>
    </row>
    <row r="992" spans="1:26" ht="43.2" x14ac:dyDescent="0.3">
      <c r="A992" s="89">
        <v>276</v>
      </c>
      <c r="B992" s="4" t="s">
        <v>129</v>
      </c>
      <c r="C992" s="4" t="s">
        <v>130</v>
      </c>
      <c r="D992" s="4" t="s">
        <v>1201</v>
      </c>
      <c r="E992" s="4" t="s">
        <v>103</v>
      </c>
      <c r="F992" s="4" t="s">
        <v>131</v>
      </c>
      <c r="G992" s="4" t="s">
        <v>132</v>
      </c>
      <c r="H992" s="4" t="s">
        <v>133</v>
      </c>
      <c r="I992" s="5" t="s">
        <v>2834</v>
      </c>
      <c r="J992" s="5" t="s">
        <v>242</v>
      </c>
      <c r="K992" s="5" t="s">
        <v>2834</v>
      </c>
      <c r="L992" s="5" t="s">
        <v>270</v>
      </c>
      <c r="M992" s="4" t="s">
        <v>524</v>
      </c>
      <c r="N992" s="4" t="s">
        <v>3510</v>
      </c>
      <c r="O992" s="4" t="s">
        <v>103</v>
      </c>
      <c r="P992" s="4" t="s">
        <v>3511</v>
      </c>
      <c r="Q992" s="4" t="s">
        <v>3511</v>
      </c>
      <c r="R992" s="5">
        <v>62468</v>
      </c>
      <c r="S992" s="5">
        <v>0</v>
      </c>
      <c r="T992" s="5">
        <v>0</v>
      </c>
      <c r="U992" s="4" t="s">
        <v>1137</v>
      </c>
      <c r="V992" s="4" t="s">
        <v>151</v>
      </c>
      <c r="W992" s="4" t="s">
        <v>103</v>
      </c>
      <c r="X992" s="4" t="s">
        <v>143</v>
      </c>
      <c r="Y992" s="4" t="s">
        <v>152</v>
      </c>
      <c r="Z992" t="str">
        <f t="shared" si="16"/>
        <v>Mar-24</v>
      </c>
    </row>
    <row r="993" spans="1:26" ht="43.2" x14ac:dyDescent="0.3">
      <c r="A993" s="89">
        <v>277</v>
      </c>
      <c r="B993" s="4" t="s">
        <v>129</v>
      </c>
      <c r="C993" s="4" t="s">
        <v>130</v>
      </c>
      <c r="D993" s="4" t="s">
        <v>1201</v>
      </c>
      <c r="E993" s="4" t="s">
        <v>103</v>
      </c>
      <c r="F993" s="4" t="s">
        <v>131</v>
      </c>
      <c r="G993" s="4" t="s">
        <v>132</v>
      </c>
      <c r="H993" s="4" t="s">
        <v>167</v>
      </c>
      <c r="I993" s="5" t="s">
        <v>2798</v>
      </c>
      <c r="J993" s="5" t="s">
        <v>353</v>
      </c>
      <c r="K993" s="5" t="s">
        <v>2798</v>
      </c>
      <c r="L993" s="5" t="s">
        <v>576</v>
      </c>
      <c r="M993" s="4" t="s">
        <v>223</v>
      </c>
      <c r="N993" s="4" t="s">
        <v>1482</v>
      </c>
      <c r="O993" s="4" t="s">
        <v>103</v>
      </c>
      <c r="P993" s="4" t="s">
        <v>1482</v>
      </c>
      <c r="Q993" s="4" t="s">
        <v>3512</v>
      </c>
      <c r="R993" s="5">
        <v>62511</v>
      </c>
      <c r="S993" s="5">
        <v>30</v>
      </c>
      <c r="T993" s="5">
        <v>30</v>
      </c>
      <c r="U993" s="4" t="s">
        <v>1334</v>
      </c>
      <c r="V993" s="4" t="s">
        <v>151</v>
      </c>
      <c r="W993" s="4" t="s">
        <v>103</v>
      </c>
      <c r="X993" s="4" t="s">
        <v>143</v>
      </c>
      <c r="Y993" s="4" t="s">
        <v>152</v>
      </c>
      <c r="Z993" t="str">
        <f t="shared" si="16"/>
        <v>Mar-24</v>
      </c>
    </row>
    <row r="994" spans="1:26" ht="43.2" x14ac:dyDescent="0.3">
      <c r="A994" s="89">
        <v>278</v>
      </c>
      <c r="B994" s="4" t="s">
        <v>129</v>
      </c>
      <c r="C994" s="4" t="s">
        <v>130</v>
      </c>
      <c r="D994" s="4" t="s">
        <v>1217</v>
      </c>
      <c r="E994" s="4" t="s">
        <v>103</v>
      </c>
      <c r="F994" s="4" t="s">
        <v>131</v>
      </c>
      <c r="G994" s="4" t="s">
        <v>166</v>
      </c>
      <c r="H994" s="4" t="s">
        <v>133</v>
      </c>
      <c r="I994" s="5" t="s">
        <v>2753</v>
      </c>
      <c r="J994" s="5" t="s">
        <v>978</v>
      </c>
      <c r="K994" s="5" t="s">
        <v>2753</v>
      </c>
      <c r="L994" s="5" t="s">
        <v>161</v>
      </c>
      <c r="M994" s="4" t="s">
        <v>263</v>
      </c>
      <c r="N994" s="4" t="s">
        <v>3513</v>
      </c>
      <c r="O994" s="4" t="s">
        <v>103</v>
      </c>
      <c r="P994" s="4" t="s">
        <v>3514</v>
      </c>
      <c r="Q994" s="4" t="s">
        <v>3515</v>
      </c>
      <c r="R994" s="5">
        <v>62237</v>
      </c>
      <c r="S994" s="5">
        <v>240</v>
      </c>
      <c r="T994" s="5">
        <v>240</v>
      </c>
      <c r="U994" s="4" t="s">
        <v>3298</v>
      </c>
      <c r="V994" s="4" t="s">
        <v>142</v>
      </c>
      <c r="W994" s="4" t="s">
        <v>103</v>
      </c>
      <c r="X994" s="4" t="s">
        <v>394</v>
      </c>
      <c r="Y994" s="4" t="s">
        <v>1385</v>
      </c>
      <c r="Z994" t="str">
        <f t="shared" si="16"/>
        <v>Mar-24</v>
      </c>
    </row>
    <row r="995" spans="1:26" ht="57.6" x14ac:dyDescent="0.3">
      <c r="A995" s="89">
        <v>279</v>
      </c>
      <c r="B995" s="4" t="s">
        <v>129</v>
      </c>
      <c r="C995" s="4" t="s">
        <v>130</v>
      </c>
      <c r="D995" s="4" t="s">
        <v>1217</v>
      </c>
      <c r="E995" s="4" t="s">
        <v>103</v>
      </c>
      <c r="F995" s="4" t="s">
        <v>131</v>
      </c>
      <c r="G995" s="4" t="s">
        <v>132</v>
      </c>
      <c r="H995" s="4" t="s">
        <v>133</v>
      </c>
      <c r="I995" s="5" t="s">
        <v>2753</v>
      </c>
      <c r="J995" s="5" t="s">
        <v>884</v>
      </c>
      <c r="K995" s="5" t="s">
        <v>2753</v>
      </c>
      <c r="L995" s="5" t="s">
        <v>994</v>
      </c>
      <c r="M995" s="4" t="s">
        <v>137</v>
      </c>
      <c r="N995" s="4" t="s">
        <v>3516</v>
      </c>
      <c r="O995" s="4" t="s">
        <v>103</v>
      </c>
      <c r="P995" s="4" t="s">
        <v>3516</v>
      </c>
      <c r="Q995" s="4" t="s">
        <v>3517</v>
      </c>
      <c r="R995" s="5">
        <v>62195</v>
      </c>
      <c r="S995" s="5">
        <v>100</v>
      </c>
      <c r="T995" s="5">
        <v>100</v>
      </c>
      <c r="U995" s="4" t="s">
        <v>2065</v>
      </c>
      <c r="V995" s="4" t="s">
        <v>197</v>
      </c>
      <c r="W995" s="4" t="s">
        <v>103</v>
      </c>
      <c r="X995" s="4" t="s">
        <v>143</v>
      </c>
      <c r="Y995" s="4">
        <v>69704</v>
      </c>
      <c r="Z995" t="str">
        <f t="shared" si="16"/>
        <v>Mar-24</v>
      </c>
    </row>
    <row r="996" spans="1:26" ht="57.6" x14ac:dyDescent="0.3">
      <c r="A996" s="89">
        <v>280</v>
      </c>
      <c r="B996" s="4" t="s">
        <v>129</v>
      </c>
      <c r="C996" s="4" t="s">
        <v>130</v>
      </c>
      <c r="D996" s="4" t="s">
        <v>1217</v>
      </c>
      <c r="E996" s="4" t="s">
        <v>103</v>
      </c>
      <c r="F996" s="4" t="s">
        <v>131</v>
      </c>
      <c r="G996" s="4" t="s">
        <v>132</v>
      </c>
      <c r="H996" s="4" t="s">
        <v>277</v>
      </c>
      <c r="I996" s="5" t="s">
        <v>2923</v>
      </c>
      <c r="J996" s="5" t="s">
        <v>279</v>
      </c>
      <c r="K996" s="5" t="s">
        <v>2923</v>
      </c>
      <c r="L996" s="5" t="s">
        <v>467</v>
      </c>
      <c r="M996" s="4" t="s">
        <v>280</v>
      </c>
      <c r="N996" s="4" t="s">
        <v>3518</v>
      </c>
      <c r="O996" s="4" t="s">
        <v>170</v>
      </c>
      <c r="P996" s="4" t="s">
        <v>3518</v>
      </c>
      <c r="Q996" s="4" t="s">
        <v>3519</v>
      </c>
      <c r="R996" s="5">
        <v>62372</v>
      </c>
      <c r="S996" s="5">
        <v>30</v>
      </c>
      <c r="T996" s="5">
        <v>30</v>
      </c>
      <c r="U996" s="4" t="s">
        <v>417</v>
      </c>
      <c r="V996" s="4" t="s">
        <v>151</v>
      </c>
      <c r="W996" s="4" t="s">
        <v>103</v>
      </c>
      <c r="X996" s="4" t="s">
        <v>143</v>
      </c>
      <c r="Y996" s="4" t="s">
        <v>159</v>
      </c>
      <c r="Z996" t="str">
        <f t="shared" si="16"/>
        <v>Mar-24</v>
      </c>
    </row>
    <row r="997" spans="1:26" ht="43.2" x14ac:dyDescent="0.3">
      <c r="A997" s="89">
        <v>281</v>
      </c>
      <c r="B997" s="4" t="s">
        <v>129</v>
      </c>
      <c r="C997" s="4" t="s">
        <v>130</v>
      </c>
      <c r="D997" s="4" t="s">
        <v>1217</v>
      </c>
      <c r="E997" s="4" t="s">
        <v>103</v>
      </c>
      <c r="F997" s="4" t="s">
        <v>131</v>
      </c>
      <c r="G997" s="4" t="s">
        <v>132</v>
      </c>
      <c r="H997" s="4" t="s">
        <v>133</v>
      </c>
      <c r="I997" s="5" t="s">
        <v>2820</v>
      </c>
      <c r="J997" s="5" t="s">
        <v>1091</v>
      </c>
      <c r="K997" s="5" t="s">
        <v>2820</v>
      </c>
      <c r="L997" s="5" t="s">
        <v>1978</v>
      </c>
      <c r="M997" s="4" t="s">
        <v>137</v>
      </c>
      <c r="N997" s="4" t="s">
        <v>3520</v>
      </c>
      <c r="O997" s="4" t="s">
        <v>103</v>
      </c>
      <c r="P997" s="4" t="s">
        <v>3520</v>
      </c>
      <c r="Q997" s="4" t="s">
        <v>3521</v>
      </c>
      <c r="R997" s="5">
        <v>62403</v>
      </c>
      <c r="S997" s="5">
        <v>80</v>
      </c>
      <c r="T997" s="5">
        <v>80</v>
      </c>
      <c r="U997" s="4" t="s">
        <v>895</v>
      </c>
      <c r="V997" s="4" t="s">
        <v>142</v>
      </c>
      <c r="W997" s="4" t="s">
        <v>103</v>
      </c>
      <c r="X997" s="4" t="s">
        <v>143</v>
      </c>
      <c r="Y997" s="4">
        <v>69740</v>
      </c>
      <c r="Z997" t="str">
        <f t="shared" si="16"/>
        <v>Mar-24</v>
      </c>
    </row>
    <row r="998" spans="1:26" ht="43.2" x14ac:dyDescent="0.3">
      <c r="A998" s="89">
        <v>282</v>
      </c>
      <c r="B998" s="4" t="s">
        <v>129</v>
      </c>
      <c r="C998" s="4" t="s">
        <v>130</v>
      </c>
      <c r="D998" s="4" t="s">
        <v>1217</v>
      </c>
      <c r="E998" s="4" t="s">
        <v>103</v>
      </c>
      <c r="F998" s="4" t="s">
        <v>131</v>
      </c>
      <c r="G998" s="4" t="s">
        <v>132</v>
      </c>
      <c r="H998" s="4" t="s">
        <v>133</v>
      </c>
      <c r="I998" s="5" t="s">
        <v>2820</v>
      </c>
      <c r="J998" s="5" t="s">
        <v>365</v>
      </c>
      <c r="K998" s="5" t="s">
        <v>2820</v>
      </c>
      <c r="L998" s="5" t="s">
        <v>418</v>
      </c>
      <c r="M998" s="4" t="s">
        <v>137</v>
      </c>
      <c r="N998" s="4" t="s">
        <v>3522</v>
      </c>
      <c r="O998" s="4" t="s">
        <v>103</v>
      </c>
      <c r="P998" s="4" t="s">
        <v>3523</v>
      </c>
      <c r="Q998" s="4" t="s">
        <v>3524</v>
      </c>
      <c r="R998" s="5">
        <v>62566</v>
      </c>
      <c r="S998" s="5">
        <v>20</v>
      </c>
      <c r="T998" s="5">
        <v>20</v>
      </c>
      <c r="U998" s="4" t="s">
        <v>711</v>
      </c>
      <c r="V998" s="4" t="s">
        <v>151</v>
      </c>
      <c r="W998" s="4" t="s">
        <v>103</v>
      </c>
      <c r="X998" s="4" t="s">
        <v>143</v>
      </c>
      <c r="Y998" s="4">
        <v>69743</v>
      </c>
      <c r="Z998" t="str">
        <f t="shared" si="16"/>
        <v>Mar-24</v>
      </c>
    </row>
    <row r="999" spans="1:26" ht="43.2" x14ac:dyDescent="0.3">
      <c r="A999" s="89">
        <v>283</v>
      </c>
      <c r="B999" s="4" t="s">
        <v>129</v>
      </c>
      <c r="C999" s="4" t="s">
        <v>130</v>
      </c>
      <c r="D999" s="4" t="s">
        <v>1217</v>
      </c>
      <c r="E999" s="4" t="s">
        <v>103</v>
      </c>
      <c r="F999" s="4" t="s">
        <v>131</v>
      </c>
      <c r="G999" s="4" t="s">
        <v>132</v>
      </c>
      <c r="H999" s="4" t="s">
        <v>133</v>
      </c>
      <c r="I999" s="5" t="s">
        <v>2826</v>
      </c>
      <c r="J999" s="5" t="s">
        <v>1250</v>
      </c>
      <c r="K999" s="5" t="s">
        <v>2826</v>
      </c>
      <c r="L999" s="5" t="s">
        <v>182</v>
      </c>
      <c r="M999" s="4" t="s">
        <v>137</v>
      </c>
      <c r="N999" s="4" t="s">
        <v>3525</v>
      </c>
      <c r="O999" s="4" t="s">
        <v>103</v>
      </c>
      <c r="P999" s="4" t="s">
        <v>3525</v>
      </c>
      <c r="Q999" s="4" t="s">
        <v>3526</v>
      </c>
      <c r="R999" s="5">
        <v>62469</v>
      </c>
      <c r="S999" s="5">
        <v>45</v>
      </c>
      <c r="T999" s="5">
        <v>45</v>
      </c>
      <c r="U999" s="4" t="s">
        <v>472</v>
      </c>
      <c r="V999" s="4" t="s">
        <v>142</v>
      </c>
      <c r="W999" s="4" t="s">
        <v>103</v>
      </c>
      <c r="X999" s="4" t="s">
        <v>143</v>
      </c>
      <c r="Y999" s="4">
        <v>69744</v>
      </c>
      <c r="Z999" t="str">
        <f t="shared" si="16"/>
        <v>Mar-24</v>
      </c>
    </row>
    <row r="1000" spans="1:26" ht="57.6" x14ac:dyDescent="0.3">
      <c r="A1000" s="89">
        <v>284</v>
      </c>
      <c r="B1000" s="4" t="s">
        <v>129</v>
      </c>
      <c r="C1000" s="4" t="s">
        <v>130</v>
      </c>
      <c r="D1000" s="4" t="s">
        <v>1217</v>
      </c>
      <c r="E1000" s="4" t="s">
        <v>103</v>
      </c>
      <c r="F1000" s="4" t="s">
        <v>131</v>
      </c>
      <c r="G1000" s="4" t="s">
        <v>132</v>
      </c>
      <c r="H1000" s="4" t="s">
        <v>167</v>
      </c>
      <c r="I1000" s="5" t="s">
        <v>2826</v>
      </c>
      <c r="J1000" s="5" t="s">
        <v>192</v>
      </c>
      <c r="K1000" s="5" t="s">
        <v>2827</v>
      </c>
      <c r="L1000" s="5" t="s">
        <v>216</v>
      </c>
      <c r="M1000" s="4" t="s">
        <v>223</v>
      </c>
      <c r="N1000" s="4" t="s">
        <v>3527</v>
      </c>
      <c r="O1000" s="4" t="s">
        <v>170</v>
      </c>
      <c r="P1000" s="4" t="s">
        <v>3528</v>
      </c>
      <c r="Q1000" s="4" t="s">
        <v>3529</v>
      </c>
      <c r="R1000" s="5">
        <v>62585</v>
      </c>
      <c r="S1000" s="5">
        <v>30</v>
      </c>
      <c r="T1000" s="5">
        <v>30</v>
      </c>
      <c r="U1000" s="4" t="s">
        <v>3530</v>
      </c>
      <c r="V1000" s="4" t="s">
        <v>197</v>
      </c>
      <c r="W1000" s="4" t="s">
        <v>103</v>
      </c>
      <c r="X1000" s="4" t="s">
        <v>143</v>
      </c>
      <c r="Y1000" s="4">
        <v>69754</v>
      </c>
      <c r="Z1000" t="str">
        <f t="shared" si="16"/>
        <v>Mar-24</v>
      </c>
    </row>
    <row r="1001" spans="1:26" ht="43.2" x14ac:dyDescent="0.3">
      <c r="A1001" s="89">
        <v>285</v>
      </c>
      <c r="B1001" s="4" t="s">
        <v>129</v>
      </c>
      <c r="C1001" s="4" t="s">
        <v>130</v>
      </c>
      <c r="D1001" s="4" t="s">
        <v>1217</v>
      </c>
      <c r="E1001" s="4" t="s">
        <v>103</v>
      </c>
      <c r="F1001" s="4" t="s">
        <v>131</v>
      </c>
      <c r="G1001" s="4" t="s">
        <v>132</v>
      </c>
      <c r="H1001" s="4" t="s">
        <v>167</v>
      </c>
      <c r="I1001" s="5" t="s">
        <v>2831</v>
      </c>
      <c r="J1001" s="5" t="s">
        <v>2145</v>
      </c>
      <c r="K1001" s="5" t="s">
        <v>2794</v>
      </c>
      <c r="L1001" s="5" t="s">
        <v>1218</v>
      </c>
      <c r="M1001" s="4" t="s">
        <v>223</v>
      </c>
      <c r="N1001" s="4" t="s">
        <v>3531</v>
      </c>
      <c r="O1001" s="4" t="s">
        <v>103</v>
      </c>
      <c r="P1001" s="4" t="s">
        <v>3532</v>
      </c>
      <c r="Q1001" s="4" t="s">
        <v>3533</v>
      </c>
      <c r="R1001" s="5">
        <v>62428</v>
      </c>
      <c r="S1001" s="5">
        <v>25</v>
      </c>
      <c r="T1001" s="5">
        <v>25</v>
      </c>
      <c r="U1001" s="4" t="s">
        <v>381</v>
      </c>
      <c r="V1001" s="4" t="s">
        <v>197</v>
      </c>
      <c r="W1001" s="4" t="s">
        <v>103</v>
      </c>
      <c r="X1001" s="4" t="s">
        <v>143</v>
      </c>
      <c r="Y1001" s="4">
        <v>69764</v>
      </c>
      <c r="Z1001" t="str">
        <f t="shared" si="16"/>
        <v>Mar-24</v>
      </c>
    </row>
    <row r="1002" spans="1:26" ht="57.6" x14ac:dyDescent="0.3">
      <c r="A1002" s="89">
        <v>286</v>
      </c>
      <c r="B1002" s="4" t="s">
        <v>129</v>
      </c>
      <c r="C1002" s="4" t="s">
        <v>130</v>
      </c>
      <c r="D1002" s="4" t="s">
        <v>1217</v>
      </c>
      <c r="E1002" s="4" t="s">
        <v>103</v>
      </c>
      <c r="F1002" s="4" t="s">
        <v>131</v>
      </c>
      <c r="G1002" s="4" t="s">
        <v>132</v>
      </c>
      <c r="H1002" s="4" t="s">
        <v>167</v>
      </c>
      <c r="I1002" s="5" t="s">
        <v>2898</v>
      </c>
      <c r="J1002" s="5" t="s">
        <v>182</v>
      </c>
      <c r="K1002" s="5" t="s">
        <v>2898</v>
      </c>
      <c r="L1002" s="5" t="s">
        <v>251</v>
      </c>
      <c r="M1002" s="4" t="s">
        <v>223</v>
      </c>
      <c r="N1002" s="4" t="s">
        <v>2185</v>
      </c>
      <c r="O1002" s="4" t="s">
        <v>170</v>
      </c>
      <c r="P1002" s="4" t="s">
        <v>2185</v>
      </c>
      <c r="Q1002" s="4" t="s">
        <v>3534</v>
      </c>
      <c r="R1002" s="5">
        <v>62600</v>
      </c>
      <c r="S1002" s="5">
        <v>60</v>
      </c>
      <c r="T1002" s="5">
        <v>60</v>
      </c>
      <c r="U1002" s="4" t="s">
        <v>2937</v>
      </c>
      <c r="V1002" s="4" t="s">
        <v>142</v>
      </c>
      <c r="W1002" s="4" t="s">
        <v>103</v>
      </c>
      <c r="X1002" s="4" t="s">
        <v>143</v>
      </c>
      <c r="Y1002" s="4" t="s">
        <v>152</v>
      </c>
      <c r="Z1002" t="str">
        <f t="shared" si="16"/>
        <v>Mar-24</v>
      </c>
    </row>
    <row r="1003" spans="1:26" ht="86.4" x14ac:dyDescent="0.3">
      <c r="A1003" s="89">
        <v>287</v>
      </c>
      <c r="B1003" s="4" t="s">
        <v>129</v>
      </c>
      <c r="C1003" s="4" t="s">
        <v>130</v>
      </c>
      <c r="D1003" s="4" t="s">
        <v>1217</v>
      </c>
      <c r="E1003" s="4" t="s">
        <v>103</v>
      </c>
      <c r="F1003" s="4" t="s">
        <v>131</v>
      </c>
      <c r="G1003" s="4" t="s">
        <v>132</v>
      </c>
      <c r="H1003" s="4" t="s">
        <v>133</v>
      </c>
      <c r="I1003" s="5" t="s">
        <v>2798</v>
      </c>
      <c r="J1003" s="5" t="s">
        <v>467</v>
      </c>
      <c r="K1003" s="5" t="s">
        <v>2798</v>
      </c>
      <c r="L1003" s="5" t="s">
        <v>365</v>
      </c>
      <c r="M1003" s="4" t="s">
        <v>137</v>
      </c>
      <c r="N1003" s="4" t="s">
        <v>3535</v>
      </c>
      <c r="O1003" s="4" t="s">
        <v>103</v>
      </c>
      <c r="P1003" s="4" t="s">
        <v>3535</v>
      </c>
      <c r="Q1003" s="4" t="s">
        <v>3536</v>
      </c>
      <c r="R1003" s="5">
        <v>62512</v>
      </c>
      <c r="S1003" s="5">
        <v>270</v>
      </c>
      <c r="T1003" s="5">
        <v>270</v>
      </c>
      <c r="U1003" s="4" t="s">
        <v>3537</v>
      </c>
      <c r="V1003" s="4" t="s">
        <v>151</v>
      </c>
      <c r="W1003" s="4" t="s">
        <v>103</v>
      </c>
      <c r="X1003" s="4" t="s">
        <v>143</v>
      </c>
      <c r="Y1003" s="4">
        <v>69796</v>
      </c>
      <c r="Z1003" t="str">
        <f t="shared" si="16"/>
        <v>Mar-24</v>
      </c>
    </row>
    <row r="1004" spans="1:26" ht="43.2" x14ac:dyDescent="0.3">
      <c r="A1004" s="89">
        <v>288</v>
      </c>
      <c r="B1004" s="4" t="s">
        <v>129</v>
      </c>
      <c r="C1004" s="4" t="s">
        <v>130</v>
      </c>
      <c r="D1004" s="4" t="s">
        <v>1217</v>
      </c>
      <c r="E1004" s="4" t="s">
        <v>103</v>
      </c>
      <c r="F1004" s="4" t="s">
        <v>131</v>
      </c>
      <c r="G1004" s="4" t="s">
        <v>132</v>
      </c>
      <c r="H1004" s="4" t="s">
        <v>133</v>
      </c>
      <c r="I1004" s="5" t="s">
        <v>2839</v>
      </c>
      <c r="J1004" s="5" t="s">
        <v>464</v>
      </c>
      <c r="K1004" s="5" t="s">
        <v>2839</v>
      </c>
      <c r="L1004" s="5" t="s">
        <v>550</v>
      </c>
      <c r="M1004" s="4" t="s">
        <v>137</v>
      </c>
      <c r="N1004" s="4" t="s">
        <v>3538</v>
      </c>
      <c r="O1004" s="4" t="s">
        <v>103</v>
      </c>
      <c r="P1004" s="4" t="s">
        <v>3539</v>
      </c>
      <c r="Q1004" s="4" t="s">
        <v>3540</v>
      </c>
      <c r="R1004" s="5">
        <v>62547</v>
      </c>
      <c r="S1004" s="5">
        <v>270</v>
      </c>
      <c r="T1004" s="5">
        <v>270</v>
      </c>
      <c r="U1004" s="4" t="s">
        <v>1902</v>
      </c>
      <c r="V1004" s="4" t="s">
        <v>197</v>
      </c>
      <c r="W1004" s="4" t="s">
        <v>103</v>
      </c>
      <c r="X1004" s="4" t="s">
        <v>143</v>
      </c>
      <c r="Y1004" s="4" t="s">
        <v>395</v>
      </c>
      <c r="Z1004" t="str">
        <f t="shared" si="16"/>
        <v>Mar-24</v>
      </c>
    </row>
    <row r="1005" spans="1:26" ht="57.6" x14ac:dyDescent="0.3">
      <c r="A1005" s="89">
        <v>289</v>
      </c>
      <c r="B1005" s="4" t="s">
        <v>129</v>
      </c>
      <c r="C1005" s="4" t="s">
        <v>130</v>
      </c>
      <c r="D1005" s="4" t="s">
        <v>1217</v>
      </c>
      <c r="E1005" s="4" t="s">
        <v>103</v>
      </c>
      <c r="F1005" s="4" t="s">
        <v>131</v>
      </c>
      <c r="G1005" s="4" t="s">
        <v>132</v>
      </c>
      <c r="H1005" s="4" t="s">
        <v>167</v>
      </c>
      <c r="I1005" s="5" t="s">
        <v>2918</v>
      </c>
      <c r="J1005" s="5" t="s">
        <v>464</v>
      </c>
      <c r="K1005" s="5" t="s">
        <v>2918</v>
      </c>
      <c r="L1005" s="5" t="s">
        <v>331</v>
      </c>
      <c r="M1005" s="4" t="s">
        <v>223</v>
      </c>
      <c r="N1005" s="4" t="s">
        <v>2190</v>
      </c>
      <c r="O1005" s="4" t="s">
        <v>170</v>
      </c>
      <c r="P1005" s="4" t="s">
        <v>2190</v>
      </c>
      <c r="Q1005" s="4" t="s">
        <v>3541</v>
      </c>
      <c r="R1005" s="5">
        <v>62572</v>
      </c>
      <c r="S1005" s="5">
        <v>60</v>
      </c>
      <c r="T1005" s="5">
        <v>60</v>
      </c>
      <c r="U1005" s="4" t="s">
        <v>2937</v>
      </c>
      <c r="V1005" s="4" t="s">
        <v>197</v>
      </c>
      <c r="W1005" s="4" t="s">
        <v>103</v>
      </c>
      <c r="X1005" s="4" t="s">
        <v>143</v>
      </c>
      <c r="Y1005" s="4" t="s">
        <v>159</v>
      </c>
      <c r="Z1005" t="str">
        <f t="shared" si="16"/>
        <v>Mar-24</v>
      </c>
    </row>
    <row r="1006" spans="1:26" ht="43.2" x14ac:dyDescent="0.3">
      <c r="A1006" s="89">
        <v>290</v>
      </c>
      <c r="B1006" s="4" t="s">
        <v>129</v>
      </c>
      <c r="C1006" s="4" t="s">
        <v>130</v>
      </c>
      <c r="D1006" s="4" t="s">
        <v>1217</v>
      </c>
      <c r="E1006" s="4" t="s">
        <v>103</v>
      </c>
      <c r="F1006" s="4" t="s">
        <v>131</v>
      </c>
      <c r="G1006" s="4" t="s">
        <v>132</v>
      </c>
      <c r="H1006" s="4" t="s">
        <v>133</v>
      </c>
      <c r="I1006" s="5" t="s">
        <v>2843</v>
      </c>
      <c r="J1006" s="5" t="s">
        <v>487</v>
      </c>
      <c r="K1006" s="5" t="s">
        <v>2843</v>
      </c>
      <c r="L1006" s="5" t="s">
        <v>360</v>
      </c>
      <c r="M1006" s="4" t="s">
        <v>137</v>
      </c>
      <c r="N1006" s="4" t="s">
        <v>3542</v>
      </c>
      <c r="O1006" s="4" t="s">
        <v>401</v>
      </c>
      <c r="P1006" s="4" t="s">
        <v>3543</v>
      </c>
      <c r="Q1006" s="4" t="s">
        <v>3544</v>
      </c>
      <c r="R1006" s="5">
        <v>62591</v>
      </c>
      <c r="S1006" s="5">
        <v>15</v>
      </c>
      <c r="T1006" s="5">
        <v>15</v>
      </c>
      <c r="U1006" s="4" t="s">
        <v>260</v>
      </c>
      <c r="V1006" s="4" t="s">
        <v>142</v>
      </c>
      <c r="W1006" s="4" t="s">
        <v>103</v>
      </c>
      <c r="X1006" s="4" t="s">
        <v>143</v>
      </c>
      <c r="Y1006" s="4">
        <v>70520</v>
      </c>
      <c r="Z1006" t="str">
        <f t="shared" si="16"/>
        <v>Mar-24</v>
      </c>
    </row>
    <row r="1007" spans="1:26" ht="57.6" x14ac:dyDescent="0.3">
      <c r="A1007" s="89">
        <v>291</v>
      </c>
      <c r="B1007" s="4" t="s">
        <v>129</v>
      </c>
      <c r="C1007" s="4" t="s">
        <v>130</v>
      </c>
      <c r="D1007" s="4" t="s">
        <v>1222</v>
      </c>
      <c r="E1007" s="4" t="s">
        <v>103</v>
      </c>
      <c r="F1007" s="4" t="s">
        <v>131</v>
      </c>
      <c r="G1007" s="4" t="s">
        <v>132</v>
      </c>
      <c r="H1007" s="4" t="s">
        <v>133</v>
      </c>
      <c r="I1007" s="5" t="s">
        <v>2768</v>
      </c>
      <c r="J1007" s="5" t="s">
        <v>467</v>
      </c>
      <c r="K1007" s="5" t="s">
        <v>2768</v>
      </c>
      <c r="L1007" s="5" t="s">
        <v>576</v>
      </c>
      <c r="M1007" s="4" t="s">
        <v>137</v>
      </c>
      <c r="N1007" s="4" t="s">
        <v>3545</v>
      </c>
      <c r="O1007" s="4" t="s">
        <v>103</v>
      </c>
      <c r="P1007" s="4" t="s">
        <v>3546</v>
      </c>
      <c r="Q1007" s="4" t="s">
        <v>3547</v>
      </c>
      <c r="R1007" s="5">
        <v>62185</v>
      </c>
      <c r="S1007" s="5">
        <v>150</v>
      </c>
      <c r="T1007" s="5">
        <v>150</v>
      </c>
      <c r="U1007" s="4" t="s">
        <v>3548</v>
      </c>
      <c r="V1007" s="4" t="s">
        <v>151</v>
      </c>
      <c r="W1007" s="4" t="s">
        <v>103</v>
      </c>
      <c r="X1007" s="4" t="s">
        <v>143</v>
      </c>
      <c r="Y1007" s="4">
        <v>69701</v>
      </c>
      <c r="Z1007" t="str">
        <f t="shared" si="16"/>
        <v>Mar-24</v>
      </c>
    </row>
    <row r="1008" spans="1:26" ht="57.6" x14ac:dyDescent="0.3">
      <c r="A1008" s="89">
        <v>292</v>
      </c>
      <c r="B1008" s="4" t="s">
        <v>129</v>
      </c>
      <c r="C1008" s="4" t="s">
        <v>130</v>
      </c>
      <c r="D1008" s="4" t="s">
        <v>1222</v>
      </c>
      <c r="E1008" s="4" t="s">
        <v>103</v>
      </c>
      <c r="F1008" s="4" t="s">
        <v>131</v>
      </c>
      <c r="G1008" s="4" t="s">
        <v>132</v>
      </c>
      <c r="H1008" s="4" t="s">
        <v>167</v>
      </c>
      <c r="I1008" s="5" t="s">
        <v>3097</v>
      </c>
      <c r="J1008" s="5" t="s">
        <v>296</v>
      </c>
      <c r="K1008" s="5" t="s">
        <v>3097</v>
      </c>
      <c r="L1008" s="5" t="s">
        <v>759</v>
      </c>
      <c r="M1008" s="4" t="s">
        <v>223</v>
      </c>
      <c r="N1008" s="4" t="s">
        <v>3549</v>
      </c>
      <c r="O1008" s="4" t="s">
        <v>103</v>
      </c>
      <c r="P1008" s="4" t="s">
        <v>3549</v>
      </c>
      <c r="Q1008" s="4" t="s">
        <v>3550</v>
      </c>
      <c r="R1008" s="5">
        <v>62369</v>
      </c>
      <c r="S1008" s="5">
        <v>60</v>
      </c>
      <c r="T1008" s="5">
        <v>60</v>
      </c>
      <c r="U1008" s="4" t="s">
        <v>3551</v>
      </c>
      <c r="V1008" s="4" t="s">
        <v>151</v>
      </c>
      <c r="W1008" s="4" t="s">
        <v>103</v>
      </c>
      <c r="X1008" s="4" t="s">
        <v>143</v>
      </c>
      <c r="Y1008" s="4" t="s">
        <v>152</v>
      </c>
      <c r="Z1008" t="str">
        <f t="shared" si="16"/>
        <v>Mar-24</v>
      </c>
    </row>
    <row r="1009" spans="1:26" ht="43.2" x14ac:dyDescent="0.3">
      <c r="A1009" s="89">
        <v>293</v>
      </c>
      <c r="B1009" s="4" t="s">
        <v>129</v>
      </c>
      <c r="C1009" s="4" t="s">
        <v>130</v>
      </c>
      <c r="D1009" s="4" t="s">
        <v>1222</v>
      </c>
      <c r="E1009" s="4" t="s">
        <v>103</v>
      </c>
      <c r="F1009" s="4" t="s">
        <v>131</v>
      </c>
      <c r="G1009" s="4" t="s">
        <v>132</v>
      </c>
      <c r="H1009" s="4" t="s">
        <v>133</v>
      </c>
      <c r="I1009" s="5" t="s">
        <v>2820</v>
      </c>
      <c r="J1009" s="5" t="s">
        <v>427</v>
      </c>
      <c r="K1009" s="5" t="s">
        <v>2820</v>
      </c>
      <c r="L1009" s="5" t="s">
        <v>1476</v>
      </c>
      <c r="M1009" s="4" t="s">
        <v>137</v>
      </c>
      <c r="N1009" s="4" t="s">
        <v>3552</v>
      </c>
      <c r="O1009" s="4" t="s">
        <v>103</v>
      </c>
      <c r="P1009" s="4" t="s">
        <v>3552</v>
      </c>
      <c r="Q1009" s="4" t="s">
        <v>3553</v>
      </c>
      <c r="R1009" s="5">
        <v>62404</v>
      </c>
      <c r="S1009" s="5">
        <v>110</v>
      </c>
      <c r="T1009" s="5">
        <v>110</v>
      </c>
      <c r="U1009" s="4" t="s">
        <v>895</v>
      </c>
      <c r="V1009" s="4" t="s">
        <v>142</v>
      </c>
      <c r="W1009" s="4" t="s">
        <v>103</v>
      </c>
      <c r="X1009" s="4" t="s">
        <v>143</v>
      </c>
      <c r="Y1009" s="4">
        <v>69742</v>
      </c>
      <c r="Z1009" t="str">
        <f t="shared" si="16"/>
        <v>Mar-24</v>
      </c>
    </row>
    <row r="1010" spans="1:26" ht="43.2" x14ac:dyDescent="0.3">
      <c r="A1010" s="89">
        <v>294</v>
      </c>
      <c r="B1010" s="4" t="s">
        <v>129</v>
      </c>
      <c r="C1010" s="4" t="s">
        <v>130</v>
      </c>
      <c r="D1010" s="4" t="s">
        <v>1222</v>
      </c>
      <c r="E1010" s="4" t="s">
        <v>103</v>
      </c>
      <c r="F1010" s="4" t="s">
        <v>131</v>
      </c>
      <c r="G1010" s="4" t="s">
        <v>132</v>
      </c>
      <c r="H1010" s="4" t="s">
        <v>133</v>
      </c>
      <c r="I1010" s="5" t="s">
        <v>2839</v>
      </c>
      <c r="J1010" s="5" t="s">
        <v>550</v>
      </c>
      <c r="K1010" s="5" t="s">
        <v>2839</v>
      </c>
      <c r="L1010" s="5" t="s">
        <v>161</v>
      </c>
      <c r="M1010" s="4" t="s">
        <v>137</v>
      </c>
      <c r="N1010" s="4" t="s">
        <v>3554</v>
      </c>
      <c r="O1010" s="4" t="s">
        <v>3555</v>
      </c>
      <c r="P1010" s="4" t="s">
        <v>3554</v>
      </c>
      <c r="Q1010" s="4" t="s">
        <v>3556</v>
      </c>
      <c r="R1010" s="5">
        <v>62524</v>
      </c>
      <c r="S1010" s="5">
        <v>270</v>
      </c>
      <c r="T1010" s="5">
        <v>270</v>
      </c>
      <c r="U1010" s="4" t="s">
        <v>2012</v>
      </c>
      <c r="V1010" s="4" t="s">
        <v>142</v>
      </c>
      <c r="W1010" s="4" t="s">
        <v>103</v>
      </c>
      <c r="X1010" s="4" t="s">
        <v>143</v>
      </c>
      <c r="Y1010" s="4" t="s">
        <v>152</v>
      </c>
      <c r="Z1010" t="str">
        <f t="shared" si="16"/>
        <v>Mar-24</v>
      </c>
    </row>
    <row r="1011" spans="1:26" ht="57.6" x14ac:dyDescent="0.3">
      <c r="A1011" s="89">
        <v>295</v>
      </c>
      <c r="B1011" s="4" t="s">
        <v>129</v>
      </c>
      <c r="C1011" s="4" t="s">
        <v>130</v>
      </c>
      <c r="D1011" s="4" t="s">
        <v>1222</v>
      </c>
      <c r="E1011" s="4" t="s">
        <v>103</v>
      </c>
      <c r="F1011" s="4" t="s">
        <v>131</v>
      </c>
      <c r="G1011" s="4" t="s">
        <v>132</v>
      </c>
      <c r="H1011" s="4" t="s">
        <v>167</v>
      </c>
      <c r="I1011" s="5" t="s">
        <v>2941</v>
      </c>
      <c r="J1011" s="5" t="s">
        <v>1309</v>
      </c>
      <c r="K1011" s="5" t="s">
        <v>2941</v>
      </c>
      <c r="L1011" s="5" t="s">
        <v>235</v>
      </c>
      <c r="M1011" s="4" t="s">
        <v>223</v>
      </c>
      <c r="N1011" s="4" t="s">
        <v>3557</v>
      </c>
      <c r="O1011" s="4" t="s">
        <v>170</v>
      </c>
      <c r="P1011" s="4" t="s">
        <v>3557</v>
      </c>
      <c r="Q1011" s="4" t="s">
        <v>3558</v>
      </c>
      <c r="R1011" s="5">
        <v>62578</v>
      </c>
      <c r="S1011" s="5">
        <v>45</v>
      </c>
      <c r="T1011" s="5">
        <v>45</v>
      </c>
      <c r="U1011" s="4" t="s">
        <v>417</v>
      </c>
      <c r="V1011" s="4" t="s">
        <v>197</v>
      </c>
      <c r="W1011" s="4" t="s">
        <v>103</v>
      </c>
      <c r="X1011" s="4" t="s">
        <v>143</v>
      </c>
      <c r="Y1011" s="4" t="s">
        <v>159</v>
      </c>
      <c r="Z1011" t="str">
        <f t="shared" si="16"/>
        <v>Mar-24</v>
      </c>
    </row>
    <row r="1012" spans="1:26" ht="43.2" x14ac:dyDescent="0.3">
      <c r="A1012" s="89">
        <v>296</v>
      </c>
      <c r="B1012" s="4" t="s">
        <v>129</v>
      </c>
      <c r="C1012" s="4" t="s">
        <v>529</v>
      </c>
      <c r="D1012" s="4" t="s">
        <v>1561</v>
      </c>
      <c r="E1012" s="4" t="s">
        <v>103</v>
      </c>
      <c r="F1012" s="4" t="s">
        <v>131</v>
      </c>
      <c r="G1012" s="4" t="s">
        <v>132</v>
      </c>
      <c r="H1012" s="4" t="s">
        <v>133</v>
      </c>
      <c r="I1012" s="5" t="s">
        <v>2757</v>
      </c>
      <c r="J1012" s="5" t="s">
        <v>315</v>
      </c>
      <c r="K1012" s="5" t="s">
        <v>2758</v>
      </c>
      <c r="L1012" s="5" t="s">
        <v>202</v>
      </c>
      <c r="M1012" s="4" t="s">
        <v>137</v>
      </c>
      <c r="N1012" s="4" t="s">
        <v>3559</v>
      </c>
      <c r="O1012" s="4" t="s">
        <v>103</v>
      </c>
      <c r="P1012" s="4" t="s">
        <v>3560</v>
      </c>
      <c r="Q1012" s="4" t="s">
        <v>3561</v>
      </c>
      <c r="R1012" s="5">
        <v>62228</v>
      </c>
      <c r="S1012" s="5">
        <v>120</v>
      </c>
      <c r="T1012" s="5">
        <v>120</v>
      </c>
      <c r="U1012" s="4" t="s">
        <v>2047</v>
      </c>
      <c r="V1012" s="4" t="s">
        <v>197</v>
      </c>
      <c r="W1012" s="4" t="s">
        <v>103</v>
      </c>
      <c r="X1012" s="4" t="s">
        <v>143</v>
      </c>
      <c r="Y1012" s="4" t="s">
        <v>152</v>
      </c>
      <c r="Z1012" t="str">
        <f t="shared" si="16"/>
        <v>Mar-24</v>
      </c>
    </row>
    <row r="1013" spans="1:26" ht="43.2" x14ac:dyDescent="0.3">
      <c r="A1013" s="89">
        <v>297</v>
      </c>
      <c r="B1013" s="4" t="s">
        <v>129</v>
      </c>
      <c r="C1013" s="4" t="s">
        <v>529</v>
      </c>
      <c r="D1013" s="4" t="s">
        <v>1561</v>
      </c>
      <c r="E1013" s="4" t="s">
        <v>103</v>
      </c>
      <c r="F1013" s="4" t="s">
        <v>131</v>
      </c>
      <c r="G1013" s="4" t="s">
        <v>132</v>
      </c>
      <c r="H1013" s="4" t="s">
        <v>133</v>
      </c>
      <c r="I1013" s="5" t="s">
        <v>2918</v>
      </c>
      <c r="J1013" s="5" t="s">
        <v>246</v>
      </c>
      <c r="K1013" s="5" t="s">
        <v>2918</v>
      </c>
      <c r="L1013" s="5" t="s">
        <v>1885</v>
      </c>
      <c r="M1013" s="4" t="s">
        <v>137</v>
      </c>
      <c r="N1013" s="4" t="s">
        <v>3562</v>
      </c>
      <c r="O1013" s="4" t="s">
        <v>103</v>
      </c>
      <c r="P1013" s="4" t="s">
        <v>3562</v>
      </c>
      <c r="Q1013" s="4" t="s">
        <v>3563</v>
      </c>
      <c r="R1013" s="5">
        <v>62617</v>
      </c>
      <c r="S1013" s="5">
        <v>15</v>
      </c>
      <c r="T1013" s="5">
        <v>15</v>
      </c>
      <c r="U1013" s="4" t="s">
        <v>2127</v>
      </c>
      <c r="V1013" s="4" t="s">
        <v>151</v>
      </c>
      <c r="W1013" s="4" t="s">
        <v>103</v>
      </c>
      <c r="X1013" s="4" t="s">
        <v>143</v>
      </c>
      <c r="Y1013" s="4" t="s">
        <v>152</v>
      </c>
      <c r="Z1013" t="str">
        <f t="shared" si="16"/>
        <v>Mar-24</v>
      </c>
    </row>
    <row r="1014" spans="1:26" ht="43.2" x14ac:dyDescent="0.3">
      <c r="A1014" s="89">
        <v>298</v>
      </c>
      <c r="B1014" s="4" t="s">
        <v>129</v>
      </c>
      <c r="C1014" s="4" t="s">
        <v>529</v>
      </c>
      <c r="D1014" s="4" t="s">
        <v>1560</v>
      </c>
      <c r="E1014" s="4" t="s">
        <v>103</v>
      </c>
      <c r="F1014" s="4" t="s">
        <v>131</v>
      </c>
      <c r="G1014" s="4" t="s">
        <v>132</v>
      </c>
      <c r="H1014" s="4" t="s">
        <v>133</v>
      </c>
      <c r="I1014" s="5" t="s">
        <v>2927</v>
      </c>
      <c r="J1014" s="5" t="s">
        <v>216</v>
      </c>
      <c r="K1014" s="5" t="s">
        <v>2927</v>
      </c>
      <c r="L1014" s="5" t="s">
        <v>202</v>
      </c>
      <c r="M1014" s="4" t="s">
        <v>137</v>
      </c>
      <c r="N1014" s="4" t="s">
        <v>3564</v>
      </c>
      <c r="O1014" s="4" t="s">
        <v>103</v>
      </c>
      <c r="P1014" s="4" t="s">
        <v>3565</v>
      </c>
      <c r="Q1014" s="4" t="s">
        <v>3566</v>
      </c>
      <c r="R1014" s="5">
        <v>62455</v>
      </c>
      <c r="S1014" s="5">
        <v>30</v>
      </c>
      <c r="T1014" s="5">
        <v>30</v>
      </c>
      <c r="U1014" s="4" t="s">
        <v>3567</v>
      </c>
      <c r="V1014" s="4" t="s">
        <v>197</v>
      </c>
      <c r="W1014" s="4" t="s">
        <v>103</v>
      </c>
      <c r="X1014" s="4" t="s">
        <v>143</v>
      </c>
      <c r="Y1014" s="4" t="s">
        <v>152</v>
      </c>
      <c r="Z1014" t="str">
        <f t="shared" si="16"/>
        <v>Mar-24</v>
      </c>
    </row>
    <row r="1015" spans="1:26" ht="43.2" x14ac:dyDescent="0.3">
      <c r="A1015" s="89">
        <v>299</v>
      </c>
      <c r="B1015" s="4" t="s">
        <v>129</v>
      </c>
      <c r="C1015" s="4" t="s">
        <v>130</v>
      </c>
      <c r="D1015" s="4" t="s">
        <v>1558</v>
      </c>
      <c r="E1015" s="4" t="s">
        <v>103</v>
      </c>
      <c r="F1015" s="4" t="s">
        <v>131</v>
      </c>
      <c r="G1015" s="4" t="s">
        <v>132</v>
      </c>
      <c r="H1015" s="4" t="s">
        <v>133</v>
      </c>
      <c r="I1015" s="5" t="s">
        <v>2757</v>
      </c>
      <c r="J1015" s="5" t="s">
        <v>1890</v>
      </c>
      <c r="K1015" s="5" t="s">
        <v>2757</v>
      </c>
      <c r="L1015" s="5" t="s">
        <v>449</v>
      </c>
      <c r="M1015" s="4" t="s">
        <v>137</v>
      </c>
      <c r="N1015" s="4" t="s">
        <v>3568</v>
      </c>
      <c r="O1015" s="4" t="s">
        <v>103</v>
      </c>
      <c r="P1015" s="4" t="s">
        <v>3568</v>
      </c>
      <c r="Q1015" s="4" t="s">
        <v>3569</v>
      </c>
      <c r="R1015" s="5">
        <v>62209</v>
      </c>
      <c r="S1015" s="5">
        <v>30</v>
      </c>
      <c r="T1015" s="5">
        <v>30</v>
      </c>
      <c r="U1015" s="4" t="s">
        <v>1467</v>
      </c>
      <c r="V1015" s="4" t="s">
        <v>151</v>
      </c>
      <c r="W1015" s="4" t="s">
        <v>103</v>
      </c>
      <c r="X1015" s="4" t="s">
        <v>143</v>
      </c>
      <c r="Y1015" s="4" t="s">
        <v>159</v>
      </c>
      <c r="Z1015" t="str">
        <f t="shared" si="16"/>
        <v>Mar-24</v>
      </c>
    </row>
    <row r="1016" spans="1:26" ht="43.2" x14ac:dyDescent="0.3">
      <c r="A1016" s="89">
        <v>300</v>
      </c>
      <c r="B1016" s="4" t="s">
        <v>129</v>
      </c>
      <c r="C1016" s="4" t="s">
        <v>130</v>
      </c>
      <c r="D1016" s="4" t="s">
        <v>1558</v>
      </c>
      <c r="E1016" s="4" t="s">
        <v>103</v>
      </c>
      <c r="F1016" s="4" t="s">
        <v>131</v>
      </c>
      <c r="G1016" s="4" t="s">
        <v>132</v>
      </c>
      <c r="H1016" s="4" t="s">
        <v>167</v>
      </c>
      <c r="I1016" s="5" t="s">
        <v>2806</v>
      </c>
      <c r="J1016" s="5" t="s">
        <v>279</v>
      </c>
      <c r="K1016" s="5" t="s">
        <v>2806</v>
      </c>
      <c r="L1016" s="5" t="s">
        <v>582</v>
      </c>
      <c r="M1016" s="4" t="s">
        <v>223</v>
      </c>
      <c r="N1016" s="4" t="s">
        <v>3570</v>
      </c>
      <c r="O1016" s="4" t="s">
        <v>103</v>
      </c>
      <c r="P1016" s="4" t="s">
        <v>3570</v>
      </c>
      <c r="Q1016" s="4" t="s">
        <v>3571</v>
      </c>
      <c r="R1016" s="5">
        <v>62269</v>
      </c>
      <c r="S1016" s="5">
        <v>45</v>
      </c>
      <c r="T1016" s="5">
        <v>45</v>
      </c>
      <c r="U1016" s="4" t="s">
        <v>3012</v>
      </c>
      <c r="V1016" s="4" t="s">
        <v>151</v>
      </c>
      <c r="W1016" s="4" t="s">
        <v>103</v>
      </c>
      <c r="X1016" s="4" t="s">
        <v>143</v>
      </c>
      <c r="Y1016" s="4" t="s">
        <v>152</v>
      </c>
      <c r="Z1016" t="str">
        <f t="shared" si="16"/>
        <v>Mar-24</v>
      </c>
    </row>
    <row r="1017" spans="1:26" ht="43.2" x14ac:dyDescent="0.3">
      <c r="A1017" s="89">
        <v>301</v>
      </c>
      <c r="B1017" s="4" t="s">
        <v>129</v>
      </c>
      <c r="C1017" s="4" t="s">
        <v>130</v>
      </c>
      <c r="D1017" s="4" t="s">
        <v>1568</v>
      </c>
      <c r="E1017" s="4" t="s">
        <v>103</v>
      </c>
      <c r="F1017" s="4" t="s">
        <v>131</v>
      </c>
      <c r="G1017" s="4" t="s">
        <v>166</v>
      </c>
      <c r="H1017" s="4" t="s">
        <v>167</v>
      </c>
      <c r="I1017" s="5" t="s">
        <v>2768</v>
      </c>
      <c r="J1017" s="5" t="s">
        <v>819</v>
      </c>
      <c r="K1017" s="5" t="s">
        <v>2768</v>
      </c>
      <c r="L1017" s="5" t="s">
        <v>3572</v>
      </c>
      <c r="M1017" s="4" t="s">
        <v>168</v>
      </c>
      <c r="N1017" s="4" t="s">
        <v>3573</v>
      </c>
      <c r="O1017" s="4" t="s">
        <v>2541</v>
      </c>
      <c r="P1017" s="4" t="s">
        <v>3573</v>
      </c>
      <c r="Q1017" s="4" t="s">
        <v>3574</v>
      </c>
      <c r="R1017" s="5">
        <v>62353</v>
      </c>
      <c r="S1017" s="5">
        <v>43</v>
      </c>
      <c r="T1017" s="5">
        <v>43</v>
      </c>
      <c r="U1017" s="4" t="s">
        <v>2323</v>
      </c>
      <c r="V1017" s="4" t="s">
        <v>197</v>
      </c>
      <c r="W1017" s="4" t="s">
        <v>103</v>
      </c>
      <c r="X1017" s="4" t="s">
        <v>143</v>
      </c>
      <c r="Y1017" s="4" t="s">
        <v>103</v>
      </c>
      <c r="Z1017" t="str">
        <f t="shared" si="16"/>
        <v>Mar-24</v>
      </c>
    </row>
    <row r="1018" spans="1:26" ht="43.2" x14ac:dyDescent="0.3">
      <c r="A1018" s="89">
        <v>302</v>
      </c>
      <c r="B1018" s="4" t="s">
        <v>129</v>
      </c>
      <c r="C1018" s="4" t="s">
        <v>130</v>
      </c>
      <c r="D1018" s="4" t="s">
        <v>1568</v>
      </c>
      <c r="E1018" s="4" t="s">
        <v>103</v>
      </c>
      <c r="F1018" s="4" t="s">
        <v>131</v>
      </c>
      <c r="G1018" s="4" t="s">
        <v>132</v>
      </c>
      <c r="H1018" s="4" t="s">
        <v>133</v>
      </c>
      <c r="I1018" s="5" t="s">
        <v>2757</v>
      </c>
      <c r="J1018" s="5" t="s">
        <v>576</v>
      </c>
      <c r="K1018" s="5" t="s">
        <v>2757</v>
      </c>
      <c r="L1018" s="5" t="s">
        <v>296</v>
      </c>
      <c r="M1018" s="4" t="s">
        <v>137</v>
      </c>
      <c r="N1018" s="4" t="s">
        <v>3575</v>
      </c>
      <c r="O1018" s="4" t="s">
        <v>103</v>
      </c>
      <c r="P1018" s="4" t="s">
        <v>3575</v>
      </c>
      <c r="Q1018" s="4" t="s">
        <v>3576</v>
      </c>
      <c r="R1018" s="5">
        <v>62210</v>
      </c>
      <c r="S1018" s="5">
        <v>90</v>
      </c>
      <c r="T1018" s="5">
        <v>90</v>
      </c>
      <c r="U1018" s="4" t="s">
        <v>2065</v>
      </c>
      <c r="V1018" s="4" t="s">
        <v>151</v>
      </c>
      <c r="W1018" s="4" t="s">
        <v>103</v>
      </c>
      <c r="X1018" s="4" t="s">
        <v>143</v>
      </c>
      <c r="Y1018" s="4">
        <v>72051</v>
      </c>
      <c r="Z1018" t="str">
        <f t="shared" si="16"/>
        <v>Mar-24</v>
      </c>
    </row>
    <row r="1019" spans="1:26" ht="43.2" x14ac:dyDescent="0.3">
      <c r="A1019" s="89">
        <v>303</v>
      </c>
      <c r="B1019" s="4" t="s">
        <v>129</v>
      </c>
      <c r="C1019" s="4" t="s">
        <v>130</v>
      </c>
      <c r="D1019" s="4" t="s">
        <v>1568</v>
      </c>
      <c r="E1019" s="4" t="s">
        <v>103</v>
      </c>
      <c r="F1019" s="4" t="s">
        <v>131</v>
      </c>
      <c r="G1019" s="4" t="s">
        <v>132</v>
      </c>
      <c r="H1019" s="4" t="s">
        <v>133</v>
      </c>
      <c r="I1019" s="5" t="s">
        <v>2806</v>
      </c>
      <c r="J1019" s="5" t="s">
        <v>1890</v>
      </c>
      <c r="K1019" s="5" t="s">
        <v>2806</v>
      </c>
      <c r="L1019" s="5" t="s">
        <v>449</v>
      </c>
      <c r="M1019" s="4" t="s">
        <v>137</v>
      </c>
      <c r="N1019" s="4" t="s">
        <v>3577</v>
      </c>
      <c r="O1019" s="4" t="s">
        <v>103</v>
      </c>
      <c r="P1019" s="4" t="s">
        <v>3577</v>
      </c>
      <c r="Q1019" s="4" t="s">
        <v>3578</v>
      </c>
      <c r="R1019" s="5">
        <v>62286</v>
      </c>
      <c r="S1019" s="5">
        <v>30</v>
      </c>
      <c r="T1019" s="5">
        <v>30</v>
      </c>
      <c r="U1019" s="4" t="s">
        <v>1467</v>
      </c>
      <c r="V1019" s="4" t="s">
        <v>151</v>
      </c>
      <c r="W1019" s="4" t="s">
        <v>103</v>
      </c>
      <c r="X1019" s="4" t="s">
        <v>143</v>
      </c>
      <c r="Y1019" s="4">
        <v>72067</v>
      </c>
      <c r="Z1019" t="str">
        <f t="shared" si="16"/>
        <v>Mar-24</v>
      </c>
    </row>
    <row r="1020" spans="1:26" ht="43.2" x14ac:dyDescent="0.3">
      <c r="A1020" s="89">
        <v>304</v>
      </c>
      <c r="B1020" s="4" t="s">
        <v>129</v>
      </c>
      <c r="C1020" s="4" t="s">
        <v>130</v>
      </c>
      <c r="D1020" s="4" t="s">
        <v>1567</v>
      </c>
      <c r="E1020" s="4" t="s">
        <v>103</v>
      </c>
      <c r="F1020" s="4" t="s">
        <v>131</v>
      </c>
      <c r="G1020" s="4" t="s">
        <v>166</v>
      </c>
      <c r="H1020" s="4" t="s">
        <v>133</v>
      </c>
      <c r="I1020" s="5" t="s">
        <v>2813</v>
      </c>
      <c r="J1020" s="5" t="s">
        <v>192</v>
      </c>
      <c r="K1020" s="5" t="s">
        <v>3097</v>
      </c>
      <c r="L1020" s="5" t="s">
        <v>216</v>
      </c>
      <c r="M1020" s="4" t="s">
        <v>707</v>
      </c>
      <c r="N1020" s="4" t="s">
        <v>1953</v>
      </c>
      <c r="O1020" s="4" t="s">
        <v>2445</v>
      </c>
      <c r="P1020" s="4" t="s">
        <v>3579</v>
      </c>
      <c r="Q1020" s="4" t="s">
        <v>3580</v>
      </c>
      <c r="R1020" s="5">
        <v>62357</v>
      </c>
      <c r="S1020" s="5">
        <v>0</v>
      </c>
      <c r="T1020" s="5">
        <v>0</v>
      </c>
      <c r="U1020" s="4" t="s">
        <v>1137</v>
      </c>
      <c r="V1020" s="4" t="s">
        <v>197</v>
      </c>
      <c r="W1020" s="4" t="s">
        <v>103</v>
      </c>
      <c r="X1020" s="4" t="s">
        <v>143</v>
      </c>
      <c r="Y1020" s="4">
        <v>69825</v>
      </c>
      <c r="Z1020" t="str">
        <f t="shared" si="16"/>
        <v>Mar-24</v>
      </c>
    </row>
    <row r="1021" spans="1:26" ht="43.2" x14ac:dyDescent="0.3">
      <c r="A1021" s="89">
        <v>305</v>
      </c>
      <c r="B1021" s="4" t="s">
        <v>129</v>
      </c>
      <c r="C1021" s="4" t="s">
        <v>130</v>
      </c>
      <c r="D1021" s="4" t="s">
        <v>1552</v>
      </c>
      <c r="E1021" s="4" t="s">
        <v>103</v>
      </c>
      <c r="F1021" s="4" t="s">
        <v>131</v>
      </c>
      <c r="G1021" s="4" t="s">
        <v>132</v>
      </c>
      <c r="H1021" s="4" t="s">
        <v>133</v>
      </c>
      <c r="I1021" s="5" t="s">
        <v>2826</v>
      </c>
      <c r="J1021" s="5" t="s">
        <v>145</v>
      </c>
      <c r="K1021" s="5" t="s">
        <v>2826</v>
      </c>
      <c r="L1021" s="5" t="s">
        <v>759</v>
      </c>
      <c r="M1021" s="4" t="s">
        <v>137</v>
      </c>
      <c r="N1021" s="4" t="s">
        <v>3581</v>
      </c>
      <c r="O1021" s="4" t="s">
        <v>103</v>
      </c>
      <c r="P1021" s="4" t="s">
        <v>3582</v>
      </c>
      <c r="Q1021" s="4" t="s">
        <v>3583</v>
      </c>
      <c r="R1021" s="5">
        <v>62407</v>
      </c>
      <c r="S1021" s="5">
        <v>420</v>
      </c>
      <c r="T1021" s="5">
        <v>420</v>
      </c>
      <c r="U1021" s="4" t="s">
        <v>2047</v>
      </c>
      <c r="V1021" s="4" t="s">
        <v>151</v>
      </c>
      <c r="W1021" s="4" t="s">
        <v>103</v>
      </c>
      <c r="X1021" s="4" t="s">
        <v>143</v>
      </c>
      <c r="Y1021" s="4" t="s">
        <v>152</v>
      </c>
      <c r="Z1021" t="str">
        <f t="shared" si="16"/>
        <v>Mar-24</v>
      </c>
    </row>
    <row r="1022" spans="1:26" ht="43.2" x14ac:dyDescent="0.3">
      <c r="A1022" s="89">
        <v>306</v>
      </c>
      <c r="B1022" s="4" t="s">
        <v>129</v>
      </c>
      <c r="C1022" s="4" t="s">
        <v>130</v>
      </c>
      <c r="D1022" s="4" t="s">
        <v>1552</v>
      </c>
      <c r="E1022" s="4" t="s">
        <v>103</v>
      </c>
      <c r="F1022" s="4" t="s">
        <v>131</v>
      </c>
      <c r="G1022" s="4" t="s">
        <v>132</v>
      </c>
      <c r="H1022" s="4" t="s">
        <v>133</v>
      </c>
      <c r="I1022" s="5" t="s">
        <v>2826</v>
      </c>
      <c r="J1022" s="5" t="s">
        <v>2221</v>
      </c>
      <c r="K1022" s="5" t="s">
        <v>2827</v>
      </c>
      <c r="L1022" s="5" t="s">
        <v>1469</v>
      </c>
      <c r="M1022" s="4" t="s">
        <v>137</v>
      </c>
      <c r="N1022" s="4" t="s">
        <v>3584</v>
      </c>
      <c r="O1022" s="4" t="s">
        <v>401</v>
      </c>
      <c r="P1022" s="4" t="s">
        <v>3585</v>
      </c>
      <c r="Q1022" s="4" t="s">
        <v>3586</v>
      </c>
      <c r="R1022" s="5">
        <v>62397</v>
      </c>
      <c r="S1022" s="5">
        <v>130</v>
      </c>
      <c r="T1022" s="5">
        <v>130</v>
      </c>
      <c r="U1022" s="4" t="s">
        <v>3587</v>
      </c>
      <c r="V1022" s="4" t="s">
        <v>197</v>
      </c>
      <c r="W1022" s="4" t="s">
        <v>103</v>
      </c>
      <c r="X1022" s="4" t="s">
        <v>143</v>
      </c>
      <c r="Y1022" s="4">
        <v>72088</v>
      </c>
      <c r="Z1022" t="str">
        <f t="shared" si="16"/>
        <v>Mar-24</v>
      </c>
    </row>
    <row r="1023" spans="1:26" ht="43.2" x14ac:dyDescent="0.3">
      <c r="A1023" s="89">
        <v>307</v>
      </c>
      <c r="B1023" s="4" t="s">
        <v>129</v>
      </c>
      <c r="C1023" s="4" t="s">
        <v>130</v>
      </c>
      <c r="D1023" s="4" t="s">
        <v>1552</v>
      </c>
      <c r="E1023" s="4" t="s">
        <v>103</v>
      </c>
      <c r="F1023" s="4" t="s">
        <v>131</v>
      </c>
      <c r="G1023" s="4" t="s">
        <v>132</v>
      </c>
      <c r="H1023" s="4" t="s">
        <v>133</v>
      </c>
      <c r="I1023" s="5" t="s">
        <v>2831</v>
      </c>
      <c r="J1023" s="5" t="s">
        <v>695</v>
      </c>
      <c r="K1023" s="5" t="s">
        <v>2831</v>
      </c>
      <c r="L1023" s="5" t="s">
        <v>1112</v>
      </c>
      <c r="M1023" s="4" t="s">
        <v>137</v>
      </c>
      <c r="N1023" s="4" t="s">
        <v>3588</v>
      </c>
      <c r="O1023" s="4" t="s">
        <v>103</v>
      </c>
      <c r="P1023" s="4" t="s">
        <v>3588</v>
      </c>
      <c r="Q1023" s="4" t="s">
        <v>3589</v>
      </c>
      <c r="R1023" s="5">
        <v>62494</v>
      </c>
      <c r="S1023" s="5">
        <v>20</v>
      </c>
      <c r="T1023" s="5">
        <v>20</v>
      </c>
      <c r="U1023" s="4" t="s">
        <v>2234</v>
      </c>
      <c r="V1023" s="4" t="s">
        <v>197</v>
      </c>
      <c r="W1023" s="4" t="s">
        <v>103</v>
      </c>
      <c r="X1023" s="4" t="s">
        <v>143</v>
      </c>
      <c r="Y1023" s="4">
        <v>72093</v>
      </c>
      <c r="Z1023" t="str">
        <f t="shared" si="16"/>
        <v>Mar-24</v>
      </c>
    </row>
    <row r="1024" spans="1:26" ht="72" x14ac:dyDescent="0.3">
      <c r="A1024" s="89">
        <v>308</v>
      </c>
      <c r="B1024" s="4" t="s">
        <v>129</v>
      </c>
      <c r="C1024" s="4" t="s">
        <v>130</v>
      </c>
      <c r="D1024" s="4" t="s">
        <v>1552</v>
      </c>
      <c r="E1024" s="4" t="s">
        <v>103</v>
      </c>
      <c r="F1024" s="4" t="s">
        <v>131</v>
      </c>
      <c r="G1024" s="4" t="s">
        <v>132</v>
      </c>
      <c r="H1024" s="4" t="s">
        <v>133</v>
      </c>
      <c r="I1024" s="5" t="s">
        <v>2794</v>
      </c>
      <c r="J1024" s="5" t="s">
        <v>1098</v>
      </c>
      <c r="K1024" s="5" t="s">
        <v>2927</v>
      </c>
      <c r="L1024" s="5" t="s">
        <v>202</v>
      </c>
      <c r="M1024" s="4" t="s">
        <v>137</v>
      </c>
      <c r="N1024" s="4" t="s">
        <v>3590</v>
      </c>
      <c r="O1024" s="4" t="s">
        <v>103</v>
      </c>
      <c r="P1024" s="4" t="s">
        <v>3591</v>
      </c>
      <c r="Q1024" s="4" t="s">
        <v>3592</v>
      </c>
      <c r="R1024" s="5">
        <v>62458</v>
      </c>
      <c r="S1024" s="5">
        <v>140</v>
      </c>
      <c r="T1024" s="5">
        <v>140</v>
      </c>
      <c r="U1024" s="4" t="s">
        <v>2234</v>
      </c>
      <c r="V1024" s="4" t="s">
        <v>197</v>
      </c>
      <c r="W1024" s="4" t="s">
        <v>103</v>
      </c>
      <c r="X1024" s="4" t="s">
        <v>143</v>
      </c>
      <c r="Y1024" s="4" t="s">
        <v>152</v>
      </c>
      <c r="Z1024" t="str">
        <f t="shared" si="16"/>
        <v>Mar-24</v>
      </c>
    </row>
    <row r="1025" spans="1:26" ht="43.2" x14ac:dyDescent="0.3">
      <c r="A1025" s="89">
        <v>309</v>
      </c>
      <c r="B1025" s="4" t="s">
        <v>129</v>
      </c>
      <c r="C1025" s="4" t="s">
        <v>130</v>
      </c>
      <c r="D1025" s="4" t="s">
        <v>1552</v>
      </c>
      <c r="E1025" s="4" t="s">
        <v>103</v>
      </c>
      <c r="F1025" s="4" t="s">
        <v>131</v>
      </c>
      <c r="G1025" s="4" t="s">
        <v>132</v>
      </c>
      <c r="H1025" s="4" t="s">
        <v>133</v>
      </c>
      <c r="I1025" s="5" t="s">
        <v>2794</v>
      </c>
      <c r="J1025" s="5" t="s">
        <v>467</v>
      </c>
      <c r="K1025" s="5" t="s">
        <v>2794</v>
      </c>
      <c r="L1025" s="5" t="s">
        <v>241</v>
      </c>
      <c r="M1025" s="4" t="s">
        <v>137</v>
      </c>
      <c r="N1025" s="4" t="s">
        <v>3593</v>
      </c>
      <c r="O1025" s="4" t="s">
        <v>103</v>
      </c>
      <c r="P1025" s="4" t="s">
        <v>3594</v>
      </c>
      <c r="Q1025" s="4" t="s">
        <v>3595</v>
      </c>
      <c r="R1025" s="5">
        <v>62516</v>
      </c>
      <c r="S1025" s="5">
        <v>30</v>
      </c>
      <c r="T1025" s="5">
        <v>30</v>
      </c>
      <c r="U1025" s="4" t="s">
        <v>814</v>
      </c>
      <c r="V1025" s="4" t="s">
        <v>151</v>
      </c>
      <c r="W1025" s="4" t="s">
        <v>103</v>
      </c>
      <c r="X1025" s="4" t="s">
        <v>143</v>
      </c>
      <c r="Y1025" s="4" t="s">
        <v>152</v>
      </c>
      <c r="Z1025" t="str">
        <f t="shared" si="16"/>
        <v>Mar-24</v>
      </c>
    </row>
    <row r="1026" spans="1:26" ht="43.2" x14ac:dyDescent="0.3">
      <c r="A1026" s="89">
        <v>310</v>
      </c>
      <c r="B1026" s="4" t="s">
        <v>129</v>
      </c>
      <c r="C1026" s="4" t="s">
        <v>130</v>
      </c>
      <c r="D1026" s="4" t="s">
        <v>1552</v>
      </c>
      <c r="E1026" s="4" t="s">
        <v>103</v>
      </c>
      <c r="F1026" s="4" t="s">
        <v>131</v>
      </c>
      <c r="G1026" s="4" t="s">
        <v>132</v>
      </c>
      <c r="H1026" s="4" t="s">
        <v>133</v>
      </c>
      <c r="I1026" s="5" t="s">
        <v>2927</v>
      </c>
      <c r="J1026" s="5" t="s">
        <v>978</v>
      </c>
      <c r="K1026" s="5" t="s">
        <v>2927</v>
      </c>
      <c r="L1026" s="5" t="s">
        <v>664</v>
      </c>
      <c r="M1026" s="4" t="s">
        <v>137</v>
      </c>
      <c r="N1026" s="4" t="s">
        <v>3596</v>
      </c>
      <c r="O1026" s="4" t="s">
        <v>103</v>
      </c>
      <c r="P1026" s="4" t="s">
        <v>3597</v>
      </c>
      <c r="Q1026" s="4" t="s">
        <v>3598</v>
      </c>
      <c r="R1026" s="5">
        <v>62557</v>
      </c>
      <c r="S1026" s="5">
        <v>120</v>
      </c>
      <c r="T1026" s="5">
        <v>120</v>
      </c>
      <c r="U1026" s="4" t="s">
        <v>2332</v>
      </c>
      <c r="V1026" s="4" t="s">
        <v>142</v>
      </c>
      <c r="W1026" s="4" t="s">
        <v>103</v>
      </c>
      <c r="X1026" s="4" t="s">
        <v>143</v>
      </c>
      <c r="Y1026" s="4" t="s">
        <v>152</v>
      </c>
      <c r="Z1026" t="str">
        <f t="shared" si="16"/>
        <v>Mar-24</v>
      </c>
    </row>
    <row r="1027" spans="1:26" ht="43.2" x14ac:dyDescent="0.3">
      <c r="A1027" s="89">
        <v>311</v>
      </c>
      <c r="B1027" s="4" t="s">
        <v>129</v>
      </c>
      <c r="C1027" s="4" t="s">
        <v>1367</v>
      </c>
      <c r="D1027" s="4" t="s">
        <v>1368</v>
      </c>
      <c r="E1027" s="4" t="s">
        <v>103</v>
      </c>
      <c r="F1027" s="4" t="s">
        <v>131</v>
      </c>
      <c r="G1027" s="4" t="s">
        <v>132</v>
      </c>
      <c r="H1027" s="4" t="s">
        <v>133</v>
      </c>
      <c r="I1027" s="5" t="s">
        <v>2757</v>
      </c>
      <c r="J1027" s="5" t="s">
        <v>145</v>
      </c>
      <c r="K1027" s="5" t="s">
        <v>2757</v>
      </c>
      <c r="L1027" s="5" t="s">
        <v>353</v>
      </c>
      <c r="M1027" s="4" t="s">
        <v>137</v>
      </c>
      <c r="N1027" s="4" t="s">
        <v>3599</v>
      </c>
      <c r="O1027" s="4" t="s">
        <v>3600</v>
      </c>
      <c r="P1027" s="4" t="s">
        <v>941</v>
      </c>
      <c r="Q1027" s="4" t="s">
        <v>3601</v>
      </c>
      <c r="R1027" s="5">
        <v>62214</v>
      </c>
      <c r="S1027" s="5">
        <v>240</v>
      </c>
      <c r="T1027" s="5">
        <v>240</v>
      </c>
      <c r="U1027" s="4" t="s">
        <v>458</v>
      </c>
      <c r="V1027" s="4" t="s">
        <v>151</v>
      </c>
      <c r="W1027" s="4" t="s">
        <v>103</v>
      </c>
      <c r="X1027" s="4" t="s">
        <v>143</v>
      </c>
      <c r="Y1027" s="4" t="s">
        <v>499</v>
      </c>
      <c r="Z1027" t="str">
        <f t="shared" si="16"/>
        <v>Mar-24</v>
      </c>
    </row>
    <row r="1028" spans="1:26" ht="57.6" x14ac:dyDescent="0.3">
      <c r="A1028" s="89">
        <v>312</v>
      </c>
      <c r="B1028" s="4" t="s">
        <v>129</v>
      </c>
      <c r="C1028" s="4" t="s">
        <v>1367</v>
      </c>
      <c r="D1028" s="4" t="s">
        <v>1368</v>
      </c>
      <c r="E1028" s="4" t="s">
        <v>103</v>
      </c>
      <c r="F1028" s="4" t="s">
        <v>131</v>
      </c>
      <c r="G1028" s="4" t="s">
        <v>132</v>
      </c>
      <c r="H1028" s="4" t="s">
        <v>167</v>
      </c>
      <c r="I1028" s="5" t="s">
        <v>2806</v>
      </c>
      <c r="J1028" s="5" t="s">
        <v>136</v>
      </c>
      <c r="K1028" s="5" t="s">
        <v>2806</v>
      </c>
      <c r="L1028" s="5" t="s">
        <v>487</v>
      </c>
      <c r="M1028" s="4" t="s">
        <v>223</v>
      </c>
      <c r="N1028" s="4" t="s">
        <v>3602</v>
      </c>
      <c r="O1028" s="4" t="s">
        <v>170</v>
      </c>
      <c r="P1028" s="4" t="s">
        <v>3602</v>
      </c>
      <c r="Q1028" s="4" t="s">
        <v>3603</v>
      </c>
      <c r="R1028" s="5">
        <v>62321</v>
      </c>
      <c r="S1028" s="5">
        <v>60</v>
      </c>
      <c r="T1028" s="5">
        <v>60</v>
      </c>
      <c r="U1028" s="4" t="s">
        <v>239</v>
      </c>
      <c r="V1028" s="4" t="s">
        <v>142</v>
      </c>
      <c r="W1028" s="4" t="s">
        <v>103</v>
      </c>
      <c r="X1028" s="4" t="s">
        <v>143</v>
      </c>
      <c r="Y1028" s="4">
        <v>72066</v>
      </c>
      <c r="Z1028" t="str">
        <f t="shared" si="16"/>
        <v>Mar-24</v>
      </c>
    </row>
    <row r="1029" spans="1:26" ht="43.2" x14ac:dyDescent="0.3">
      <c r="A1029" s="89">
        <v>313</v>
      </c>
      <c r="B1029" s="4" t="s">
        <v>129</v>
      </c>
      <c r="C1029" s="4" t="s">
        <v>1367</v>
      </c>
      <c r="D1029" s="4" t="s">
        <v>1368</v>
      </c>
      <c r="E1029" s="4" t="s">
        <v>103</v>
      </c>
      <c r="F1029" s="4" t="s">
        <v>131</v>
      </c>
      <c r="G1029" s="4" t="s">
        <v>132</v>
      </c>
      <c r="H1029" s="4" t="s">
        <v>167</v>
      </c>
      <c r="I1029" s="5" t="s">
        <v>2806</v>
      </c>
      <c r="J1029" s="5" t="s">
        <v>154</v>
      </c>
      <c r="K1029" s="5" t="s">
        <v>2806</v>
      </c>
      <c r="L1029" s="5" t="s">
        <v>155</v>
      </c>
      <c r="M1029" s="4" t="s">
        <v>223</v>
      </c>
      <c r="N1029" s="4" t="s">
        <v>3604</v>
      </c>
      <c r="O1029" s="4" t="s">
        <v>103</v>
      </c>
      <c r="P1029" s="4" t="s">
        <v>3605</v>
      </c>
      <c r="Q1029" s="4" t="s">
        <v>3606</v>
      </c>
      <c r="R1029" s="5">
        <v>62268</v>
      </c>
      <c r="S1029" s="5">
        <v>30</v>
      </c>
      <c r="T1029" s="5">
        <v>30</v>
      </c>
      <c r="U1029" s="4" t="s">
        <v>3607</v>
      </c>
      <c r="V1029" s="4" t="s">
        <v>151</v>
      </c>
      <c r="W1029" s="4" t="s">
        <v>103</v>
      </c>
      <c r="X1029" s="4" t="s">
        <v>143</v>
      </c>
      <c r="Y1029" s="4" t="s">
        <v>152</v>
      </c>
      <c r="Z1029" t="str">
        <f t="shared" si="16"/>
        <v>Mar-24</v>
      </c>
    </row>
    <row r="1030" spans="1:26" ht="43.2" x14ac:dyDescent="0.3">
      <c r="A1030" s="89">
        <v>314</v>
      </c>
      <c r="B1030" s="4" t="s">
        <v>129</v>
      </c>
      <c r="C1030" s="4" t="s">
        <v>1367</v>
      </c>
      <c r="D1030" s="4" t="s">
        <v>1368</v>
      </c>
      <c r="E1030" s="4" t="s">
        <v>103</v>
      </c>
      <c r="F1030" s="4" t="s">
        <v>131</v>
      </c>
      <c r="G1030" s="4" t="s">
        <v>132</v>
      </c>
      <c r="H1030" s="4" t="s">
        <v>167</v>
      </c>
      <c r="I1030" s="5" t="s">
        <v>2810</v>
      </c>
      <c r="J1030" s="5" t="s">
        <v>279</v>
      </c>
      <c r="K1030" s="5" t="s">
        <v>2810</v>
      </c>
      <c r="L1030" s="5" t="s">
        <v>467</v>
      </c>
      <c r="M1030" s="4" t="s">
        <v>223</v>
      </c>
      <c r="N1030" s="4" t="s">
        <v>3604</v>
      </c>
      <c r="O1030" s="4" t="s">
        <v>103</v>
      </c>
      <c r="P1030" s="4" t="s">
        <v>3608</v>
      </c>
      <c r="Q1030" s="4" t="s">
        <v>3609</v>
      </c>
      <c r="R1030" s="5">
        <v>62289</v>
      </c>
      <c r="S1030" s="5">
        <v>30</v>
      </c>
      <c r="T1030" s="5">
        <v>30</v>
      </c>
      <c r="U1030" s="4" t="s">
        <v>245</v>
      </c>
      <c r="V1030" s="4" t="s">
        <v>151</v>
      </c>
      <c r="W1030" s="4" t="s">
        <v>103</v>
      </c>
      <c r="X1030" s="4" t="s">
        <v>143</v>
      </c>
      <c r="Y1030" s="4" t="s">
        <v>152</v>
      </c>
      <c r="Z1030" t="str">
        <f t="shared" si="16"/>
        <v>Mar-24</v>
      </c>
    </row>
    <row r="1031" spans="1:26" ht="43.2" x14ac:dyDescent="0.3">
      <c r="A1031" s="89">
        <v>315</v>
      </c>
      <c r="B1031" s="4" t="s">
        <v>129</v>
      </c>
      <c r="C1031" s="4" t="s">
        <v>130</v>
      </c>
      <c r="D1031" s="4" t="s">
        <v>1551</v>
      </c>
      <c r="E1031" s="4" t="s">
        <v>103</v>
      </c>
      <c r="F1031" s="4" t="s">
        <v>131</v>
      </c>
      <c r="G1031" s="4" t="s">
        <v>198</v>
      </c>
      <c r="H1031" s="4" t="s">
        <v>133</v>
      </c>
      <c r="I1031" s="5" t="s">
        <v>2898</v>
      </c>
      <c r="J1031" s="5" t="s">
        <v>251</v>
      </c>
      <c r="K1031" s="5" t="s">
        <v>2898</v>
      </c>
      <c r="L1031" s="5" t="s">
        <v>427</v>
      </c>
      <c r="M1031" s="4" t="s">
        <v>137</v>
      </c>
      <c r="N1031" s="4" t="s">
        <v>3610</v>
      </c>
      <c r="O1031" s="4" t="s">
        <v>103</v>
      </c>
      <c r="P1031" s="4" t="s">
        <v>3611</v>
      </c>
      <c r="Q1031" s="4" t="s">
        <v>3612</v>
      </c>
      <c r="R1031" s="5">
        <v>62553</v>
      </c>
      <c r="S1031" s="5">
        <v>210</v>
      </c>
      <c r="T1031" s="5">
        <v>210</v>
      </c>
      <c r="U1031" s="4" t="s">
        <v>3613</v>
      </c>
      <c r="V1031" s="4" t="s">
        <v>142</v>
      </c>
      <c r="W1031" s="4" t="s">
        <v>103</v>
      </c>
      <c r="X1031" s="4" t="s">
        <v>143</v>
      </c>
      <c r="Y1031" s="4" t="s">
        <v>152</v>
      </c>
      <c r="Z1031" t="str">
        <f t="shared" si="16"/>
        <v>Mar-24</v>
      </c>
    </row>
    <row r="1032" spans="1:26" ht="43.2" x14ac:dyDescent="0.3">
      <c r="A1032" s="89">
        <v>316</v>
      </c>
      <c r="B1032" s="4" t="s">
        <v>129</v>
      </c>
      <c r="C1032" s="4" t="s">
        <v>130</v>
      </c>
      <c r="D1032" s="4" t="s">
        <v>1551</v>
      </c>
      <c r="E1032" s="4" t="s">
        <v>103</v>
      </c>
      <c r="F1032" s="4" t="s">
        <v>131</v>
      </c>
      <c r="G1032" s="4" t="s">
        <v>198</v>
      </c>
      <c r="H1032" s="4" t="s">
        <v>133</v>
      </c>
      <c r="I1032" s="5" t="s">
        <v>2997</v>
      </c>
      <c r="J1032" s="5" t="s">
        <v>145</v>
      </c>
      <c r="K1032" s="5" t="s">
        <v>2997</v>
      </c>
      <c r="L1032" s="5" t="s">
        <v>467</v>
      </c>
      <c r="M1032" s="4" t="s">
        <v>137</v>
      </c>
      <c r="N1032" s="4" t="s">
        <v>3614</v>
      </c>
      <c r="O1032" s="4" t="s">
        <v>103</v>
      </c>
      <c r="P1032" s="4" t="s">
        <v>3615</v>
      </c>
      <c r="Q1032" s="4" t="s">
        <v>3616</v>
      </c>
      <c r="R1032" s="5">
        <v>62593</v>
      </c>
      <c r="S1032" s="5">
        <v>120</v>
      </c>
      <c r="T1032" s="5">
        <v>120</v>
      </c>
      <c r="U1032" s="4" t="s">
        <v>814</v>
      </c>
      <c r="V1032" s="4" t="s">
        <v>151</v>
      </c>
      <c r="W1032" s="4" t="s">
        <v>103</v>
      </c>
      <c r="X1032" s="4" t="s">
        <v>143</v>
      </c>
      <c r="Y1032" s="4" t="s">
        <v>152</v>
      </c>
      <c r="Z1032" t="str">
        <f t="shared" si="16"/>
        <v>Mar-24</v>
      </c>
    </row>
    <row r="1033" spans="1:26" ht="57.6" x14ac:dyDescent="0.3">
      <c r="A1033" s="89">
        <v>317</v>
      </c>
      <c r="B1033" s="4" t="s">
        <v>129</v>
      </c>
      <c r="C1033" s="4" t="s">
        <v>130</v>
      </c>
      <c r="D1033" s="4" t="s">
        <v>1374</v>
      </c>
      <c r="E1033" s="4" t="s">
        <v>103</v>
      </c>
      <c r="F1033" s="4" t="s">
        <v>131</v>
      </c>
      <c r="G1033" s="4" t="s">
        <v>132</v>
      </c>
      <c r="H1033" s="4" t="s">
        <v>133</v>
      </c>
      <c r="I1033" s="5" t="s">
        <v>2758</v>
      </c>
      <c r="J1033" s="5" t="s">
        <v>279</v>
      </c>
      <c r="K1033" s="5" t="s">
        <v>2758</v>
      </c>
      <c r="L1033" s="5" t="s">
        <v>2590</v>
      </c>
      <c r="M1033" s="4" t="s">
        <v>137</v>
      </c>
      <c r="N1033" s="4" t="s">
        <v>3617</v>
      </c>
      <c r="O1033" s="4" t="s">
        <v>170</v>
      </c>
      <c r="P1033" s="4" t="s">
        <v>3617</v>
      </c>
      <c r="Q1033" s="4" t="s">
        <v>3618</v>
      </c>
      <c r="R1033" s="5">
        <v>62217</v>
      </c>
      <c r="S1033" s="5">
        <v>20</v>
      </c>
      <c r="T1033" s="5">
        <v>20</v>
      </c>
      <c r="U1033" s="4" t="s">
        <v>1467</v>
      </c>
      <c r="V1033" s="4" t="s">
        <v>151</v>
      </c>
      <c r="W1033" s="4" t="s">
        <v>103</v>
      </c>
      <c r="X1033" s="4" t="s">
        <v>394</v>
      </c>
      <c r="Y1033" s="4">
        <v>72054</v>
      </c>
      <c r="Z1033" t="str">
        <f t="shared" si="16"/>
        <v>Mar-24</v>
      </c>
    </row>
    <row r="1034" spans="1:26" ht="43.2" x14ac:dyDescent="0.3">
      <c r="A1034" s="89">
        <v>318</v>
      </c>
      <c r="B1034" s="4" t="s">
        <v>129</v>
      </c>
      <c r="C1034" s="4" t="s">
        <v>130</v>
      </c>
      <c r="D1034" s="4" t="s">
        <v>1374</v>
      </c>
      <c r="E1034" s="4" t="s">
        <v>103</v>
      </c>
      <c r="F1034" s="4" t="s">
        <v>131</v>
      </c>
      <c r="G1034" s="4" t="s">
        <v>166</v>
      </c>
      <c r="H1034" s="4" t="s">
        <v>167</v>
      </c>
      <c r="I1034" s="5" t="s">
        <v>2806</v>
      </c>
      <c r="J1034" s="5" t="s">
        <v>160</v>
      </c>
      <c r="K1034" s="5" t="s">
        <v>2806</v>
      </c>
      <c r="L1034" s="5" t="s">
        <v>161</v>
      </c>
      <c r="M1034" s="4" t="s">
        <v>168</v>
      </c>
      <c r="N1034" s="4" t="s">
        <v>3619</v>
      </c>
      <c r="O1034" s="4" t="s">
        <v>103</v>
      </c>
      <c r="P1034" s="4" t="s">
        <v>3619</v>
      </c>
      <c r="Q1034" s="4" t="s">
        <v>3620</v>
      </c>
      <c r="R1034" s="5">
        <v>62322</v>
      </c>
      <c r="S1034" s="5">
        <v>30</v>
      </c>
      <c r="T1034" s="5">
        <v>30</v>
      </c>
      <c r="U1034" s="4" t="s">
        <v>431</v>
      </c>
      <c r="V1034" s="4" t="s">
        <v>142</v>
      </c>
      <c r="W1034" s="4" t="s">
        <v>103</v>
      </c>
      <c r="X1034" s="4" t="s">
        <v>143</v>
      </c>
      <c r="Y1034" s="4" t="s">
        <v>103</v>
      </c>
      <c r="Z1034" t="str">
        <f t="shared" si="16"/>
        <v>Mar-24</v>
      </c>
    </row>
    <row r="1035" spans="1:26" ht="57.6" x14ac:dyDescent="0.3">
      <c r="A1035" s="89">
        <v>319</v>
      </c>
      <c r="B1035" s="4" t="s">
        <v>129</v>
      </c>
      <c r="C1035" s="4" t="s">
        <v>130</v>
      </c>
      <c r="D1035" s="4" t="s">
        <v>1374</v>
      </c>
      <c r="E1035" s="4" t="s">
        <v>103</v>
      </c>
      <c r="F1035" s="4" t="s">
        <v>131</v>
      </c>
      <c r="G1035" s="4" t="s">
        <v>132</v>
      </c>
      <c r="H1035" s="4" t="s">
        <v>133</v>
      </c>
      <c r="I1035" s="5" t="s">
        <v>2826</v>
      </c>
      <c r="J1035" s="5" t="s">
        <v>145</v>
      </c>
      <c r="K1035" s="5" t="s">
        <v>2826</v>
      </c>
      <c r="L1035" s="5" t="s">
        <v>246</v>
      </c>
      <c r="M1035" s="4" t="s">
        <v>137</v>
      </c>
      <c r="N1035" s="4" t="s">
        <v>3621</v>
      </c>
      <c r="O1035" s="4" t="s">
        <v>103</v>
      </c>
      <c r="P1035" s="4" t="s">
        <v>3622</v>
      </c>
      <c r="Q1035" s="4" t="s">
        <v>3623</v>
      </c>
      <c r="R1035" s="5">
        <v>62389</v>
      </c>
      <c r="S1035" s="5">
        <v>210</v>
      </c>
      <c r="T1035" s="5">
        <v>210</v>
      </c>
      <c r="U1035" s="4" t="s">
        <v>2104</v>
      </c>
      <c r="V1035" s="4" t="s">
        <v>151</v>
      </c>
      <c r="W1035" s="4" t="s">
        <v>103</v>
      </c>
      <c r="X1035" s="4" t="s">
        <v>143</v>
      </c>
      <c r="Y1035" s="4">
        <v>72086</v>
      </c>
      <c r="Z1035" t="str">
        <f t="shared" si="16"/>
        <v>Mar-24</v>
      </c>
    </row>
    <row r="1036" spans="1:26" ht="43.2" x14ac:dyDescent="0.3">
      <c r="A1036" s="89">
        <v>320</v>
      </c>
      <c r="B1036" s="4" t="s">
        <v>129</v>
      </c>
      <c r="C1036" s="4" t="s">
        <v>130</v>
      </c>
      <c r="D1036" s="4" t="s">
        <v>1374</v>
      </c>
      <c r="E1036" s="4" t="s">
        <v>103</v>
      </c>
      <c r="F1036" s="4" t="s">
        <v>131</v>
      </c>
      <c r="G1036" s="4" t="s">
        <v>132</v>
      </c>
      <c r="H1036" s="4" t="s">
        <v>133</v>
      </c>
      <c r="I1036" s="5" t="s">
        <v>2826</v>
      </c>
      <c r="J1036" s="5" t="s">
        <v>222</v>
      </c>
      <c r="K1036" s="5" t="s">
        <v>2826</v>
      </c>
      <c r="L1036" s="5" t="s">
        <v>896</v>
      </c>
      <c r="M1036" s="4" t="s">
        <v>137</v>
      </c>
      <c r="N1036" s="4" t="s">
        <v>3624</v>
      </c>
      <c r="O1036" s="4" t="s">
        <v>103</v>
      </c>
      <c r="P1036" s="4" t="s">
        <v>3625</v>
      </c>
      <c r="Q1036" s="4" t="s">
        <v>3626</v>
      </c>
      <c r="R1036" s="5">
        <v>62385</v>
      </c>
      <c r="S1036" s="5">
        <v>20</v>
      </c>
      <c r="T1036" s="5">
        <v>20</v>
      </c>
      <c r="U1036" s="4" t="s">
        <v>1137</v>
      </c>
      <c r="V1036" s="4" t="s">
        <v>197</v>
      </c>
      <c r="W1036" s="4" t="s">
        <v>103</v>
      </c>
      <c r="X1036" s="4" t="s">
        <v>143</v>
      </c>
      <c r="Y1036" s="4">
        <v>72082</v>
      </c>
      <c r="Z1036" t="str">
        <f t="shared" si="16"/>
        <v>Mar-24</v>
      </c>
    </row>
    <row r="1037" spans="1:26" ht="43.2" x14ac:dyDescent="0.3">
      <c r="A1037" s="89">
        <v>321</v>
      </c>
      <c r="B1037" s="4" t="s">
        <v>129</v>
      </c>
      <c r="C1037" s="4" t="s">
        <v>130</v>
      </c>
      <c r="D1037" s="4" t="s">
        <v>1374</v>
      </c>
      <c r="E1037" s="4" t="s">
        <v>103</v>
      </c>
      <c r="F1037" s="4" t="s">
        <v>131</v>
      </c>
      <c r="G1037" s="4" t="s">
        <v>132</v>
      </c>
      <c r="H1037" s="4" t="s">
        <v>133</v>
      </c>
      <c r="I1037" s="5" t="s">
        <v>2831</v>
      </c>
      <c r="J1037" s="5" t="s">
        <v>256</v>
      </c>
      <c r="K1037" s="5" t="s">
        <v>2794</v>
      </c>
      <c r="L1037" s="5" t="s">
        <v>202</v>
      </c>
      <c r="M1037" s="4" t="s">
        <v>137</v>
      </c>
      <c r="N1037" s="4" t="s">
        <v>3627</v>
      </c>
      <c r="O1037" s="4" t="s">
        <v>103</v>
      </c>
      <c r="P1037" s="4" t="s">
        <v>3627</v>
      </c>
      <c r="Q1037" s="4" t="s">
        <v>3628</v>
      </c>
      <c r="R1037" s="5">
        <v>62498</v>
      </c>
      <c r="S1037" s="5">
        <v>40</v>
      </c>
      <c r="T1037" s="5">
        <v>40</v>
      </c>
      <c r="U1037" s="4" t="s">
        <v>2234</v>
      </c>
      <c r="V1037" s="4" t="s">
        <v>197</v>
      </c>
      <c r="W1037" s="4" t="s">
        <v>103</v>
      </c>
      <c r="X1037" s="4" t="s">
        <v>143</v>
      </c>
      <c r="Y1037" s="4" t="s">
        <v>152</v>
      </c>
      <c r="Z1037" t="str">
        <f t="shared" ref="Z1037:Z1100" si="17">IF(AND(DAY(K1037) = 1, V1037 = "Third Shift"), TEXT(K1037 - 1, "mmm-yy"), IF(MONTH(K1037) &lt;&gt; MONTH(I1037), TEXT(K1037, "mmm-yy"), TEXT(I1037, "mmm-yy")))</f>
        <v>Mar-24</v>
      </c>
    </row>
    <row r="1038" spans="1:26" ht="43.2" x14ac:dyDescent="0.3">
      <c r="A1038" s="89">
        <v>322</v>
      </c>
      <c r="B1038" s="4" t="s">
        <v>129</v>
      </c>
      <c r="C1038" s="4" t="s">
        <v>188</v>
      </c>
      <c r="D1038" s="4" t="s">
        <v>3629</v>
      </c>
      <c r="E1038" s="4" t="s">
        <v>103</v>
      </c>
      <c r="F1038" s="4" t="s">
        <v>3630</v>
      </c>
      <c r="G1038" s="4" t="s">
        <v>166</v>
      </c>
      <c r="H1038" s="4" t="s">
        <v>133</v>
      </c>
      <c r="I1038" s="5" t="s">
        <v>2241</v>
      </c>
      <c r="J1038" s="5" t="s">
        <v>3631</v>
      </c>
      <c r="K1038" s="5" t="s">
        <v>2241</v>
      </c>
      <c r="L1038" s="5" t="s">
        <v>2255</v>
      </c>
      <c r="M1038" s="4" t="s">
        <v>707</v>
      </c>
      <c r="N1038" s="4" t="s">
        <v>3632</v>
      </c>
      <c r="O1038" s="4" t="s">
        <v>3633</v>
      </c>
      <c r="P1038" s="4" t="s">
        <v>3634</v>
      </c>
      <c r="Q1038" s="4" t="s">
        <v>3635</v>
      </c>
      <c r="R1038" s="5">
        <v>62159</v>
      </c>
      <c r="S1038" s="5">
        <v>0</v>
      </c>
      <c r="T1038" s="5">
        <v>0</v>
      </c>
      <c r="U1038" s="4" t="s">
        <v>285</v>
      </c>
      <c r="V1038" s="4" t="s">
        <v>142</v>
      </c>
      <c r="W1038" s="4" t="s">
        <v>103</v>
      </c>
      <c r="X1038" s="4" t="s">
        <v>143</v>
      </c>
      <c r="Y1038" s="4" t="s">
        <v>103</v>
      </c>
      <c r="Z1038" t="str">
        <f t="shared" si="17"/>
        <v>Mar-24</v>
      </c>
    </row>
    <row r="1039" spans="1:26" ht="43.2" x14ac:dyDescent="0.3">
      <c r="A1039" s="89">
        <v>323</v>
      </c>
      <c r="B1039" s="4" t="s">
        <v>129</v>
      </c>
      <c r="C1039" s="4" t="s">
        <v>130</v>
      </c>
      <c r="D1039" s="4" t="s">
        <v>1386</v>
      </c>
      <c r="E1039" s="4" t="s">
        <v>103</v>
      </c>
      <c r="F1039" s="4" t="s">
        <v>131</v>
      </c>
      <c r="G1039" s="4" t="s">
        <v>132</v>
      </c>
      <c r="H1039" s="4" t="s">
        <v>167</v>
      </c>
      <c r="I1039" s="5" t="s">
        <v>2864</v>
      </c>
      <c r="J1039" s="5" t="s">
        <v>759</v>
      </c>
      <c r="K1039" s="5" t="s">
        <v>2864</v>
      </c>
      <c r="L1039" s="5" t="s">
        <v>191</v>
      </c>
      <c r="M1039" s="4" t="s">
        <v>223</v>
      </c>
      <c r="N1039" s="4" t="s">
        <v>2111</v>
      </c>
      <c r="O1039" s="4" t="s">
        <v>103</v>
      </c>
      <c r="P1039" s="4" t="s">
        <v>3636</v>
      </c>
      <c r="Q1039" s="4" t="s">
        <v>3637</v>
      </c>
      <c r="R1039" s="5">
        <v>62311</v>
      </c>
      <c r="S1039" s="5">
        <v>60</v>
      </c>
      <c r="T1039" s="5">
        <v>60</v>
      </c>
      <c r="U1039" s="4" t="s">
        <v>3638</v>
      </c>
      <c r="V1039" s="4" t="s">
        <v>151</v>
      </c>
      <c r="W1039" s="4" t="s">
        <v>103</v>
      </c>
      <c r="X1039" s="4" t="s">
        <v>143</v>
      </c>
      <c r="Y1039" s="4" t="s">
        <v>152</v>
      </c>
      <c r="Z1039" t="str">
        <f t="shared" si="17"/>
        <v>Mar-24</v>
      </c>
    </row>
    <row r="1040" spans="1:26" ht="43.2" x14ac:dyDescent="0.3">
      <c r="A1040" s="89">
        <v>324</v>
      </c>
      <c r="B1040" s="4" t="s">
        <v>129</v>
      </c>
      <c r="C1040" s="4" t="s">
        <v>130</v>
      </c>
      <c r="D1040" s="4" t="s">
        <v>1386</v>
      </c>
      <c r="E1040" s="4" t="s">
        <v>103</v>
      </c>
      <c r="F1040" s="4" t="s">
        <v>131</v>
      </c>
      <c r="G1040" s="4" t="s">
        <v>166</v>
      </c>
      <c r="H1040" s="4" t="s">
        <v>2266</v>
      </c>
      <c r="I1040" s="5" t="s">
        <v>2864</v>
      </c>
      <c r="J1040" s="5" t="s">
        <v>315</v>
      </c>
      <c r="K1040" s="5" t="s">
        <v>2864</v>
      </c>
      <c r="L1040" s="5" t="s">
        <v>192</v>
      </c>
      <c r="M1040" s="4" t="s">
        <v>3639</v>
      </c>
      <c r="N1040" s="4" t="s">
        <v>3640</v>
      </c>
      <c r="O1040" s="4" t="s">
        <v>103</v>
      </c>
      <c r="P1040" s="4" t="s">
        <v>3641</v>
      </c>
      <c r="Q1040" s="4" t="s">
        <v>3642</v>
      </c>
      <c r="R1040" s="5">
        <v>62243</v>
      </c>
      <c r="S1040" s="5">
        <v>0</v>
      </c>
      <c r="T1040" s="5">
        <v>0</v>
      </c>
      <c r="U1040" s="4" t="s">
        <v>2104</v>
      </c>
      <c r="V1040" s="4" t="s">
        <v>197</v>
      </c>
      <c r="W1040" s="4" t="s">
        <v>103</v>
      </c>
      <c r="X1040" s="4" t="s">
        <v>143</v>
      </c>
      <c r="Y1040" s="4" t="s">
        <v>103</v>
      </c>
      <c r="Z1040" t="str">
        <f t="shared" si="17"/>
        <v>Mar-24</v>
      </c>
    </row>
    <row r="1041" spans="1:26" ht="43.2" x14ac:dyDescent="0.3">
      <c r="A1041" s="89">
        <v>325</v>
      </c>
      <c r="B1041" s="4" t="s">
        <v>129</v>
      </c>
      <c r="C1041" s="4" t="s">
        <v>130</v>
      </c>
      <c r="D1041" s="4" t="s">
        <v>1386</v>
      </c>
      <c r="E1041" s="4" t="s">
        <v>103</v>
      </c>
      <c r="F1041" s="4" t="s">
        <v>131</v>
      </c>
      <c r="G1041" s="4" t="s">
        <v>132</v>
      </c>
      <c r="H1041" s="4" t="s">
        <v>133</v>
      </c>
      <c r="I1041" s="5" t="s">
        <v>2898</v>
      </c>
      <c r="J1041" s="5" t="s">
        <v>613</v>
      </c>
      <c r="K1041" s="5" t="s">
        <v>2900</v>
      </c>
      <c r="L1041" s="5" t="s">
        <v>614</v>
      </c>
      <c r="M1041" s="4" t="s">
        <v>137</v>
      </c>
      <c r="N1041" s="4" t="s">
        <v>3643</v>
      </c>
      <c r="O1041" s="4" t="s">
        <v>103</v>
      </c>
      <c r="P1041" s="4" t="s">
        <v>3643</v>
      </c>
      <c r="Q1041" s="4" t="s">
        <v>3644</v>
      </c>
      <c r="R1041" s="5">
        <v>62506</v>
      </c>
      <c r="S1041" s="5">
        <v>60</v>
      </c>
      <c r="T1041" s="5">
        <v>60</v>
      </c>
      <c r="U1041" s="4" t="s">
        <v>2019</v>
      </c>
      <c r="V1041" s="4" t="s">
        <v>197</v>
      </c>
      <c r="W1041" s="4" t="s">
        <v>103</v>
      </c>
      <c r="X1041" s="4" t="s">
        <v>143</v>
      </c>
      <c r="Y1041" s="4">
        <v>70404</v>
      </c>
      <c r="Z1041" t="str">
        <f t="shared" si="17"/>
        <v>Mar-24</v>
      </c>
    </row>
    <row r="1042" spans="1:26" ht="43.2" x14ac:dyDescent="0.3">
      <c r="A1042" s="89">
        <v>326</v>
      </c>
      <c r="B1042" s="4" t="s">
        <v>129</v>
      </c>
      <c r="C1042" s="4" t="s">
        <v>130</v>
      </c>
      <c r="D1042" s="4" t="s">
        <v>1386</v>
      </c>
      <c r="E1042" s="4" t="s">
        <v>103</v>
      </c>
      <c r="F1042" s="4" t="s">
        <v>131</v>
      </c>
      <c r="G1042" s="4" t="s">
        <v>166</v>
      </c>
      <c r="H1042" s="4" t="s">
        <v>167</v>
      </c>
      <c r="I1042" s="5" t="s">
        <v>2798</v>
      </c>
      <c r="J1042" s="5" t="s">
        <v>251</v>
      </c>
      <c r="K1042" s="5" t="s">
        <v>2798</v>
      </c>
      <c r="L1042" s="5" t="s">
        <v>2352</v>
      </c>
      <c r="M1042" s="4" t="s">
        <v>168</v>
      </c>
      <c r="N1042" s="4" t="s">
        <v>859</v>
      </c>
      <c r="O1042" s="4" t="s">
        <v>859</v>
      </c>
      <c r="P1042" s="4" t="s">
        <v>859</v>
      </c>
      <c r="Q1042" s="4" t="s">
        <v>3645</v>
      </c>
      <c r="R1042" s="5">
        <v>62519</v>
      </c>
      <c r="S1042" s="5">
        <v>15</v>
      </c>
      <c r="T1042" s="5">
        <v>15</v>
      </c>
      <c r="U1042" s="4" t="s">
        <v>173</v>
      </c>
      <c r="V1042" s="4" t="s">
        <v>142</v>
      </c>
      <c r="W1042" s="4" t="s">
        <v>103</v>
      </c>
      <c r="X1042" s="4" t="s">
        <v>143</v>
      </c>
      <c r="Y1042" s="4" t="s">
        <v>103</v>
      </c>
      <c r="Z1042" t="str">
        <f t="shared" si="17"/>
        <v>Mar-24</v>
      </c>
    </row>
    <row r="1043" spans="1:26" ht="43.2" x14ac:dyDescent="0.3">
      <c r="A1043" s="89">
        <v>327</v>
      </c>
      <c r="B1043" s="4" t="s">
        <v>129</v>
      </c>
      <c r="C1043" s="4" t="s">
        <v>130</v>
      </c>
      <c r="D1043" s="4" t="s">
        <v>1386</v>
      </c>
      <c r="E1043" s="4" t="s">
        <v>103</v>
      </c>
      <c r="F1043" s="4" t="s">
        <v>131</v>
      </c>
      <c r="G1043" s="4" t="s">
        <v>132</v>
      </c>
      <c r="H1043" s="4" t="s">
        <v>133</v>
      </c>
      <c r="I1043" s="5" t="s">
        <v>2918</v>
      </c>
      <c r="J1043" s="5" t="s">
        <v>1912</v>
      </c>
      <c r="K1043" s="5" t="s">
        <v>2918</v>
      </c>
      <c r="L1043" s="5" t="s">
        <v>576</v>
      </c>
      <c r="M1043" s="4" t="s">
        <v>137</v>
      </c>
      <c r="N1043" s="4" t="s">
        <v>3646</v>
      </c>
      <c r="O1043" s="4" t="s">
        <v>103</v>
      </c>
      <c r="P1043" s="4" t="s">
        <v>3646</v>
      </c>
      <c r="Q1043" s="4" t="s">
        <v>3647</v>
      </c>
      <c r="R1043" s="5">
        <v>62619</v>
      </c>
      <c r="S1043" s="5">
        <v>15</v>
      </c>
      <c r="T1043" s="5">
        <v>15</v>
      </c>
      <c r="U1043" s="4" t="s">
        <v>1467</v>
      </c>
      <c r="V1043" s="4" t="s">
        <v>151</v>
      </c>
      <c r="W1043" s="4" t="s">
        <v>103</v>
      </c>
      <c r="X1043" s="4" t="s">
        <v>143</v>
      </c>
      <c r="Y1043" s="4" t="s">
        <v>152</v>
      </c>
      <c r="Z1043" t="str">
        <f t="shared" si="17"/>
        <v>Mar-24</v>
      </c>
    </row>
    <row r="1044" spans="1:26" ht="43.2" x14ac:dyDescent="0.3">
      <c r="A1044" s="89">
        <v>328</v>
      </c>
      <c r="B1044" s="4" t="s">
        <v>129</v>
      </c>
      <c r="C1044" s="4" t="s">
        <v>1307</v>
      </c>
      <c r="D1044" s="4" t="s">
        <v>2537</v>
      </c>
      <c r="E1044" s="4" t="s">
        <v>103</v>
      </c>
      <c r="F1044" s="4" t="s">
        <v>131</v>
      </c>
      <c r="G1044" s="4" t="s">
        <v>166</v>
      </c>
      <c r="H1044" s="4" t="s">
        <v>167</v>
      </c>
      <c r="I1044" s="5" t="s">
        <v>2826</v>
      </c>
      <c r="J1044" s="5" t="s">
        <v>695</v>
      </c>
      <c r="K1044" s="5" t="s">
        <v>2826</v>
      </c>
      <c r="L1044" s="5" t="s">
        <v>696</v>
      </c>
      <c r="M1044" s="4" t="s">
        <v>168</v>
      </c>
      <c r="N1044" s="4" t="s">
        <v>3648</v>
      </c>
      <c r="O1044" s="4" t="s">
        <v>2387</v>
      </c>
      <c r="P1044" s="4" t="s">
        <v>3648</v>
      </c>
      <c r="Q1044" s="4" t="s">
        <v>3649</v>
      </c>
      <c r="R1044" s="5">
        <v>62393</v>
      </c>
      <c r="S1044" s="5">
        <v>45</v>
      </c>
      <c r="T1044" s="5">
        <v>45</v>
      </c>
      <c r="U1044" s="4" t="s">
        <v>207</v>
      </c>
      <c r="V1044" s="4" t="s">
        <v>197</v>
      </c>
      <c r="W1044" s="4" t="s">
        <v>103</v>
      </c>
      <c r="X1044" s="4" t="s">
        <v>143</v>
      </c>
      <c r="Y1044" s="4" t="s">
        <v>103</v>
      </c>
      <c r="Z1044" t="str">
        <f t="shared" si="17"/>
        <v>Mar-24</v>
      </c>
    </row>
    <row r="1045" spans="1:26" ht="129.6" x14ac:dyDescent="0.3">
      <c r="A1045" s="89">
        <v>329</v>
      </c>
      <c r="B1045" s="4" t="s">
        <v>129</v>
      </c>
      <c r="C1045" s="4" t="s">
        <v>1397</v>
      </c>
      <c r="D1045" s="4" t="s">
        <v>1549</v>
      </c>
      <c r="E1045" s="4" t="s">
        <v>103</v>
      </c>
      <c r="F1045" s="4" t="s">
        <v>131</v>
      </c>
      <c r="G1045" s="4" t="s">
        <v>166</v>
      </c>
      <c r="H1045" s="4" t="s">
        <v>167</v>
      </c>
      <c r="I1045" s="5" t="s">
        <v>2923</v>
      </c>
      <c r="J1045" s="5" t="s">
        <v>191</v>
      </c>
      <c r="K1045" s="5" t="s">
        <v>2820</v>
      </c>
      <c r="L1045" s="5" t="s">
        <v>550</v>
      </c>
      <c r="M1045" s="4" t="s">
        <v>168</v>
      </c>
      <c r="N1045" s="4" t="s">
        <v>3650</v>
      </c>
      <c r="O1045" s="4" t="s">
        <v>170</v>
      </c>
      <c r="P1045" s="4" t="s">
        <v>3650</v>
      </c>
      <c r="Q1045" s="4" t="s">
        <v>3651</v>
      </c>
      <c r="R1045" s="5">
        <v>62395</v>
      </c>
      <c r="S1045" s="5">
        <v>480</v>
      </c>
      <c r="T1045" s="5">
        <v>480</v>
      </c>
      <c r="U1045" s="4" t="s">
        <v>2307</v>
      </c>
      <c r="V1045" s="4" t="s">
        <v>197</v>
      </c>
      <c r="W1045" s="4" t="s">
        <v>103</v>
      </c>
      <c r="X1045" s="4" t="s">
        <v>143</v>
      </c>
      <c r="Y1045" s="4" t="s">
        <v>103</v>
      </c>
      <c r="Z1045" t="str">
        <f t="shared" si="17"/>
        <v>Mar-24</v>
      </c>
    </row>
    <row r="1046" spans="1:26" ht="57.6" x14ac:dyDescent="0.3">
      <c r="A1046" s="89">
        <v>330</v>
      </c>
      <c r="B1046" s="4" t="s">
        <v>129</v>
      </c>
      <c r="C1046" s="4" t="s">
        <v>1397</v>
      </c>
      <c r="D1046" s="4" t="s">
        <v>1549</v>
      </c>
      <c r="E1046" s="4" t="s">
        <v>103</v>
      </c>
      <c r="F1046" s="4" t="s">
        <v>131</v>
      </c>
      <c r="G1046" s="4" t="s">
        <v>166</v>
      </c>
      <c r="H1046" s="4" t="s">
        <v>167</v>
      </c>
      <c r="I1046" s="5" t="s">
        <v>2820</v>
      </c>
      <c r="J1046" s="5" t="s">
        <v>191</v>
      </c>
      <c r="K1046" s="5" t="s">
        <v>2820</v>
      </c>
      <c r="L1046" s="5" t="s">
        <v>192</v>
      </c>
      <c r="M1046" s="4" t="s">
        <v>168</v>
      </c>
      <c r="N1046" s="4" t="s">
        <v>3652</v>
      </c>
      <c r="O1046" s="4" t="s">
        <v>170</v>
      </c>
      <c r="P1046" s="4" t="s">
        <v>3652</v>
      </c>
      <c r="Q1046" s="4" t="s">
        <v>3653</v>
      </c>
      <c r="R1046" s="5">
        <v>62390</v>
      </c>
      <c r="S1046" s="5">
        <v>90</v>
      </c>
      <c r="T1046" s="5">
        <v>90</v>
      </c>
      <c r="U1046" s="4" t="s">
        <v>3654</v>
      </c>
      <c r="V1046" s="4" t="s">
        <v>197</v>
      </c>
      <c r="W1046" s="4" t="s">
        <v>103</v>
      </c>
      <c r="X1046" s="4" t="s">
        <v>143</v>
      </c>
      <c r="Y1046" s="4" t="s">
        <v>103</v>
      </c>
      <c r="Z1046" t="str">
        <f t="shared" si="17"/>
        <v>Mar-24</v>
      </c>
    </row>
    <row r="1047" spans="1:26" ht="43.2" x14ac:dyDescent="0.3">
      <c r="A1047" s="89">
        <v>331</v>
      </c>
      <c r="B1047" s="4" t="s">
        <v>129</v>
      </c>
      <c r="C1047" s="4" t="s">
        <v>1397</v>
      </c>
      <c r="D1047" s="4" t="s">
        <v>1410</v>
      </c>
      <c r="E1047" s="4" t="s">
        <v>103</v>
      </c>
      <c r="F1047" s="4" t="s">
        <v>131</v>
      </c>
      <c r="G1047" s="4" t="s">
        <v>132</v>
      </c>
      <c r="H1047" s="4" t="s">
        <v>167</v>
      </c>
      <c r="I1047" s="5" t="s">
        <v>2241</v>
      </c>
      <c r="J1047" s="5" t="s">
        <v>200</v>
      </c>
      <c r="K1047" s="5" t="s">
        <v>2768</v>
      </c>
      <c r="L1047" s="5" t="s">
        <v>216</v>
      </c>
      <c r="M1047" s="4" t="s">
        <v>223</v>
      </c>
      <c r="N1047" s="4" t="s">
        <v>3655</v>
      </c>
      <c r="O1047" s="4" t="s">
        <v>103</v>
      </c>
      <c r="P1047" s="4" t="s">
        <v>3655</v>
      </c>
      <c r="Q1047" s="4" t="s">
        <v>3656</v>
      </c>
      <c r="R1047" s="5">
        <v>62166</v>
      </c>
      <c r="S1047" s="5">
        <v>60</v>
      </c>
      <c r="T1047" s="5">
        <v>60</v>
      </c>
      <c r="U1047" s="4" t="s">
        <v>370</v>
      </c>
      <c r="V1047" s="4" t="s">
        <v>197</v>
      </c>
      <c r="W1047" s="4" t="s">
        <v>103</v>
      </c>
      <c r="X1047" s="4" t="s">
        <v>143</v>
      </c>
      <c r="Y1047" s="4" t="s">
        <v>152</v>
      </c>
      <c r="Z1047" t="str">
        <f t="shared" si="17"/>
        <v>Mar-24</v>
      </c>
    </row>
    <row r="1048" spans="1:26" ht="43.2" x14ac:dyDescent="0.3">
      <c r="A1048" s="89">
        <v>332</v>
      </c>
      <c r="B1048" s="4" t="s">
        <v>129</v>
      </c>
      <c r="C1048" s="4" t="s">
        <v>1397</v>
      </c>
      <c r="D1048" s="4" t="s">
        <v>1410</v>
      </c>
      <c r="E1048" s="4" t="s">
        <v>103</v>
      </c>
      <c r="F1048" s="4" t="s">
        <v>131</v>
      </c>
      <c r="G1048" s="4" t="s">
        <v>132</v>
      </c>
      <c r="H1048" s="4" t="s">
        <v>133</v>
      </c>
      <c r="I1048" s="5" t="s">
        <v>2758</v>
      </c>
      <c r="J1048" s="5" t="s">
        <v>192</v>
      </c>
      <c r="K1048" s="5" t="s">
        <v>2864</v>
      </c>
      <c r="L1048" s="5" t="s">
        <v>216</v>
      </c>
      <c r="M1048" s="4" t="s">
        <v>137</v>
      </c>
      <c r="N1048" s="4" t="s">
        <v>3657</v>
      </c>
      <c r="O1048" s="4" t="s">
        <v>103</v>
      </c>
      <c r="P1048" s="4" t="s">
        <v>3658</v>
      </c>
      <c r="Q1048" s="4" t="s">
        <v>3659</v>
      </c>
      <c r="R1048" s="5">
        <v>62230</v>
      </c>
      <c r="S1048" s="5">
        <v>30</v>
      </c>
      <c r="T1048" s="5">
        <v>30</v>
      </c>
      <c r="U1048" s="4" t="s">
        <v>2047</v>
      </c>
      <c r="V1048" s="4" t="s">
        <v>197</v>
      </c>
      <c r="W1048" s="4" t="s">
        <v>103</v>
      </c>
      <c r="X1048" s="4" t="s">
        <v>143</v>
      </c>
      <c r="Y1048" s="4" t="s">
        <v>152</v>
      </c>
      <c r="Z1048" t="str">
        <f t="shared" si="17"/>
        <v>Mar-24</v>
      </c>
    </row>
    <row r="1049" spans="1:26" ht="43.2" x14ac:dyDescent="0.3">
      <c r="A1049" s="89">
        <v>333</v>
      </c>
      <c r="B1049" s="4" t="s">
        <v>129</v>
      </c>
      <c r="C1049" s="4" t="s">
        <v>1397</v>
      </c>
      <c r="D1049" s="4" t="s">
        <v>1410</v>
      </c>
      <c r="E1049" s="4" t="s">
        <v>103</v>
      </c>
      <c r="F1049" s="4" t="s">
        <v>131</v>
      </c>
      <c r="G1049" s="4" t="s">
        <v>132</v>
      </c>
      <c r="H1049" s="4" t="s">
        <v>167</v>
      </c>
      <c r="I1049" s="5" t="s">
        <v>2758</v>
      </c>
      <c r="J1049" s="5" t="s">
        <v>418</v>
      </c>
      <c r="K1049" s="5" t="s">
        <v>2758</v>
      </c>
      <c r="L1049" s="5" t="s">
        <v>760</v>
      </c>
      <c r="M1049" s="4" t="s">
        <v>223</v>
      </c>
      <c r="N1049" s="4" t="s">
        <v>3660</v>
      </c>
      <c r="O1049" s="4" t="s">
        <v>103</v>
      </c>
      <c r="P1049" s="4" t="s">
        <v>3660</v>
      </c>
      <c r="Q1049" s="4" t="s">
        <v>3661</v>
      </c>
      <c r="R1049" s="5">
        <v>62221</v>
      </c>
      <c r="S1049" s="5">
        <v>40</v>
      </c>
      <c r="T1049" s="5">
        <v>40</v>
      </c>
      <c r="U1049" s="4" t="s">
        <v>103</v>
      </c>
      <c r="V1049" s="4" t="s">
        <v>151</v>
      </c>
      <c r="W1049" s="4" t="s">
        <v>103</v>
      </c>
      <c r="X1049" s="4" t="s">
        <v>143</v>
      </c>
      <c r="Y1049" s="4" t="s">
        <v>152</v>
      </c>
      <c r="Z1049" t="str">
        <f t="shared" si="17"/>
        <v>Mar-24</v>
      </c>
    </row>
    <row r="1050" spans="1:26" ht="43.2" x14ac:dyDescent="0.3">
      <c r="A1050" s="89">
        <v>334</v>
      </c>
      <c r="B1050" s="4" t="s">
        <v>129</v>
      </c>
      <c r="C1050" s="4" t="s">
        <v>1397</v>
      </c>
      <c r="D1050" s="4" t="s">
        <v>1410</v>
      </c>
      <c r="E1050" s="4" t="s">
        <v>103</v>
      </c>
      <c r="F1050" s="4" t="s">
        <v>131</v>
      </c>
      <c r="G1050" s="4" t="s">
        <v>132</v>
      </c>
      <c r="H1050" s="4" t="s">
        <v>167</v>
      </c>
      <c r="I1050" s="5" t="s">
        <v>2810</v>
      </c>
      <c r="J1050" s="5" t="s">
        <v>422</v>
      </c>
      <c r="K1050" s="5" t="s">
        <v>2810</v>
      </c>
      <c r="L1050" s="5" t="s">
        <v>760</v>
      </c>
      <c r="M1050" s="4" t="s">
        <v>223</v>
      </c>
      <c r="N1050" s="4" t="s">
        <v>3662</v>
      </c>
      <c r="O1050" s="4" t="s">
        <v>103</v>
      </c>
      <c r="P1050" s="4" t="s">
        <v>3663</v>
      </c>
      <c r="Q1050" s="4" t="s">
        <v>3664</v>
      </c>
      <c r="R1050" s="5">
        <v>62295</v>
      </c>
      <c r="S1050" s="5">
        <v>45</v>
      </c>
      <c r="T1050" s="5">
        <v>45</v>
      </c>
      <c r="U1050" s="4" t="s">
        <v>3665</v>
      </c>
      <c r="V1050" s="4" t="s">
        <v>151</v>
      </c>
      <c r="W1050" s="4" t="s">
        <v>103</v>
      </c>
      <c r="X1050" s="4" t="s">
        <v>143</v>
      </c>
      <c r="Y1050" s="4" t="s">
        <v>152</v>
      </c>
      <c r="Z1050" t="str">
        <f t="shared" si="17"/>
        <v>Mar-24</v>
      </c>
    </row>
    <row r="1051" spans="1:26" ht="57.6" x14ac:dyDescent="0.3">
      <c r="A1051" s="89">
        <v>335</v>
      </c>
      <c r="B1051" s="4" t="s">
        <v>129</v>
      </c>
      <c r="C1051" s="4" t="s">
        <v>1397</v>
      </c>
      <c r="D1051" s="4" t="s">
        <v>1410</v>
      </c>
      <c r="E1051" s="4" t="s">
        <v>103</v>
      </c>
      <c r="F1051" s="4" t="s">
        <v>131</v>
      </c>
      <c r="G1051" s="4" t="s">
        <v>166</v>
      </c>
      <c r="H1051" s="4" t="s">
        <v>167</v>
      </c>
      <c r="I1051" s="5" t="s">
        <v>3097</v>
      </c>
      <c r="J1051" s="5" t="s">
        <v>191</v>
      </c>
      <c r="K1051" s="5" t="s">
        <v>2923</v>
      </c>
      <c r="L1051" s="5" t="s">
        <v>234</v>
      </c>
      <c r="M1051" s="4" t="s">
        <v>168</v>
      </c>
      <c r="N1051" s="4" t="s">
        <v>3666</v>
      </c>
      <c r="O1051" s="4" t="s">
        <v>170</v>
      </c>
      <c r="P1051" s="4" t="s">
        <v>3666</v>
      </c>
      <c r="Q1051" s="4" t="s">
        <v>3667</v>
      </c>
      <c r="R1051" s="5">
        <v>62365</v>
      </c>
      <c r="S1051" s="5">
        <v>420</v>
      </c>
      <c r="T1051" s="5">
        <v>420</v>
      </c>
      <c r="U1051" s="4" t="s">
        <v>3668</v>
      </c>
      <c r="V1051" s="4" t="s">
        <v>197</v>
      </c>
      <c r="W1051" s="4" t="s">
        <v>103</v>
      </c>
      <c r="X1051" s="4" t="s">
        <v>143</v>
      </c>
      <c r="Y1051" s="4" t="s">
        <v>103</v>
      </c>
      <c r="Z1051" t="str">
        <f t="shared" si="17"/>
        <v>Mar-24</v>
      </c>
    </row>
    <row r="1052" spans="1:26" ht="43.2" x14ac:dyDescent="0.3">
      <c r="A1052" s="89">
        <v>336</v>
      </c>
      <c r="B1052" s="4" t="s">
        <v>129</v>
      </c>
      <c r="C1052" s="4" t="s">
        <v>1397</v>
      </c>
      <c r="D1052" s="4" t="s">
        <v>1410</v>
      </c>
      <c r="E1052" s="4" t="s">
        <v>103</v>
      </c>
      <c r="F1052" s="4" t="s">
        <v>131</v>
      </c>
      <c r="G1052" s="4" t="s">
        <v>132</v>
      </c>
      <c r="H1052" s="4" t="s">
        <v>167</v>
      </c>
      <c r="I1052" s="5" t="s">
        <v>2820</v>
      </c>
      <c r="J1052" s="5" t="s">
        <v>145</v>
      </c>
      <c r="K1052" s="5" t="s">
        <v>2820</v>
      </c>
      <c r="L1052" s="5" t="s">
        <v>191</v>
      </c>
      <c r="M1052" s="4" t="s">
        <v>223</v>
      </c>
      <c r="N1052" s="4" t="s">
        <v>3669</v>
      </c>
      <c r="O1052" s="4" t="s">
        <v>103</v>
      </c>
      <c r="P1052" s="4" t="s">
        <v>3669</v>
      </c>
      <c r="Q1052" s="4" t="s">
        <v>3670</v>
      </c>
      <c r="R1052" s="5">
        <v>62409</v>
      </c>
      <c r="S1052" s="5">
        <v>480</v>
      </c>
      <c r="T1052" s="5">
        <v>480</v>
      </c>
      <c r="U1052" s="4" t="s">
        <v>3671</v>
      </c>
      <c r="V1052" s="4" t="s">
        <v>151</v>
      </c>
      <c r="W1052" s="4" t="s">
        <v>103</v>
      </c>
      <c r="X1052" s="4" t="s">
        <v>143</v>
      </c>
      <c r="Y1052" s="4" t="s">
        <v>152</v>
      </c>
      <c r="Z1052" t="str">
        <f t="shared" si="17"/>
        <v>Mar-24</v>
      </c>
    </row>
    <row r="1053" spans="1:26" ht="57.6" x14ac:dyDescent="0.3">
      <c r="A1053" s="89">
        <v>337</v>
      </c>
      <c r="B1053" s="4" t="s">
        <v>129</v>
      </c>
      <c r="C1053" s="4" t="s">
        <v>1397</v>
      </c>
      <c r="D1053" s="4" t="s">
        <v>1410</v>
      </c>
      <c r="E1053" s="4" t="s">
        <v>103</v>
      </c>
      <c r="F1053" s="4" t="s">
        <v>131</v>
      </c>
      <c r="G1053" s="4" t="s">
        <v>132</v>
      </c>
      <c r="H1053" s="4" t="s">
        <v>167</v>
      </c>
      <c r="I1053" s="5" t="s">
        <v>2827</v>
      </c>
      <c r="J1053" s="5" t="s">
        <v>251</v>
      </c>
      <c r="K1053" s="5" t="s">
        <v>2827</v>
      </c>
      <c r="L1053" s="5" t="s">
        <v>652</v>
      </c>
      <c r="M1053" s="4" t="s">
        <v>223</v>
      </c>
      <c r="N1053" s="4" t="s">
        <v>3672</v>
      </c>
      <c r="O1053" s="4" t="s">
        <v>103</v>
      </c>
      <c r="P1053" s="4" t="s">
        <v>3673</v>
      </c>
      <c r="Q1053" s="4" t="s">
        <v>3674</v>
      </c>
      <c r="R1053" s="5">
        <v>62405</v>
      </c>
      <c r="S1053" s="5">
        <v>90</v>
      </c>
      <c r="T1053" s="5">
        <v>90</v>
      </c>
      <c r="U1053" s="4" t="s">
        <v>370</v>
      </c>
      <c r="V1053" s="4" t="s">
        <v>142</v>
      </c>
      <c r="W1053" s="4" t="s">
        <v>103</v>
      </c>
      <c r="X1053" s="4" t="s">
        <v>143</v>
      </c>
      <c r="Y1053" s="4">
        <v>69832</v>
      </c>
      <c r="Z1053" t="str">
        <f t="shared" si="17"/>
        <v>Mar-24</v>
      </c>
    </row>
    <row r="1054" spans="1:26" ht="43.2" x14ac:dyDescent="0.3">
      <c r="A1054" s="89">
        <v>338</v>
      </c>
      <c r="B1054" s="4" t="s">
        <v>129</v>
      </c>
      <c r="C1054" s="4" t="s">
        <v>1397</v>
      </c>
      <c r="D1054" s="4" t="s">
        <v>1415</v>
      </c>
      <c r="E1054" s="4" t="s">
        <v>103</v>
      </c>
      <c r="F1054" s="4" t="s">
        <v>131</v>
      </c>
      <c r="G1054" s="4" t="s">
        <v>132</v>
      </c>
      <c r="H1054" s="4" t="s">
        <v>167</v>
      </c>
      <c r="I1054" s="5" t="s">
        <v>2757</v>
      </c>
      <c r="J1054" s="5" t="s">
        <v>296</v>
      </c>
      <c r="K1054" s="5" t="s">
        <v>2757</v>
      </c>
      <c r="L1054" s="5" t="s">
        <v>759</v>
      </c>
      <c r="M1054" s="4" t="s">
        <v>223</v>
      </c>
      <c r="N1054" s="4" t="s">
        <v>3675</v>
      </c>
      <c r="O1054" s="4" t="s">
        <v>103</v>
      </c>
      <c r="P1054" s="4" t="s">
        <v>941</v>
      </c>
      <c r="Q1054" s="4" t="s">
        <v>3676</v>
      </c>
      <c r="R1054" s="5">
        <v>62215</v>
      </c>
      <c r="S1054" s="5">
        <v>60</v>
      </c>
      <c r="T1054" s="5">
        <v>60</v>
      </c>
      <c r="U1054" s="4" t="s">
        <v>895</v>
      </c>
      <c r="V1054" s="4" t="s">
        <v>151</v>
      </c>
      <c r="W1054" s="4" t="s">
        <v>103</v>
      </c>
      <c r="X1054" s="4" t="s">
        <v>394</v>
      </c>
      <c r="Y1054" s="4" t="s">
        <v>499</v>
      </c>
      <c r="Z1054" t="str">
        <f t="shared" si="17"/>
        <v>Mar-24</v>
      </c>
    </row>
    <row r="1055" spans="1:26" ht="43.2" x14ac:dyDescent="0.3">
      <c r="A1055" s="89">
        <v>339</v>
      </c>
      <c r="B1055" s="4" t="s">
        <v>129</v>
      </c>
      <c r="C1055" s="4" t="s">
        <v>1397</v>
      </c>
      <c r="D1055" s="4" t="s">
        <v>1415</v>
      </c>
      <c r="E1055" s="4" t="s">
        <v>103</v>
      </c>
      <c r="F1055" s="4" t="s">
        <v>131</v>
      </c>
      <c r="G1055" s="4" t="s">
        <v>132</v>
      </c>
      <c r="H1055" s="4" t="s">
        <v>167</v>
      </c>
      <c r="I1055" s="5" t="s">
        <v>2758</v>
      </c>
      <c r="J1055" s="5" t="s">
        <v>353</v>
      </c>
      <c r="K1055" s="5" t="s">
        <v>2758</v>
      </c>
      <c r="L1055" s="5" t="s">
        <v>576</v>
      </c>
      <c r="M1055" s="4" t="s">
        <v>223</v>
      </c>
      <c r="N1055" s="4" t="s">
        <v>3677</v>
      </c>
      <c r="O1055" s="4" t="s">
        <v>103</v>
      </c>
      <c r="P1055" s="4" t="s">
        <v>3678</v>
      </c>
      <c r="Q1055" s="4" t="s">
        <v>3679</v>
      </c>
      <c r="R1055" s="5">
        <v>62224</v>
      </c>
      <c r="S1055" s="5">
        <v>30</v>
      </c>
      <c r="T1055" s="5">
        <v>30</v>
      </c>
      <c r="U1055" s="4" t="s">
        <v>3680</v>
      </c>
      <c r="V1055" s="4" t="s">
        <v>151</v>
      </c>
      <c r="W1055" s="4" t="s">
        <v>103</v>
      </c>
      <c r="X1055" s="4" t="s">
        <v>143</v>
      </c>
      <c r="Y1055" s="4" t="s">
        <v>152</v>
      </c>
      <c r="Z1055" t="str">
        <f t="shared" si="17"/>
        <v>Mar-24</v>
      </c>
    </row>
    <row r="1056" spans="1:26" ht="57.6" x14ac:dyDescent="0.3">
      <c r="A1056" s="89">
        <v>340</v>
      </c>
      <c r="B1056" s="4" t="s">
        <v>129</v>
      </c>
      <c r="C1056" s="4" t="s">
        <v>1397</v>
      </c>
      <c r="D1056" s="4" t="s">
        <v>1415</v>
      </c>
      <c r="E1056" s="4" t="s">
        <v>103</v>
      </c>
      <c r="F1056" s="4" t="s">
        <v>131</v>
      </c>
      <c r="G1056" s="4" t="s">
        <v>166</v>
      </c>
      <c r="H1056" s="4" t="s">
        <v>133</v>
      </c>
      <c r="I1056" s="5" t="s">
        <v>2758</v>
      </c>
      <c r="J1056" s="5" t="s">
        <v>145</v>
      </c>
      <c r="K1056" s="5" t="s">
        <v>2758</v>
      </c>
      <c r="L1056" s="5" t="s">
        <v>531</v>
      </c>
      <c r="M1056" s="4" t="s">
        <v>263</v>
      </c>
      <c r="N1056" s="4" t="s">
        <v>3681</v>
      </c>
      <c r="O1056" s="4" t="s">
        <v>170</v>
      </c>
      <c r="P1056" s="4" t="s">
        <v>3681</v>
      </c>
      <c r="Q1056" s="4" t="s">
        <v>3682</v>
      </c>
      <c r="R1056" s="5">
        <v>62223</v>
      </c>
      <c r="S1056" s="5">
        <v>45</v>
      </c>
      <c r="T1056" s="5">
        <v>45</v>
      </c>
      <c r="U1056" s="4" t="s">
        <v>2234</v>
      </c>
      <c r="V1056" s="4" t="s">
        <v>151</v>
      </c>
      <c r="W1056" s="4" t="s">
        <v>103</v>
      </c>
      <c r="X1056" s="4" t="s">
        <v>143</v>
      </c>
      <c r="Y1056" s="4" t="s">
        <v>103</v>
      </c>
      <c r="Z1056" t="str">
        <f t="shared" si="17"/>
        <v>Mar-24</v>
      </c>
    </row>
    <row r="1057" spans="1:26" ht="43.2" x14ac:dyDescent="0.3">
      <c r="A1057" s="89">
        <v>341</v>
      </c>
      <c r="B1057" s="4" t="s">
        <v>129</v>
      </c>
      <c r="C1057" s="4" t="s">
        <v>1397</v>
      </c>
      <c r="D1057" s="4" t="s">
        <v>1415</v>
      </c>
      <c r="E1057" s="4" t="s">
        <v>103</v>
      </c>
      <c r="F1057" s="4" t="s">
        <v>131</v>
      </c>
      <c r="G1057" s="4" t="s">
        <v>132</v>
      </c>
      <c r="H1057" s="4" t="s">
        <v>133</v>
      </c>
      <c r="I1057" s="5" t="s">
        <v>2806</v>
      </c>
      <c r="J1057" s="5" t="s">
        <v>2048</v>
      </c>
      <c r="K1057" s="5" t="s">
        <v>2806</v>
      </c>
      <c r="L1057" s="5" t="s">
        <v>467</v>
      </c>
      <c r="M1057" s="4" t="s">
        <v>137</v>
      </c>
      <c r="N1057" s="4" t="s">
        <v>3683</v>
      </c>
      <c r="O1057" s="4" t="s">
        <v>103</v>
      </c>
      <c r="P1057" s="4" t="s">
        <v>3683</v>
      </c>
      <c r="Q1057" s="4" t="s">
        <v>3684</v>
      </c>
      <c r="R1057" s="5">
        <v>62285</v>
      </c>
      <c r="S1057" s="5">
        <v>95</v>
      </c>
      <c r="T1057" s="5">
        <v>95</v>
      </c>
      <c r="U1057" s="4" t="s">
        <v>3685</v>
      </c>
      <c r="V1057" s="4" t="s">
        <v>151</v>
      </c>
      <c r="W1057" s="4" t="s">
        <v>103</v>
      </c>
      <c r="X1057" s="4" t="s">
        <v>143</v>
      </c>
      <c r="Y1057" s="4">
        <v>69819</v>
      </c>
      <c r="Z1057" t="str">
        <f t="shared" si="17"/>
        <v>Mar-24</v>
      </c>
    </row>
    <row r="1058" spans="1:26" ht="43.2" x14ac:dyDescent="0.3">
      <c r="A1058" s="89">
        <v>342</v>
      </c>
      <c r="B1058" s="4" t="s">
        <v>129</v>
      </c>
      <c r="C1058" s="4" t="s">
        <v>1397</v>
      </c>
      <c r="D1058" s="4" t="s">
        <v>1415</v>
      </c>
      <c r="E1058" s="4" t="s">
        <v>103</v>
      </c>
      <c r="F1058" s="4" t="s">
        <v>131</v>
      </c>
      <c r="G1058" s="4" t="s">
        <v>132</v>
      </c>
      <c r="H1058" s="4" t="s">
        <v>167</v>
      </c>
      <c r="I1058" s="5" t="s">
        <v>2923</v>
      </c>
      <c r="J1058" s="5" t="s">
        <v>1709</v>
      </c>
      <c r="K1058" s="5" t="s">
        <v>2923</v>
      </c>
      <c r="L1058" s="5" t="s">
        <v>505</v>
      </c>
      <c r="M1058" s="4" t="s">
        <v>223</v>
      </c>
      <c r="N1058" s="4" t="s">
        <v>3686</v>
      </c>
      <c r="O1058" s="4" t="s">
        <v>103</v>
      </c>
      <c r="P1058" s="4" t="s">
        <v>3687</v>
      </c>
      <c r="Q1058" s="4" t="s">
        <v>3688</v>
      </c>
      <c r="R1058" s="5">
        <v>62472</v>
      </c>
      <c r="S1058" s="5">
        <v>60</v>
      </c>
      <c r="T1058" s="5">
        <v>60</v>
      </c>
      <c r="U1058" s="4" t="s">
        <v>3270</v>
      </c>
      <c r="V1058" s="4" t="s">
        <v>142</v>
      </c>
      <c r="W1058" s="4" t="s">
        <v>103</v>
      </c>
      <c r="X1058" s="4" t="s">
        <v>143</v>
      </c>
      <c r="Y1058" s="4" t="s">
        <v>152</v>
      </c>
      <c r="Z1058" t="str">
        <f t="shared" si="17"/>
        <v>Mar-24</v>
      </c>
    </row>
    <row r="1059" spans="1:26" ht="43.2" x14ac:dyDescent="0.3">
      <c r="A1059" s="89">
        <v>343</v>
      </c>
      <c r="B1059" s="4" t="s">
        <v>129</v>
      </c>
      <c r="C1059" s="4" t="s">
        <v>1397</v>
      </c>
      <c r="D1059" s="4" t="s">
        <v>1415</v>
      </c>
      <c r="E1059" s="4" t="s">
        <v>103</v>
      </c>
      <c r="F1059" s="4" t="s">
        <v>131</v>
      </c>
      <c r="G1059" s="4" t="s">
        <v>132</v>
      </c>
      <c r="H1059" s="4" t="s">
        <v>133</v>
      </c>
      <c r="I1059" s="5" t="s">
        <v>2839</v>
      </c>
      <c r="J1059" s="5" t="s">
        <v>467</v>
      </c>
      <c r="K1059" s="5" t="s">
        <v>2839</v>
      </c>
      <c r="L1059" s="5" t="s">
        <v>740</v>
      </c>
      <c r="M1059" s="4" t="s">
        <v>137</v>
      </c>
      <c r="N1059" s="4" t="s">
        <v>3689</v>
      </c>
      <c r="O1059" s="4" t="s">
        <v>103</v>
      </c>
      <c r="P1059" s="4" t="s">
        <v>3689</v>
      </c>
      <c r="Q1059" s="4" t="s">
        <v>3690</v>
      </c>
      <c r="R1059" s="5">
        <v>62537</v>
      </c>
      <c r="S1059" s="5">
        <v>40</v>
      </c>
      <c r="T1059" s="5">
        <v>40</v>
      </c>
      <c r="U1059" s="4" t="s">
        <v>984</v>
      </c>
      <c r="V1059" s="4" t="s">
        <v>151</v>
      </c>
      <c r="W1059" s="4" t="s">
        <v>103</v>
      </c>
      <c r="X1059" s="4" t="s">
        <v>143</v>
      </c>
      <c r="Y1059" s="4">
        <v>70408</v>
      </c>
      <c r="Z1059" t="str">
        <f t="shared" si="17"/>
        <v>Mar-24</v>
      </c>
    </row>
    <row r="1060" spans="1:26" ht="43.2" x14ac:dyDescent="0.3">
      <c r="A1060" s="89">
        <v>344</v>
      </c>
      <c r="B1060" s="4" t="s">
        <v>129</v>
      </c>
      <c r="C1060" s="4" t="s">
        <v>3691</v>
      </c>
      <c r="D1060" s="4" t="s">
        <v>3692</v>
      </c>
      <c r="E1060" s="4" t="s">
        <v>103</v>
      </c>
      <c r="F1060" s="4" t="s">
        <v>131</v>
      </c>
      <c r="G1060" s="4" t="s">
        <v>827</v>
      </c>
      <c r="H1060" s="4" t="s">
        <v>167</v>
      </c>
      <c r="I1060" s="5" t="s">
        <v>2806</v>
      </c>
      <c r="J1060" s="5" t="s">
        <v>677</v>
      </c>
      <c r="K1060" s="5" t="s">
        <v>2810</v>
      </c>
      <c r="L1060" s="5" t="s">
        <v>3693</v>
      </c>
      <c r="M1060" s="4" t="s">
        <v>203</v>
      </c>
      <c r="N1060" s="4" t="s">
        <v>3694</v>
      </c>
      <c r="O1060" s="4" t="s">
        <v>103</v>
      </c>
      <c r="P1060" s="4" t="s">
        <v>3694</v>
      </c>
      <c r="Q1060" s="4" t="s">
        <v>3695</v>
      </c>
      <c r="R1060" s="5">
        <v>62275</v>
      </c>
      <c r="S1060" s="5">
        <v>0</v>
      </c>
      <c r="T1060" s="5">
        <v>0</v>
      </c>
      <c r="U1060" s="4" t="s">
        <v>103</v>
      </c>
      <c r="V1060" s="4" t="s">
        <v>197</v>
      </c>
      <c r="W1060" s="4" t="s">
        <v>103</v>
      </c>
      <c r="X1060" s="4" t="s">
        <v>143</v>
      </c>
      <c r="Y1060" s="4">
        <v>69716</v>
      </c>
      <c r="Z1060" t="str">
        <f t="shared" si="17"/>
        <v>Mar-24</v>
      </c>
    </row>
    <row r="1061" spans="1:26" ht="43.2" x14ac:dyDescent="0.3">
      <c r="A1061" s="89">
        <v>345</v>
      </c>
      <c r="B1061" s="4" t="s">
        <v>129</v>
      </c>
      <c r="C1061" s="4" t="s">
        <v>130</v>
      </c>
      <c r="D1061" s="4" t="s">
        <v>1459</v>
      </c>
      <c r="E1061" s="4" t="s">
        <v>103</v>
      </c>
      <c r="F1061" s="4" t="s">
        <v>131</v>
      </c>
      <c r="G1061" s="4" t="s">
        <v>132</v>
      </c>
      <c r="H1061" s="4" t="s">
        <v>167</v>
      </c>
      <c r="I1061" s="5" t="s">
        <v>2803</v>
      </c>
      <c r="J1061" s="5" t="s">
        <v>435</v>
      </c>
      <c r="K1061" s="5" t="s">
        <v>2803</v>
      </c>
      <c r="L1061" s="5" t="s">
        <v>331</v>
      </c>
      <c r="M1061" s="4" t="s">
        <v>223</v>
      </c>
      <c r="N1061" s="4" t="s">
        <v>3696</v>
      </c>
      <c r="O1061" s="4" t="s">
        <v>103</v>
      </c>
      <c r="P1061" s="4" t="s">
        <v>3697</v>
      </c>
      <c r="Q1061" s="4" t="s">
        <v>3698</v>
      </c>
      <c r="R1061" s="5">
        <v>62242</v>
      </c>
      <c r="S1061" s="5">
        <v>30</v>
      </c>
      <c r="T1061" s="5">
        <v>30</v>
      </c>
      <c r="U1061" s="4" t="s">
        <v>103</v>
      </c>
      <c r="V1061" s="4" t="s">
        <v>197</v>
      </c>
      <c r="W1061" s="4" t="s">
        <v>103</v>
      </c>
      <c r="X1061" s="4" t="s">
        <v>143</v>
      </c>
      <c r="Y1061" s="4">
        <v>72058</v>
      </c>
      <c r="Z1061" t="str">
        <f t="shared" si="17"/>
        <v>Mar-24</v>
      </c>
    </row>
    <row r="1062" spans="1:26" ht="43.2" x14ac:dyDescent="0.3">
      <c r="A1062" s="89">
        <v>346</v>
      </c>
      <c r="B1062" s="4" t="s">
        <v>129</v>
      </c>
      <c r="C1062" s="4" t="s">
        <v>130</v>
      </c>
      <c r="D1062" s="4" t="s">
        <v>1459</v>
      </c>
      <c r="E1062" s="4" t="s">
        <v>103</v>
      </c>
      <c r="F1062" s="4" t="s">
        <v>131</v>
      </c>
      <c r="G1062" s="4" t="s">
        <v>132</v>
      </c>
      <c r="H1062" s="4" t="s">
        <v>133</v>
      </c>
      <c r="I1062" s="5" t="s">
        <v>2820</v>
      </c>
      <c r="J1062" s="5" t="s">
        <v>2267</v>
      </c>
      <c r="K1062" s="5" t="s">
        <v>2820</v>
      </c>
      <c r="L1062" s="5" t="s">
        <v>740</v>
      </c>
      <c r="M1062" s="4" t="s">
        <v>137</v>
      </c>
      <c r="N1062" s="4" t="s">
        <v>3699</v>
      </c>
      <c r="O1062" s="4" t="s">
        <v>103</v>
      </c>
      <c r="P1062" s="4" t="s">
        <v>3700</v>
      </c>
      <c r="Q1062" s="4" t="s">
        <v>3701</v>
      </c>
      <c r="R1062" s="5">
        <v>62567</v>
      </c>
      <c r="S1062" s="5">
        <v>30</v>
      </c>
      <c r="T1062" s="5">
        <v>30</v>
      </c>
      <c r="U1062" s="4" t="s">
        <v>1050</v>
      </c>
      <c r="V1062" s="4" t="s">
        <v>151</v>
      </c>
      <c r="W1062" s="4" t="s">
        <v>103</v>
      </c>
      <c r="X1062" s="4" t="s">
        <v>143</v>
      </c>
      <c r="Y1062" s="4">
        <v>72080</v>
      </c>
      <c r="Z1062" t="str">
        <f t="shared" si="17"/>
        <v>Mar-24</v>
      </c>
    </row>
    <row r="1063" spans="1:26" ht="43.2" x14ac:dyDescent="0.3">
      <c r="A1063" s="89">
        <v>347</v>
      </c>
      <c r="B1063" s="4" t="s">
        <v>129</v>
      </c>
      <c r="C1063" s="4" t="s">
        <v>130</v>
      </c>
      <c r="D1063" s="4" t="s">
        <v>1463</v>
      </c>
      <c r="E1063" s="4" t="s">
        <v>103</v>
      </c>
      <c r="F1063" s="4" t="s">
        <v>131</v>
      </c>
      <c r="G1063" s="4" t="s">
        <v>132</v>
      </c>
      <c r="H1063" s="4" t="s">
        <v>167</v>
      </c>
      <c r="I1063" s="5" t="s">
        <v>2803</v>
      </c>
      <c r="J1063" s="5" t="s">
        <v>136</v>
      </c>
      <c r="K1063" s="5" t="s">
        <v>2803</v>
      </c>
      <c r="L1063" s="5" t="s">
        <v>145</v>
      </c>
      <c r="M1063" s="4" t="s">
        <v>223</v>
      </c>
      <c r="N1063" s="4" t="s">
        <v>3702</v>
      </c>
      <c r="O1063" s="4" t="s">
        <v>2387</v>
      </c>
      <c r="P1063" s="4" t="s">
        <v>3703</v>
      </c>
      <c r="Q1063" s="4" t="s">
        <v>3704</v>
      </c>
      <c r="R1063" s="5">
        <v>62324</v>
      </c>
      <c r="S1063" s="5">
        <v>180</v>
      </c>
      <c r="T1063" s="5">
        <v>180</v>
      </c>
      <c r="U1063" s="4" t="s">
        <v>173</v>
      </c>
      <c r="V1063" s="4" t="s">
        <v>142</v>
      </c>
      <c r="W1063" s="4" t="s">
        <v>103</v>
      </c>
      <c r="X1063" s="4" t="s">
        <v>143</v>
      </c>
      <c r="Y1063" s="4">
        <v>72061</v>
      </c>
      <c r="Z1063" t="str">
        <f t="shared" si="17"/>
        <v>Mar-24</v>
      </c>
    </row>
    <row r="1064" spans="1:26" ht="43.2" x14ac:dyDescent="0.3">
      <c r="A1064" s="89">
        <v>348</v>
      </c>
      <c r="B1064" s="4" t="s">
        <v>129</v>
      </c>
      <c r="C1064" s="4" t="s">
        <v>130</v>
      </c>
      <c r="D1064" s="4" t="s">
        <v>1463</v>
      </c>
      <c r="E1064" s="4" t="s">
        <v>103</v>
      </c>
      <c r="F1064" s="4" t="s">
        <v>131</v>
      </c>
      <c r="G1064" s="4" t="s">
        <v>132</v>
      </c>
      <c r="H1064" s="4" t="s">
        <v>133</v>
      </c>
      <c r="I1064" s="5" t="s">
        <v>2803</v>
      </c>
      <c r="J1064" s="5" t="s">
        <v>1496</v>
      </c>
      <c r="K1064" s="5" t="s">
        <v>2803</v>
      </c>
      <c r="L1064" s="5" t="s">
        <v>2267</v>
      </c>
      <c r="M1064" s="4" t="s">
        <v>137</v>
      </c>
      <c r="N1064" s="4" t="s">
        <v>3705</v>
      </c>
      <c r="O1064" s="4" t="s">
        <v>103</v>
      </c>
      <c r="P1064" s="4" t="s">
        <v>3705</v>
      </c>
      <c r="Q1064" s="4" t="s">
        <v>3706</v>
      </c>
      <c r="R1064" s="5">
        <v>62265</v>
      </c>
      <c r="S1064" s="5">
        <v>50</v>
      </c>
      <c r="T1064" s="5">
        <v>50</v>
      </c>
      <c r="U1064" s="4" t="s">
        <v>472</v>
      </c>
      <c r="V1064" s="4" t="s">
        <v>151</v>
      </c>
      <c r="W1064" s="4" t="s">
        <v>103</v>
      </c>
      <c r="X1064" s="4" t="s">
        <v>143</v>
      </c>
      <c r="Y1064" s="4">
        <v>72062</v>
      </c>
      <c r="Z1064" t="str">
        <f t="shared" si="17"/>
        <v>Mar-24</v>
      </c>
    </row>
    <row r="1065" spans="1:26" ht="43.2" x14ac:dyDescent="0.3">
      <c r="A1065" s="89">
        <v>349</v>
      </c>
      <c r="B1065" s="4" t="s">
        <v>129</v>
      </c>
      <c r="C1065" s="4" t="s">
        <v>130</v>
      </c>
      <c r="D1065" s="4" t="s">
        <v>1463</v>
      </c>
      <c r="E1065" s="4" t="s">
        <v>103</v>
      </c>
      <c r="F1065" s="4" t="s">
        <v>131</v>
      </c>
      <c r="G1065" s="4" t="s">
        <v>166</v>
      </c>
      <c r="H1065" s="4" t="s">
        <v>133</v>
      </c>
      <c r="I1065" s="5" t="s">
        <v>2877</v>
      </c>
      <c r="J1065" s="5" t="s">
        <v>532</v>
      </c>
      <c r="K1065" s="5" t="s">
        <v>2877</v>
      </c>
      <c r="L1065" s="5" t="s">
        <v>279</v>
      </c>
      <c r="M1065" s="4" t="s">
        <v>263</v>
      </c>
      <c r="N1065" s="4" t="s">
        <v>589</v>
      </c>
      <c r="O1065" s="4" t="s">
        <v>103</v>
      </c>
      <c r="P1065" s="4" t="s">
        <v>589</v>
      </c>
      <c r="Q1065" s="4" t="s">
        <v>3707</v>
      </c>
      <c r="R1065" s="5">
        <v>62305</v>
      </c>
      <c r="S1065" s="5">
        <v>15</v>
      </c>
      <c r="T1065" s="5">
        <v>15</v>
      </c>
      <c r="U1065" s="4" t="s">
        <v>984</v>
      </c>
      <c r="V1065" s="4" t="s">
        <v>151</v>
      </c>
      <c r="W1065" s="4" t="s">
        <v>103</v>
      </c>
      <c r="X1065" s="4" t="s">
        <v>143</v>
      </c>
      <c r="Y1065" s="4" t="s">
        <v>103</v>
      </c>
      <c r="Z1065" t="str">
        <f t="shared" si="17"/>
        <v>Mar-24</v>
      </c>
    </row>
    <row r="1066" spans="1:26" ht="57.6" x14ac:dyDescent="0.3">
      <c r="A1066" s="89">
        <v>350</v>
      </c>
      <c r="B1066" s="4" t="s">
        <v>129</v>
      </c>
      <c r="C1066" s="4" t="s">
        <v>130</v>
      </c>
      <c r="D1066" s="4" t="s">
        <v>1463</v>
      </c>
      <c r="E1066" s="4" t="s">
        <v>103</v>
      </c>
      <c r="F1066" s="4" t="s">
        <v>131</v>
      </c>
      <c r="G1066" s="4" t="s">
        <v>132</v>
      </c>
      <c r="H1066" s="4" t="s">
        <v>133</v>
      </c>
      <c r="I1066" s="5" t="s">
        <v>3040</v>
      </c>
      <c r="J1066" s="5" t="s">
        <v>315</v>
      </c>
      <c r="K1066" s="5" t="s">
        <v>2813</v>
      </c>
      <c r="L1066" s="5" t="s">
        <v>234</v>
      </c>
      <c r="M1066" s="4" t="s">
        <v>137</v>
      </c>
      <c r="N1066" s="4" t="s">
        <v>3708</v>
      </c>
      <c r="O1066" s="4" t="s">
        <v>103</v>
      </c>
      <c r="P1066" s="4" t="s">
        <v>3709</v>
      </c>
      <c r="Q1066" s="4" t="s">
        <v>3710</v>
      </c>
      <c r="R1066" s="5">
        <v>62340</v>
      </c>
      <c r="S1066" s="5">
        <v>390</v>
      </c>
      <c r="T1066" s="5">
        <v>390</v>
      </c>
      <c r="U1066" s="4" t="s">
        <v>2012</v>
      </c>
      <c r="V1066" s="4" t="s">
        <v>197</v>
      </c>
      <c r="W1066" s="4" t="s">
        <v>103</v>
      </c>
      <c r="X1066" s="4" t="s">
        <v>143</v>
      </c>
      <c r="Y1066" s="4" t="s">
        <v>152</v>
      </c>
      <c r="Z1066" t="str">
        <f t="shared" si="17"/>
        <v>Mar-24</v>
      </c>
    </row>
    <row r="1067" spans="1:26" ht="57.6" x14ac:dyDescent="0.3">
      <c r="A1067" s="89">
        <v>351</v>
      </c>
      <c r="B1067" s="4" t="s">
        <v>129</v>
      </c>
      <c r="C1067" s="4" t="s">
        <v>130</v>
      </c>
      <c r="D1067" s="4" t="s">
        <v>1463</v>
      </c>
      <c r="E1067" s="4" t="s">
        <v>103</v>
      </c>
      <c r="F1067" s="4" t="s">
        <v>131</v>
      </c>
      <c r="G1067" s="4" t="s">
        <v>132</v>
      </c>
      <c r="H1067" s="4" t="s">
        <v>167</v>
      </c>
      <c r="I1067" s="5" t="s">
        <v>3040</v>
      </c>
      <c r="J1067" s="5" t="s">
        <v>145</v>
      </c>
      <c r="K1067" s="5" t="s">
        <v>3040</v>
      </c>
      <c r="L1067" s="5" t="s">
        <v>191</v>
      </c>
      <c r="M1067" s="4" t="s">
        <v>223</v>
      </c>
      <c r="N1067" s="4" t="s">
        <v>3711</v>
      </c>
      <c r="O1067" s="4" t="s">
        <v>1159</v>
      </c>
      <c r="P1067" s="4" t="s">
        <v>3711</v>
      </c>
      <c r="Q1067" s="4" t="s">
        <v>3712</v>
      </c>
      <c r="R1067" s="5">
        <v>62315</v>
      </c>
      <c r="S1067" s="5">
        <v>480</v>
      </c>
      <c r="T1067" s="5">
        <v>480</v>
      </c>
      <c r="U1067" s="4" t="s">
        <v>1725</v>
      </c>
      <c r="V1067" s="4" t="s">
        <v>151</v>
      </c>
      <c r="W1067" s="4" t="s">
        <v>103</v>
      </c>
      <c r="X1067" s="4" t="s">
        <v>143</v>
      </c>
      <c r="Y1067" s="4" t="s">
        <v>152</v>
      </c>
      <c r="Z1067" t="str">
        <f t="shared" si="17"/>
        <v>Mar-24</v>
      </c>
    </row>
    <row r="1068" spans="1:26" ht="43.2" x14ac:dyDescent="0.3">
      <c r="A1068" s="89">
        <v>352</v>
      </c>
      <c r="B1068" s="4" t="s">
        <v>129</v>
      </c>
      <c r="C1068" s="4" t="s">
        <v>130</v>
      </c>
      <c r="D1068" s="4" t="s">
        <v>1463</v>
      </c>
      <c r="E1068" s="4" t="s">
        <v>103</v>
      </c>
      <c r="F1068" s="4" t="s">
        <v>131</v>
      </c>
      <c r="G1068" s="4" t="s">
        <v>166</v>
      </c>
      <c r="H1068" s="4" t="s">
        <v>133</v>
      </c>
      <c r="I1068" s="5" t="s">
        <v>2813</v>
      </c>
      <c r="J1068" s="5" t="s">
        <v>161</v>
      </c>
      <c r="K1068" s="5" t="s">
        <v>2813</v>
      </c>
      <c r="L1068" s="5" t="s">
        <v>136</v>
      </c>
      <c r="M1068" s="4" t="s">
        <v>263</v>
      </c>
      <c r="N1068" s="4" t="s">
        <v>3713</v>
      </c>
      <c r="O1068" s="4" t="s">
        <v>103</v>
      </c>
      <c r="P1068" s="4" t="s">
        <v>3713</v>
      </c>
      <c r="Q1068" s="4" t="s">
        <v>3714</v>
      </c>
      <c r="R1068" s="5">
        <v>62362</v>
      </c>
      <c r="S1068" s="5">
        <v>30</v>
      </c>
      <c r="T1068" s="5">
        <v>30</v>
      </c>
      <c r="U1068" s="4" t="s">
        <v>984</v>
      </c>
      <c r="V1068" s="4" t="s">
        <v>142</v>
      </c>
      <c r="W1068" s="4" t="s">
        <v>103</v>
      </c>
      <c r="X1068" s="4" t="s">
        <v>143</v>
      </c>
      <c r="Y1068" s="4" t="s">
        <v>103</v>
      </c>
      <c r="Z1068" t="str">
        <f t="shared" si="17"/>
        <v>Mar-24</v>
      </c>
    </row>
    <row r="1069" spans="1:26" ht="43.2" x14ac:dyDescent="0.3">
      <c r="A1069" s="89">
        <v>353</v>
      </c>
      <c r="B1069" s="4" t="s">
        <v>129</v>
      </c>
      <c r="C1069" s="4" t="s">
        <v>130</v>
      </c>
      <c r="D1069" s="4" t="s">
        <v>1463</v>
      </c>
      <c r="E1069" s="4" t="s">
        <v>103</v>
      </c>
      <c r="F1069" s="4" t="s">
        <v>131</v>
      </c>
      <c r="G1069" s="4" t="s">
        <v>132</v>
      </c>
      <c r="H1069" s="4" t="s">
        <v>167</v>
      </c>
      <c r="I1069" s="5" t="s">
        <v>2923</v>
      </c>
      <c r="J1069" s="5" t="s">
        <v>246</v>
      </c>
      <c r="K1069" s="5" t="s">
        <v>2923</v>
      </c>
      <c r="L1069" s="5" t="s">
        <v>1912</v>
      </c>
      <c r="M1069" s="4" t="s">
        <v>223</v>
      </c>
      <c r="N1069" s="4" t="s">
        <v>3715</v>
      </c>
      <c r="O1069" s="4" t="s">
        <v>103</v>
      </c>
      <c r="P1069" s="4" t="s">
        <v>3715</v>
      </c>
      <c r="Q1069" s="4" t="s">
        <v>3716</v>
      </c>
      <c r="R1069" s="5">
        <v>62408</v>
      </c>
      <c r="S1069" s="5">
        <v>45</v>
      </c>
      <c r="T1069" s="5">
        <v>45</v>
      </c>
      <c r="U1069" s="4" t="s">
        <v>1725</v>
      </c>
      <c r="V1069" s="4" t="s">
        <v>151</v>
      </c>
      <c r="W1069" s="4" t="s">
        <v>103</v>
      </c>
      <c r="X1069" s="4" t="s">
        <v>143</v>
      </c>
      <c r="Y1069" s="4" t="s">
        <v>159</v>
      </c>
      <c r="Z1069" t="str">
        <f t="shared" si="17"/>
        <v>Mar-24</v>
      </c>
    </row>
    <row r="1070" spans="1:26" ht="57.6" x14ac:dyDescent="0.3">
      <c r="A1070" s="89">
        <v>354</v>
      </c>
      <c r="B1070" s="4" t="s">
        <v>129</v>
      </c>
      <c r="C1070" s="4" t="s">
        <v>130</v>
      </c>
      <c r="D1070" s="4" t="s">
        <v>1463</v>
      </c>
      <c r="E1070" s="4" t="s">
        <v>103</v>
      </c>
      <c r="F1070" s="4" t="s">
        <v>131</v>
      </c>
      <c r="G1070" s="4" t="s">
        <v>132</v>
      </c>
      <c r="H1070" s="4" t="s">
        <v>167</v>
      </c>
      <c r="I1070" s="5" t="s">
        <v>2898</v>
      </c>
      <c r="J1070" s="5" t="s">
        <v>361</v>
      </c>
      <c r="K1070" s="5" t="s">
        <v>2898</v>
      </c>
      <c r="L1070" s="5" t="s">
        <v>2006</v>
      </c>
      <c r="M1070" s="4" t="s">
        <v>223</v>
      </c>
      <c r="N1070" s="4" t="s">
        <v>3508</v>
      </c>
      <c r="O1070" s="4" t="s">
        <v>170</v>
      </c>
      <c r="P1070" s="4" t="s">
        <v>3508</v>
      </c>
      <c r="Q1070" s="4" t="s">
        <v>3717</v>
      </c>
      <c r="R1070" s="5">
        <v>62484</v>
      </c>
      <c r="S1070" s="5">
        <v>45</v>
      </c>
      <c r="T1070" s="5">
        <v>45</v>
      </c>
      <c r="U1070" s="4" t="s">
        <v>3141</v>
      </c>
      <c r="V1070" s="4" t="s">
        <v>142</v>
      </c>
      <c r="W1070" s="4" t="s">
        <v>103</v>
      </c>
      <c r="X1070" s="4" t="s">
        <v>394</v>
      </c>
      <c r="Y1070" s="4" t="s">
        <v>159</v>
      </c>
      <c r="Z1070" t="str">
        <f t="shared" si="17"/>
        <v>Mar-24</v>
      </c>
    </row>
    <row r="1071" spans="1:26" ht="43.2" x14ac:dyDescent="0.3">
      <c r="A1071" s="89">
        <v>355</v>
      </c>
      <c r="B1071" s="4" t="s">
        <v>129</v>
      </c>
      <c r="C1071" s="4" t="s">
        <v>130</v>
      </c>
      <c r="D1071" s="4" t="s">
        <v>1463</v>
      </c>
      <c r="E1071" s="4" t="s">
        <v>103</v>
      </c>
      <c r="F1071" s="4" t="s">
        <v>131</v>
      </c>
      <c r="G1071" s="4" t="s">
        <v>132</v>
      </c>
      <c r="H1071" s="4" t="s">
        <v>167</v>
      </c>
      <c r="I1071" s="5" t="s">
        <v>2941</v>
      </c>
      <c r="J1071" s="5" t="s">
        <v>3474</v>
      </c>
      <c r="K1071" s="5" t="s">
        <v>2941</v>
      </c>
      <c r="L1071" s="5" t="s">
        <v>467</v>
      </c>
      <c r="M1071" s="4" t="s">
        <v>223</v>
      </c>
      <c r="N1071" s="4" t="s">
        <v>3718</v>
      </c>
      <c r="O1071" s="4" t="s">
        <v>103</v>
      </c>
      <c r="P1071" s="4" t="s">
        <v>3718</v>
      </c>
      <c r="Q1071" s="4" t="s">
        <v>3719</v>
      </c>
      <c r="R1071" s="5">
        <v>62542</v>
      </c>
      <c r="S1071" s="5">
        <v>55</v>
      </c>
      <c r="T1071" s="5">
        <v>55</v>
      </c>
      <c r="U1071" s="4" t="s">
        <v>370</v>
      </c>
      <c r="V1071" s="4" t="s">
        <v>151</v>
      </c>
      <c r="W1071" s="4" t="s">
        <v>103</v>
      </c>
      <c r="X1071" s="4" t="s">
        <v>143</v>
      </c>
      <c r="Y1071" s="4">
        <v>69912</v>
      </c>
      <c r="Z1071" t="str">
        <f t="shared" si="17"/>
        <v>Mar-24</v>
      </c>
    </row>
    <row r="1072" spans="1:26" ht="43.2" x14ac:dyDescent="0.3">
      <c r="A1072" s="89">
        <v>356</v>
      </c>
      <c r="B1072" s="4" t="s">
        <v>129</v>
      </c>
      <c r="C1072" s="4" t="s">
        <v>130</v>
      </c>
      <c r="D1072" s="4" t="s">
        <v>1463</v>
      </c>
      <c r="E1072" s="4" t="s">
        <v>103</v>
      </c>
      <c r="F1072" s="4" t="s">
        <v>131</v>
      </c>
      <c r="G1072" s="4" t="s">
        <v>132</v>
      </c>
      <c r="H1072" s="4" t="s">
        <v>133</v>
      </c>
      <c r="I1072" s="5" t="s">
        <v>2918</v>
      </c>
      <c r="J1072" s="5" t="s">
        <v>3720</v>
      </c>
      <c r="K1072" s="5" t="s">
        <v>2918</v>
      </c>
      <c r="L1072" s="5" t="s">
        <v>397</v>
      </c>
      <c r="M1072" s="4" t="s">
        <v>137</v>
      </c>
      <c r="N1072" s="4" t="s">
        <v>3721</v>
      </c>
      <c r="O1072" s="4" t="s">
        <v>103</v>
      </c>
      <c r="P1072" s="4" t="s">
        <v>3722</v>
      </c>
      <c r="Q1072" s="4" t="s">
        <v>3723</v>
      </c>
      <c r="R1072" s="5">
        <v>62587</v>
      </c>
      <c r="S1072" s="5">
        <v>30</v>
      </c>
      <c r="T1072" s="5">
        <v>30</v>
      </c>
      <c r="U1072" s="4" t="s">
        <v>260</v>
      </c>
      <c r="V1072" s="4" t="s">
        <v>142</v>
      </c>
      <c r="W1072" s="4" t="s">
        <v>103</v>
      </c>
      <c r="X1072" s="4" t="s">
        <v>143</v>
      </c>
      <c r="Y1072" s="4">
        <v>69914</v>
      </c>
      <c r="Z1072" t="str">
        <f t="shared" si="17"/>
        <v>Mar-24</v>
      </c>
    </row>
    <row r="1073" spans="1:26" ht="43.2" x14ac:dyDescent="0.3">
      <c r="A1073" s="89">
        <v>357</v>
      </c>
      <c r="B1073" s="4" t="s">
        <v>129</v>
      </c>
      <c r="C1073" s="4" t="s">
        <v>130</v>
      </c>
      <c r="D1073" s="4" t="s">
        <v>1481</v>
      </c>
      <c r="E1073" s="4" t="s">
        <v>103</v>
      </c>
      <c r="F1073" s="4" t="s">
        <v>131</v>
      </c>
      <c r="G1073" s="4" t="s">
        <v>132</v>
      </c>
      <c r="H1073" s="4" t="s">
        <v>167</v>
      </c>
      <c r="I1073" s="5" t="s">
        <v>2753</v>
      </c>
      <c r="J1073" s="5" t="s">
        <v>480</v>
      </c>
      <c r="K1073" s="5" t="s">
        <v>2753</v>
      </c>
      <c r="L1073" s="5" t="s">
        <v>683</v>
      </c>
      <c r="M1073" s="4" t="s">
        <v>223</v>
      </c>
      <c r="N1073" s="4" t="s">
        <v>3724</v>
      </c>
      <c r="O1073" s="4" t="s">
        <v>103</v>
      </c>
      <c r="P1073" s="4" t="s">
        <v>626</v>
      </c>
      <c r="Q1073" s="4" t="s">
        <v>3725</v>
      </c>
      <c r="R1073" s="5">
        <v>62193</v>
      </c>
      <c r="S1073" s="5">
        <v>35</v>
      </c>
      <c r="T1073" s="5">
        <v>35</v>
      </c>
      <c r="U1073" s="4" t="s">
        <v>620</v>
      </c>
      <c r="V1073" s="4" t="s">
        <v>197</v>
      </c>
      <c r="W1073" s="4" t="s">
        <v>103</v>
      </c>
      <c r="X1073" s="4" t="s">
        <v>143</v>
      </c>
      <c r="Y1073" s="4" t="s">
        <v>152</v>
      </c>
      <c r="Z1073" t="str">
        <f t="shared" si="17"/>
        <v>Mar-24</v>
      </c>
    </row>
    <row r="1074" spans="1:26" ht="43.2" x14ac:dyDescent="0.3">
      <c r="A1074" s="89">
        <v>358</v>
      </c>
      <c r="B1074" s="4" t="s">
        <v>129</v>
      </c>
      <c r="C1074" s="4" t="s">
        <v>130</v>
      </c>
      <c r="D1074" s="4" t="s">
        <v>1481</v>
      </c>
      <c r="E1074" s="4" t="s">
        <v>103</v>
      </c>
      <c r="F1074" s="4" t="s">
        <v>131</v>
      </c>
      <c r="G1074" s="4" t="s">
        <v>132</v>
      </c>
      <c r="H1074" s="4" t="s">
        <v>133</v>
      </c>
      <c r="I1074" s="5" t="s">
        <v>2757</v>
      </c>
      <c r="J1074" s="5" t="s">
        <v>665</v>
      </c>
      <c r="K1074" s="5" t="s">
        <v>2757</v>
      </c>
      <c r="L1074" s="5" t="s">
        <v>135</v>
      </c>
      <c r="M1074" s="4" t="s">
        <v>137</v>
      </c>
      <c r="N1074" s="4" t="s">
        <v>3726</v>
      </c>
      <c r="O1074" s="4" t="s">
        <v>103</v>
      </c>
      <c r="P1074" s="4" t="s">
        <v>3727</v>
      </c>
      <c r="Q1074" s="4" t="s">
        <v>3727</v>
      </c>
      <c r="R1074" s="5">
        <v>62253</v>
      </c>
      <c r="S1074" s="5">
        <v>30</v>
      </c>
      <c r="T1074" s="5">
        <v>30</v>
      </c>
      <c r="U1074" s="4" t="s">
        <v>260</v>
      </c>
      <c r="V1074" s="4" t="s">
        <v>142</v>
      </c>
      <c r="W1074" s="4" t="s">
        <v>103</v>
      </c>
      <c r="X1074" s="4" t="s">
        <v>143</v>
      </c>
      <c r="Y1074" s="4">
        <v>72050</v>
      </c>
      <c r="Z1074" t="str">
        <f t="shared" si="17"/>
        <v>Mar-24</v>
      </c>
    </row>
    <row r="1075" spans="1:26" ht="43.2" x14ac:dyDescent="0.3">
      <c r="A1075" s="89">
        <v>359</v>
      </c>
      <c r="B1075" s="4" t="s">
        <v>129</v>
      </c>
      <c r="C1075" s="4" t="s">
        <v>130</v>
      </c>
      <c r="D1075" s="4" t="s">
        <v>1481</v>
      </c>
      <c r="E1075" s="4" t="s">
        <v>103</v>
      </c>
      <c r="F1075" s="4" t="s">
        <v>131</v>
      </c>
      <c r="G1075" s="4" t="s">
        <v>132</v>
      </c>
      <c r="H1075" s="4" t="s">
        <v>167</v>
      </c>
      <c r="I1075" s="5" t="s">
        <v>2757</v>
      </c>
      <c r="J1075" s="5" t="s">
        <v>1912</v>
      </c>
      <c r="K1075" s="5" t="s">
        <v>2757</v>
      </c>
      <c r="L1075" s="5" t="s">
        <v>621</v>
      </c>
      <c r="M1075" s="4" t="s">
        <v>223</v>
      </c>
      <c r="N1075" s="4" t="s">
        <v>1485</v>
      </c>
      <c r="O1075" s="4" t="s">
        <v>103</v>
      </c>
      <c r="P1075" s="4" t="s">
        <v>3728</v>
      </c>
      <c r="Q1075" s="4" t="s">
        <v>3729</v>
      </c>
      <c r="R1075" s="5">
        <v>62213</v>
      </c>
      <c r="S1075" s="5">
        <v>45</v>
      </c>
      <c r="T1075" s="5">
        <v>45</v>
      </c>
      <c r="U1075" s="4" t="s">
        <v>245</v>
      </c>
      <c r="V1075" s="4" t="s">
        <v>151</v>
      </c>
      <c r="W1075" s="4" t="s">
        <v>103</v>
      </c>
      <c r="X1075" s="4" t="s">
        <v>143</v>
      </c>
      <c r="Y1075" s="4" t="s">
        <v>152</v>
      </c>
      <c r="Z1075" t="str">
        <f t="shared" si="17"/>
        <v>Mar-24</v>
      </c>
    </row>
    <row r="1076" spans="1:26" ht="43.2" x14ac:dyDescent="0.3">
      <c r="A1076" s="89">
        <v>360</v>
      </c>
      <c r="B1076" s="4" t="s">
        <v>129</v>
      </c>
      <c r="C1076" s="4" t="s">
        <v>130</v>
      </c>
      <c r="D1076" s="4" t="s">
        <v>1481</v>
      </c>
      <c r="E1076" s="4" t="s">
        <v>103</v>
      </c>
      <c r="F1076" s="4" t="s">
        <v>131</v>
      </c>
      <c r="G1076" s="4" t="s">
        <v>132</v>
      </c>
      <c r="H1076" s="4" t="s">
        <v>167</v>
      </c>
      <c r="I1076" s="5" t="s">
        <v>2758</v>
      </c>
      <c r="J1076" s="5" t="s">
        <v>576</v>
      </c>
      <c r="K1076" s="5" t="s">
        <v>2758</v>
      </c>
      <c r="L1076" s="5" t="s">
        <v>621</v>
      </c>
      <c r="M1076" s="4" t="s">
        <v>223</v>
      </c>
      <c r="N1076" s="4" t="s">
        <v>618</v>
      </c>
      <c r="O1076" s="4" t="s">
        <v>103</v>
      </c>
      <c r="P1076" s="4" t="s">
        <v>626</v>
      </c>
      <c r="Q1076" s="4" t="s">
        <v>3730</v>
      </c>
      <c r="R1076" s="5">
        <v>62222</v>
      </c>
      <c r="S1076" s="5">
        <v>30</v>
      </c>
      <c r="T1076" s="5">
        <v>30</v>
      </c>
      <c r="U1076" s="4" t="s">
        <v>370</v>
      </c>
      <c r="V1076" s="4" t="s">
        <v>151</v>
      </c>
      <c r="W1076" s="4" t="s">
        <v>103</v>
      </c>
      <c r="X1076" s="4" t="s">
        <v>143</v>
      </c>
      <c r="Y1076" s="4" t="s">
        <v>152</v>
      </c>
      <c r="Z1076" t="str">
        <f t="shared" si="17"/>
        <v>Mar-24</v>
      </c>
    </row>
    <row r="1077" spans="1:26" ht="57.6" x14ac:dyDescent="0.3">
      <c r="A1077" s="89">
        <v>361</v>
      </c>
      <c r="B1077" s="4" t="s">
        <v>129</v>
      </c>
      <c r="C1077" s="4" t="s">
        <v>130</v>
      </c>
      <c r="D1077" s="4" t="s">
        <v>1481</v>
      </c>
      <c r="E1077" s="4" t="s">
        <v>103</v>
      </c>
      <c r="F1077" s="4" t="s">
        <v>131</v>
      </c>
      <c r="G1077" s="4" t="s">
        <v>132</v>
      </c>
      <c r="H1077" s="4" t="s">
        <v>167</v>
      </c>
      <c r="I1077" s="5" t="s">
        <v>2803</v>
      </c>
      <c r="J1077" s="5" t="s">
        <v>353</v>
      </c>
      <c r="K1077" s="5" t="s">
        <v>2803</v>
      </c>
      <c r="L1077" s="5" t="s">
        <v>296</v>
      </c>
      <c r="M1077" s="4" t="s">
        <v>223</v>
      </c>
      <c r="N1077" s="4" t="s">
        <v>3731</v>
      </c>
      <c r="O1077" s="4" t="s">
        <v>170</v>
      </c>
      <c r="P1077" s="4" t="s">
        <v>3731</v>
      </c>
      <c r="Q1077" s="4" t="s">
        <v>3732</v>
      </c>
      <c r="R1077" s="5">
        <v>62266</v>
      </c>
      <c r="S1077" s="5">
        <v>120</v>
      </c>
      <c r="T1077" s="5">
        <v>120</v>
      </c>
      <c r="U1077" s="4" t="s">
        <v>3733</v>
      </c>
      <c r="V1077" s="4" t="s">
        <v>151</v>
      </c>
      <c r="W1077" s="4" t="s">
        <v>103</v>
      </c>
      <c r="X1077" s="4" t="s">
        <v>143</v>
      </c>
      <c r="Y1077" s="4" t="s">
        <v>159</v>
      </c>
      <c r="Z1077" t="str">
        <f t="shared" si="17"/>
        <v>Mar-24</v>
      </c>
    </row>
    <row r="1078" spans="1:26" ht="43.2" x14ac:dyDescent="0.3">
      <c r="A1078" s="89">
        <v>362</v>
      </c>
      <c r="B1078" s="4" t="s">
        <v>129</v>
      </c>
      <c r="C1078" s="4" t="s">
        <v>130</v>
      </c>
      <c r="D1078" s="4" t="s">
        <v>1481</v>
      </c>
      <c r="E1078" s="4" t="s">
        <v>103</v>
      </c>
      <c r="F1078" s="4" t="s">
        <v>131</v>
      </c>
      <c r="G1078" s="4" t="s">
        <v>132</v>
      </c>
      <c r="H1078" s="4" t="s">
        <v>133</v>
      </c>
      <c r="I1078" s="5" t="s">
        <v>2803</v>
      </c>
      <c r="J1078" s="5" t="s">
        <v>279</v>
      </c>
      <c r="K1078" s="5" t="s">
        <v>2803</v>
      </c>
      <c r="L1078" s="5" t="s">
        <v>1014</v>
      </c>
      <c r="M1078" s="4" t="s">
        <v>137</v>
      </c>
      <c r="N1078" s="4" t="s">
        <v>3734</v>
      </c>
      <c r="O1078" s="4" t="s">
        <v>103</v>
      </c>
      <c r="P1078" s="4" t="s">
        <v>3734</v>
      </c>
      <c r="Q1078" s="4" t="s">
        <v>3735</v>
      </c>
      <c r="R1078" s="5">
        <v>62264</v>
      </c>
      <c r="S1078" s="5">
        <v>35</v>
      </c>
      <c r="T1078" s="5">
        <v>35</v>
      </c>
      <c r="U1078" s="4" t="s">
        <v>2127</v>
      </c>
      <c r="V1078" s="4" t="s">
        <v>151</v>
      </c>
      <c r="W1078" s="4" t="s">
        <v>103</v>
      </c>
      <c r="X1078" s="4" t="s">
        <v>143</v>
      </c>
      <c r="Y1078" s="4">
        <v>72063</v>
      </c>
      <c r="Z1078" t="str">
        <f t="shared" si="17"/>
        <v>Mar-24</v>
      </c>
    </row>
    <row r="1079" spans="1:26" ht="57.6" x14ac:dyDescent="0.3">
      <c r="A1079" s="89">
        <v>363</v>
      </c>
      <c r="B1079" s="4" t="s">
        <v>129</v>
      </c>
      <c r="C1079" s="4" t="s">
        <v>130</v>
      </c>
      <c r="D1079" s="4" t="s">
        <v>1481</v>
      </c>
      <c r="E1079" s="4" t="s">
        <v>103</v>
      </c>
      <c r="F1079" s="4" t="s">
        <v>131</v>
      </c>
      <c r="G1079" s="4" t="s">
        <v>132</v>
      </c>
      <c r="H1079" s="4" t="s">
        <v>167</v>
      </c>
      <c r="I1079" s="5" t="s">
        <v>2806</v>
      </c>
      <c r="J1079" s="5" t="s">
        <v>145</v>
      </c>
      <c r="K1079" s="5" t="s">
        <v>2806</v>
      </c>
      <c r="L1079" s="5" t="s">
        <v>760</v>
      </c>
      <c r="M1079" s="4" t="s">
        <v>223</v>
      </c>
      <c r="N1079" s="4" t="s">
        <v>3736</v>
      </c>
      <c r="O1079" s="4" t="s">
        <v>103</v>
      </c>
      <c r="P1079" s="4" t="s">
        <v>3736</v>
      </c>
      <c r="Q1079" s="4" t="s">
        <v>3737</v>
      </c>
      <c r="R1079" s="5">
        <v>62272</v>
      </c>
      <c r="S1079" s="5">
        <v>450</v>
      </c>
      <c r="T1079" s="5">
        <v>450</v>
      </c>
      <c r="U1079" s="4" t="s">
        <v>3738</v>
      </c>
      <c r="V1079" s="4" t="s">
        <v>151</v>
      </c>
      <c r="W1079" s="4" t="s">
        <v>103</v>
      </c>
      <c r="X1079" s="4" t="s">
        <v>143</v>
      </c>
      <c r="Y1079" s="4" t="s">
        <v>152</v>
      </c>
      <c r="Z1079" t="str">
        <f t="shared" si="17"/>
        <v>Mar-24</v>
      </c>
    </row>
    <row r="1080" spans="1:26" ht="43.2" x14ac:dyDescent="0.3">
      <c r="A1080" s="89">
        <v>364</v>
      </c>
      <c r="B1080" s="4" t="s">
        <v>129</v>
      </c>
      <c r="C1080" s="4" t="s">
        <v>130</v>
      </c>
      <c r="D1080" s="4" t="s">
        <v>1481</v>
      </c>
      <c r="E1080" s="4" t="s">
        <v>103</v>
      </c>
      <c r="F1080" s="4" t="s">
        <v>131</v>
      </c>
      <c r="G1080" s="4" t="s">
        <v>166</v>
      </c>
      <c r="H1080" s="4" t="s">
        <v>167</v>
      </c>
      <c r="I1080" s="5" t="s">
        <v>2810</v>
      </c>
      <c r="J1080" s="5" t="s">
        <v>652</v>
      </c>
      <c r="K1080" s="5" t="s">
        <v>2810</v>
      </c>
      <c r="L1080" s="5" t="s">
        <v>176</v>
      </c>
      <c r="M1080" s="4" t="s">
        <v>168</v>
      </c>
      <c r="N1080" s="4" t="s">
        <v>3739</v>
      </c>
      <c r="O1080" s="4" t="s">
        <v>103</v>
      </c>
      <c r="P1080" s="4" t="s">
        <v>3739</v>
      </c>
      <c r="Q1080" s="4" t="s">
        <v>3740</v>
      </c>
      <c r="R1080" s="5">
        <v>62320</v>
      </c>
      <c r="S1080" s="5">
        <v>180</v>
      </c>
      <c r="T1080" s="5">
        <v>180</v>
      </c>
      <c r="U1080" s="4" t="s">
        <v>103</v>
      </c>
      <c r="V1080" s="4" t="s">
        <v>142</v>
      </c>
      <c r="W1080" s="4" t="s">
        <v>103</v>
      </c>
      <c r="X1080" s="4" t="s">
        <v>143</v>
      </c>
      <c r="Y1080" s="4" t="s">
        <v>103</v>
      </c>
      <c r="Z1080" t="str">
        <f t="shared" si="17"/>
        <v>Mar-24</v>
      </c>
    </row>
    <row r="1081" spans="1:26" ht="43.2" x14ac:dyDescent="0.3">
      <c r="A1081" s="89">
        <v>365</v>
      </c>
      <c r="B1081" s="4" t="s">
        <v>129</v>
      </c>
      <c r="C1081" s="4" t="s">
        <v>130</v>
      </c>
      <c r="D1081" s="4" t="s">
        <v>1481</v>
      </c>
      <c r="E1081" s="4" t="s">
        <v>103</v>
      </c>
      <c r="F1081" s="4" t="s">
        <v>131</v>
      </c>
      <c r="G1081" s="4" t="s">
        <v>132</v>
      </c>
      <c r="H1081" s="4" t="s">
        <v>167</v>
      </c>
      <c r="I1081" s="5" t="s">
        <v>2810</v>
      </c>
      <c r="J1081" s="5" t="s">
        <v>2145</v>
      </c>
      <c r="K1081" s="5" t="s">
        <v>2877</v>
      </c>
      <c r="L1081" s="5" t="s">
        <v>234</v>
      </c>
      <c r="M1081" s="4" t="s">
        <v>223</v>
      </c>
      <c r="N1081" s="4" t="s">
        <v>3741</v>
      </c>
      <c r="O1081" s="4" t="s">
        <v>103</v>
      </c>
      <c r="P1081" s="4" t="s">
        <v>3742</v>
      </c>
      <c r="Q1081" s="4" t="s">
        <v>3743</v>
      </c>
      <c r="R1081" s="5">
        <v>62297</v>
      </c>
      <c r="S1081" s="5">
        <v>315</v>
      </c>
      <c r="T1081" s="5">
        <v>315</v>
      </c>
      <c r="U1081" s="4" t="s">
        <v>3744</v>
      </c>
      <c r="V1081" s="4" t="s">
        <v>197</v>
      </c>
      <c r="W1081" s="4" t="s">
        <v>103</v>
      </c>
      <c r="X1081" s="4" t="s">
        <v>143</v>
      </c>
      <c r="Y1081" s="4">
        <v>72071</v>
      </c>
      <c r="Z1081" t="str">
        <f t="shared" si="17"/>
        <v>Mar-24</v>
      </c>
    </row>
    <row r="1082" spans="1:26" ht="72" x14ac:dyDescent="0.3">
      <c r="A1082" s="89">
        <v>366</v>
      </c>
      <c r="B1082" s="4" t="s">
        <v>129</v>
      </c>
      <c r="C1082" s="4" t="s">
        <v>130</v>
      </c>
      <c r="D1082" s="4" t="s">
        <v>1481</v>
      </c>
      <c r="E1082" s="4" t="s">
        <v>103</v>
      </c>
      <c r="F1082" s="4" t="s">
        <v>131</v>
      </c>
      <c r="G1082" s="4" t="s">
        <v>132</v>
      </c>
      <c r="H1082" s="4" t="s">
        <v>167</v>
      </c>
      <c r="I1082" s="5" t="s">
        <v>2810</v>
      </c>
      <c r="J1082" s="5" t="s">
        <v>145</v>
      </c>
      <c r="K1082" s="5" t="s">
        <v>2810</v>
      </c>
      <c r="L1082" s="5" t="s">
        <v>246</v>
      </c>
      <c r="M1082" s="4" t="s">
        <v>223</v>
      </c>
      <c r="N1082" s="4" t="s">
        <v>3745</v>
      </c>
      <c r="O1082" s="4" t="s">
        <v>170</v>
      </c>
      <c r="P1082" s="4" t="s">
        <v>3745</v>
      </c>
      <c r="Q1082" s="4" t="s">
        <v>3746</v>
      </c>
      <c r="R1082" s="5">
        <v>62291</v>
      </c>
      <c r="S1082" s="5">
        <v>210</v>
      </c>
      <c r="T1082" s="5">
        <v>210</v>
      </c>
      <c r="U1082" s="4" t="s">
        <v>3747</v>
      </c>
      <c r="V1082" s="4" t="s">
        <v>151</v>
      </c>
      <c r="W1082" s="4" t="s">
        <v>103</v>
      </c>
      <c r="X1082" s="4" t="s">
        <v>143</v>
      </c>
      <c r="Y1082" s="4" t="s">
        <v>159</v>
      </c>
      <c r="Z1082" t="str">
        <f t="shared" si="17"/>
        <v>Mar-24</v>
      </c>
    </row>
    <row r="1083" spans="1:26" ht="57.6" x14ac:dyDescent="0.3">
      <c r="A1083" s="89">
        <v>367</v>
      </c>
      <c r="B1083" s="4" t="s">
        <v>129</v>
      </c>
      <c r="C1083" s="4" t="s">
        <v>130</v>
      </c>
      <c r="D1083" s="4" t="s">
        <v>1481</v>
      </c>
      <c r="E1083" s="4" t="s">
        <v>103</v>
      </c>
      <c r="F1083" s="4" t="s">
        <v>131</v>
      </c>
      <c r="G1083" s="4" t="s">
        <v>166</v>
      </c>
      <c r="H1083" s="4" t="s">
        <v>167</v>
      </c>
      <c r="I1083" s="5" t="s">
        <v>2877</v>
      </c>
      <c r="J1083" s="5" t="s">
        <v>315</v>
      </c>
      <c r="K1083" s="5" t="s">
        <v>3040</v>
      </c>
      <c r="L1083" s="5" t="s">
        <v>216</v>
      </c>
      <c r="M1083" s="4" t="s">
        <v>168</v>
      </c>
      <c r="N1083" s="4" t="s">
        <v>3748</v>
      </c>
      <c r="O1083" s="4" t="s">
        <v>170</v>
      </c>
      <c r="P1083" s="4" t="s">
        <v>3748</v>
      </c>
      <c r="Q1083" s="4" t="s">
        <v>3749</v>
      </c>
      <c r="R1083" s="5">
        <v>62377</v>
      </c>
      <c r="S1083" s="5">
        <v>90</v>
      </c>
      <c r="T1083" s="5">
        <v>90</v>
      </c>
      <c r="U1083" s="4" t="s">
        <v>2323</v>
      </c>
      <c r="V1083" s="4" t="s">
        <v>197</v>
      </c>
      <c r="W1083" s="4" t="s">
        <v>103</v>
      </c>
      <c r="X1083" s="4" t="s">
        <v>143</v>
      </c>
      <c r="Y1083" s="4" t="s">
        <v>103</v>
      </c>
      <c r="Z1083" t="str">
        <f t="shared" si="17"/>
        <v>Mar-24</v>
      </c>
    </row>
    <row r="1084" spans="1:26" ht="43.2" x14ac:dyDescent="0.3">
      <c r="A1084" s="89">
        <v>368</v>
      </c>
      <c r="B1084" s="4" t="s">
        <v>129</v>
      </c>
      <c r="C1084" s="4" t="s">
        <v>130</v>
      </c>
      <c r="D1084" s="4" t="s">
        <v>1481</v>
      </c>
      <c r="E1084" s="4" t="s">
        <v>103</v>
      </c>
      <c r="F1084" s="4" t="s">
        <v>131</v>
      </c>
      <c r="G1084" s="4" t="s">
        <v>166</v>
      </c>
      <c r="H1084" s="4" t="s">
        <v>133</v>
      </c>
      <c r="I1084" s="5" t="s">
        <v>3040</v>
      </c>
      <c r="J1084" s="5" t="s">
        <v>361</v>
      </c>
      <c r="K1084" s="5" t="s">
        <v>3040</v>
      </c>
      <c r="L1084" s="5" t="s">
        <v>1477</v>
      </c>
      <c r="M1084" s="4" t="s">
        <v>263</v>
      </c>
      <c r="N1084" s="4" t="s">
        <v>3750</v>
      </c>
      <c r="O1084" s="4" t="s">
        <v>103</v>
      </c>
      <c r="P1084" s="4" t="s">
        <v>3750</v>
      </c>
      <c r="Q1084" s="4" t="s">
        <v>3751</v>
      </c>
      <c r="R1084" s="5">
        <v>62361</v>
      </c>
      <c r="S1084" s="5">
        <v>50</v>
      </c>
      <c r="T1084" s="5">
        <v>50</v>
      </c>
      <c r="U1084" s="4" t="s">
        <v>2127</v>
      </c>
      <c r="V1084" s="4" t="s">
        <v>142</v>
      </c>
      <c r="W1084" s="4" t="s">
        <v>103</v>
      </c>
      <c r="X1084" s="4" t="s">
        <v>394</v>
      </c>
      <c r="Y1084" s="4" t="s">
        <v>103</v>
      </c>
      <c r="Z1084" t="str">
        <f t="shared" si="17"/>
        <v>Mar-24</v>
      </c>
    </row>
    <row r="1085" spans="1:26" ht="57.6" x14ac:dyDescent="0.3">
      <c r="A1085" s="89">
        <v>369</v>
      </c>
      <c r="B1085" s="4" t="s">
        <v>129</v>
      </c>
      <c r="C1085" s="4" t="s">
        <v>130</v>
      </c>
      <c r="D1085" s="4" t="s">
        <v>1481</v>
      </c>
      <c r="E1085" s="4" t="s">
        <v>103</v>
      </c>
      <c r="F1085" s="4" t="s">
        <v>131</v>
      </c>
      <c r="G1085" s="4" t="s">
        <v>132</v>
      </c>
      <c r="H1085" s="4" t="s">
        <v>167</v>
      </c>
      <c r="I1085" s="5" t="s">
        <v>3097</v>
      </c>
      <c r="J1085" s="5" t="s">
        <v>550</v>
      </c>
      <c r="K1085" s="5" t="s">
        <v>3097</v>
      </c>
      <c r="L1085" s="5" t="s">
        <v>242</v>
      </c>
      <c r="M1085" s="4" t="s">
        <v>223</v>
      </c>
      <c r="N1085" s="4" t="s">
        <v>3752</v>
      </c>
      <c r="O1085" s="4" t="s">
        <v>103</v>
      </c>
      <c r="P1085" s="4" t="s">
        <v>3752</v>
      </c>
      <c r="Q1085" s="4" t="s">
        <v>3753</v>
      </c>
      <c r="R1085" s="5">
        <v>62368</v>
      </c>
      <c r="S1085" s="5">
        <v>660</v>
      </c>
      <c r="T1085" s="5">
        <v>660</v>
      </c>
      <c r="U1085" s="4" t="s">
        <v>103</v>
      </c>
      <c r="V1085" s="4" t="s">
        <v>142</v>
      </c>
      <c r="W1085" s="4" t="s">
        <v>103</v>
      </c>
      <c r="X1085" s="4" t="s">
        <v>143</v>
      </c>
      <c r="Y1085" s="4" t="s">
        <v>152</v>
      </c>
      <c r="Z1085" t="str">
        <f t="shared" si="17"/>
        <v>Mar-24</v>
      </c>
    </row>
    <row r="1086" spans="1:26" ht="43.2" x14ac:dyDescent="0.3">
      <c r="A1086" s="89">
        <v>370</v>
      </c>
      <c r="B1086" s="4" t="s">
        <v>129</v>
      </c>
      <c r="C1086" s="4" t="s">
        <v>130</v>
      </c>
      <c r="D1086" s="4" t="s">
        <v>1481</v>
      </c>
      <c r="E1086" s="4" t="s">
        <v>103</v>
      </c>
      <c r="F1086" s="4" t="s">
        <v>131</v>
      </c>
      <c r="G1086" s="4" t="s">
        <v>132</v>
      </c>
      <c r="H1086" s="4" t="s">
        <v>133</v>
      </c>
      <c r="I1086" s="5" t="s">
        <v>2820</v>
      </c>
      <c r="J1086" s="5" t="s">
        <v>202</v>
      </c>
      <c r="K1086" s="5" t="s">
        <v>2820</v>
      </c>
      <c r="L1086" s="5" t="s">
        <v>302</v>
      </c>
      <c r="M1086" s="4" t="s">
        <v>137</v>
      </c>
      <c r="N1086" s="4" t="s">
        <v>3754</v>
      </c>
      <c r="O1086" s="4" t="s">
        <v>103</v>
      </c>
      <c r="P1086" s="4" t="s">
        <v>3755</v>
      </c>
      <c r="Q1086" s="4" t="s">
        <v>3756</v>
      </c>
      <c r="R1086" s="5">
        <v>62383</v>
      </c>
      <c r="S1086" s="5">
        <v>30</v>
      </c>
      <c r="T1086" s="5">
        <v>30</v>
      </c>
      <c r="U1086" s="4" t="s">
        <v>260</v>
      </c>
      <c r="V1086" s="4" t="s">
        <v>197</v>
      </c>
      <c r="W1086" s="4" t="s">
        <v>103</v>
      </c>
      <c r="X1086" s="4" t="s">
        <v>143</v>
      </c>
      <c r="Y1086" s="4" t="s">
        <v>152</v>
      </c>
      <c r="Z1086" t="str">
        <f t="shared" si="17"/>
        <v>Mar-24</v>
      </c>
    </row>
    <row r="1087" spans="1:26" ht="57.6" x14ac:dyDescent="0.3">
      <c r="A1087" s="89">
        <v>371</v>
      </c>
      <c r="B1087" s="4" t="s">
        <v>129</v>
      </c>
      <c r="C1087" s="4" t="s">
        <v>130</v>
      </c>
      <c r="D1087" s="4" t="s">
        <v>1481</v>
      </c>
      <c r="E1087" s="4" t="s">
        <v>103</v>
      </c>
      <c r="F1087" s="4" t="s">
        <v>131</v>
      </c>
      <c r="G1087" s="4" t="s">
        <v>132</v>
      </c>
      <c r="H1087" s="4" t="s">
        <v>167</v>
      </c>
      <c r="I1087" s="5" t="s">
        <v>2826</v>
      </c>
      <c r="J1087" s="5" t="s">
        <v>353</v>
      </c>
      <c r="K1087" s="5" t="s">
        <v>2826</v>
      </c>
      <c r="L1087" s="5" t="s">
        <v>621</v>
      </c>
      <c r="M1087" s="4" t="s">
        <v>223</v>
      </c>
      <c r="N1087" s="4" t="s">
        <v>3757</v>
      </c>
      <c r="O1087" s="4" t="s">
        <v>170</v>
      </c>
      <c r="P1087" s="4" t="s">
        <v>3757</v>
      </c>
      <c r="Q1087" s="4" t="s">
        <v>3758</v>
      </c>
      <c r="R1087" s="5">
        <v>62426</v>
      </c>
      <c r="S1087" s="5">
        <v>60</v>
      </c>
      <c r="T1087" s="5">
        <v>60</v>
      </c>
      <c r="U1087" s="4" t="s">
        <v>103</v>
      </c>
      <c r="V1087" s="4" t="s">
        <v>151</v>
      </c>
      <c r="W1087" s="4" t="s">
        <v>103</v>
      </c>
      <c r="X1087" s="4" t="s">
        <v>143</v>
      </c>
      <c r="Y1087" s="4" t="s">
        <v>152</v>
      </c>
      <c r="Z1087" t="str">
        <f t="shared" si="17"/>
        <v>Mar-24</v>
      </c>
    </row>
    <row r="1088" spans="1:26" ht="43.2" x14ac:dyDescent="0.3">
      <c r="A1088" s="89">
        <v>372</v>
      </c>
      <c r="B1088" s="4" t="s">
        <v>129</v>
      </c>
      <c r="C1088" s="4" t="s">
        <v>130</v>
      </c>
      <c r="D1088" s="4" t="s">
        <v>1481</v>
      </c>
      <c r="E1088" s="4" t="s">
        <v>103</v>
      </c>
      <c r="F1088" s="4" t="s">
        <v>131</v>
      </c>
      <c r="G1088" s="4" t="s">
        <v>132</v>
      </c>
      <c r="H1088" s="4" t="s">
        <v>167</v>
      </c>
      <c r="I1088" s="5" t="s">
        <v>2826</v>
      </c>
      <c r="J1088" s="5" t="s">
        <v>183</v>
      </c>
      <c r="K1088" s="5" t="s">
        <v>2826</v>
      </c>
      <c r="L1088" s="5" t="s">
        <v>251</v>
      </c>
      <c r="M1088" s="4" t="s">
        <v>223</v>
      </c>
      <c r="N1088" s="4" t="s">
        <v>608</v>
      </c>
      <c r="O1088" s="4" t="s">
        <v>103</v>
      </c>
      <c r="P1088" s="4" t="s">
        <v>3759</v>
      </c>
      <c r="Q1088" s="4" t="s">
        <v>3760</v>
      </c>
      <c r="R1088" s="5">
        <v>62402</v>
      </c>
      <c r="S1088" s="5">
        <v>30</v>
      </c>
      <c r="T1088" s="5">
        <v>30</v>
      </c>
      <c r="U1088" s="4" t="s">
        <v>1170</v>
      </c>
      <c r="V1088" s="4" t="s">
        <v>142</v>
      </c>
      <c r="W1088" s="4" t="s">
        <v>103</v>
      </c>
      <c r="X1088" s="4" t="s">
        <v>143</v>
      </c>
      <c r="Y1088" s="4" t="s">
        <v>152</v>
      </c>
      <c r="Z1088" t="str">
        <f t="shared" si="17"/>
        <v>Mar-24</v>
      </c>
    </row>
    <row r="1089" spans="1:26" ht="43.2" x14ac:dyDescent="0.3">
      <c r="A1089" s="89">
        <v>373</v>
      </c>
      <c r="B1089" s="4" t="s">
        <v>129</v>
      </c>
      <c r="C1089" s="4" t="s">
        <v>130</v>
      </c>
      <c r="D1089" s="4" t="s">
        <v>1481</v>
      </c>
      <c r="E1089" s="4" t="s">
        <v>103</v>
      </c>
      <c r="F1089" s="4" t="s">
        <v>131</v>
      </c>
      <c r="G1089" s="4" t="s">
        <v>166</v>
      </c>
      <c r="H1089" s="4" t="s">
        <v>167</v>
      </c>
      <c r="I1089" s="5" t="s">
        <v>2826</v>
      </c>
      <c r="J1089" s="5" t="s">
        <v>234</v>
      </c>
      <c r="K1089" s="5" t="s">
        <v>2826</v>
      </c>
      <c r="L1089" s="5" t="s">
        <v>1274</v>
      </c>
      <c r="M1089" s="4" t="s">
        <v>168</v>
      </c>
      <c r="N1089" s="4" t="s">
        <v>3761</v>
      </c>
      <c r="O1089" s="4" t="s">
        <v>2601</v>
      </c>
      <c r="P1089" s="4" t="s">
        <v>3761</v>
      </c>
      <c r="Q1089" s="4" t="s">
        <v>3762</v>
      </c>
      <c r="R1089" s="5">
        <v>62394</v>
      </c>
      <c r="S1089" s="5">
        <v>40</v>
      </c>
      <c r="T1089" s="5">
        <v>40</v>
      </c>
      <c r="U1089" s="4" t="s">
        <v>103</v>
      </c>
      <c r="V1089" s="4" t="s">
        <v>197</v>
      </c>
      <c r="W1089" s="4" t="s">
        <v>103</v>
      </c>
      <c r="X1089" s="4" t="s">
        <v>143</v>
      </c>
      <c r="Y1089" s="4" t="s">
        <v>103</v>
      </c>
      <c r="Z1089" t="str">
        <f t="shared" si="17"/>
        <v>Mar-24</v>
      </c>
    </row>
    <row r="1090" spans="1:26" ht="43.2" x14ac:dyDescent="0.3">
      <c r="A1090" s="89">
        <v>374</v>
      </c>
      <c r="B1090" s="4" t="s">
        <v>129</v>
      </c>
      <c r="C1090" s="4" t="s">
        <v>130</v>
      </c>
      <c r="D1090" s="4" t="s">
        <v>1481</v>
      </c>
      <c r="E1090" s="4" t="s">
        <v>103</v>
      </c>
      <c r="F1090" s="4" t="s">
        <v>131</v>
      </c>
      <c r="G1090" s="4" t="s">
        <v>132</v>
      </c>
      <c r="H1090" s="4" t="s">
        <v>167</v>
      </c>
      <c r="I1090" s="5" t="s">
        <v>2794</v>
      </c>
      <c r="J1090" s="5" t="s">
        <v>191</v>
      </c>
      <c r="K1090" s="5" t="s">
        <v>2927</v>
      </c>
      <c r="L1090" s="5" t="s">
        <v>550</v>
      </c>
      <c r="M1090" s="4" t="s">
        <v>223</v>
      </c>
      <c r="N1090" s="4" t="s">
        <v>3763</v>
      </c>
      <c r="O1090" s="4" t="s">
        <v>103</v>
      </c>
      <c r="P1090" s="4" t="s">
        <v>3763</v>
      </c>
      <c r="Q1090" s="4" t="s">
        <v>3764</v>
      </c>
      <c r="R1090" s="5">
        <v>62473</v>
      </c>
      <c r="S1090" s="5">
        <v>480</v>
      </c>
      <c r="T1090" s="5">
        <v>480</v>
      </c>
      <c r="U1090" s="4" t="s">
        <v>1713</v>
      </c>
      <c r="V1090" s="4" t="s">
        <v>197</v>
      </c>
      <c r="W1090" s="4" t="s">
        <v>103</v>
      </c>
      <c r="X1090" s="4" t="s">
        <v>143</v>
      </c>
      <c r="Y1090" s="4" t="s">
        <v>152</v>
      </c>
      <c r="Z1090" t="str">
        <f t="shared" si="17"/>
        <v>Mar-24</v>
      </c>
    </row>
    <row r="1091" spans="1:26" ht="100.8" x14ac:dyDescent="0.3">
      <c r="A1091" s="89">
        <v>375</v>
      </c>
      <c r="B1091" s="4" t="s">
        <v>129</v>
      </c>
      <c r="C1091" s="4" t="s">
        <v>130</v>
      </c>
      <c r="D1091" s="4" t="s">
        <v>1481</v>
      </c>
      <c r="E1091" s="4" t="s">
        <v>103</v>
      </c>
      <c r="F1091" s="4" t="s">
        <v>131</v>
      </c>
      <c r="G1091" s="4" t="s">
        <v>132</v>
      </c>
      <c r="H1091" s="4" t="s">
        <v>167</v>
      </c>
      <c r="I1091" s="5" t="s">
        <v>2927</v>
      </c>
      <c r="J1091" s="5" t="s">
        <v>315</v>
      </c>
      <c r="K1091" s="5" t="s">
        <v>2834</v>
      </c>
      <c r="L1091" s="5" t="s">
        <v>695</v>
      </c>
      <c r="M1091" s="4" t="s">
        <v>223</v>
      </c>
      <c r="N1091" s="4" t="s">
        <v>3765</v>
      </c>
      <c r="O1091" s="4" t="s">
        <v>103</v>
      </c>
      <c r="P1091" s="4" t="s">
        <v>3765</v>
      </c>
      <c r="Q1091" s="4" t="s">
        <v>3766</v>
      </c>
      <c r="R1091" s="5">
        <v>62460</v>
      </c>
      <c r="S1091" s="5">
        <v>360</v>
      </c>
      <c r="T1091" s="5">
        <v>360</v>
      </c>
      <c r="U1091" s="4" t="s">
        <v>370</v>
      </c>
      <c r="V1091" s="4" t="s">
        <v>197</v>
      </c>
      <c r="W1091" s="4" t="s">
        <v>103</v>
      </c>
      <c r="X1091" s="4" t="s">
        <v>143</v>
      </c>
      <c r="Y1091" s="4" t="s">
        <v>152</v>
      </c>
      <c r="Z1091" t="str">
        <f t="shared" si="17"/>
        <v>Mar-24</v>
      </c>
    </row>
    <row r="1092" spans="1:26" ht="43.2" x14ac:dyDescent="0.3">
      <c r="A1092" s="89">
        <v>376</v>
      </c>
      <c r="B1092" s="4" t="s">
        <v>129</v>
      </c>
      <c r="C1092" s="4" t="s">
        <v>130</v>
      </c>
      <c r="D1092" s="4" t="s">
        <v>1481</v>
      </c>
      <c r="E1092" s="4" t="s">
        <v>103</v>
      </c>
      <c r="F1092" s="4" t="s">
        <v>131</v>
      </c>
      <c r="G1092" s="4" t="s">
        <v>166</v>
      </c>
      <c r="H1092" s="4" t="s">
        <v>167</v>
      </c>
      <c r="I1092" s="5" t="s">
        <v>2900</v>
      </c>
      <c r="J1092" s="5" t="s">
        <v>365</v>
      </c>
      <c r="K1092" s="5" t="s">
        <v>2900</v>
      </c>
      <c r="L1092" s="5" t="s">
        <v>759</v>
      </c>
      <c r="M1092" s="4" t="s">
        <v>168</v>
      </c>
      <c r="N1092" s="4" t="s">
        <v>3767</v>
      </c>
      <c r="O1092" s="4" t="s">
        <v>2601</v>
      </c>
      <c r="P1092" s="4" t="s">
        <v>3767</v>
      </c>
      <c r="Q1092" s="4" t="s">
        <v>3768</v>
      </c>
      <c r="R1092" s="5">
        <v>62487</v>
      </c>
      <c r="S1092" s="5">
        <v>30</v>
      </c>
      <c r="T1092" s="5">
        <v>30</v>
      </c>
      <c r="U1092" s="4" t="s">
        <v>173</v>
      </c>
      <c r="V1092" s="4" t="s">
        <v>151</v>
      </c>
      <c r="W1092" s="4" t="s">
        <v>103</v>
      </c>
      <c r="X1092" s="4" t="s">
        <v>143</v>
      </c>
      <c r="Y1092" s="4" t="s">
        <v>103</v>
      </c>
      <c r="Z1092" t="str">
        <f t="shared" si="17"/>
        <v>Mar-24</v>
      </c>
    </row>
    <row r="1093" spans="1:26" ht="43.2" x14ac:dyDescent="0.3">
      <c r="A1093" s="89">
        <v>377</v>
      </c>
      <c r="B1093" s="4" t="s">
        <v>129</v>
      </c>
      <c r="C1093" s="4" t="s">
        <v>130</v>
      </c>
      <c r="D1093" s="4" t="s">
        <v>1481</v>
      </c>
      <c r="E1093" s="4" t="s">
        <v>103</v>
      </c>
      <c r="F1093" s="4" t="s">
        <v>131</v>
      </c>
      <c r="G1093" s="4" t="s">
        <v>132</v>
      </c>
      <c r="H1093" s="4" t="s">
        <v>133</v>
      </c>
      <c r="I1093" s="5" t="s">
        <v>2900</v>
      </c>
      <c r="J1093" s="5" t="s">
        <v>652</v>
      </c>
      <c r="K1093" s="5" t="s">
        <v>2900</v>
      </c>
      <c r="L1093" s="5" t="s">
        <v>467</v>
      </c>
      <c r="M1093" s="4" t="s">
        <v>137</v>
      </c>
      <c r="N1093" s="4" t="s">
        <v>3769</v>
      </c>
      <c r="O1093" s="4" t="s">
        <v>103</v>
      </c>
      <c r="P1093" s="4" t="s">
        <v>3770</v>
      </c>
      <c r="Q1093" s="4" t="s">
        <v>3771</v>
      </c>
      <c r="R1093" s="5">
        <v>62522</v>
      </c>
      <c r="S1093" s="5">
        <v>390</v>
      </c>
      <c r="T1093" s="5">
        <v>390</v>
      </c>
      <c r="U1093" s="4" t="s">
        <v>221</v>
      </c>
      <c r="V1093" s="4" t="s">
        <v>142</v>
      </c>
      <c r="W1093" s="4" t="s">
        <v>103</v>
      </c>
      <c r="X1093" s="4" t="s">
        <v>143</v>
      </c>
      <c r="Y1093" s="4" t="s">
        <v>152</v>
      </c>
      <c r="Z1093" t="str">
        <f t="shared" si="17"/>
        <v>Mar-24</v>
      </c>
    </row>
    <row r="1094" spans="1:26" ht="100.8" x14ac:dyDescent="0.3">
      <c r="A1094" s="89">
        <v>378</v>
      </c>
      <c r="B1094" s="4" t="s">
        <v>129</v>
      </c>
      <c r="C1094" s="4" t="s">
        <v>130</v>
      </c>
      <c r="D1094" s="4" t="s">
        <v>1481</v>
      </c>
      <c r="E1094" s="4" t="s">
        <v>103</v>
      </c>
      <c r="F1094" s="4" t="s">
        <v>131</v>
      </c>
      <c r="G1094" s="4" t="s">
        <v>132</v>
      </c>
      <c r="H1094" s="4" t="s">
        <v>167</v>
      </c>
      <c r="I1094" s="5" t="s">
        <v>2798</v>
      </c>
      <c r="J1094" s="5" t="s">
        <v>191</v>
      </c>
      <c r="K1094" s="5" t="s">
        <v>2839</v>
      </c>
      <c r="L1094" s="5" t="s">
        <v>550</v>
      </c>
      <c r="M1094" s="4" t="s">
        <v>223</v>
      </c>
      <c r="N1094" s="4" t="s">
        <v>2605</v>
      </c>
      <c r="O1094" s="4" t="s">
        <v>3772</v>
      </c>
      <c r="P1094" s="4" t="s">
        <v>2605</v>
      </c>
      <c r="Q1094" s="4" t="s">
        <v>3773</v>
      </c>
      <c r="R1094" s="5">
        <v>62527</v>
      </c>
      <c r="S1094" s="5">
        <v>480</v>
      </c>
      <c r="T1094" s="5">
        <v>480</v>
      </c>
      <c r="U1094" s="4" t="s">
        <v>3774</v>
      </c>
      <c r="V1094" s="4" t="s">
        <v>197</v>
      </c>
      <c r="W1094" s="4" t="s">
        <v>103</v>
      </c>
      <c r="X1094" s="4" t="s">
        <v>143</v>
      </c>
      <c r="Y1094" s="4" t="s">
        <v>159</v>
      </c>
      <c r="Z1094" t="str">
        <f t="shared" si="17"/>
        <v>Mar-24</v>
      </c>
    </row>
    <row r="1095" spans="1:26" ht="43.2" x14ac:dyDescent="0.3">
      <c r="A1095" s="89">
        <v>379</v>
      </c>
      <c r="B1095" s="4" t="s">
        <v>129</v>
      </c>
      <c r="C1095" s="4" t="s">
        <v>130</v>
      </c>
      <c r="D1095" s="4" t="s">
        <v>1481</v>
      </c>
      <c r="E1095" s="4" t="s">
        <v>103</v>
      </c>
      <c r="F1095" s="4" t="s">
        <v>131</v>
      </c>
      <c r="G1095" s="4" t="s">
        <v>132</v>
      </c>
      <c r="H1095" s="4" t="s">
        <v>167</v>
      </c>
      <c r="I1095" s="5" t="s">
        <v>2941</v>
      </c>
      <c r="J1095" s="5" t="s">
        <v>160</v>
      </c>
      <c r="K1095" s="5" t="s">
        <v>2941</v>
      </c>
      <c r="L1095" s="5" t="s">
        <v>474</v>
      </c>
      <c r="M1095" s="4" t="s">
        <v>223</v>
      </c>
      <c r="N1095" s="4" t="s">
        <v>3775</v>
      </c>
      <c r="O1095" s="4" t="s">
        <v>103</v>
      </c>
      <c r="P1095" s="4" t="s">
        <v>3775</v>
      </c>
      <c r="Q1095" s="4" t="s">
        <v>3776</v>
      </c>
      <c r="R1095" s="5">
        <v>62583</v>
      </c>
      <c r="S1095" s="5">
        <v>210</v>
      </c>
      <c r="T1095" s="5">
        <v>210</v>
      </c>
      <c r="U1095" s="4" t="s">
        <v>3264</v>
      </c>
      <c r="V1095" s="4" t="s">
        <v>142</v>
      </c>
      <c r="W1095" s="4" t="s">
        <v>103</v>
      </c>
      <c r="X1095" s="4" t="s">
        <v>143</v>
      </c>
      <c r="Y1095" s="4">
        <v>70403</v>
      </c>
      <c r="Z1095" t="str">
        <f t="shared" si="17"/>
        <v>Mar-24</v>
      </c>
    </row>
    <row r="1096" spans="1:26" ht="57.6" x14ac:dyDescent="0.3">
      <c r="A1096" s="89">
        <v>380</v>
      </c>
      <c r="B1096" s="4" t="s">
        <v>129</v>
      </c>
      <c r="C1096" s="4" t="s">
        <v>130</v>
      </c>
      <c r="D1096" s="4" t="s">
        <v>1481</v>
      </c>
      <c r="E1096" s="4" t="s">
        <v>103</v>
      </c>
      <c r="F1096" s="4" t="s">
        <v>131</v>
      </c>
      <c r="G1096" s="4" t="s">
        <v>132</v>
      </c>
      <c r="H1096" s="4" t="s">
        <v>167</v>
      </c>
      <c r="I1096" s="5" t="s">
        <v>2941</v>
      </c>
      <c r="J1096" s="5" t="s">
        <v>696</v>
      </c>
      <c r="K1096" s="5" t="s">
        <v>2941</v>
      </c>
      <c r="L1096" s="5" t="s">
        <v>235</v>
      </c>
      <c r="M1096" s="4" t="s">
        <v>223</v>
      </c>
      <c r="N1096" s="4" t="s">
        <v>3777</v>
      </c>
      <c r="O1096" s="4" t="s">
        <v>2003</v>
      </c>
      <c r="P1096" s="4" t="s">
        <v>3777</v>
      </c>
      <c r="Q1096" s="4" t="s">
        <v>3778</v>
      </c>
      <c r="R1096" s="5">
        <v>62576</v>
      </c>
      <c r="S1096" s="5">
        <v>15</v>
      </c>
      <c r="T1096" s="5">
        <v>15</v>
      </c>
      <c r="U1096" s="4" t="s">
        <v>417</v>
      </c>
      <c r="V1096" s="4" t="s">
        <v>197</v>
      </c>
      <c r="W1096" s="4" t="s">
        <v>103</v>
      </c>
      <c r="X1096" s="4" t="s">
        <v>143</v>
      </c>
      <c r="Y1096" s="4" t="s">
        <v>152</v>
      </c>
      <c r="Z1096" t="str">
        <f t="shared" si="17"/>
        <v>Mar-24</v>
      </c>
    </row>
    <row r="1097" spans="1:26" ht="57.6" x14ac:dyDescent="0.3">
      <c r="A1097" s="89">
        <v>381</v>
      </c>
      <c r="B1097" s="4" t="s">
        <v>129</v>
      </c>
      <c r="C1097" s="4" t="s">
        <v>3779</v>
      </c>
      <c r="D1097" s="4" t="s">
        <v>3780</v>
      </c>
      <c r="E1097" s="4" t="s">
        <v>103</v>
      </c>
      <c r="F1097" s="4" t="s">
        <v>131</v>
      </c>
      <c r="G1097" s="4" t="s">
        <v>132</v>
      </c>
      <c r="H1097" s="4" t="s">
        <v>133</v>
      </c>
      <c r="I1097" s="5" t="s">
        <v>2757</v>
      </c>
      <c r="J1097" s="5" t="s">
        <v>550</v>
      </c>
      <c r="K1097" s="5" t="s">
        <v>2757</v>
      </c>
      <c r="L1097" s="5" t="s">
        <v>136</v>
      </c>
      <c r="M1097" s="4" t="s">
        <v>137</v>
      </c>
      <c r="N1097" s="4" t="s">
        <v>3781</v>
      </c>
      <c r="O1097" s="4" t="s">
        <v>3782</v>
      </c>
      <c r="P1097" s="4" t="s">
        <v>3783</v>
      </c>
      <c r="Q1097" s="4" t="s">
        <v>3784</v>
      </c>
      <c r="R1097" s="5">
        <v>62387</v>
      </c>
      <c r="S1097" s="5">
        <v>300</v>
      </c>
      <c r="T1097" s="5">
        <v>300</v>
      </c>
      <c r="U1097" s="4" t="s">
        <v>285</v>
      </c>
      <c r="V1097" s="4" t="s">
        <v>142</v>
      </c>
      <c r="W1097" s="4" t="s">
        <v>103</v>
      </c>
      <c r="X1097" s="4" t="s">
        <v>143</v>
      </c>
      <c r="Y1097" s="4">
        <v>69608</v>
      </c>
      <c r="Z1097" t="str">
        <f t="shared" si="17"/>
        <v>Mar-24</v>
      </c>
    </row>
    <row r="1098" spans="1:26" ht="57.6" x14ac:dyDescent="0.3">
      <c r="A1098" s="89">
        <v>382</v>
      </c>
      <c r="B1098" s="4" t="s">
        <v>129</v>
      </c>
      <c r="C1098" s="4" t="s">
        <v>1335</v>
      </c>
      <c r="D1098" s="4" t="s">
        <v>3785</v>
      </c>
      <c r="E1098" s="4" t="s">
        <v>103</v>
      </c>
      <c r="F1098" s="4" t="s">
        <v>3786</v>
      </c>
      <c r="G1098" s="4" t="s">
        <v>132</v>
      </c>
      <c r="H1098" s="4" t="s">
        <v>277</v>
      </c>
      <c r="I1098" s="5" t="s">
        <v>2923</v>
      </c>
      <c r="J1098" s="5" t="s">
        <v>296</v>
      </c>
      <c r="K1098" s="5" t="s">
        <v>2923</v>
      </c>
      <c r="L1098" s="5" t="s">
        <v>365</v>
      </c>
      <c r="M1098" s="4" t="s">
        <v>280</v>
      </c>
      <c r="N1098" s="4" t="s">
        <v>3787</v>
      </c>
      <c r="O1098" s="4" t="s">
        <v>170</v>
      </c>
      <c r="P1098" s="4" t="s">
        <v>3787</v>
      </c>
      <c r="Q1098" s="4" t="s">
        <v>3788</v>
      </c>
      <c r="R1098" s="5">
        <v>62373</v>
      </c>
      <c r="S1098" s="5">
        <v>30</v>
      </c>
      <c r="T1098" s="5">
        <v>30</v>
      </c>
      <c r="U1098" s="4" t="s">
        <v>417</v>
      </c>
      <c r="V1098" s="4" t="s">
        <v>151</v>
      </c>
      <c r="W1098" s="4" t="s">
        <v>103</v>
      </c>
      <c r="X1098" s="4" t="s">
        <v>143</v>
      </c>
      <c r="Y1098" s="4" t="s">
        <v>152</v>
      </c>
      <c r="Z1098" t="str">
        <f t="shared" si="17"/>
        <v>Mar-24</v>
      </c>
    </row>
    <row r="1099" spans="1:26" ht="43.2" x14ac:dyDescent="0.3">
      <c r="A1099" s="89">
        <v>383</v>
      </c>
      <c r="B1099" s="4" t="s">
        <v>129</v>
      </c>
      <c r="C1099" s="4" t="s">
        <v>130</v>
      </c>
      <c r="D1099" s="4" t="s">
        <v>1564</v>
      </c>
      <c r="E1099" s="4" t="s">
        <v>103</v>
      </c>
      <c r="F1099" s="4" t="s">
        <v>131</v>
      </c>
      <c r="G1099" s="4" t="s">
        <v>132</v>
      </c>
      <c r="H1099" s="4" t="s">
        <v>133</v>
      </c>
      <c r="I1099" s="5" t="s">
        <v>2826</v>
      </c>
      <c r="J1099" s="5" t="s">
        <v>183</v>
      </c>
      <c r="K1099" s="5" t="s">
        <v>2826</v>
      </c>
      <c r="L1099" s="5" t="s">
        <v>427</v>
      </c>
      <c r="M1099" s="4" t="s">
        <v>137</v>
      </c>
      <c r="N1099" s="4" t="s">
        <v>3789</v>
      </c>
      <c r="O1099" s="4" t="s">
        <v>103</v>
      </c>
      <c r="P1099" s="4" t="s">
        <v>3789</v>
      </c>
      <c r="Q1099" s="4" t="s">
        <v>3790</v>
      </c>
      <c r="R1099" s="5">
        <v>62491</v>
      </c>
      <c r="S1099" s="5">
        <v>240</v>
      </c>
      <c r="T1099" s="5">
        <v>240</v>
      </c>
      <c r="U1099" s="4" t="s">
        <v>895</v>
      </c>
      <c r="V1099" s="4" t="s">
        <v>142</v>
      </c>
      <c r="W1099" s="4" t="s">
        <v>103</v>
      </c>
      <c r="X1099" s="4" t="s">
        <v>143</v>
      </c>
      <c r="Y1099" s="4" t="s">
        <v>152</v>
      </c>
      <c r="Z1099" t="str">
        <f t="shared" si="17"/>
        <v>Mar-24</v>
      </c>
    </row>
    <row r="1100" spans="1:26" ht="43.2" x14ac:dyDescent="0.3">
      <c r="A1100" s="89">
        <v>384</v>
      </c>
      <c r="B1100" s="4" t="s">
        <v>129</v>
      </c>
      <c r="C1100" s="4" t="s">
        <v>130</v>
      </c>
      <c r="D1100" s="4" t="s">
        <v>1564</v>
      </c>
      <c r="E1100" s="4" t="s">
        <v>103</v>
      </c>
      <c r="F1100" s="4" t="s">
        <v>131</v>
      </c>
      <c r="G1100" s="4" t="s">
        <v>132</v>
      </c>
      <c r="H1100" s="4" t="s">
        <v>133</v>
      </c>
      <c r="I1100" s="5" t="s">
        <v>2941</v>
      </c>
      <c r="J1100" s="5" t="s">
        <v>145</v>
      </c>
      <c r="K1100" s="5" t="s">
        <v>2941</v>
      </c>
      <c r="L1100" s="5" t="s">
        <v>467</v>
      </c>
      <c r="M1100" s="4" t="s">
        <v>137</v>
      </c>
      <c r="N1100" s="4" t="s">
        <v>3791</v>
      </c>
      <c r="O1100" s="4" t="s">
        <v>103</v>
      </c>
      <c r="P1100" s="4" t="s">
        <v>3791</v>
      </c>
      <c r="Q1100" s="4" t="s">
        <v>3792</v>
      </c>
      <c r="R1100" s="5">
        <v>62539</v>
      </c>
      <c r="S1100" s="5">
        <v>120</v>
      </c>
      <c r="T1100" s="5">
        <v>120</v>
      </c>
      <c r="U1100" s="4" t="s">
        <v>2127</v>
      </c>
      <c r="V1100" s="4" t="s">
        <v>151</v>
      </c>
      <c r="W1100" s="4" t="s">
        <v>103</v>
      </c>
      <c r="X1100" s="4" t="s">
        <v>143</v>
      </c>
      <c r="Y1100" s="4">
        <v>70356</v>
      </c>
      <c r="Z1100" t="str">
        <f t="shared" si="17"/>
        <v>Mar-24</v>
      </c>
    </row>
    <row r="1101" spans="1:26" ht="43.2" x14ac:dyDescent="0.3">
      <c r="A1101" s="89">
        <v>385</v>
      </c>
      <c r="B1101" s="4" t="s">
        <v>129</v>
      </c>
      <c r="C1101" s="4" t="s">
        <v>130</v>
      </c>
      <c r="D1101" s="4" t="s">
        <v>1491</v>
      </c>
      <c r="E1101" s="4" t="s">
        <v>103</v>
      </c>
      <c r="F1101" s="4" t="s">
        <v>131</v>
      </c>
      <c r="G1101" s="4" t="s">
        <v>132</v>
      </c>
      <c r="H1101" s="4" t="s">
        <v>133</v>
      </c>
      <c r="I1101" s="5" t="s">
        <v>2806</v>
      </c>
      <c r="J1101" s="5" t="s">
        <v>427</v>
      </c>
      <c r="K1101" s="5" t="s">
        <v>2806</v>
      </c>
      <c r="L1101" s="5" t="s">
        <v>2971</v>
      </c>
      <c r="M1101" s="4" t="s">
        <v>137</v>
      </c>
      <c r="N1101" s="4" t="s">
        <v>3793</v>
      </c>
      <c r="O1101" s="4" t="s">
        <v>103</v>
      </c>
      <c r="P1101" s="4" t="s">
        <v>3794</v>
      </c>
      <c r="Q1101" s="4" t="s">
        <v>3795</v>
      </c>
      <c r="R1101" s="5">
        <v>62279</v>
      </c>
      <c r="S1101" s="5">
        <v>20</v>
      </c>
      <c r="T1101" s="5">
        <v>20</v>
      </c>
      <c r="U1101" s="4" t="s">
        <v>491</v>
      </c>
      <c r="V1101" s="4" t="s">
        <v>142</v>
      </c>
      <c r="W1101" s="4" t="s">
        <v>103</v>
      </c>
      <c r="X1101" s="4" t="s">
        <v>143</v>
      </c>
      <c r="Y1101" s="4">
        <v>69713</v>
      </c>
      <c r="Z1101" t="str">
        <f t="shared" ref="Z1101:Z1149" si="18">IF(AND(DAY(K1101) = 1, V1101 = "Third Shift"), TEXT(K1101 - 1, "mmm-yy"), IF(MONTH(K1101) &lt;&gt; MONTH(I1101), TEXT(K1101, "mmm-yy"), TEXT(I1101, "mmm-yy")))</f>
        <v>Mar-24</v>
      </c>
    </row>
    <row r="1102" spans="1:26" ht="43.2" x14ac:dyDescent="0.3">
      <c r="A1102" s="89">
        <v>386</v>
      </c>
      <c r="B1102" s="4" t="s">
        <v>129</v>
      </c>
      <c r="C1102" s="4" t="s">
        <v>130</v>
      </c>
      <c r="D1102" s="4" t="s">
        <v>1491</v>
      </c>
      <c r="E1102" s="4" t="s">
        <v>103</v>
      </c>
      <c r="F1102" s="4" t="s">
        <v>131</v>
      </c>
      <c r="G1102" s="4" t="s">
        <v>132</v>
      </c>
      <c r="H1102" s="4" t="s">
        <v>133</v>
      </c>
      <c r="I1102" s="5" t="s">
        <v>2826</v>
      </c>
      <c r="J1102" s="5" t="s">
        <v>664</v>
      </c>
      <c r="K1102" s="5" t="s">
        <v>2826</v>
      </c>
      <c r="L1102" s="5" t="s">
        <v>160</v>
      </c>
      <c r="M1102" s="4" t="s">
        <v>137</v>
      </c>
      <c r="N1102" s="4" t="s">
        <v>3796</v>
      </c>
      <c r="O1102" s="4" t="s">
        <v>103</v>
      </c>
      <c r="P1102" s="4" t="s">
        <v>3796</v>
      </c>
      <c r="Q1102" s="4" t="s">
        <v>3797</v>
      </c>
      <c r="R1102" s="5">
        <v>62471</v>
      </c>
      <c r="S1102" s="5">
        <v>90</v>
      </c>
      <c r="T1102" s="5">
        <v>90</v>
      </c>
      <c r="U1102" s="4" t="s">
        <v>895</v>
      </c>
      <c r="V1102" s="4" t="s">
        <v>142</v>
      </c>
      <c r="W1102" s="4" t="s">
        <v>103</v>
      </c>
      <c r="X1102" s="4" t="s">
        <v>143</v>
      </c>
      <c r="Y1102" s="4">
        <v>69745</v>
      </c>
      <c r="Z1102" t="str">
        <f t="shared" si="18"/>
        <v>Mar-24</v>
      </c>
    </row>
    <row r="1103" spans="1:26" ht="43.2" x14ac:dyDescent="0.3">
      <c r="A1103" s="89">
        <v>387</v>
      </c>
      <c r="B1103" s="4" t="s">
        <v>129</v>
      </c>
      <c r="C1103" s="4" t="s">
        <v>130</v>
      </c>
      <c r="D1103" s="4" t="s">
        <v>1491</v>
      </c>
      <c r="E1103" s="4" t="s">
        <v>103</v>
      </c>
      <c r="F1103" s="4" t="s">
        <v>131</v>
      </c>
      <c r="G1103" s="4" t="s">
        <v>132</v>
      </c>
      <c r="H1103" s="4" t="s">
        <v>133</v>
      </c>
      <c r="I1103" s="5" t="s">
        <v>2891</v>
      </c>
      <c r="J1103" s="5" t="s">
        <v>1476</v>
      </c>
      <c r="K1103" s="5" t="s">
        <v>2891</v>
      </c>
      <c r="L1103" s="5" t="s">
        <v>145</v>
      </c>
      <c r="M1103" s="4" t="s">
        <v>137</v>
      </c>
      <c r="N1103" s="4" t="s">
        <v>3798</v>
      </c>
      <c r="O1103" s="4" t="s">
        <v>103</v>
      </c>
      <c r="P1103" s="4" t="s">
        <v>3799</v>
      </c>
      <c r="Q1103" s="4" t="s">
        <v>3800</v>
      </c>
      <c r="R1103" s="5">
        <v>62558</v>
      </c>
      <c r="S1103" s="5">
        <v>40</v>
      </c>
      <c r="T1103" s="5">
        <v>40</v>
      </c>
      <c r="U1103" s="4" t="s">
        <v>606</v>
      </c>
      <c r="V1103" s="4" t="s">
        <v>142</v>
      </c>
      <c r="W1103" s="4" t="s">
        <v>103</v>
      </c>
      <c r="X1103" s="4" t="s">
        <v>143</v>
      </c>
      <c r="Y1103" s="4" t="s">
        <v>152</v>
      </c>
      <c r="Z1103" t="str">
        <f t="shared" si="18"/>
        <v>Mar-24</v>
      </c>
    </row>
    <row r="1104" spans="1:26" ht="43.2" x14ac:dyDescent="0.3">
      <c r="A1104" s="89">
        <v>388</v>
      </c>
      <c r="B1104" s="4" t="s">
        <v>129</v>
      </c>
      <c r="C1104" s="4" t="s">
        <v>130</v>
      </c>
      <c r="D1104" s="4" t="s">
        <v>1491</v>
      </c>
      <c r="E1104" s="4" t="s">
        <v>103</v>
      </c>
      <c r="F1104" s="4" t="s">
        <v>131</v>
      </c>
      <c r="G1104" s="4" t="s">
        <v>132</v>
      </c>
      <c r="H1104" s="4" t="s">
        <v>2266</v>
      </c>
      <c r="I1104" s="5" t="s">
        <v>2927</v>
      </c>
      <c r="J1104" s="5" t="s">
        <v>1378</v>
      </c>
      <c r="K1104" s="5" t="s">
        <v>2927</v>
      </c>
      <c r="L1104" s="5" t="s">
        <v>398</v>
      </c>
      <c r="M1104" s="4" t="s">
        <v>2268</v>
      </c>
      <c r="N1104" s="4" t="s">
        <v>3801</v>
      </c>
      <c r="O1104" s="4" t="s">
        <v>103</v>
      </c>
      <c r="P1104" s="4" t="s">
        <v>3802</v>
      </c>
      <c r="Q1104" s="4" t="s">
        <v>3803</v>
      </c>
      <c r="R1104" s="5">
        <v>62555</v>
      </c>
      <c r="S1104" s="5">
        <v>30</v>
      </c>
      <c r="T1104" s="5">
        <v>30</v>
      </c>
      <c r="U1104" s="4" t="s">
        <v>606</v>
      </c>
      <c r="V1104" s="4" t="s">
        <v>142</v>
      </c>
      <c r="W1104" s="4" t="s">
        <v>103</v>
      </c>
      <c r="X1104" s="4" t="s">
        <v>143</v>
      </c>
      <c r="Y1104" s="4" t="s">
        <v>152</v>
      </c>
      <c r="Z1104" t="str">
        <f t="shared" si="18"/>
        <v>Mar-24</v>
      </c>
    </row>
    <row r="1105" spans="1:26" ht="57.6" x14ac:dyDescent="0.3">
      <c r="A1105" s="89">
        <v>389</v>
      </c>
      <c r="B1105" s="4" t="s">
        <v>129</v>
      </c>
      <c r="C1105" s="4" t="s">
        <v>130</v>
      </c>
      <c r="D1105" s="4" t="s">
        <v>1491</v>
      </c>
      <c r="E1105" s="4" t="s">
        <v>103</v>
      </c>
      <c r="F1105" s="4" t="s">
        <v>131</v>
      </c>
      <c r="G1105" s="4" t="s">
        <v>132</v>
      </c>
      <c r="H1105" s="4" t="s">
        <v>167</v>
      </c>
      <c r="I1105" s="5" t="s">
        <v>2941</v>
      </c>
      <c r="J1105" s="5" t="s">
        <v>192</v>
      </c>
      <c r="K1105" s="5" t="s">
        <v>2918</v>
      </c>
      <c r="L1105" s="5" t="s">
        <v>202</v>
      </c>
      <c r="M1105" s="4" t="s">
        <v>223</v>
      </c>
      <c r="N1105" s="4" t="s">
        <v>3804</v>
      </c>
      <c r="O1105" s="4" t="s">
        <v>170</v>
      </c>
      <c r="P1105" s="4" t="s">
        <v>3804</v>
      </c>
      <c r="Q1105" s="4" t="s">
        <v>3805</v>
      </c>
      <c r="R1105" s="5">
        <v>62581</v>
      </c>
      <c r="S1105" s="5">
        <v>60</v>
      </c>
      <c r="T1105" s="5">
        <v>60</v>
      </c>
      <c r="U1105" s="4" t="s">
        <v>417</v>
      </c>
      <c r="V1105" s="4" t="s">
        <v>197</v>
      </c>
      <c r="W1105" s="4" t="s">
        <v>103</v>
      </c>
      <c r="X1105" s="4" t="s">
        <v>143</v>
      </c>
      <c r="Y1105" s="4" t="s">
        <v>152</v>
      </c>
      <c r="Z1105" t="str">
        <f t="shared" si="18"/>
        <v>Mar-24</v>
      </c>
    </row>
    <row r="1106" spans="1:26" ht="43.2" x14ac:dyDescent="0.3">
      <c r="A1106" s="89">
        <v>390</v>
      </c>
      <c r="B1106" s="4" t="s">
        <v>129</v>
      </c>
      <c r="C1106" s="4" t="s">
        <v>130</v>
      </c>
      <c r="D1106" s="4" t="s">
        <v>1491</v>
      </c>
      <c r="E1106" s="4" t="s">
        <v>103</v>
      </c>
      <c r="F1106" s="4" t="s">
        <v>131</v>
      </c>
      <c r="G1106" s="4" t="s">
        <v>132</v>
      </c>
      <c r="H1106" s="4" t="s">
        <v>167</v>
      </c>
      <c r="I1106" s="5" t="s">
        <v>2941</v>
      </c>
      <c r="J1106" s="5" t="s">
        <v>1309</v>
      </c>
      <c r="K1106" s="5" t="s">
        <v>2941</v>
      </c>
      <c r="L1106" s="5" t="s">
        <v>510</v>
      </c>
      <c r="M1106" s="4" t="s">
        <v>223</v>
      </c>
      <c r="N1106" s="4" t="s">
        <v>3806</v>
      </c>
      <c r="O1106" s="4" t="s">
        <v>3807</v>
      </c>
      <c r="P1106" s="4" t="s">
        <v>3806</v>
      </c>
      <c r="Q1106" s="4" t="s">
        <v>3808</v>
      </c>
      <c r="R1106" s="5">
        <v>62575</v>
      </c>
      <c r="S1106" s="5">
        <v>25</v>
      </c>
      <c r="T1106" s="5">
        <v>25</v>
      </c>
      <c r="U1106" s="4" t="s">
        <v>3024</v>
      </c>
      <c r="V1106" s="4" t="s">
        <v>197</v>
      </c>
      <c r="W1106" s="4" t="s">
        <v>103</v>
      </c>
      <c r="X1106" s="4" t="s">
        <v>143</v>
      </c>
      <c r="Y1106" s="4" t="s">
        <v>159</v>
      </c>
      <c r="Z1106" t="str">
        <f t="shared" si="18"/>
        <v>Mar-24</v>
      </c>
    </row>
    <row r="1107" spans="1:26" ht="72" x14ac:dyDescent="0.3">
      <c r="A1107" s="89">
        <v>391</v>
      </c>
      <c r="B1107" s="4" t="s">
        <v>129</v>
      </c>
      <c r="C1107" s="4" t="s">
        <v>1307</v>
      </c>
      <c r="D1107" s="4" t="s">
        <v>1500</v>
      </c>
      <c r="E1107" s="4" t="s">
        <v>103</v>
      </c>
      <c r="F1107" s="4" t="s">
        <v>131</v>
      </c>
      <c r="G1107" s="4" t="s">
        <v>166</v>
      </c>
      <c r="H1107" s="4" t="s">
        <v>167</v>
      </c>
      <c r="I1107" s="5" t="s">
        <v>2839</v>
      </c>
      <c r="J1107" s="5" t="s">
        <v>978</v>
      </c>
      <c r="K1107" s="5" t="s">
        <v>2839</v>
      </c>
      <c r="L1107" s="5" t="s">
        <v>2006</v>
      </c>
      <c r="M1107" s="4" t="s">
        <v>168</v>
      </c>
      <c r="N1107" s="4" t="s">
        <v>3809</v>
      </c>
      <c r="O1107" s="4" t="s">
        <v>103</v>
      </c>
      <c r="P1107" s="4" t="s">
        <v>3809</v>
      </c>
      <c r="Q1107" s="4" t="s">
        <v>3810</v>
      </c>
      <c r="R1107" s="5">
        <v>62535</v>
      </c>
      <c r="S1107" s="5">
        <v>435</v>
      </c>
      <c r="T1107" s="5">
        <v>435</v>
      </c>
      <c r="U1107" s="4" t="s">
        <v>3811</v>
      </c>
      <c r="V1107" s="4" t="s">
        <v>142</v>
      </c>
      <c r="W1107" s="4" t="s">
        <v>103</v>
      </c>
      <c r="X1107" s="4" t="s">
        <v>143</v>
      </c>
      <c r="Y1107" s="4" t="s">
        <v>103</v>
      </c>
      <c r="Z1107" t="str">
        <f t="shared" si="18"/>
        <v>Mar-24</v>
      </c>
    </row>
    <row r="1108" spans="1:26" ht="43.2" x14ac:dyDescent="0.3">
      <c r="A1108" s="89">
        <v>392</v>
      </c>
      <c r="B1108" s="4" t="s">
        <v>129</v>
      </c>
      <c r="C1108" s="4" t="s">
        <v>188</v>
      </c>
      <c r="D1108" s="4" t="s">
        <v>3812</v>
      </c>
      <c r="E1108" s="4" t="s">
        <v>103</v>
      </c>
      <c r="F1108" s="4" t="s">
        <v>131</v>
      </c>
      <c r="G1108" s="4" t="s">
        <v>132</v>
      </c>
      <c r="H1108" s="4" t="s">
        <v>167</v>
      </c>
      <c r="I1108" s="5" t="s">
        <v>2768</v>
      </c>
      <c r="J1108" s="5" t="s">
        <v>1869</v>
      </c>
      <c r="K1108" s="5" t="s">
        <v>2768</v>
      </c>
      <c r="L1108" s="5" t="s">
        <v>2260</v>
      </c>
      <c r="M1108" s="4" t="s">
        <v>223</v>
      </c>
      <c r="N1108" s="4" t="s">
        <v>3813</v>
      </c>
      <c r="O1108" s="4" t="s">
        <v>3807</v>
      </c>
      <c r="P1108" s="4" t="s">
        <v>3814</v>
      </c>
      <c r="Q1108" s="4" t="s">
        <v>3815</v>
      </c>
      <c r="R1108" s="5">
        <v>62198</v>
      </c>
      <c r="S1108" s="5">
        <v>30</v>
      </c>
      <c r="T1108" s="5">
        <v>30</v>
      </c>
      <c r="U1108" s="4" t="s">
        <v>285</v>
      </c>
      <c r="V1108" s="4" t="s">
        <v>142</v>
      </c>
      <c r="W1108" s="4" t="s">
        <v>103</v>
      </c>
      <c r="X1108" s="4" t="s">
        <v>143</v>
      </c>
      <c r="Y1108" s="4">
        <v>69606</v>
      </c>
      <c r="Z1108" t="str">
        <f t="shared" si="18"/>
        <v>Mar-24</v>
      </c>
    </row>
    <row r="1109" spans="1:26" ht="57.6" x14ac:dyDescent="0.3">
      <c r="A1109" s="89">
        <v>393</v>
      </c>
      <c r="B1109" s="4" t="s">
        <v>129</v>
      </c>
      <c r="C1109" s="4" t="s">
        <v>188</v>
      </c>
      <c r="D1109" s="4" t="s">
        <v>3812</v>
      </c>
      <c r="E1109" s="4" t="s">
        <v>103</v>
      </c>
      <c r="F1109" s="4" t="s">
        <v>131</v>
      </c>
      <c r="G1109" s="4" t="s">
        <v>166</v>
      </c>
      <c r="H1109" s="4" t="s">
        <v>133</v>
      </c>
      <c r="I1109" s="5" t="s">
        <v>2757</v>
      </c>
      <c r="J1109" s="5" t="s">
        <v>760</v>
      </c>
      <c r="K1109" s="5" t="s">
        <v>2758</v>
      </c>
      <c r="L1109" s="5" t="s">
        <v>331</v>
      </c>
      <c r="M1109" s="4" t="s">
        <v>263</v>
      </c>
      <c r="N1109" s="4" t="s">
        <v>3816</v>
      </c>
      <c r="O1109" s="4" t="s">
        <v>3817</v>
      </c>
      <c r="P1109" s="4" t="s">
        <v>3818</v>
      </c>
      <c r="Q1109" s="4" t="s">
        <v>3819</v>
      </c>
      <c r="R1109" s="5">
        <v>62259</v>
      </c>
      <c r="S1109" s="5">
        <v>300</v>
      </c>
      <c r="T1109" s="5">
        <v>300</v>
      </c>
      <c r="U1109" s="4" t="s">
        <v>3820</v>
      </c>
      <c r="V1109" s="4" t="s">
        <v>151</v>
      </c>
      <c r="W1109" s="4" t="s">
        <v>103</v>
      </c>
      <c r="X1109" s="4" t="s">
        <v>143</v>
      </c>
      <c r="Y1109" s="4">
        <v>69610</v>
      </c>
      <c r="Z1109" t="str">
        <f t="shared" si="18"/>
        <v>Mar-24</v>
      </c>
    </row>
    <row r="1110" spans="1:26" ht="43.2" x14ac:dyDescent="0.3">
      <c r="A1110" s="89">
        <v>394</v>
      </c>
      <c r="B1110" s="4" t="s">
        <v>129</v>
      </c>
      <c r="C1110" s="4" t="s">
        <v>188</v>
      </c>
      <c r="D1110" s="4" t="s">
        <v>3821</v>
      </c>
      <c r="E1110" s="4" t="s">
        <v>103</v>
      </c>
      <c r="F1110" s="4" t="s">
        <v>3822</v>
      </c>
      <c r="G1110" s="4" t="s">
        <v>166</v>
      </c>
      <c r="H1110" s="4" t="s">
        <v>167</v>
      </c>
      <c r="I1110" s="5" t="s">
        <v>2758</v>
      </c>
      <c r="J1110" s="5" t="s">
        <v>191</v>
      </c>
      <c r="K1110" s="5" t="s">
        <v>2758</v>
      </c>
      <c r="L1110" s="5" t="s">
        <v>200</v>
      </c>
      <c r="M1110" s="4" t="s">
        <v>1275</v>
      </c>
      <c r="N1110" s="4" t="s">
        <v>3823</v>
      </c>
      <c r="O1110" s="4" t="s">
        <v>103</v>
      </c>
      <c r="P1110" s="4" t="s">
        <v>3824</v>
      </c>
      <c r="Q1110" s="4" t="s">
        <v>3825</v>
      </c>
      <c r="R1110" s="5">
        <v>62233</v>
      </c>
      <c r="S1110" s="5">
        <v>0</v>
      </c>
      <c r="T1110" s="5">
        <v>0</v>
      </c>
      <c r="U1110" s="4" t="s">
        <v>3491</v>
      </c>
      <c r="V1110" s="4" t="s">
        <v>197</v>
      </c>
      <c r="W1110" s="4" t="s">
        <v>103</v>
      </c>
      <c r="X1110" s="4" t="s">
        <v>143</v>
      </c>
      <c r="Y1110" s="4" t="s">
        <v>152</v>
      </c>
      <c r="Z1110" t="str">
        <f t="shared" si="18"/>
        <v>Mar-24</v>
      </c>
    </row>
    <row r="1111" spans="1:26" ht="57.6" x14ac:dyDescent="0.3">
      <c r="A1111" s="89">
        <v>395</v>
      </c>
      <c r="B1111" s="4" t="s">
        <v>129</v>
      </c>
      <c r="C1111" s="4" t="s">
        <v>188</v>
      </c>
      <c r="D1111" s="4" t="s">
        <v>3821</v>
      </c>
      <c r="E1111" s="4" t="s">
        <v>103</v>
      </c>
      <c r="F1111" s="4" t="s">
        <v>3822</v>
      </c>
      <c r="G1111" s="4" t="s">
        <v>132</v>
      </c>
      <c r="H1111" s="4" t="s">
        <v>167</v>
      </c>
      <c r="I1111" s="5" t="s">
        <v>2834</v>
      </c>
      <c r="J1111" s="5" t="s">
        <v>182</v>
      </c>
      <c r="K1111" s="5" t="s">
        <v>2834</v>
      </c>
      <c r="L1111" s="5" t="s">
        <v>145</v>
      </c>
      <c r="M1111" s="4" t="s">
        <v>223</v>
      </c>
      <c r="N1111" s="4" t="s">
        <v>1073</v>
      </c>
      <c r="O1111" s="4" t="s">
        <v>170</v>
      </c>
      <c r="P1111" s="4" t="s">
        <v>1073</v>
      </c>
      <c r="Q1111" s="4" t="s">
        <v>3826</v>
      </c>
      <c r="R1111" s="5">
        <v>62477</v>
      </c>
      <c r="S1111" s="5">
        <v>420</v>
      </c>
      <c r="T1111" s="5">
        <v>420</v>
      </c>
      <c r="U1111" s="4" t="s">
        <v>3827</v>
      </c>
      <c r="V1111" s="4" t="s">
        <v>142</v>
      </c>
      <c r="W1111" s="4" t="s">
        <v>103</v>
      </c>
      <c r="X1111" s="4" t="s">
        <v>394</v>
      </c>
      <c r="Y1111" s="4" t="s">
        <v>159</v>
      </c>
      <c r="Z1111" t="str">
        <f t="shared" si="18"/>
        <v>Mar-24</v>
      </c>
    </row>
    <row r="1112" spans="1:26" ht="57.6" x14ac:dyDescent="0.3">
      <c r="A1112" s="89">
        <v>396</v>
      </c>
      <c r="B1112" s="4" t="s">
        <v>129</v>
      </c>
      <c r="C1112" s="4" t="s">
        <v>1307</v>
      </c>
      <c r="D1112" s="4" t="s">
        <v>1506</v>
      </c>
      <c r="E1112" s="4" t="s">
        <v>103</v>
      </c>
      <c r="F1112" s="4" t="s">
        <v>131</v>
      </c>
      <c r="G1112" s="4" t="s">
        <v>166</v>
      </c>
      <c r="H1112" s="4" t="s">
        <v>167</v>
      </c>
      <c r="I1112" s="5" t="s">
        <v>2803</v>
      </c>
      <c r="J1112" s="5" t="s">
        <v>161</v>
      </c>
      <c r="K1112" s="5" t="s">
        <v>2803</v>
      </c>
      <c r="L1112" s="5" t="s">
        <v>136</v>
      </c>
      <c r="M1112" s="4" t="s">
        <v>168</v>
      </c>
      <c r="N1112" s="4" t="s">
        <v>3828</v>
      </c>
      <c r="O1112" s="4" t="s">
        <v>170</v>
      </c>
      <c r="P1112" s="4" t="s">
        <v>3829</v>
      </c>
      <c r="Q1112" s="4" t="s">
        <v>3830</v>
      </c>
      <c r="R1112" s="5">
        <v>62326</v>
      </c>
      <c r="S1112" s="5">
        <v>30</v>
      </c>
      <c r="T1112" s="5">
        <v>30</v>
      </c>
      <c r="U1112" s="4" t="s">
        <v>173</v>
      </c>
      <c r="V1112" s="4" t="s">
        <v>142</v>
      </c>
      <c r="W1112" s="4" t="s">
        <v>103</v>
      </c>
      <c r="X1112" s="4" t="s">
        <v>143</v>
      </c>
      <c r="Y1112" s="4" t="s">
        <v>103</v>
      </c>
      <c r="Z1112" t="str">
        <f t="shared" si="18"/>
        <v>Mar-24</v>
      </c>
    </row>
    <row r="1113" spans="1:26" ht="72" x14ac:dyDescent="0.3">
      <c r="A1113" s="89">
        <v>397</v>
      </c>
      <c r="B1113" s="4" t="s">
        <v>129</v>
      </c>
      <c r="C1113" s="4" t="s">
        <v>1307</v>
      </c>
      <c r="D1113" s="4" t="s">
        <v>1506</v>
      </c>
      <c r="E1113" s="4" t="s">
        <v>103</v>
      </c>
      <c r="F1113" s="4" t="s">
        <v>131</v>
      </c>
      <c r="G1113" s="4" t="s">
        <v>132</v>
      </c>
      <c r="H1113" s="4" t="s">
        <v>167</v>
      </c>
      <c r="I1113" s="5" t="s">
        <v>3040</v>
      </c>
      <c r="J1113" s="5" t="s">
        <v>459</v>
      </c>
      <c r="K1113" s="5" t="s">
        <v>3040</v>
      </c>
      <c r="L1113" s="5" t="s">
        <v>235</v>
      </c>
      <c r="M1113" s="4" t="s">
        <v>223</v>
      </c>
      <c r="N1113" s="4" t="s">
        <v>3831</v>
      </c>
      <c r="O1113" s="4" t="s">
        <v>170</v>
      </c>
      <c r="P1113" s="4" t="s">
        <v>3831</v>
      </c>
      <c r="Q1113" s="4" t="s">
        <v>3832</v>
      </c>
      <c r="R1113" s="5">
        <v>62346</v>
      </c>
      <c r="S1113" s="5">
        <v>90</v>
      </c>
      <c r="T1113" s="5">
        <v>90</v>
      </c>
      <c r="U1113" s="4" t="s">
        <v>3833</v>
      </c>
      <c r="V1113" s="4" t="s">
        <v>197</v>
      </c>
      <c r="W1113" s="4" t="s">
        <v>103</v>
      </c>
      <c r="X1113" s="4" t="s">
        <v>143</v>
      </c>
      <c r="Y1113" s="4">
        <v>65429</v>
      </c>
      <c r="Z1113" t="str">
        <f t="shared" si="18"/>
        <v>Mar-24</v>
      </c>
    </row>
    <row r="1114" spans="1:26" ht="43.2" x14ac:dyDescent="0.3">
      <c r="A1114" s="89">
        <v>398</v>
      </c>
      <c r="B1114" s="4" t="s">
        <v>129</v>
      </c>
      <c r="C1114" s="4" t="s">
        <v>1307</v>
      </c>
      <c r="D1114" s="4" t="s">
        <v>1506</v>
      </c>
      <c r="E1114" s="4" t="s">
        <v>103</v>
      </c>
      <c r="F1114" s="4" t="s">
        <v>131</v>
      </c>
      <c r="G1114" s="4" t="s">
        <v>132</v>
      </c>
      <c r="H1114" s="4" t="s">
        <v>133</v>
      </c>
      <c r="I1114" s="5" t="s">
        <v>2891</v>
      </c>
      <c r="J1114" s="5" t="s">
        <v>183</v>
      </c>
      <c r="K1114" s="5" t="s">
        <v>2891</v>
      </c>
      <c r="L1114" s="5" t="s">
        <v>251</v>
      </c>
      <c r="M1114" s="4" t="s">
        <v>137</v>
      </c>
      <c r="N1114" s="4" t="s">
        <v>3834</v>
      </c>
      <c r="O1114" s="4" t="s">
        <v>103</v>
      </c>
      <c r="P1114" s="4" t="s">
        <v>3835</v>
      </c>
      <c r="Q1114" s="4" t="s">
        <v>3836</v>
      </c>
      <c r="R1114" s="5">
        <v>62560</v>
      </c>
      <c r="S1114" s="5">
        <v>30</v>
      </c>
      <c r="T1114" s="5">
        <v>30</v>
      </c>
      <c r="U1114" s="4" t="s">
        <v>1877</v>
      </c>
      <c r="V1114" s="4" t="s">
        <v>142</v>
      </c>
      <c r="W1114" s="4" t="s">
        <v>103</v>
      </c>
      <c r="X1114" s="4" t="s">
        <v>143</v>
      </c>
      <c r="Y1114" s="4" t="s">
        <v>152</v>
      </c>
      <c r="Z1114" t="str">
        <f t="shared" si="18"/>
        <v>Mar-24</v>
      </c>
    </row>
    <row r="1115" spans="1:26" ht="57.6" x14ac:dyDescent="0.3">
      <c r="A1115" s="89">
        <v>399</v>
      </c>
      <c r="B1115" s="4" t="s">
        <v>129</v>
      </c>
      <c r="C1115" s="4" t="s">
        <v>1307</v>
      </c>
      <c r="D1115" s="4" t="s">
        <v>1506</v>
      </c>
      <c r="E1115" s="4" t="s">
        <v>103</v>
      </c>
      <c r="F1115" s="4" t="s">
        <v>131</v>
      </c>
      <c r="G1115" s="4" t="s">
        <v>132</v>
      </c>
      <c r="H1115" s="4" t="s">
        <v>133</v>
      </c>
      <c r="I1115" s="5" t="s">
        <v>2831</v>
      </c>
      <c r="J1115" s="5" t="s">
        <v>459</v>
      </c>
      <c r="K1115" s="5" t="s">
        <v>2831</v>
      </c>
      <c r="L1115" s="5" t="s">
        <v>234</v>
      </c>
      <c r="M1115" s="4" t="s">
        <v>137</v>
      </c>
      <c r="N1115" s="4" t="s">
        <v>3837</v>
      </c>
      <c r="O1115" s="4" t="s">
        <v>170</v>
      </c>
      <c r="P1115" s="4" t="s">
        <v>3837</v>
      </c>
      <c r="Q1115" s="4" t="s">
        <v>3838</v>
      </c>
      <c r="R1115" s="5">
        <v>62410</v>
      </c>
      <c r="S1115" s="5">
        <v>60</v>
      </c>
      <c r="T1115" s="5">
        <v>60</v>
      </c>
      <c r="U1115" s="4" t="s">
        <v>2234</v>
      </c>
      <c r="V1115" s="4" t="s">
        <v>197</v>
      </c>
      <c r="W1115" s="4" t="s">
        <v>103</v>
      </c>
      <c r="X1115" s="4" t="s">
        <v>143</v>
      </c>
      <c r="Y1115" s="4" t="s">
        <v>159</v>
      </c>
      <c r="Z1115" t="str">
        <f t="shared" si="18"/>
        <v>Mar-24</v>
      </c>
    </row>
    <row r="1116" spans="1:26" ht="57.6" x14ac:dyDescent="0.3">
      <c r="A1116" s="89">
        <v>400</v>
      </c>
      <c r="B1116" s="4" t="s">
        <v>129</v>
      </c>
      <c r="C1116" s="4" t="s">
        <v>1307</v>
      </c>
      <c r="D1116" s="4" t="s">
        <v>1506</v>
      </c>
      <c r="E1116" s="4" t="s">
        <v>103</v>
      </c>
      <c r="F1116" s="4" t="s">
        <v>131</v>
      </c>
      <c r="G1116" s="4" t="s">
        <v>166</v>
      </c>
      <c r="H1116" s="4" t="s">
        <v>133</v>
      </c>
      <c r="I1116" s="5" t="s">
        <v>2834</v>
      </c>
      <c r="J1116" s="5" t="s">
        <v>182</v>
      </c>
      <c r="K1116" s="5" t="s">
        <v>2834</v>
      </c>
      <c r="L1116" s="5" t="s">
        <v>161</v>
      </c>
      <c r="M1116" s="4" t="s">
        <v>263</v>
      </c>
      <c r="N1116" s="4" t="s">
        <v>3839</v>
      </c>
      <c r="O1116" s="4" t="s">
        <v>103</v>
      </c>
      <c r="P1116" s="4" t="s">
        <v>3840</v>
      </c>
      <c r="Q1116" s="4" t="s">
        <v>3841</v>
      </c>
      <c r="R1116" s="5">
        <v>62521</v>
      </c>
      <c r="S1116" s="5">
        <v>210</v>
      </c>
      <c r="T1116" s="5">
        <v>210</v>
      </c>
      <c r="U1116" s="4" t="s">
        <v>3842</v>
      </c>
      <c r="V1116" s="4" t="s">
        <v>142</v>
      </c>
      <c r="W1116" s="4" t="s">
        <v>103</v>
      </c>
      <c r="X1116" s="4" t="s">
        <v>143</v>
      </c>
      <c r="Y1116" s="4">
        <v>68431</v>
      </c>
      <c r="Z1116" t="str">
        <f t="shared" si="18"/>
        <v>Mar-24</v>
      </c>
    </row>
    <row r="1117" spans="1:26" ht="115.2" x14ac:dyDescent="0.3">
      <c r="A1117" s="89">
        <v>401</v>
      </c>
      <c r="B1117" s="4" t="s">
        <v>129</v>
      </c>
      <c r="C1117" s="4" t="s">
        <v>1307</v>
      </c>
      <c r="D1117" s="4" t="s">
        <v>1506</v>
      </c>
      <c r="E1117" s="4" t="s">
        <v>103</v>
      </c>
      <c r="F1117" s="4" t="s">
        <v>131</v>
      </c>
      <c r="G1117" s="4" t="s">
        <v>132</v>
      </c>
      <c r="H1117" s="4" t="s">
        <v>133</v>
      </c>
      <c r="I1117" s="5" t="s">
        <v>2898</v>
      </c>
      <c r="J1117" s="5" t="s">
        <v>200</v>
      </c>
      <c r="K1117" s="5" t="s">
        <v>2900</v>
      </c>
      <c r="L1117" s="5" t="s">
        <v>216</v>
      </c>
      <c r="M1117" s="4" t="s">
        <v>137</v>
      </c>
      <c r="N1117" s="4" t="s">
        <v>3843</v>
      </c>
      <c r="O1117" s="4" t="s">
        <v>103</v>
      </c>
      <c r="P1117" s="4" t="s">
        <v>3843</v>
      </c>
      <c r="Q1117" s="4" t="s">
        <v>3844</v>
      </c>
      <c r="R1117" s="5">
        <v>62505</v>
      </c>
      <c r="S1117" s="5">
        <v>60</v>
      </c>
      <c r="T1117" s="5">
        <v>60</v>
      </c>
      <c r="U1117" s="4" t="s">
        <v>2019</v>
      </c>
      <c r="V1117" s="4" t="s">
        <v>197</v>
      </c>
      <c r="W1117" s="4" t="s">
        <v>103</v>
      </c>
      <c r="X1117" s="4" t="s">
        <v>143</v>
      </c>
      <c r="Y1117" s="4" t="s">
        <v>152</v>
      </c>
      <c r="Z1117" t="str">
        <f t="shared" si="18"/>
        <v>Mar-24</v>
      </c>
    </row>
    <row r="1118" spans="1:26" ht="43.2" x14ac:dyDescent="0.3">
      <c r="A1118" s="89">
        <v>402</v>
      </c>
      <c r="B1118" s="4" t="s">
        <v>129</v>
      </c>
      <c r="C1118" s="4" t="s">
        <v>1307</v>
      </c>
      <c r="D1118" s="4" t="s">
        <v>1518</v>
      </c>
      <c r="E1118" s="4" t="s">
        <v>103</v>
      </c>
      <c r="F1118" s="4" t="s">
        <v>131</v>
      </c>
      <c r="G1118" s="4" t="s">
        <v>166</v>
      </c>
      <c r="H1118" s="4" t="s">
        <v>133</v>
      </c>
      <c r="I1118" s="5" t="s">
        <v>2753</v>
      </c>
      <c r="J1118" s="5" t="s">
        <v>435</v>
      </c>
      <c r="K1118" s="5" t="s">
        <v>2753</v>
      </c>
      <c r="L1118" s="5" t="s">
        <v>229</v>
      </c>
      <c r="M1118" s="4" t="s">
        <v>263</v>
      </c>
      <c r="N1118" s="4" t="s">
        <v>3845</v>
      </c>
      <c r="O1118" s="4" t="s">
        <v>103</v>
      </c>
      <c r="P1118" s="4" t="s">
        <v>3845</v>
      </c>
      <c r="Q1118" s="4" t="s">
        <v>3846</v>
      </c>
      <c r="R1118" s="5">
        <v>62196</v>
      </c>
      <c r="S1118" s="5">
        <v>60</v>
      </c>
      <c r="T1118" s="5">
        <v>60</v>
      </c>
      <c r="U1118" s="4" t="s">
        <v>1786</v>
      </c>
      <c r="V1118" s="4" t="s">
        <v>197</v>
      </c>
      <c r="W1118" s="4" t="s">
        <v>103</v>
      </c>
      <c r="X1118" s="4" t="s">
        <v>394</v>
      </c>
      <c r="Y1118" s="4" t="s">
        <v>103</v>
      </c>
      <c r="Z1118" t="str">
        <f t="shared" si="18"/>
        <v>Mar-24</v>
      </c>
    </row>
    <row r="1119" spans="1:26" ht="57.6" x14ac:dyDescent="0.3">
      <c r="A1119" s="89">
        <v>403</v>
      </c>
      <c r="B1119" s="4" t="s">
        <v>129</v>
      </c>
      <c r="C1119" s="4" t="s">
        <v>1307</v>
      </c>
      <c r="D1119" s="4" t="s">
        <v>1518</v>
      </c>
      <c r="E1119" s="4" t="s">
        <v>103</v>
      </c>
      <c r="F1119" s="4" t="s">
        <v>131</v>
      </c>
      <c r="G1119" s="4" t="s">
        <v>166</v>
      </c>
      <c r="H1119" s="4" t="s">
        <v>133</v>
      </c>
      <c r="I1119" s="5" t="s">
        <v>3097</v>
      </c>
      <c r="J1119" s="5" t="s">
        <v>435</v>
      </c>
      <c r="K1119" s="5" t="s">
        <v>3097</v>
      </c>
      <c r="L1119" s="5" t="s">
        <v>331</v>
      </c>
      <c r="M1119" s="4" t="s">
        <v>707</v>
      </c>
      <c r="N1119" s="4" t="s">
        <v>3847</v>
      </c>
      <c r="O1119" s="4" t="s">
        <v>3848</v>
      </c>
      <c r="P1119" s="4" t="s">
        <v>3849</v>
      </c>
      <c r="Q1119" s="4" t="s">
        <v>3850</v>
      </c>
      <c r="R1119" s="5">
        <v>62359</v>
      </c>
      <c r="S1119" s="5">
        <v>0</v>
      </c>
      <c r="T1119" s="5">
        <v>0</v>
      </c>
      <c r="U1119" s="4" t="s">
        <v>1137</v>
      </c>
      <c r="V1119" s="4" t="s">
        <v>197</v>
      </c>
      <c r="W1119" s="4" t="s">
        <v>103</v>
      </c>
      <c r="X1119" s="4" t="s">
        <v>143</v>
      </c>
      <c r="Y1119" s="4" t="s">
        <v>103</v>
      </c>
      <c r="Z1119" t="str">
        <f t="shared" si="18"/>
        <v>Mar-24</v>
      </c>
    </row>
    <row r="1120" spans="1:26" ht="57.6" x14ac:dyDescent="0.3">
      <c r="A1120" s="89">
        <v>404</v>
      </c>
      <c r="B1120" s="4" t="s">
        <v>129</v>
      </c>
      <c r="C1120" s="4" t="s">
        <v>1307</v>
      </c>
      <c r="D1120" s="4" t="s">
        <v>1525</v>
      </c>
      <c r="E1120" s="4" t="s">
        <v>103</v>
      </c>
      <c r="F1120" s="4" t="s">
        <v>131</v>
      </c>
      <c r="G1120" s="4" t="s">
        <v>132</v>
      </c>
      <c r="H1120" s="4" t="s">
        <v>133</v>
      </c>
      <c r="I1120" s="5" t="s">
        <v>2753</v>
      </c>
      <c r="J1120" s="5" t="s">
        <v>296</v>
      </c>
      <c r="K1120" s="5" t="s">
        <v>2753</v>
      </c>
      <c r="L1120" s="5" t="s">
        <v>759</v>
      </c>
      <c r="M1120" s="4" t="s">
        <v>137</v>
      </c>
      <c r="N1120" s="4" t="s">
        <v>3851</v>
      </c>
      <c r="O1120" s="4" t="s">
        <v>103</v>
      </c>
      <c r="P1120" s="4" t="s">
        <v>3852</v>
      </c>
      <c r="Q1120" s="4" t="s">
        <v>3853</v>
      </c>
      <c r="R1120" s="5">
        <v>62205</v>
      </c>
      <c r="S1120" s="5">
        <v>60</v>
      </c>
      <c r="T1120" s="5">
        <v>60</v>
      </c>
      <c r="U1120" s="4" t="s">
        <v>1137</v>
      </c>
      <c r="V1120" s="4" t="s">
        <v>151</v>
      </c>
      <c r="W1120" s="4" t="s">
        <v>103</v>
      </c>
      <c r="X1120" s="4" t="s">
        <v>143</v>
      </c>
      <c r="Y1120" s="4" t="s">
        <v>152</v>
      </c>
      <c r="Z1120" t="str">
        <f t="shared" si="18"/>
        <v>Mar-24</v>
      </c>
    </row>
    <row r="1121" spans="1:26" ht="43.2" x14ac:dyDescent="0.3">
      <c r="A1121" s="89">
        <v>405</v>
      </c>
      <c r="B1121" s="4" t="s">
        <v>129</v>
      </c>
      <c r="C1121" s="4" t="s">
        <v>1307</v>
      </c>
      <c r="D1121" s="4" t="s">
        <v>1525</v>
      </c>
      <c r="E1121" s="4" t="s">
        <v>103</v>
      </c>
      <c r="F1121" s="4" t="s">
        <v>131</v>
      </c>
      <c r="G1121" s="4" t="s">
        <v>132</v>
      </c>
      <c r="H1121" s="4" t="s">
        <v>133</v>
      </c>
      <c r="I1121" s="5" t="s">
        <v>2923</v>
      </c>
      <c r="J1121" s="5" t="s">
        <v>200</v>
      </c>
      <c r="K1121" s="5" t="s">
        <v>2923</v>
      </c>
      <c r="L1121" s="5" t="s">
        <v>192</v>
      </c>
      <c r="M1121" s="4" t="s">
        <v>524</v>
      </c>
      <c r="N1121" s="4" t="s">
        <v>3854</v>
      </c>
      <c r="O1121" s="4" t="s">
        <v>103</v>
      </c>
      <c r="P1121" s="4" t="s">
        <v>3855</v>
      </c>
      <c r="Q1121" s="4" t="s">
        <v>3856</v>
      </c>
      <c r="R1121" s="5">
        <v>62380</v>
      </c>
      <c r="S1121" s="5">
        <v>0</v>
      </c>
      <c r="T1121" s="5">
        <v>0</v>
      </c>
      <c r="U1121" s="4" t="s">
        <v>2012</v>
      </c>
      <c r="V1121" s="4" t="s">
        <v>197</v>
      </c>
      <c r="W1121" s="4" t="s">
        <v>103</v>
      </c>
      <c r="X1121" s="4" t="s">
        <v>143</v>
      </c>
      <c r="Y1121" s="4" t="s">
        <v>159</v>
      </c>
      <c r="Z1121" t="str">
        <f t="shared" si="18"/>
        <v>Mar-24</v>
      </c>
    </row>
    <row r="1122" spans="1:26" ht="72" x14ac:dyDescent="0.3">
      <c r="A1122" s="89">
        <v>406</v>
      </c>
      <c r="B1122" s="4" t="s">
        <v>129</v>
      </c>
      <c r="C1122" s="4" t="s">
        <v>1307</v>
      </c>
      <c r="D1122" s="4" t="s">
        <v>1525</v>
      </c>
      <c r="E1122" s="4" t="s">
        <v>103</v>
      </c>
      <c r="F1122" s="4" t="s">
        <v>131</v>
      </c>
      <c r="G1122" s="4" t="s">
        <v>132</v>
      </c>
      <c r="H1122" s="4" t="s">
        <v>133</v>
      </c>
      <c r="I1122" s="5" t="s">
        <v>2827</v>
      </c>
      <c r="J1122" s="5" t="s">
        <v>1813</v>
      </c>
      <c r="K1122" s="5" t="s">
        <v>2827</v>
      </c>
      <c r="L1122" s="5" t="s">
        <v>217</v>
      </c>
      <c r="M1122" s="4" t="s">
        <v>137</v>
      </c>
      <c r="N1122" s="4" t="s">
        <v>3857</v>
      </c>
      <c r="O1122" s="4" t="s">
        <v>103</v>
      </c>
      <c r="P1122" s="4" t="s">
        <v>3858</v>
      </c>
      <c r="Q1122" s="4" t="s">
        <v>3859</v>
      </c>
      <c r="R1122" s="5">
        <v>62396</v>
      </c>
      <c r="S1122" s="5">
        <v>30</v>
      </c>
      <c r="T1122" s="5">
        <v>30</v>
      </c>
      <c r="U1122" s="4" t="s">
        <v>719</v>
      </c>
      <c r="V1122" s="4" t="s">
        <v>197</v>
      </c>
      <c r="W1122" s="4" t="s">
        <v>103</v>
      </c>
      <c r="X1122" s="4" t="s">
        <v>143</v>
      </c>
      <c r="Y1122" s="4" t="s">
        <v>152</v>
      </c>
      <c r="Z1122" t="str">
        <f t="shared" si="18"/>
        <v>Mar-24</v>
      </c>
    </row>
    <row r="1123" spans="1:26" ht="43.2" x14ac:dyDescent="0.3">
      <c r="A1123" s="89">
        <v>407</v>
      </c>
      <c r="B1123" s="4" t="s">
        <v>129</v>
      </c>
      <c r="C1123" s="4" t="s">
        <v>1307</v>
      </c>
      <c r="D1123" s="4" t="s">
        <v>1525</v>
      </c>
      <c r="E1123" s="4" t="s">
        <v>103</v>
      </c>
      <c r="F1123" s="4" t="s">
        <v>131</v>
      </c>
      <c r="G1123" s="4" t="s">
        <v>132</v>
      </c>
      <c r="H1123" s="4" t="s">
        <v>133</v>
      </c>
      <c r="I1123" s="5" t="s">
        <v>2891</v>
      </c>
      <c r="J1123" s="5" t="s">
        <v>2971</v>
      </c>
      <c r="K1123" s="5" t="s">
        <v>2891</v>
      </c>
      <c r="L1123" s="5" t="s">
        <v>2823</v>
      </c>
      <c r="M1123" s="4" t="s">
        <v>137</v>
      </c>
      <c r="N1123" s="4" t="s">
        <v>3860</v>
      </c>
      <c r="O1123" s="4" t="s">
        <v>103</v>
      </c>
      <c r="P1123" s="4" t="s">
        <v>3861</v>
      </c>
      <c r="Q1123" s="4" t="s">
        <v>3862</v>
      </c>
      <c r="R1123" s="5">
        <v>62561</v>
      </c>
      <c r="S1123" s="5">
        <v>50</v>
      </c>
      <c r="T1123" s="5">
        <v>50</v>
      </c>
      <c r="U1123" s="4" t="s">
        <v>1877</v>
      </c>
      <c r="V1123" s="4" t="s">
        <v>142</v>
      </c>
      <c r="W1123" s="4" t="s">
        <v>103</v>
      </c>
      <c r="X1123" s="4" t="s">
        <v>143</v>
      </c>
      <c r="Y1123" s="4" t="s">
        <v>152</v>
      </c>
      <c r="Z1123" t="str">
        <f t="shared" si="18"/>
        <v>Mar-24</v>
      </c>
    </row>
    <row r="1124" spans="1:26" ht="43.2" x14ac:dyDescent="0.3">
      <c r="A1124" s="89">
        <v>408</v>
      </c>
      <c r="B1124" s="4" t="s">
        <v>129</v>
      </c>
      <c r="C1124" s="4" t="s">
        <v>1307</v>
      </c>
      <c r="D1124" s="4" t="s">
        <v>1525</v>
      </c>
      <c r="E1124" s="4" t="s">
        <v>103</v>
      </c>
      <c r="F1124" s="4" t="s">
        <v>131</v>
      </c>
      <c r="G1124" s="4" t="s">
        <v>166</v>
      </c>
      <c r="H1124" s="4" t="s">
        <v>133</v>
      </c>
      <c r="I1124" s="5" t="s">
        <v>2794</v>
      </c>
      <c r="J1124" s="5" t="s">
        <v>200</v>
      </c>
      <c r="K1124" s="5" t="s">
        <v>2794</v>
      </c>
      <c r="L1124" s="5" t="s">
        <v>1038</v>
      </c>
      <c r="M1124" s="4" t="s">
        <v>707</v>
      </c>
      <c r="N1124" s="4" t="s">
        <v>3863</v>
      </c>
      <c r="O1124" s="4" t="s">
        <v>103</v>
      </c>
      <c r="P1124" s="4" t="s">
        <v>3864</v>
      </c>
      <c r="Q1124" s="4" t="s">
        <v>3865</v>
      </c>
      <c r="R1124" s="5">
        <v>62454</v>
      </c>
      <c r="S1124" s="5">
        <v>0</v>
      </c>
      <c r="T1124" s="5">
        <v>0</v>
      </c>
      <c r="U1124" s="4" t="s">
        <v>2234</v>
      </c>
      <c r="V1124" s="4" t="s">
        <v>197</v>
      </c>
      <c r="W1124" s="4" t="s">
        <v>103</v>
      </c>
      <c r="X1124" s="4" t="s">
        <v>143</v>
      </c>
      <c r="Y1124" s="4" t="s">
        <v>152</v>
      </c>
      <c r="Z1124" t="str">
        <f t="shared" si="18"/>
        <v>Mar-24</v>
      </c>
    </row>
    <row r="1125" spans="1:26" ht="57.6" x14ac:dyDescent="0.3">
      <c r="A1125" s="89">
        <v>409</v>
      </c>
      <c r="B1125" s="4" t="s">
        <v>129</v>
      </c>
      <c r="C1125" s="4" t="s">
        <v>1307</v>
      </c>
      <c r="D1125" s="4" t="s">
        <v>1525</v>
      </c>
      <c r="E1125" s="4" t="s">
        <v>103</v>
      </c>
      <c r="F1125" s="4" t="s">
        <v>131</v>
      </c>
      <c r="G1125" s="4" t="s">
        <v>132</v>
      </c>
      <c r="H1125" s="4" t="s">
        <v>133</v>
      </c>
      <c r="I1125" s="5" t="s">
        <v>2898</v>
      </c>
      <c r="J1125" s="5" t="s">
        <v>176</v>
      </c>
      <c r="K1125" s="5" t="s">
        <v>2898</v>
      </c>
      <c r="L1125" s="5" t="s">
        <v>1411</v>
      </c>
      <c r="M1125" s="4" t="s">
        <v>137</v>
      </c>
      <c r="N1125" s="4" t="s">
        <v>3866</v>
      </c>
      <c r="O1125" s="4" t="s">
        <v>103</v>
      </c>
      <c r="P1125" s="4" t="s">
        <v>3867</v>
      </c>
      <c r="Q1125" s="4" t="s">
        <v>3868</v>
      </c>
      <c r="R1125" s="5">
        <v>62551</v>
      </c>
      <c r="S1125" s="5">
        <v>55</v>
      </c>
      <c r="T1125" s="5">
        <v>55</v>
      </c>
      <c r="U1125" s="4" t="s">
        <v>1902</v>
      </c>
      <c r="V1125" s="4" t="s">
        <v>142</v>
      </c>
      <c r="W1125" s="4" t="s">
        <v>103</v>
      </c>
      <c r="X1125" s="4" t="s">
        <v>143</v>
      </c>
      <c r="Y1125" s="4" t="s">
        <v>152</v>
      </c>
      <c r="Z1125" t="str">
        <f t="shared" si="18"/>
        <v>Mar-24</v>
      </c>
    </row>
    <row r="1126" spans="1:26" ht="43.2" x14ac:dyDescent="0.3">
      <c r="A1126" s="89">
        <v>410</v>
      </c>
      <c r="B1126" s="4" t="s">
        <v>129</v>
      </c>
      <c r="C1126" s="4" t="s">
        <v>1307</v>
      </c>
      <c r="D1126" s="4" t="s">
        <v>1525</v>
      </c>
      <c r="E1126" s="4" t="s">
        <v>103</v>
      </c>
      <c r="F1126" s="4" t="s">
        <v>131</v>
      </c>
      <c r="G1126" s="4" t="s">
        <v>132</v>
      </c>
      <c r="H1126" s="4" t="s">
        <v>133</v>
      </c>
      <c r="I1126" s="5" t="s">
        <v>2941</v>
      </c>
      <c r="J1126" s="5" t="s">
        <v>222</v>
      </c>
      <c r="K1126" s="5" t="s">
        <v>2941</v>
      </c>
      <c r="L1126" s="5" t="s">
        <v>459</v>
      </c>
      <c r="M1126" s="4" t="s">
        <v>137</v>
      </c>
      <c r="N1126" s="4" t="s">
        <v>3869</v>
      </c>
      <c r="O1126" s="4" t="s">
        <v>103</v>
      </c>
      <c r="P1126" s="4" t="s">
        <v>3870</v>
      </c>
      <c r="Q1126" s="4" t="s">
        <v>3871</v>
      </c>
      <c r="R1126" s="5">
        <v>62546</v>
      </c>
      <c r="S1126" s="5">
        <v>30</v>
      </c>
      <c r="T1126" s="5">
        <v>30</v>
      </c>
      <c r="U1126" s="4" t="s">
        <v>2047</v>
      </c>
      <c r="V1126" s="4" t="s">
        <v>197</v>
      </c>
      <c r="W1126" s="4" t="s">
        <v>103</v>
      </c>
      <c r="X1126" s="4" t="s">
        <v>143</v>
      </c>
      <c r="Y1126" s="4" t="s">
        <v>152</v>
      </c>
      <c r="Z1126" t="str">
        <f t="shared" si="18"/>
        <v>Mar-24</v>
      </c>
    </row>
    <row r="1127" spans="1:26" ht="43.2" x14ac:dyDescent="0.3">
      <c r="A1127" s="89">
        <v>411</v>
      </c>
      <c r="B1127" s="4" t="s">
        <v>129</v>
      </c>
      <c r="C1127" s="4" t="s">
        <v>1307</v>
      </c>
      <c r="D1127" s="4" t="s">
        <v>1525</v>
      </c>
      <c r="E1127" s="4" t="s">
        <v>103</v>
      </c>
      <c r="F1127" s="4" t="s">
        <v>131</v>
      </c>
      <c r="G1127" s="4" t="s">
        <v>132</v>
      </c>
      <c r="H1127" s="4" t="s">
        <v>133</v>
      </c>
      <c r="I1127" s="5" t="s">
        <v>2918</v>
      </c>
      <c r="J1127" s="5" t="s">
        <v>1112</v>
      </c>
      <c r="K1127" s="5" t="s">
        <v>2918</v>
      </c>
      <c r="L1127" s="5" t="s">
        <v>994</v>
      </c>
      <c r="M1127" s="4" t="s">
        <v>137</v>
      </c>
      <c r="N1127" s="4" t="s">
        <v>3872</v>
      </c>
      <c r="O1127" s="4" t="s">
        <v>103</v>
      </c>
      <c r="P1127" s="4" t="s">
        <v>3873</v>
      </c>
      <c r="Q1127" s="4" t="s">
        <v>3874</v>
      </c>
      <c r="R1127" s="5">
        <v>62636</v>
      </c>
      <c r="S1127" s="5">
        <v>35</v>
      </c>
      <c r="T1127" s="5">
        <v>35</v>
      </c>
      <c r="U1127" s="4" t="s">
        <v>2104</v>
      </c>
      <c r="V1127" s="4" t="s">
        <v>197</v>
      </c>
      <c r="W1127" s="4" t="s">
        <v>103</v>
      </c>
      <c r="X1127" s="4" t="s">
        <v>143</v>
      </c>
      <c r="Y1127" s="4" t="s">
        <v>152</v>
      </c>
      <c r="Z1127" t="str">
        <f t="shared" si="18"/>
        <v>Mar-24</v>
      </c>
    </row>
    <row r="1128" spans="1:26" ht="57.6" x14ac:dyDescent="0.3">
      <c r="A1128" s="89">
        <v>412</v>
      </c>
      <c r="B1128" s="4" t="s">
        <v>129</v>
      </c>
      <c r="C1128" s="4" t="s">
        <v>1307</v>
      </c>
      <c r="D1128" s="4" t="s">
        <v>1525</v>
      </c>
      <c r="E1128" s="4" t="s">
        <v>103</v>
      </c>
      <c r="F1128" s="4" t="s">
        <v>131</v>
      </c>
      <c r="G1128" s="4" t="s">
        <v>132</v>
      </c>
      <c r="H1128" s="4" t="s">
        <v>133</v>
      </c>
      <c r="I1128" s="5" t="s">
        <v>2997</v>
      </c>
      <c r="J1128" s="5" t="s">
        <v>467</v>
      </c>
      <c r="K1128" s="5" t="s">
        <v>2997</v>
      </c>
      <c r="L1128" s="5" t="s">
        <v>242</v>
      </c>
      <c r="M1128" s="4" t="s">
        <v>137</v>
      </c>
      <c r="N1128" s="4" t="s">
        <v>3875</v>
      </c>
      <c r="O1128" s="4" t="s">
        <v>103</v>
      </c>
      <c r="P1128" s="4" t="s">
        <v>3875</v>
      </c>
      <c r="Q1128" s="4" t="s">
        <v>3876</v>
      </c>
      <c r="R1128" s="5">
        <v>62621</v>
      </c>
      <c r="S1128" s="5">
        <v>60</v>
      </c>
      <c r="T1128" s="5">
        <v>60</v>
      </c>
      <c r="U1128" s="4" t="s">
        <v>2065</v>
      </c>
      <c r="V1128" s="4" t="s">
        <v>151</v>
      </c>
      <c r="W1128" s="4" t="s">
        <v>103</v>
      </c>
      <c r="X1128" s="4" t="s">
        <v>143</v>
      </c>
      <c r="Y1128" s="4" t="s">
        <v>152</v>
      </c>
      <c r="Z1128" t="str">
        <f t="shared" si="18"/>
        <v>Mar-24</v>
      </c>
    </row>
    <row r="1129" spans="1:26" ht="43.2" x14ac:dyDescent="0.3">
      <c r="A1129" s="89">
        <v>413</v>
      </c>
      <c r="B1129" s="4" t="s">
        <v>129</v>
      </c>
      <c r="C1129" s="4" t="s">
        <v>1307</v>
      </c>
      <c r="D1129" s="4" t="s">
        <v>1525</v>
      </c>
      <c r="E1129" s="4" t="s">
        <v>103</v>
      </c>
      <c r="F1129" s="4" t="s">
        <v>131</v>
      </c>
      <c r="G1129" s="4" t="s">
        <v>132</v>
      </c>
      <c r="H1129" s="4" t="s">
        <v>133</v>
      </c>
      <c r="I1129" s="5" t="s">
        <v>2997</v>
      </c>
      <c r="J1129" s="5" t="s">
        <v>906</v>
      </c>
      <c r="K1129" s="5" t="s">
        <v>2997</v>
      </c>
      <c r="L1129" s="5" t="s">
        <v>487</v>
      </c>
      <c r="M1129" s="4" t="s">
        <v>137</v>
      </c>
      <c r="N1129" s="4" t="s">
        <v>3877</v>
      </c>
      <c r="O1129" s="4" t="s">
        <v>103</v>
      </c>
      <c r="P1129" s="4" t="s">
        <v>3878</v>
      </c>
      <c r="Q1129" s="4" t="s">
        <v>3879</v>
      </c>
      <c r="R1129" s="5">
        <v>62595</v>
      </c>
      <c r="S1129" s="5">
        <v>180</v>
      </c>
      <c r="T1129" s="5">
        <v>180</v>
      </c>
      <c r="U1129" s="4" t="s">
        <v>1881</v>
      </c>
      <c r="V1129" s="4" t="s">
        <v>142</v>
      </c>
      <c r="W1129" s="4" t="s">
        <v>103</v>
      </c>
      <c r="X1129" s="4" t="s">
        <v>143</v>
      </c>
      <c r="Y1129" s="4" t="s">
        <v>152</v>
      </c>
      <c r="Z1129" t="str">
        <f t="shared" si="18"/>
        <v>Mar-24</v>
      </c>
    </row>
    <row r="1130" spans="1:26" ht="43.2" x14ac:dyDescent="0.3">
      <c r="A1130" s="89">
        <v>414</v>
      </c>
      <c r="B1130" s="4" t="s">
        <v>129</v>
      </c>
      <c r="C1130" s="4" t="s">
        <v>1307</v>
      </c>
      <c r="D1130" s="4" t="s">
        <v>1528</v>
      </c>
      <c r="E1130" s="4" t="s">
        <v>103</v>
      </c>
      <c r="F1130" s="4" t="s">
        <v>131</v>
      </c>
      <c r="G1130" s="4" t="s">
        <v>166</v>
      </c>
      <c r="H1130" s="4" t="s">
        <v>167</v>
      </c>
      <c r="I1130" s="5" t="s">
        <v>2803</v>
      </c>
      <c r="J1130" s="5" t="s">
        <v>234</v>
      </c>
      <c r="K1130" s="5" t="s">
        <v>2803</v>
      </c>
      <c r="L1130" s="5" t="s">
        <v>696</v>
      </c>
      <c r="M1130" s="4" t="s">
        <v>168</v>
      </c>
      <c r="N1130" s="4" t="s">
        <v>3880</v>
      </c>
      <c r="O1130" s="4" t="s">
        <v>103</v>
      </c>
      <c r="P1130" s="4" t="s">
        <v>3881</v>
      </c>
      <c r="Q1130" s="4" t="s">
        <v>3882</v>
      </c>
      <c r="R1130" s="5">
        <v>62240</v>
      </c>
      <c r="S1130" s="5">
        <v>15</v>
      </c>
      <c r="T1130" s="5">
        <v>15</v>
      </c>
      <c r="U1130" s="4" t="s">
        <v>3491</v>
      </c>
      <c r="V1130" s="4" t="s">
        <v>197</v>
      </c>
      <c r="W1130" s="4" t="s">
        <v>103</v>
      </c>
      <c r="X1130" s="4" t="s">
        <v>143</v>
      </c>
      <c r="Y1130" s="4" t="s">
        <v>152</v>
      </c>
      <c r="Z1130" t="str">
        <f t="shared" si="18"/>
        <v>Mar-24</v>
      </c>
    </row>
    <row r="1131" spans="1:26" ht="43.2" x14ac:dyDescent="0.3">
      <c r="A1131" s="89">
        <v>415</v>
      </c>
      <c r="B1131" s="4" t="s">
        <v>129</v>
      </c>
      <c r="C1131" s="4" t="s">
        <v>1307</v>
      </c>
      <c r="D1131" s="4" t="s">
        <v>1528</v>
      </c>
      <c r="E1131" s="4" t="s">
        <v>103</v>
      </c>
      <c r="F1131" s="4" t="s">
        <v>131</v>
      </c>
      <c r="G1131" s="4" t="s">
        <v>132</v>
      </c>
      <c r="H1131" s="4" t="s">
        <v>133</v>
      </c>
      <c r="I1131" s="5" t="s">
        <v>2820</v>
      </c>
      <c r="J1131" s="5" t="s">
        <v>145</v>
      </c>
      <c r="K1131" s="5" t="s">
        <v>2820</v>
      </c>
      <c r="L1131" s="5" t="s">
        <v>759</v>
      </c>
      <c r="M1131" s="4" t="s">
        <v>137</v>
      </c>
      <c r="N1131" s="4" t="s">
        <v>3883</v>
      </c>
      <c r="O1131" s="4" t="s">
        <v>103</v>
      </c>
      <c r="P1131" s="4" t="s">
        <v>3884</v>
      </c>
      <c r="Q1131" s="4" t="s">
        <v>3885</v>
      </c>
      <c r="R1131" s="5">
        <v>62564</v>
      </c>
      <c r="S1131" s="5">
        <v>420</v>
      </c>
      <c r="T1131" s="5">
        <v>420</v>
      </c>
      <c r="U1131" s="4" t="s">
        <v>3199</v>
      </c>
      <c r="V1131" s="4" t="s">
        <v>151</v>
      </c>
      <c r="W1131" s="4" t="s">
        <v>103</v>
      </c>
      <c r="X1131" s="4" t="s">
        <v>143</v>
      </c>
      <c r="Y1131" s="4" t="s">
        <v>152</v>
      </c>
      <c r="Z1131" t="str">
        <f t="shared" si="18"/>
        <v>Mar-24</v>
      </c>
    </row>
    <row r="1132" spans="1:26" ht="43.2" x14ac:dyDescent="0.3">
      <c r="A1132" s="89">
        <v>416</v>
      </c>
      <c r="B1132" s="4" t="s">
        <v>129</v>
      </c>
      <c r="C1132" s="4" t="s">
        <v>1307</v>
      </c>
      <c r="D1132" s="4" t="s">
        <v>2669</v>
      </c>
      <c r="E1132" s="4" t="s">
        <v>103</v>
      </c>
      <c r="F1132" s="4" t="s">
        <v>131</v>
      </c>
      <c r="G1132" s="4" t="s">
        <v>132</v>
      </c>
      <c r="H1132" s="4" t="s">
        <v>167</v>
      </c>
      <c r="I1132" s="5" t="s">
        <v>2923</v>
      </c>
      <c r="J1132" s="5" t="s">
        <v>365</v>
      </c>
      <c r="K1132" s="5" t="s">
        <v>2923</v>
      </c>
      <c r="L1132" s="5" t="s">
        <v>760</v>
      </c>
      <c r="M1132" s="4" t="s">
        <v>223</v>
      </c>
      <c r="N1132" s="4" t="s">
        <v>3886</v>
      </c>
      <c r="O1132" s="4" t="s">
        <v>2601</v>
      </c>
      <c r="P1132" s="4" t="s">
        <v>3887</v>
      </c>
      <c r="Q1132" s="4" t="s">
        <v>3888</v>
      </c>
      <c r="R1132" s="5">
        <v>62375</v>
      </c>
      <c r="S1132" s="5">
        <v>60</v>
      </c>
      <c r="T1132" s="5">
        <v>60</v>
      </c>
      <c r="U1132" s="4" t="s">
        <v>1725</v>
      </c>
      <c r="V1132" s="4" t="s">
        <v>151</v>
      </c>
      <c r="W1132" s="4" t="s">
        <v>103</v>
      </c>
      <c r="X1132" s="4" t="s">
        <v>143</v>
      </c>
      <c r="Y1132" s="4" t="s">
        <v>2648</v>
      </c>
      <c r="Z1132" t="str">
        <f t="shared" si="18"/>
        <v>Mar-24</v>
      </c>
    </row>
    <row r="1133" spans="1:26" ht="43.2" x14ac:dyDescent="0.3">
      <c r="A1133" s="89">
        <v>417</v>
      </c>
      <c r="B1133" s="4" t="s">
        <v>129</v>
      </c>
      <c r="C1133" s="4" t="s">
        <v>1307</v>
      </c>
      <c r="D1133" s="4" t="s">
        <v>2669</v>
      </c>
      <c r="E1133" s="4" t="s">
        <v>103</v>
      </c>
      <c r="F1133" s="4" t="s">
        <v>131</v>
      </c>
      <c r="G1133" s="4" t="s">
        <v>166</v>
      </c>
      <c r="H1133" s="4" t="s">
        <v>133</v>
      </c>
      <c r="I1133" s="5" t="s">
        <v>2831</v>
      </c>
      <c r="J1133" s="5" t="s">
        <v>315</v>
      </c>
      <c r="K1133" s="5" t="s">
        <v>2831</v>
      </c>
      <c r="L1133" s="5" t="s">
        <v>200</v>
      </c>
      <c r="M1133" s="4" t="s">
        <v>263</v>
      </c>
      <c r="N1133" s="4" t="s">
        <v>3889</v>
      </c>
      <c r="O1133" s="4" t="s">
        <v>103</v>
      </c>
      <c r="P1133" s="4" t="s">
        <v>3889</v>
      </c>
      <c r="Q1133" s="4" t="s">
        <v>3890</v>
      </c>
      <c r="R1133" s="5">
        <v>62497</v>
      </c>
      <c r="S1133" s="5">
        <v>30</v>
      </c>
      <c r="T1133" s="5">
        <v>30</v>
      </c>
      <c r="U1133" s="4" t="s">
        <v>2234</v>
      </c>
      <c r="V1133" s="4" t="s">
        <v>197</v>
      </c>
      <c r="W1133" s="4" t="s">
        <v>103</v>
      </c>
      <c r="X1133" s="4" t="s">
        <v>143</v>
      </c>
      <c r="Y1133" s="4" t="s">
        <v>103</v>
      </c>
      <c r="Z1133" t="str">
        <f t="shared" si="18"/>
        <v>Mar-24</v>
      </c>
    </row>
    <row r="1134" spans="1:26" ht="72" x14ac:dyDescent="0.3">
      <c r="A1134" s="89">
        <v>418</v>
      </c>
      <c r="B1134" s="4" t="s">
        <v>129</v>
      </c>
      <c r="C1134" s="4" t="s">
        <v>1307</v>
      </c>
      <c r="D1134" s="4" t="s">
        <v>2669</v>
      </c>
      <c r="E1134" s="4" t="s">
        <v>103</v>
      </c>
      <c r="F1134" s="4" t="s">
        <v>131</v>
      </c>
      <c r="G1134" s="4" t="s">
        <v>132</v>
      </c>
      <c r="H1134" s="4" t="s">
        <v>133</v>
      </c>
      <c r="I1134" s="5" t="s">
        <v>2798</v>
      </c>
      <c r="J1134" s="5" t="s">
        <v>252</v>
      </c>
      <c r="K1134" s="5" t="s">
        <v>2798</v>
      </c>
      <c r="L1134" s="5" t="s">
        <v>135</v>
      </c>
      <c r="M1134" s="4" t="s">
        <v>137</v>
      </c>
      <c r="N1134" s="4" t="s">
        <v>3891</v>
      </c>
      <c r="O1134" s="4" t="s">
        <v>103</v>
      </c>
      <c r="P1134" s="4" t="s">
        <v>3892</v>
      </c>
      <c r="Q1134" s="4" t="s">
        <v>3893</v>
      </c>
      <c r="R1134" s="5">
        <v>62532</v>
      </c>
      <c r="S1134" s="5">
        <v>60</v>
      </c>
      <c r="T1134" s="5">
        <v>60</v>
      </c>
      <c r="U1134" s="4" t="s">
        <v>3894</v>
      </c>
      <c r="V1134" s="4" t="s">
        <v>142</v>
      </c>
      <c r="W1134" s="4" t="s">
        <v>103</v>
      </c>
      <c r="X1134" s="4" t="s">
        <v>394</v>
      </c>
      <c r="Y1134" s="4" t="s">
        <v>152</v>
      </c>
      <c r="Z1134" t="str">
        <f t="shared" si="18"/>
        <v>Mar-24</v>
      </c>
    </row>
    <row r="1135" spans="1:26" ht="43.2" x14ac:dyDescent="0.3">
      <c r="A1135" s="89">
        <v>419</v>
      </c>
      <c r="B1135" s="4" t="s">
        <v>129</v>
      </c>
      <c r="C1135" s="4" t="s">
        <v>1307</v>
      </c>
      <c r="D1135" s="4" t="s">
        <v>2669</v>
      </c>
      <c r="E1135" s="4" t="s">
        <v>103</v>
      </c>
      <c r="F1135" s="4" t="s">
        <v>131</v>
      </c>
      <c r="G1135" s="4" t="s">
        <v>166</v>
      </c>
      <c r="H1135" s="4" t="s">
        <v>133</v>
      </c>
      <c r="I1135" s="5" t="s">
        <v>2918</v>
      </c>
      <c r="J1135" s="5" t="s">
        <v>652</v>
      </c>
      <c r="K1135" s="5" t="s">
        <v>2918</v>
      </c>
      <c r="L1135" s="5" t="s">
        <v>136</v>
      </c>
      <c r="M1135" s="4" t="s">
        <v>263</v>
      </c>
      <c r="N1135" s="4" t="s">
        <v>3895</v>
      </c>
      <c r="O1135" s="4" t="s">
        <v>103</v>
      </c>
      <c r="P1135" s="4" t="s">
        <v>3896</v>
      </c>
      <c r="Q1135" s="4" t="s">
        <v>3896</v>
      </c>
      <c r="R1135" s="5">
        <v>62588</v>
      </c>
      <c r="S1135" s="5">
        <v>90</v>
      </c>
      <c r="T1135" s="5">
        <v>90</v>
      </c>
      <c r="U1135" s="4" t="s">
        <v>1137</v>
      </c>
      <c r="V1135" s="4" t="s">
        <v>142</v>
      </c>
      <c r="W1135" s="4" t="s">
        <v>103</v>
      </c>
      <c r="X1135" s="4" t="s">
        <v>143</v>
      </c>
      <c r="Y1135" s="4" t="s">
        <v>152</v>
      </c>
      <c r="Z1135" t="str">
        <f t="shared" si="18"/>
        <v>Mar-24</v>
      </c>
    </row>
    <row r="1136" spans="1:26" ht="43.2" x14ac:dyDescent="0.3">
      <c r="A1136" s="89">
        <v>420</v>
      </c>
      <c r="B1136" s="4" t="s">
        <v>129</v>
      </c>
      <c r="C1136" s="4" t="s">
        <v>1307</v>
      </c>
      <c r="D1136" s="4" t="s">
        <v>2669</v>
      </c>
      <c r="E1136" s="4" t="s">
        <v>103</v>
      </c>
      <c r="F1136" s="4" t="s">
        <v>131</v>
      </c>
      <c r="G1136" s="4" t="s">
        <v>166</v>
      </c>
      <c r="H1136" s="4" t="s">
        <v>133</v>
      </c>
      <c r="I1136" s="5" t="s">
        <v>2997</v>
      </c>
      <c r="J1136" s="5" t="s">
        <v>155</v>
      </c>
      <c r="K1136" s="5" t="s">
        <v>2997</v>
      </c>
      <c r="L1136" s="5" t="s">
        <v>279</v>
      </c>
      <c r="M1136" s="4" t="s">
        <v>263</v>
      </c>
      <c r="N1136" s="4" t="s">
        <v>3889</v>
      </c>
      <c r="O1136" s="4" t="s">
        <v>103</v>
      </c>
      <c r="P1136" s="4" t="s">
        <v>3889</v>
      </c>
      <c r="Q1136" s="4" t="s">
        <v>3897</v>
      </c>
      <c r="R1136" s="5">
        <v>62620</v>
      </c>
      <c r="S1136" s="5">
        <v>30</v>
      </c>
      <c r="T1136" s="5">
        <v>30</v>
      </c>
      <c r="U1136" s="4" t="s">
        <v>984</v>
      </c>
      <c r="V1136" s="4" t="s">
        <v>151</v>
      </c>
      <c r="W1136" s="4" t="s">
        <v>103</v>
      </c>
      <c r="X1136" s="4" t="s">
        <v>143</v>
      </c>
      <c r="Y1136" s="4" t="s">
        <v>103</v>
      </c>
      <c r="Z1136" t="str">
        <f t="shared" si="18"/>
        <v>Mar-24</v>
      </c>
    </row>
    <row r="1137" spans="1:26" ht="43.2" x14ac:dyDescent="0.3">
      <c r="A1137" s="89">
        <v>421</v>
      </c>
      <c r="B1137" s="4" t="s">
        <v>129</v>
      </c>
      <c r="C1137" s="4" t="s">
        <v>1307</v>
      </c>
      <c r="D1137" s="4" t="s">
        <v>2669</v>
      </c>
      <c r="E1137" s="4" t="s">
        <v>103</v>
      </c>
      <c r="F1137" s="4" t="s">
        <v>131</v>
      </c>
      <c r="G1137" s="4" t="s">
        <v>132</v>
      </c>
      <c r="H1137" s="4" t="s">
        <v>133</v>
      </c>
      <c r="I1137" s="5" t="s">
        <v>2843</v>
      </c>
      <c r="J1137" s="5" t="s">
        <v>182</v>
      </c>
      <c r="K1137" s="5" t="s">
        <v>2843</v>
      </c>
      <c r="L1137" s="5" t="s">
        <v>176</v>
      </c>
      <c r="M1137" s="4" t="s">
        <v>137</v>
      </c>
      <c r="N1137" s="4" t="s">
        <v>3898</v>
      </c>
      <c r="O1137" s="4" t="s">
        <v>103</v>
      </c>
      <c r="P1137" s="4" t="s">
        <v>3899</v>
      </c>
      <c r="Q1137" s="4" t="s">
        <v>3900</v>
      </c>
      <c r="R1137" s="5">
        <v>62597</v>
      </c>
      <c r="S1137" s="5">
        <v>330</v>
      </c>
      <c r="T1137" s="5">
        <v>330</v>
      </c>
      <c r="U1137" s="4" t="s">
        <v>2012</v>
      </c>
      <c r="V1137" s="4" t="s">
        <v>142</v>
      </c>
      <c r="W1137" s="4" t="s">
        <v>103</v>
      </c>
      <c r="X1137" s="4" t="s">
        <v>143</v>
      </c>
      <c r="Y1137" s="4" t="s">
        <v>152</v>
      </c>
      <c r="Z1137" t="str">
        <f t="shared" si="18"/>
        <v>Mar-24</v>
      </c>
    </row>
    <row r="1138" spans="1:26" ht="43.2" x14ac:dyDescent="0.3">
      <c r="A1138" s="89">
        <v>422</v>
      </c>
      <c r="B1138" s="4" t="s">
        <v>129</v>
      </c>
      <c r="C1138" s="4" t="s">
        <v>1307</v>
      </c>
      <c r="D1138" s="4" t="s">
        <v>1532</v>
      </c>
      <c r="E1138" s="4" t="s">
        <v>103</v>
      </c>
      <c r="F1138" s="4" t="s">
        <v>131</v>
      </c>
      <c r="G1138" s="4" t="s">
        <v>166</v>
      </c>
      <c r="H1138" s="4" t="s">
        <v>133</v>
      </c>
      <c r="I1138" s="5" t="s">
        <v>2803</v>
      </c>
      <c r="J1138" s="5" t="s">
        <v>242</v>
      </c>
      <c r="K1138" s="5" t="s">
        <v>2803</v>
      </c>
      <c r="L1138" s="5" t="s">
        <v>246</v>
      </c>
      <c r="M1138" s="4" t="s">
        <v>263</v>
      </c>
      <c r="N1138" s="4" t="s">
        <v>3901</v>
      </c>
      <c r="O1138" s="4" t="s">
        <v>103</v>
      </c>
      <c r="P1138" s="4" t="s">
        <v>3901</v>
      </c>
      <c r="Q1138" s="4" t="s">
        <v>3902</v>
      </c>
      <c r="R1138" s="5">
        <v>62261</v>
      </c>
      <c r="S1138" s="5">
        <v>30</v>
      </c>
      <c r="T1138" s="5">
        <v>30</v>
      </c>
      <c r="U1138" s="4" t="s">
        <v>984</v>
      </c>
      <c r="V1138" s="4" t="s">
        <v>151</v>
      </c>
      <c r="W1138" s="4" t="s">
        <v>103</v>
      </c>
      <c r="X1138" s="4" t="s">
        <v>143</v>
      </c>
      <c r="Y1138" s="4" t="s">
        <v>103</v>
      </c>
      <c r="Z1138" t="str">
        <f t="shared" si="18"/>
        <v>Mar-24</v>
      </c>
    </row>
    <row r="1139" spans="1:26" ht="43.2" x14ac:dyDescent="0.3">
      <c r="A1139" s="89">
        <v>423</v>
      </c>
      <c r="B1139" s="4" t="s">
        <v>129</v>
      </c>
      <c r="C1139" s="4" t="s">
        <v>1307</v>
      </c>
      <c r="D1139" s="4" t="s">
        <v>1532</v>
      </c>
      <c r="E1139" s="4" t="s">
        <v>103</v>
      </c>
      <c r="F1139" s="4" t="s">
        <v>131</v>
      </c>
      <c r="G1139" s="4" t="s">
        <v>166</v>
      </c>
      <c r="H1139" s="4" t="s">
        <v>133</v>
      </c>
      <c r="I1139" s="5" t="s">
        <v>2803</v>
      </c>
      <c r="J1139" s="5" t="s">
        <v>361</v>
      </c>
      <c r="K1139" s="5" t="s">
        <v>2803</v>
      </c>
      <c r="L1139" s="5" t="s">
        <v>2006</v>
      </c>
      <c r="M1139" s="4" t="s">
        <v>263</v>
      </c>
      <c r="N1139" s="4" t="s">
        <v>1503</v>
      </c>
      <c r="O1139" s="4" t="s">
        <v>1503</v>
      </c>
      <c r="P1139" s="4" t="s">
        <v>1503</v>
      </c>
      <c r="Q1139" s="4" t="s">
        <v>3903</v>
      </c>
      <c r="R1139" s="5">
        <v>62257</v>
      </c>
      <c r="S1139" s="5">
        <v>45</v>
      </c>
      <c r="T1139" s="5">
        <v>45</v>
      </c>
      <c r="U1139" s="4" t="s">
        <v>1137</v>
      </c>
      <c r="V1139" s="4" t="s">
        <v>142</v>
      </c>
      <c r="W1139" s="4" t="s">
        <v>103</v>
      </c>
      <c r="X1139" s="4" t="s">
        <v>143</v>
      </c>
      <c r="Y1139" s="4" t="s">
        <v>103</v>
      </c>
      <c r="Z1139" t="str">
        <f t="shared" si="18"/>
        <v>Mar-24</v>
      </c>
    </row>
    <row r="1140" spans="1:26" ht="43.2" x14ac:dyDescent="0.3">
      <c r="A1140" s="89">
        <v>424</v>
      </c>
      <c r="B1140" s="4" t="s">
        <v>129</v>
      </c>
      <c r="C1140" s="4" t="s">
        <v>1307</v>
      </c>
      <c r="D1140" s="4" t="s">
        <v>1532</v>
      </c>
      <c r="E1140" s="4" t="s">
        <v>103</v>
      </c>
      <c r="F1140" s="4" t="s">
        <v>131</v>
      </c>
      <c r="G1140" s="4" t="s">
        <v>166</v>
      </c>
      <c r="H1140" s="4" t="s">
        <v>133</v>
      </c>
      <c r="I1140" s="5" t="s">
        <v>2900</v>
      </c>
      <c r="J1140" s="5" t="s">
        <v>241</v>
      </c>
      <c r="K1140" s="5" t="s">
        <v>2900</v>
      </c>
      <c r="L1140" s="5" t="s">
        <v>1975</v>
      </c>
      <c r="M1140" s="4" t="s">
        <v>263</v>
      </c>
      <c r="N1140" s="4" t="s">
        <v>3904</v>
      </c>
      <c r="O1140" s="4" t="s">
        <v>103</v>
      </c>
      <c r="P1140" s="4" t="s">
        <v>3905</v>
      </c>
      <c r="Q1140" s="4" t="s">
        <v>3905</v>
      </c>
      <c r="R1140" s="5">
        <v>62489</v>
      </c>
      <c r="S1140" s="5">
        <v>45</v>
      </c>
      <c r="T1140" s="5">
        <v>45</v>
      </c>
      <c r="U1140" s="4" t="s">
        <v>260</v>
      </c>
      <c r="V1140" s="4" t="s">
        <v>151</v>
      </c>
      <c r="W1140" s="4" t="s">
        <v>103</v>
      </c>
      <c r="X1140" s="4" t="s">
        <v>143</v>
      </c>
      <c r="Y1140" s="4" t="s">
        <v>152</v>
      </c>
      <c r="Z1140" t="str">
        <f t="shared" si="18"/>
        <v>Mar-24</v>
      </c>
    </row>
    <row r="1141" spans="1:26" ht="57.6" x14ac:dyDescent="0.3">
      <c r="A1141" s="89">
        <v>425</v>
      </c>
      <c r="B1141" s="4" t="s">
        <v>129</v>
      </c>
      <c r="C1141" s="4" t="s">
        <v>1307</v>
      </c>
      <c r="D1141" s="4" t="s">
        <v>2712</v>
      </c>
      <c r="E1141" s="4" t="s">
        <v>103</v>
      </c>
      <c r="F1141" s="4" t="s">
        <v>131</v>
      </c>
      <c r="G1141" s="4" t="s">
        <v>132</v>
      </c>
      <c r="H1141" s="4" t="s">
        <v>133</v>
      </c>
      <c r="I1141" s="5" t="s">
        <v>2923</v>
      </c>
      <c r="J1141" s="5" t="s">
        <v>242</v>
      </c>
      <c r="K1141" s="5" t="s">
        <v>2923</v>
      </c>
      <c r="L1141" s="5" t="s">
        <v>365</v>
      </c>
      <c r="M1141" s="4" t="s">
        <v>137</v>
      </c>
      <c r="N1141" s="4" t="s">
        <v>3906</v>
      </c>
      <c r="O1141" s="4" t="s">
        <v>103</v>
      </c>
      <c r="P1141" s="4" t="s">
        <v>3907</v>
      </c>
      <c r="Q1141" s="4" t="s">
        <v>3908</v>
      </c>
      <c r="R1141" s="5">
        <v>62419</v>
      </c>
      <c r="S1141" s="5">
        <v>210</v>
      </c>
      <c r="T1141" s="5">
        <v>210</v>
      </c>
      <c r="U1141" s="4" t="s">
        <v>2104</v>
      </c>
      <c r="V1141" s="4" t="s">
        <v>151</v>
      </c>
      <c r="W1141" s="4" t="s">
        <v>103</v>
      </c>
      <c r="X1141" s="4" t="s">
        <v>143</v>
      </c>
      <c r="Y1141" s="4" t="s">
        <v>152</v>
      </c>
      <c r="Z1141" t="str">
        <f t="shared" si="18"/>
        <v>Mar-24</v>
      </c>
    </row>
    <row r="1142" spans="1:26" ht="43.2" x14ac:dyDescent="0.3">
      <c r="A1142" s="89">
        <v>426</v>
      </c>
      <c r="B1142" s="4" t="s">
        <v>129</v>
      </c>
      <c r="C1142" s="4" t="s">
        <v>1307</v>
      </c>
      <c r="D1142" s="4" t="s">
        <v>2712</v>
      </c>
      <c r="E1142" s="4" t="s">
        <v>103</v>
      </c>
      <c r="F1142" s="4" t="s">
        <v>131</v>
      </c>
      <c r="G1142" s="4" t="s">
        <v>166</v>
      </c>
      <c r="H1142" s="4" t="s">
        <v>133</v>
      </c>
      <c r="I1142" s="5" t="s">
        <v>2898</v>
      </c>
      <c r="J1142" s="5" t="s">
        <v>191</v>
      </c>
      <c r="K1142" s="5" t="s">
        <v>2898</v>
      </c>
      <c r="L1142" s="5" t="s">
        <v>1701</v>
      </c>
      <c r="M1142" s="4" t="s">
        <v>263</v>
      </c>
      <c r="N1142" s="4" t="s">
        <v>3909</v>
      </c>
      <c r="O1142" s="4" t="s">
        <v>103</v>
      </c>
      <c r="P1142" s="4" t="s">
        <v>3909</v>
      </c>
      <c r="Q1142" s="4" t="s">
        <v>3910</v>
      </c>
      <c r="R1142" s="5">
        <v>62503</v>
      </c>
      <c r="S1142" s="5">
        <v>15</v>
      </c>
      <c r="T1142" s="5">
        <v>15</v>
      </c>
      <c r="U1142" s="4" t="s">
        <v>2127</v>
      </c>
      <c r="V1142" s="4" t="s">
        <v>197</v>
      </c>
      <c r="W1142" s="4" t="s">
        <v>103</v>
      </c>
      <c r="X1142" s="4" t="s">
        <v>143</v>
      </c>
      <c r="Y1142" s="4" t="s">
        <v>103</v>
      </c>
      <c r="Z1142" t="str">
        <f t="shared" si="18"/>
        <v>Mar-24</v>
      </c>
    </row>
    <row r="1143" spans="1:26" ht="43.2" x14ac:dyDescent="0.3">
      <c r="A1143" s="89">
        <v>427</v>
      </c>
      <c r="B1143" s="4" t="s">
        <v>129</v>
      </c>
      <c r="C1143" s="4" t="s">
        <v>130</v>
      </c>
      <c r="D1143" s="4" t="s">
        <v>1540</v>
      </c>
      <c r="E1143" s="4" t="s">
        <v>103</v>
      </c>
      <c r="F1143" s="4" t="s">
        <v>131</v>
      </c>
      <c r="G1143" s="4" t="s">
        <v>166</v>
      </c>
      <c r="H1143" s="4" t="s">
        <v>167</v>
      </c>
      <c r="I1143" s="5" t="s">
        <v>2831</v>
      </c>
      <c r="J1143" s="5" t="s">
        <v>279</v>
      </c>
      <c r="K1143" s="5" t="s">
        <v>2831</v>
      </c>
      <c r="L1143" s="5" t="s">
        <v>467</v>
      </c>
      <c r="M1143" s="4" t="s">
        <v>168</v>
      </c>
      <c r="N1143" s="4" t="s">
        <v>3911</v>
      </c>
      <c r="O1143" s="4" t="s">
        <v>3912</v>
      </c>
      <c r="P1143" s="4" t="s">
        <v>3911</v>
      </c>
      <c r="Q1143" s="4" t="s">
        <v>3913</v>
      </c>
      <c r="R1143" s="5">
        <v>62464</v>
      </c>
      <c r="S1143" s="5">
        <v>30</v>
      </c>
      <c r="T1143" s="5">
        <v>30</v>
      </c>
      <c r="U1143" s="4" t="s">
        <v>173</v>
      </c>
      <c r="V1143" s="4" t="s">
        <v>151</v>
      </c>
      <c r="W1143" s="4" t="s">
        <v>103</v>
      </c>
      <c r="X1143" s="4" t="s">
        <v>143</v>
      </c>
      <c r="Y1143" s="4" t="s">
        <v>103</v>
      </c>
      <c r="Z1143" t="str">
        <f t="shared" si="18"/>
        <v>Mar-24</v>
      </c>
    </row>
    <row r="1144" spans="1:26" ht="43.2" x14ac:dyDescent="0.3">
      <c r="A1144" s="89">
        <v>428</v>
      </c>
      <c r="B1144" s="4" t="s">
        <v>129</v>
      </c>
      <c r="C1144" s="4" t="s">
        <v>130</v>
      </c>
      <c r="D1144" s="4" t="s">
        <v>1540</v>
      </c>
      <c r="E1144" s="4" t="s">
        <v>103</v>
      </c>
      <c r="F1144" s="4" t="s">
        <v>131</v>
      </c>
      <c r="G1144" s="4" t="s">
        <v>132</v>
      </c>
      <c r="H1144" s="4" t="s">
        <v>133</v>
      </c>
      <c r="I1144" s="5" t="s">
        <v>2898</v>
      </c>
      <c r="J1144" s="5" t="s">
        <v>242</v>
      </c>
      <c r="K1144" s="5" t="s">
        <v>2898</v>
      </c>
      <c r="L1144" s="5" t="s">
        <v>1286</v>
      </c>
      <c r="M1144" s="4" t="s">
        <v>137</v>
      </c>
      <c r="N1144" s="4" t="s">
        <v>3914</v>
      </c>
      <c r="O1144" s="4" t="s">
        <v>2067</v>
      </c>
      <c r="P1144" s="4" t="s">
        <v>3915</v>
      </c>
      <c r="Q1144" s="4" t="s">
        <v>3916</v>
      </c>
      <c r="R1144" s="5">
        <v>62479</v>
      </c>
      <c r="S1144" s="5">
        <v>165</v>
      </c>
      <c r="T1144" s="5">
        <v>165</v>
      </c>
      <c r="U1144" s="4" t="s">
        <v>260</v>
      </c>
      <c r="V1144" s="4" t="s">
        <v>151</v>
      </c>
      <c r="W1144" s="4" t="s">
        <v>103</v>
      </c>
      <c r="X1144" s="4" t="s">
        <v>143</v>
      </c>
      <c r="Y1144" s="4">
        <v>70403</v>
      </c>
      <c r="Z1144" t="str">
        <f t="shared" si="18"/>
        <v>Mar-24</v>
      </c>
    </row>
    <row r="1145" spans="1:26" ht="43.2" x14ac:dyDescent="0.3">
      <c r="A1145" s="89">
        <v>429</v>
      </c>
      <c r="B1145" s="4" t="s">
        <v>129</v>
      </c>
      <c r="C1145" s="4" t="s">
        <v>130</v>
      </c>
      <c r="D1145" s="4" t="s">
        <v>1540</v>
      </c>
      <c r="E1145" s="4" t="s">
        <v>103</v>
      </c>
      <c r="F1145" s="4" t="s">
        <v>131</v>
      </c>
      <c r="G1145" s="4" t="s">
        <v>132</v>
      </c>
      <c r="H1145" s="4" t="s">
        <v>133</v>
      </c>
      <c r="I1145" s="5" t="s">
        <v>2846</v>
      </c>
      <c r="J1145" s="5" t="s">
        <v>1091</v>
      </c>
      <c r="K1145" s="5" t="s">
        <v>2846</v>
      </c>
      <c r="L1145" s="5" t="s">
        <v>1446</v>
      </c>
      <c r="M1145" s="4" t="s">
        <v>137</v>
      </c>
      <c r="N1145" s="4" t="s">
        <v>3917</v>
      </c>
      <c r="O1145" s="4" t="s">
        <v>3918</v>
      </c>
      <c r="P1145" s="4" t="s">
        <v>3919</v>
      </c>
      <c r="Q1145" s="4" t="s">
        <v>3920</v>
      </c>
      <c r="R1145" s="5">
        <v>62592</v>
      </c>
      <c r="S1145" s="5">
        <v>235</v>
      </c>
      <c r="T1145" s="5">
        <v>235</v>
      </c>
      <c r="U1145" s="4" t="s">
        <v>3921</v>
      </c>
      <c r="V1145" s="4" t="s">
        <v>142</v>
      </c>
      <c r="W1145" s="4" t="s">
        <v>103</v>
      </c>
      <c r="X1145" s="4" t="s">
        <v>143</v>
      </c>
      <c r="Y1145" s="4">
        <v>69930</v>
      </c>
      <c r="Z1145" t="str">
        <f t="shared" si="18"/>
        <v>Mar-24</v>
      </c>
    </row>
    <row r="1146" spans="1:26" ht="43.2" x14ac:dyDescent="0.3">
      <c r="A1146" s="89">
        <v>430</v>
      </c>
      <c r="B1146" s="4" t="s">
        <v>129</v>
      </c>
      <c r="C1146" s="4" t="s">
        <v>1307</v>
      </c>
      <c r="D1146" s="4" t="s">
        <v>2747</v>
      </c>
      <c r="E1146" s="4" t="s">
        <v>103</v>
      </c>
      <c r="F1146" s="4" t="s">
        <v>131</v>
      </c>
      <c r="G1146" s="4" t="s">
        <v>166</v>
      </c>
      <c r="H1146" s="4" t="s">
        <v>167</v>
      </c>
      <c r="I1146" s="5" t="s">
        <v>2803</v>
      </c>
      <c r="J1146" s="5" t="s">
        <v>136</v>
      </c>
      <c r="K1146" s="5" t="s">
        <v>2803</v>
      </c>
      <c r="L1146" s="5" t="s">
        <v>427</v>
      </c>
      <c r="M1146" s="4" t="s">
        <v>168</v>
      </c>
      <c r="N1146" s="4" t="s">
        <v>3922</v>
      </c>
      <c r="O1146" s="4" t="s">
        <v>2387</v>
      </c>
      <c r="P1146" s="4" t="s">
        <v>3922</v>
      </c>
      <c r="Q1146" s="4" t="s">
        <v>3923</v>
      </c>
      <c r="R1146" s="5">
        <v>62325</v>
      </c>
      <c r="S1146" s="5">
        <v>30</v>
      </c>
      <c r="T1146" s="5">
        <v>30</v>
      </c>
      <c r="U1146" s="4" t="s">
        <v>2323</v>
      </c>
      <c r="V1146" s="4" t="s">
        <v>142</v>
      </c>
      <c r="W1146" s="4" t="s">
        <v>103</v>
      </c>
      <c r="X1146" s="4" t="s">
        <v>143</v>
      </c>
      <c r="Y1146" s="4" t="s">
        <v>103</v>
      </c>
      <c r="Z1146" t="str">
        <f t="shared" si="18"/>
        <v>Mar-24</v>
      </c>
    </row>
    <row r="1147" spans="1:26" ht="43.2" x14ac:dyDescent="0.3">
      <c r="A1147" s="89">
        <v>431</v>
      </c>
      <c r="B1147" s="4" t="s">
        <v>129</v>
      </c>
      <c r="C1147" s="4" t="s">
        <v>130</v>
      </c>
      <c r="D1147" s="4" t="s">
        <v>1566</v>
      </c>
      <c r="E1147" s="4" t="s">
        <v>103</v>
      </c>
      <c r="F1147" s="4" t="s">
        <v>131</v>
      </c>
      <c r="G1147" s="4" t="s">
        <v>132</v>
      </c>
      <c r="H1147" s="4" t="s">
        <v>133</v>
      </c>
      <c r="I1147" s="5" t="s">
        <v>2758</v>
      </c>
      <c r="J1147" s="5" t="s">
        <v>532</v>
      </c>
      <c r="K1147" s="5" t="s">
        <v>2758</v>
      </c>
      <c r="L1147" s="5" t="s">
        <v>581</v>
      </c>
      <c r="M1147" s="4" t="s">
        <v>137</v>
      </c>
      <c r="N1147" s="4" t="s">
        <v>3924</v>
      </c>
      <c r="O1147" s="4" t="s">
        <v>103</v>
      </c>
      <c r="P1147" s="4" t="s">
        <v>3924</v>
      </c>
      <c r="Q1147" s="4" t="s">
        <v>3925</v>
      </c>
      <c r="R1147" s="5">
        <v>62220</v>
      </c>
      <c r="S1147" s="5">
        <v>30</v>
      </c>
      <c r="T1147" s="5">
        <v>30</v>
      </c>
      <c r="U1147" s="4" t="s">
        <v>2065</v>
      </c>
      <c r="V1147" s="4" t="s">
        <v>151</v>
      </c>
      <c r="W1147" s="4" t="s">
        <v>103</v>
      </c>
      <c r="X1147" s="4" t="s">
        <v>143</v>
      </c>
      <c r="Y1147" s="4">
        <v>72188</v>
      </c>
      <c r="Z1147" t="str">
        <f t="shared" si="18"/>
        <v>Mar-24</v>
      </c>
    </row>
    <row r="1148" spans="1:26" ht="43.2" x14ac:dyDescent="0.3">
      <c r="A1148" s="89">
        <v>432</v>
      </c>
      <c r="B1148" s="4" t="s">
        <v>129</v>
      </c>
      <c r="C1148" s="4" t="s">
        <v>130</v>
      </c>
      <c r="D1148" s="4" t="s">
        <v>1566</v>
      </c>
      <c r="E1148" s="4" t="s">
        <v>103</v>
      </c>
      <c r="F1148" s="4" t="s">
        <v>131</v>
      </c>
      <c r="G1148" s="4" t="s">
        <v>132</v>
      </c>
      <c r="H1148" s="4" t="s">
        <v>167</v>
      </c>
      <c r="I1148" s="5" t="s">
        <v>2794</v>
      </c>
      <c r="J1148" s="5" t="s">
        <v>191</v>
      </c>
      <c r="K1148" s="5" t="s">
        <v>2794</v>
      </c>
      <c r="L1148" s="5" t="s">
        <v>315</v>
      </c>
      <c r="M1148" s="4" t="s">
        <v>223</v>
      </c>
      <c r="N1148" s="4" t="s">
        <v>3926</v>
      </c>
      <c r="O1148" s="4" t="s">
        <v>103</v>
      </c>
      <c r="P1148" s="4" t="s">
        <v>3927</v>
      </c>
      <c r="Q1148" s="4" t="s">
        <v>3928</v>
      </c>
      <c r="R1148" s="5">
        <v>62452</v>
      </c>
      <c r="S1148" s="5">
        <v>30</v>
      </c>
      <c r="T1148" s="5">
        <v>30</v>
      </c>
      <c r="U1148" s="4" t="s">
        <v>1371</v>
      </c>
      <c r="V1148" s="4" t="s">
        <v>197</v>
      </c>
      <c r="W1148" s="4" t="s">
        <v>103</v>
      </c>
      <c r="X1148" s="4" t="s">
        <v>143</v>
      </c>
      <c r="Y1148" s="4" t="s">
        <v>152</v>
      </c>
      <c r="Z1148" t="str">
        <f t="shared" si="18"/>
        <v>Mar-24</v>
      </c>
    </row>
    <row r="1149" spans="1:26" ht="43.2" x14ac:dyDescent="0.3">
      <c r="A1149" s="89">
        <v>433</v>
      </c>
      <c r="B1149" s="4" t="s">
        <v>129</v>
      </c>
      <c r="C1149" s="4" t="s">
        <v>130</v>
      </c>
      <c r="D1149" s="4" t="s">
        <v>1566</v>
      </c>
      <c r="E1149" s="4" t="s">
        <v>103</v>
      </c>
      <c r="F1149" s="4" t="s">
        <v>131</v>
      </c>
      <c r="G1149" s="4" t="s">
        <v>132</v>
      </c>
      <c r="H1149" s="4" t="s">
        <v>167</v>
      </c>
      <c r="I1149" s="5" t="s">
        <v>2898</v>
      </c>
      <c r="J1149" s="5" t="s">
        <v>192</v>
      </c>
      <c r="K1149" s="5" t="s">
        <v>2900</v>
      </c>
      <c r="L1149" s="5" t="s">
        <v>1813</v>
      </c>
      <c r="M1149" s="4" t="s">
        <v>223</v>
      </c>
      <c r="N1149" s="4" t="s">
        <v>3929</v>
      </c>
      <c r="O1149" s="4" t="s">
        <v>103</v>
      </c>
      <c r="P1149" s="4" t="s">
        <v>3930</v>
      </c>
      <c r="Q1149" s="4" t="s">
        <v>3931</v>
      </c>
      <c r="R1149" s="5">
        <v>62481</v>
      </c>
      <c r="S1149" s="5">
        <v>45</v>
      </c>
      <c r="T1149" s="5">
        <v>45</v>
      </c>
      <c r="U1149" s="4" t="s">
        <v>103</v>
      </c>
      <c r="V1149" s="4" t="s">
        <v>197</v>
      </c>
      <c r="W1149" s="4" t="s">
        <v>103</v>
      </c>
      <c r="X1149" s="4" t="s">
        <v>143</v>
      </c>
      <c r="Y1149" s="4" t="s">
        <v>152</v>
      </c>
      <c r="Z1149" t="str">
        <f t="shared" si="18"/>
        <v>Mar-24</v>
      </c>
    </row>
    <row r="1150" spans="1:26" ht="43.2" x14ac:dyDescent="0.3">
      <c r="A1150" s="10">
        <v>1</v>
      </c>
      <c r="B1150" s="4" t="s">
        <v>129</v>
      </c>
      <c r="C1150" s="4" t="s">
        <v>130</v>
      </c>
      <c r="D1150" s="4" t="s">
        <v>378</v>
      </c>
      <c r="E1150" s="4" t="s">
        <v>103</v>
      </c>
      <c r="F1150" s="4" t="s">
        <v>131</v>
      </c>
      <c r="G1150" s="4" t="s">
        <v>132</v>
      </c>
      <c r="H1150" s="4" t="s">
        <v>167</v>
      </c>
      <c r="I1150" s="5" t="s">
        <v>3967</v>
      </c>
      <c r="J1150" s="5" t="s">
        <v>906</v>
      </c>
      <c r="K1150" s="5" t="s">
        <v>3967</v>
      </c>
      <c r="L1150" s="5" t="s">
        <v>1446</v>
      </c>
      <c r="M1150" s="4" t="s">
        <v>223</v>
      </c>
      <c r="N1150" s="4" t="s">
        <v>3968</v>
      </c>
      <c r="O1150" s="4" t="s">
        <v>103</v>
      </c>
      <c r="P1150" s="4" t="s">
        <v>3969</v>
      </c>
      <c r="Q1150" s="4" t="s">
        <v>3970</v>
      </c>
      <c r="R1150" s="5">
        <v>60311</v>
      </c>
      <c r="S1150" s="5">
        <v>75</v>
      </c>
      <c r="T1150" s="5">
        <v>75</v>
      </c>
      <c r="U1150" s="4" t="s">
        <v>239</v>
      </c>
      <c r="V1150" s="4" t="s">
        <v>142</v>
      </c>
      <c r="W1150" s="4" t="s">
        <v>103</v>
      </c>
      <c r="X1150" s="4" t="s">
        <v>143</v>
      </c>
      <c r="Y1150" s="4" t="s">
        <v>152</v>
      </c>
      <c r="Z1150" t="str">
        <f t="shared" ref="Z1150:Z1213" si="19">IF(AND(DAY(K1150) = 1, V1150 = "Third Shift"), TEXT(K1150 - 1, "mmm-yy"), IF(MONTH(K1150) &lt;&gt; MONTH(I1150), TEXT(K1150, "mmm-yy"), TEXT(I1150, "mmm-yy")))</f>
        <v>Sep-23</v>
      </c>
    </row>
    <row r="1151" spans="1:26" ht="43.2" x14ac:dyDescent="0.3">
      <c r="A1151" s="10">
        <v>2</v>
      </c>
      <c r="B1151" s="4" t="s">
        <v>129</v>
      </c>
      <c r="C1151" s="4" t="s">
        <v>130</v>
      </c>
      <c r="D1151" s="4" t="s">
        <v>378</v>
      </c>
      <c r="E1151" s="4" t="s">
        <v>103</v>
      </c>
      <c r="F1151" s="4" t="s">
        <v>131</v>
      </c>
      <c r="G1151" s="4" t="s">
        <v>166</v>
      </c>
      <c r="H1151" s="4" t="s">
        <v>167</v>
      </c>
      <c r="I1151" s="5" t="s">
        <v>3967</v>
      </c>
      <c r="J1151" s="5" t="s">
        <v>315</v>
      </c>
      <c r="K1151" s="5" t="s">
        <v>3967</v>
      </c>
      <c r="L1151" s="5" t="s">
        <v>677</v>
      </c>
      <c r="M1151" s="4" t="s">
        <v>168</v>
      </c>
      <c r="N1151" s="4" t="s">
        <v>3971</v>
      </c>
      <c r="O1151" s="4" t="s">
        <v>1030</v>
      </c>
      <c r="P1151" s="4" t="s">
        <v>3971</v>
      </c>
      <c r="Q1151" s="4" t="s">
        <v>3972</v>
      </c>
      <c r="R1151" s="5">
        <v>60305</v>
      </c>
      <c r="S1151" s="5">
        <v>40</v>
      </c>
      <c r="T1151" s="5">
        <v>40</v>
      </c>
      <c r="U1151" s="4" t="s">
        <v>3973</v>
      </c>
      <c r="V1151" s="4" t="s">
        <v>151</v>
      </c>
      <c r="W1151" s="4" t="s">
        <v>103</v>
      </c>
      <c r="X1151" s="4" t="s">
        <v>143</v>
      </c>
      <c r="Y1151" s="4" t="s">
        <v>103</v>
      </c>
      <c r="Z1151" t="str">
        <f t="shared" si="19"/>
        <v>Sep-23</v>
      </c>
    </row>
    <row r="1152" spans="1:26" ht="43.2" x14ac:dyDescent="0.3">
      <c r="A1152" s="10">
        <v>3</v>
      </c>
      <c r="B1152" s="4" t="s">
        <v>129</v>
      </c>
      <c r="C1152" s="4" t="s">
        <v>130</v>
      </c>
      <c r="D1152" s="4" t="s">
        <v>378</v>
      </c>
      <c r="E1152" s="4" t="s">
        <v>103</v>
      </c>
      <c r="F1152" s="4" t="s">
        <v>131</v>
      </c>
      <c r="G1152" s="4" t="s">
        <v>132</v>
      </c>
      <c r="H1152" s="4" t="s">
        <v>167</v>
      </c>
      <c r="I1152" s="5" t="s">
        <v>3967</v>
      </c>
      <c r="J1152" s="5" t="s">
        <v>759</v>
      </c>
      <c r="K1152" s="5" t="s">
        <v>3967</v>
      </c>
      <c r="L1152" s="5" t="s">
        <v>760</v>
      </c>
      <c r="M1152" s="4" t="s">
        <v>223</v>
      </c>
      <c r="N1152" s="4" t="s">
        <v>3974</v>
      </c>
      <c r="O1152" s="4" t="s">
        <v>103</v>
      </c>
      <c r="P1152" s="4" t="s">
        <v>3975</v>
      </c>
      <c r="Q1152" s="4" t="s">
        <v>3976</v>
      </c>
      <c r="R1152" s="5">
        <v>60301</v>
      </c>
      <c r="S1152" s="5">
        <v>30</v>
      </c>
      <c r="T1152" s="5">
        <v>30</v>
      </c>
      <c r="U1152" s="4" t="s">
        <v>1371</v>
      </c>
      <c r="V1152" s="4" t="s">
        <v>151</v>
      </c>
      <c r="W1152" s="4" t="s">
        <v>103</v>
      </c>
      <c r="X1152" s="4" t="s">
        <v>143</v>
      </c>
      <c r="Y1152" s="4" t="s">
        <v>152</v>
      </c>
      <c r="Z1152" t="str">
        <f t="shared" si="19"/>
        <v>Sep-23</v>
      </c>
    </row>
    <row r="1153" spans="1:26" ht="57.6" x14ac:dyDescent="0.3">
      <c r="A1153" s="10">
        <v>4</v>
      </c>
      <c r="B1153" s="4" t="s">
        <v>129</v>
      </c>
      <c r="C1153" s="4" t="s">
        <v>130</v>
      </c>
      <c r="D1153" s="4" t="s">
        <v>378</v>
      </c>
      <c r="E1153" s="4" t="s">
        <v>103</v>
      </c>
      <c r="F1153" s="4" t="s">
        <v>131</v>
      </c>
      <c r="G1153" s="4" t="s">
        <v>166</v>
      </c>
      <c r="H1153" s="4" t="s">
        <v>167</v>
      </c>
      <c r="I1153" s="5" t="s">
        <v>3977</v>
      </c>
      <c r="J1153" s="5" t="s">
        <v>191</v>
      </c>
      <c r="K1153" s="5" t="s">
        <v>3977</v>
      </c>
      <c r="L1153" s="5" t="s">
        <v>192</v>
      </c>
      <c r="M1153" s="4" t="s">
        <v>168</v>
      </c>
      <c r="N1153" s="4" t="s">
        <v>3978</v>
      </c>
      <c r="O1153" s="4" t="s">
        <v>170</v>
      </c>
      <c r="P1153" s="4" t="s">
        <v>3978</v>
      </c>
      <c r="Q1153" s="4" t="s">
        <v>3979</v>
      </c>
      <c r="R1153" s="5">
        <v>60322</v>
      </c>
      <c r="S1153" s="5">
        <v>90</v>
      </c>
      <c r="T1153" s="5">
        <v>90</v>
      </c>
      <c r="U1153" s="4" t="s">
        <v>417</v>
      </c>
      <c r="V1153" s="4" t="s">
        <v>197</v>
      </c>
      <c r="W1153" s="4" t="s">
        <v>103</v>
      </c>
      <c r="X1153" s="4" t="s">
        <v>143</v>
      </c>
      <c r="Y1153" s="4" t="s">
        <v>152</v>
      </c>
      <c r="Z1153" t="str">
        <f t="shared" si="19"/>
        <v>Sep-23</v>
      </c>
    </row>
    <row r="1154" spans="1:26" ht="43.2" x14ac:dyDescent="0.3">
      <c r="A1154" s="10">
        <v>5</v>
      </c>
      <c r="B1154" s="4" t="s">
        <v>129</v>
      </c>
      <c r="C1154" s="4" t="s">
        <v>130</v>
      </c>
      <c r="D1154" s="4" t="s">
        <v>378</v>
      </c>
      <c r="E1154" s="4" t="s">
        <v>103</v>
      </c>
      <c r="F1154" s="4" t="s">
        <v>131</v>
      </c>
      <c r="G1154" s="4" t="s">
        <v>132</v>
      </c>
      <c r="H1154" s="4" t="s">
        <v>167</v>
      </c>
      <c r="I1154" s="5" t="s">
        <v>3977</v>
      </c>
      <c r="J1154" s="5" t="s">
        <v>154</v>
      </c>
      <c r="K1154" s="5" t="s">
        <v>3977</v>
      </c>
      <c r="L1154" s="5" t="s">
        <v>581</v>
      </c>
      <c r="M1154" s="4" t="s">
        <v>223</v>
      </c>
      <c r="N1154" s="4" t="s">
        <v>3980</v>
      </c>
      <c r="O1154" s="4" t="s">
        <v>103</v>
      </c>
      <c r="P1154" s="4" t="s">
        <v>3981</v>
      </c>
      <c r="Q1154" s="4" t="s">
        <v>3982</v>
      </c>
      <c r="R1154" s="5">
        <v>60317</v>
      </c>
      <c r="S1154" s="5">
        <v>75</v>
      </c>
      <c r="T1154" s="5">
        <v>75</v>
      </c>
      <c r="U1154" s="4" t="s">
        <v>3983</v>
      </c>
      <c r="V1154" s="4" t="s">
        <v>151</v>
      </c>
      <c r="W1154" s="4" t="s">
        <v>103</v>
      </c>
      <c r="X1154" s="4" t="s">
        <v>143</v>
      </c>
      <c r="Y1154" s="4">
        <v>66070</v>
      </c>
      <c r="Z1154" t="str">
        <f t="shared" si="19"/>
        <v>Sep-23</v>
      </c>
    </row>
    <row r="1155" spans="1:26" ht="57.6" x14ac:dyDescent="0.3">
      <c r="A1155" s="10">
        <v>6</v>
      </c>
      <c r="B1155" s="4" t="s">
        <v>129</v>
      </c>
      <c r="C1155" s="4" t="s">
        <v>130</v>
      </c>
      <c r="D1155" s="4" t="s">
        <v>378</v>
      </c>
      <c r="E1155" s="4" t="s">
        <v>103</v>
      </c>
      <c r="F1155" s="4" t="s">
        <v>379</v>
      </c>
      <c r="G1155" s="4" t="s">
        <v>132</v>
      </c>
      <c r="H1155" s="4" t="s">
        <v>167</v>
      </c>
      <c r="I1155" s="5" t="s">
        <v>3984</v>
      </c>
      <c r="J1155" s="5" t="s">
        <v>192</v>
      </c>
      <c r="K1155" s="5" t="s">
        <v>3985</v>
      </c>
      <c r="L1155" s="5" t="s">
        <v>1218</v>
      </c>
      <c r="M1155" s="4" t="s">
        <v>223</v>
      </c>
      <c r="N1155" s="4" t="s">
        <v>3986</v>
      </c>
      <c r="O1155" s="4" t="s">
        <v>170</v>
      </c>
      <c r="P1155" s="4" t="s">
        <v>3986</v>
      </c>
      <c r="Q1155" s="4" t="s">
        <v>3987</v>
      </c>
      <c r="R1155" s="5">
        <v>60327</v>
      </c>
      <c r="S1155" s="5">
        <v>40</v>
      </c>
      <c r="T1155" s="5">
        <v>40</v>
      </c>
      <c r="U1155" s="4" t="s">
        <v>417</v>
      </c>
      <c r="V1155" s="4" t="s">
        <v>197</v>
      </c>
      <c r="W1155" s="4" t="s">
        <v>103</v>
      </c>
      <c r="X1155" s="4" t="s">
        <v>143</v>
      </c>
      <c r="Y1155" s="4">
        <v>66074</v>
      </c>
      <c r="Z1155" t="str">
        <f t="shared" si="19"/>
        <v>Sep-23</v>
      </c>
    </row>
    <row r="1156" spans="1:26" ht="57.6" x14ac:dyDescent="0.3">
      <c r="A1156" s="10">
        <v>7</v>
      </c>
      <c r="B1156" s="4" t="s">
        <v>129</v>
      </c>
      <c r="C1156" s="4" t="s">
        <v>130</v>
      </c>
      <c r="D1156" s="4" t="s">
        <v>378</v>
      </c>
      <c r="E1156" s="4" t="s">
        <v>103</v>
      </c>
      <c r="F1156" s="4" t="s">
        <v>131</v>
      </c>
      <c r="G1156" s="4" t="s">
        <v>166</v>
      </c>
      <c r="H1156" s="4" t="s">
        <v>167</v>
      </c>
      <c r="I1156" s="5" t="s">
        <v>3984</v>
      </c>
      <c r="J1156" s="5" t="s">
        <v>234</v>
      </c>
      <c r="K1156" s="5" t="s">
        <v>3984</v>
      </c>
      <c r="L1156" s="5" t="s">
        <v>235</v>
      </c>
      <c r="M1156" s="4" t="s">
        <v>1275</v>
      </c>
      <c r="N1156" s="4" t="s">
        <v>3988</v>
      </c>
      <c r="O1156" s="4" t="s">
        <v>170</v>
      </c>
      <c r="P1156" s="4" t="s">
        <v>3988</v>
      </c>
      <c r="Q1156" s="4" t="s">
        <v>3989</v>
      </c>
      <c r="R1156" s="5">
        <v>60325</v>
      </c>
      <c r="S1156" s="5">
        <v>0</v>
      </c>
      <c r="T1156" s="5">
        <v>0</v>
      </c>
      <c r="U1156" s="4" t="s">
        <v>417</v>
      </c>
      <c r="V1156" s="4" t="s">
        <v>197</v>
      </c>
      <c r="W1156" s="4" t="s">
        <v>103</v>
      </c>
      <c r="X1156" s="4" t="s">
        <v>143</v>
      </c>
      <c r="Y1156" s="4" t="s">
        <v>103</v>
      </c>
      <c r="Z1156" t="str">
        <f t="shared" si="19"/>
        <v>Sep-23</v>
      </c>
    </row>
    <row r="1157" spans="1:26" ht="43.2" x14ac:dyDescent="0.3">
      <c r="A1157" s="10">
        <v>8</v>
      </c>
      <c r="B1157" s="4" t="s">
        <v>129</v>
      </c>
      <c r="C1157" s="4" t="s">
        <v>130</v>
      </c>
      <c r="D1157" s="4" t="s">
        <v>378</v>
      </c>
      <c r="E1157" s="4" t="s">
        <v>103</v>
      </c>
      <c r="F1157" s="4" t="s">
        <v>131</v>
      </c>
      <c r="G1157" s="4" t="s">
        <v>132</v>
      </c>
      <c r="H1157" s="4" t="s">
        <v>167</v>
      </c>
      <c r="I1157" s="5" t="s">
        <v>3985</v>
      </c>
      <c r="J1157" s="5" t="s">
        <v>487</v>
      </c>
      <c r="K1157" s="5" t="s">
        <v>3985</v>
      </c>
      <c r="L1157" s="5" t="s">
        <v>176</v>
      </c>
      <c r="M1157" s="4" t="s">
        <v>203</v>
      </c>
      <c r="N1157" s="4" t="s">
        <v>3990</v>
      </c>
      <c r="O1157" s="4" t="s">
        <v>103</v>
      </c>
      <c r="P1157" s="4" t="s">
        <v>3991</v>
      </c>
      <c r="Q1157" s="4" t="s">
        <v>3992</v>
      </c>
      <c r="R1157" s="5">
        <v>60342</v>
      </c>
      <c r="S1157" s="5">
        <v>0</v>
      </c>
      <c r="T1157" s="5">
        <v>0</v>
      </c>
      <c r="U1157" s="4" t="s">
        <v>3993</v>
      </c>
      <c r="V1157" s="4" t="s">
        <v>142</v>
      </c>
      <c r="W1157" s="4" t="s">
        <v>103</v>
      </c>
      <c r="X1157" s="4" t="s">
        <v>143</v>
      </c>
      <c r="Y1157" s="4">
        <v>66080</v>
      </c>
      <c r="Z1157" t="str">
        <f t="shared" si="19"/>
        <v>Sep-23</v>
      </c>
    </row>
    <row r="1158" spans="1:26" ht="57.6" x14ac:dyDescent="0.3">
      <c r="A1158" s="10">
        <v>9</v>
      </c>
      <c r="B1158" s="4" t="s">
        <v>129</v>
      </c>
      <c r="C1158" s="4" t="s">
        <v>130</v>
      </c>
      <c r="D1158" s="4" t="s">
        <v>378</v>
      </c>
      <c r="E1158" s="4" t="s">
        <v>103</v>
      </c>
      <c r="F1158" s="4" t="s">
        <v>131</v>
      </c>
      <c r="G1158" s="4" t="s">
        <v>132</v>
      </c>
      <c r="H1158" s="4" t="s">
        <v>167</v>
      </c>
      <c r="I1158" s="5" t="s">
        <v>3985</v>
      </c>
      <c r="J1158" s="5" t="s">
        <v>234</v>
      </c>
      <c r="K1158" s="5" t="s">
        <v>3985</v>
      </c>
      <c r="L1158" s="5" t="s">
        <v>235</v>
      </c>
      <c r="M1158" s="4" t="s">
        <v>223</v>
      </c>
      <c r="N1158" s="4" t="s">
        <v>3994</v>
      </c>
      <c r="O1158" s="4" t="s">
        <v>170</v>
      </c>
      <c r="P1158" s="4" t="s">
        <v>3994</v>
      </c>
      <c r="Q1158" s="4" t="s">
        <v>3995</v>
      </c>
      <c r="R1158" s="5">
        <v>60330</v>
      </c>
      <c r="S1158" s="5">
        <v>30</v>
      </c>
      <c r="T1158" s="5">
        <v>30</v>
      </c>
      <c r="U1158" s="4" t="s">
        <v>417</v>
      </c>
      <c r="V1158" s="4" t="s">
        <v>197</v>
      </c>
      <c r="W1158" s="4" t="s">
        <v>103</v>
      </c>
      <c r="X1158" s="4" t="s">
        <v>143</v>
      </c>
      <c r="Y1158" s="4" t="s">
        <v>159</v>
      </c>
      <c r="Z1158" t="str">
        <f t="shared" si="19"/>
        <v>Sep-23</v>
      </c>
    </row>
    <row r="1159" spans="1:26" ht="43.2" x14ac:dyDescent="0.3">
      <c r="A1159" s="10">
        <v>10</v>
      </c>
      <c r="B1159" s="4" t="s">
        <v>129</v>
      </c>
      <c r="C1159" s="4" t="s">
        <v>130</v>
      </c>
      <c r="D1159" s="4" t="s">
        <v>378</v>
      </c>
      <c r="E1159" s="4" t="s">
        <v>103</v>
      </c>
      <c r="F1159" s="4" t="s">
        <v>131</v>
      </c>
      <c r="G1159" s="4" t="s">
        <v>132</v>
      </c>
      <c r="H1159" s="4" t="s">
        <v>167</v>
      </c>
      <c r="I1159" s="5" t="s">
        <v>3996</v>
      </c>
      <c r="J1159" s="5" t="s">
        <v>202</v>
      </c>
      <c r="K1159" s="5" t="s">
        <v>3996</v>
      </c>
      <c r="L1159" s="5" t="s">
        <v>302</v>
      </c>
      <c r="M1159" s="4" t="s">
        <v>223</v>
      </c>
      <c r="N1159" s="4" t="s">
        <v>3997</v>
      </c>
      <c r="O1159" s="4" t="s">
        <v>103</v>
      </c>
      <c r="P1159" s="4" t="s">
        <v>3997</v>
      </c>
      <c r="Q1159" s="4" t="s">
        <v>3998</v>
      </c>
      <c r="R1159" s="5">
        <v>60389</v>
      </c>
      <c r="S1159" s="5">
        <v>30</v>
      </c>
      <c r="T1159" s="5">
        <v>30</v>
      </c>
      <c r="U1159" s="4" t="s">
        <v>239</v>
      </c>
      <c r="V1159" s="4" t="s">
        <v>197</v>
      </c>
      <c r="W1159" s="4" t="s">
        <v>103</v>
      </c>
      <c r="X1159" s="4" t="s">
        <v>143</v>
      </c>
      <c r="Y1159" s="4" t="s">
        <v>152</v>
      </c>
      <c r="Z1159" t="str">
        <f t="shared" si="19"/>
        <v>Sep-23</v>
      </c>
    </row>
    <row r="1160" spans="1:26" ht="57.6" x14ac:dyDescent="0.3">
      <c r="A1160" s="10">
        <v>11</v>
      </c>
      <c r="B1160" s="4" t="s">
        <v>129</v>
      </c>
      <c r="C1160" s="4" t="s">
        <v>130</v>
      </c>
      <c r="D1160" s="4" t="s">
        <v>378</v>
      </c>
      <c r="E1160" s="4" t="s">
        <v>103</v>
      </c>
      <c r="F1160" s="4" t="s">
        <v>131</v>
      </c>
      <c r="G1160" s="4" t="s">
        <v>132</v>
      </c>
      <c r="H1160" s="4" t="s">
        <v>167</v>
      </c>
      <c r="I1160" s="5" t="s">
        <v>3999</v>
      </c>
      <c r="J1160" s="5" t="s">
        <v>247</v>
      </c>
      <c r="K1160" s="5" t="s">
        <v>3999</v>
      </c>
      <c r="L1160" s="5" t="s">
        <v>759</v>
      </c>
      <c r="M1160" s="4" t="s">
        <v>223</v>
      </c>
      <c r="N1160" s="4" t="s">
        <v>4000</v>
      </c>
      <c r="O1160" s="4" t="s">
        <v>170</v>
      </c>
      <c r="P1160" s="4" t="s">
        <v>4000</v>
      </c>
      <c r="Q1160" s="4" t="s">
        <v>4001</v>
      </c>
      <c r="R1160" s="5">
        <v>60434</v>
      </c>
      <c r="S1160" s="5">
        <v>90</v>
      </c>
      <c r="T1160" s="5">
        <v>90</v>
      </c>
      <c r="U1160" s="4" t="s">
        <v>4002</v>
      </c>
      <c r="V1160" s="4" t="s">
        <v>151</v>
      </c>
      <c r="W1160" s="4" t="s">
        <v>103</v>
      </c>
      <c r="X1160" s="4" t="s">
        <v>143</v>
      </c>
      <c r="Y1160" s="4" t="s">
        <v>152</v>
      </c>
      <c r="Z1160" t="str">
        <f t="shared" si="19"/>
        <v>Sep-23</v>
      </c>
    </row>
    <row r="1161" spans="1:26" ht="43.2" x14ac:dyDescent="0.3">
      <c r="A1161" s="10">
        <v>12</v>
      </c>
      <c r="B1161" s="4" t="s">
        <v>129</v>
      </c>
      <c r="C1161" s="4" t="s">
        <v>130</v>
      </c>
      <c r="D1161" s="4" t="s">
        <v>378</v>
      </c>
      <c r="E1161" s="4" t="s">
        <v>103</v>
      </c>
      <c r="F1161" s="4" t="s">
        <v>131</v>
      </c>
      <c r="G1161" s="4" t="s">
        <v>132</v>
      </c>
      <c r="H1161" s="4" t="s">
        <v>167</v>
      </c>
      <c r="I1161" s="5" t="s">
        <v>3999</v>
      </c>
      <c r="J1161" s="5" t="s">
        <v>191</v>
      </c>
      <c r="K1161" s="5" t="s">
        <v>3999</v>
      </c>
      <c r="L1161" s="5" t="s">
        <v>200</v>
      </c>
      <c r="M1161" s="4" t="s">
        <v>223</v>
      </c>
      <c r="N1161" s="4" t="s">
        <v>4003</v>
      </c>
      <c r="O1161" s="4" t="s">
        <v>103</v>
      </c>
      <c r="P1161" s="4" t="s">
        <v>4004</v>
      </c>
      <c r="Q1161" s="4" t="s">
        <v>4005</v>
      </c>
      <c r="R1161" s="5">
        <v>60426</v>
      </c>
      <c r="S1161" s="5">
        <v>60</v>
      </c>
      <c r="T1161" s="5">
        <v>60</v>
      </c>
      <c r="U1161" s="4" t="s">
        <v>950</v>
      </c>
      <c r="V1161" s="4" t="s">
        <v>197</v>
      </c>
      <c r="W1161" s="4" t="s">
        <v>103</v>
      </c>
      <c r="X1161" s="4" t="s">
        <v>143</v>
      </c>
      <c r="Y1161" s="4" t="s">
        <v>152</v>
      </c>
      <c r="Z1161" t="str">
        <f t="shared" si="19"/>
        <v>Sep-23</v>
      </c>
    </row>
    <row r="1162" spans="1:26" ht="57.6" x14ac:dyDescent="0.3">
      <c r="A1162" s="10">
        <v>13</v>
      </c>
      <c r="B1162" s="4" t="s">
        <v>129</v>
      </c>
      <c r="C1162" s="4" t="s">
        <v>130</v>
      </c>
      <c r="D1162" s="4" t="s">
        <v>378</v>
      </c>
      <c r="E1162" s="4" t="s">
        <v>103</v>
      </c>
      <c r="F1162" s="4" t="s">
        <v>131</v>
      </c>
      <c r="G1162" s="4" t="s">
        <v>132</v>
      </c>
      <c r="H1162" s="4" t="s">
        <v>167</v>
      </c>
      <c r="I1162" s="5" t="s">
        <v>4006</v>
      </c>
      <c r="J1162" s="5" t="s">
        <v>467</v>
      </c>
      <c r="K1162" s="5" t="s">
        <v>4006</v>
      </c>
      <c r="L1162" s="5" t="s">
        <v>246</v>
      </c>
      <c r="M1162" s="4" t="s">
        <v>223</v>
      </c>
      <c r="N1162" s="4" t="s">
        <v>4007</v>
      </c>
      <c r="O1162" s="4" t="s">
        <v>170</v>
      </c>
      <c r="P1162" s="4" t="s">
        <v>4007</v>
      </c>
      <c r="Q1162" s="4" t="s">
        <v>4008</v>
      </c>
      <c r="R1162" s="5">
        <v>60447</v>
      </c>
      <c r="S1162" s="5">
        <v>90</v>
      </c>
      <c r="T1162" s="5">
        <v>90</v>
      </c>
      <c r="U1162" s="4" t="s">
        <v>4009</v>
      </c>
      <c r="V1162" s="4" t="s">
        <v>151</v>
      </c>
      <c r="W1162" s="4" t="s">
        <v>103</v>
      </c>
      <c r="X1162" s="4" t="s">
        <v>143</v>
      </c>
      <c r="Y1162" s="4" t="s">
        <v>152</v>
      </c>
      <c r="Z1162" t="str">
        <f t="shared" si="19"/>
        <v>Sep-23</v>
      </c>
    </row>
    <row r="1163" spans="1:26" ht="43.2" x14ac:dyDescent="0.3">
      <c r="A1163" s="10">
        <v>14</v>
      </c>
      <c r="B1163" s="4" t="s">
        <v>129</v>
      </c>
      <c r="C1163" s="4" t="s">
        <v>130</v>
      </c>
      <c r="D1163" s="4" t="s">
        <v>378</v>
      </c>
      <c r="E1163" s="4" t="s">
        <v>103</v>
      </c>
      <c r="F1163" s="4" t="s">
        <v>131</v>
      </c>
      <c r="G1163" s="4" t="s">
        <v>132</v>
      </c>
      <c r="H1163" s="4" t="s">
        <v>133</v>
      </c>
      <c r="I1163" s="5" t="s">
        <v>4010</v>
      </c>
      <c r="J1163" s="5" t="s">
        <v>1658</v>
      </c>
      <c r="K1163" s="5" t="s">
        <v>4010</v>
      </c>
      <c r="L1163" s="5" t="s">
        <v>759</v>
      </c>
      <c r="M1163" s="4" t="s">
        <v>137</v>
      </c>
      <c r="N1163" s="4" t="s">
        <v>4011</v>
      </c>
      <c r="O1163" s="4" t="s">
        <v>103</v>
      </c>
      <c r="P1163" s="4" t="s">
        <v>4012</v>
      </c>
      <c r="Q1163" s="4" t="s">
        <v>4013</v>
      </c>
      <c r="R1163" s="5">
        <v>60541</v>
      </c>
      <c r="S1163" s="5">
        <v>25</v>
      </c>
      <c r="T1163" s="5">
        <v>25</v>
      </c>
      <c r="U1163" s="4" t="s">
        <v>4014</v>
      </c>
      <c r="V1163" s="4" t="s">
        <v>151</v>
      </c>
      <c r="W1163" s="4" t="s">
        <v>103</v>
      </c>
      <c r="X1163" s="4" t="s">
        <v>143</v>
      </c>
      <c r="Y1163" s="4">
        <v>66248</v>
      </c>
      <c r="Z1163" t="str">
        <f t="shared" si="19"/>
        <v>Sep-23</v>
      </c>
    </row>
    <row r="1164" spans="1:26" ht="43.2" x14ac:dyDescent="0.3">
      <c r="A1164" s="10">
        <v>15</v>
      </c>
      <c r="B1164" s="4" t="s">
        <v>129</v>
      </c>
      <c r="C1164" s="4" t="s">
        <v>130</v>
      </c>
      <c r="D1164" s="4" t="s">
        <v>378</v>
      </c>
      <c r="E1164" s="4" t="s">
        <v>103</v>
      </c>
      <c r="F1164" s="4" t="s">
        <v>131</v>
      </c>
      <c r="G1164" s="4" t="s">
        <v>132</v>
      </c>
      <c r="H1164" s="4" t="s">
        <v>167</v>
      </c>
      <c r="I1164" s="5" t="s">
        <v>4015</v>
      </c>
      <c r="J1164" s="5" t="s">
        <v>331</v>
      </c>
      <c r="K1164" s="5" t="s">
        <v>4015</v>
      </c>
      <c r="L1164" s="5" t="s">
        <v>222</v>
      </c>
      <c r="M1164" s="4" t="s">
        <v>223</v>
      </c>
      <c r="N1164" s="4" t="s">
        <v>4016</v>
      </c>
      <c r="O1164" s="4" t="s">
        <v>103</v>
      </c>
      <c r="P1164" s="4" t="s">
        <v>4016</v>
      </c>
      <c r="Q1164" s="4" t="s">
        <v>4017</v>
      </c>
      <c r="R1164" s="5">
        <v>60463</v>
      </c>
      <c r="S1164" s="5">
        <v>60</v>
      </c>
      <c r="T1164" s="5">
        <v>60</v>
      </c>
      <c r="U1164" s="4" t="s">
        <v>2123</v>
      </c>
      <c r="V1164" s="4" t="s">
        <v>197</v>
      </c>
      <c r="W1164" s="4" t="s">
        <v>103</v>
      </c>
      <c r="X1164" s="4" t="s">
        <v>143</v>
      </c>
      <c r="Y1164" s="4">
        <v>66250</v>
      </c>
      <c r="Z1164" t="str">
        <f t="shared" si="19"/>
        <v>Sep-23</v>
      </c>
    </row>
    <row r="1165" spans="1:26" ht="409.6" x14ac:dyDescent="0.3">
      <c r="A1165" s="10">
        <v>16</v>
      </c>
      <c r="B1165" s="4" t="s">
        <v>129</v>
      </c>
      <c r="C1165" s="4" t="s">
        <v>130</v>
      </c>
      <c r="D1165" s="4" t="s">
        <v>378</v>
      </c>
      <c r="E1165" s="4" t="s">
        <v>103</v>
      </c>
      <c r="F1165" s="4" t="s">
        <v>131</v>
      </c>
      <c r="G1165" s="4" t="s">
        <v>166</v>
      </c>
      <c r="H1165" s="4" t="s">
        <v>167</v>
      </c>
      <c r="I1165" s="5" t="s">
        <v>4018</v>
      </c>
      <c r="J1165" s="5" t="s">
        <v>183</v>
      </c>
      <c r="K1165" s="5" t="s">
        <v>4019</v>
      </c>
      <c r="L1165" s="5" t="s">
        <v>621</v>
      </c>
      <c r="M1165" s="4" t="s">
        <v>168</v>
      </c>
      <c r="N1165" s="4" t="s">
        <v>4020</v>
      </c>
      <c r="O1165" s="4" t="s">
        <v>103</v>
      </c>
      <c r="P1165" s="4" t="s">
        <v>4020</v>
      </c>
      <c r="Q1165" s="4" t="s">
        <v>4021</v>
      </c>
      <c r="R1165" s="5">
        <v>60584</v>
      </c>
      <c r="S1165" s="5">
        <v>12210</v>
      </c>
      <c r="T1165" s="5">
        <v>12210</v>
      </c>
      <c r="U1165" s="4" t="s">
        <v>4022</v>
      </c>
      <c r="V1165" s="4" t="s">
        <v>142</v>
      </c>
      <c r="W1165" s="4" t="s">
        <v>103</v>
      </c>
      <c r="X1165" s="4" t="s">
        <v>143</v>
      </c>
      <c r="Y1165" s="4" t="s">
        <v>103</v>
      </c>
      <c r="Z1165" t="str">
        <f t="shared" si="19"/>
        <v>Sep-23</v>
      </c>
    </row>
    <row r="1166" spans="1:26" ht="43.2" x14ac:dyDescent="0.3">
      <c r="A1166" s="10">
        <v>17</v>
      </c>
      <c r="B1166" s="4" t="s">
        <v>129</v>
      </c>
      <c r="C1166" s="4" t="s">
        <v>130</v>
      </c>
      <c r="D1166" s="4" t="s">
        <v>378</v>
      </c>
      <c r="E1166" s="4" t="s">
        <v>103</v>
      </c>
      <c r="F1166" s="4" t="s">
        <v>131</v>
      </c>
      <c r="G1166" s="4" t="s">
        <v>166</v>
      </c>
      <c r="H1166" s="4" t="s">
        <v>133</v>
      </c>
      <c r="I1166" s="5" t="s">
        <v>4019</v>
      </c>
      <c r="J1166" s="5" t="s">
        <v>664</v>
      </c>
      <c r="K1166" s="5" t="s">
        <v>4019</v>
      </c>
      <c r="L1166" s="5" t="s">
        <v>1119</v>
      </c>
      <c r="M1166" s="4" t="s">
        <v>263</v>
      </c>
      <c r="N1166" s="4" t="s">
        <v>4023</v>
      </c>
      <c r="O1166" s="4" t="s">
        <v>103</v>
      </c>
      <c r="P1166" s="4" t="s">
        <v>4024</v>
      </c>
      <c r="Q1166" s="4" t="s">
        <v>4025</v>
      </c>
      <c r="R1166" s="5">
        <v>60680</v>
      </c>
      <c r="S1166" s="5">
        <v>135</v>
      </c>
      <c r="T1166" s="5">
        <v>135</v>
      </c>
      <c r="U1166" s="4" t="s">
        <v>4026</v>
      </c>
      <c r="V1166" s="4" t="s">
        <v>142</v>
      </c>
      <c r="W1166" s="4" t="s">
        <v>103</v>
      </c>
      <c r="X1166" s="4" t="s">
        <v>143</v>
      </c>
      <c r="Y1166" s="4" t="s">
        <v>388</v>
      </c>
      <c r="Z1166" t="str">
        <f t="shared" si="19"/>
        <v>Sep-23</v>
      </c>
    </row>
    <row r="1167" spans="1:26" ht="43.2" x14ac:dyDescent="0.3">
      <c r="A1167" s="10">
        <v>18</v>
      </c>
      <c r="B1167" s="4" t="s">
        <v>129</v>
      </c>
      <c r="C1167" s="4" t="s">
        <v>130</v>
      </c>
      <c r="D1167" s="4" t="s">
        <v>378</v>
      </c>
      <c r="E1167" s="4" t="s">
        <v>103</v>
      </c>
      <c r="F1167" s="4" t="s">
        <v>131</v>
      </c>
      <c r="G1167" s="4" t="s">
        <v>132</v>
      </c>
      <c r="H1167" s="4" t="s">
        <v>167</v>
      </c>
      <c r="I1167" s="5" t="s">
        <v>4027</v>
      </c>
      <c r="J1167" s="5" t="s">
        <v>550</v>
      </c>
      <c r="K1167" s="5" t="s">
        <v>4027</v>
      </c>
      <c r="L1167" s="5" t="s">
        <v>487</v>
      </c>
      <c r="M1167" s="4" t="s">
        <v>223</v>
      </c>
      <c r="N1167" s="4" t="s">
        <v>4028</v>
      </c>
      <c r="O1167" s="4" t="s">
        <v>103</v>
      </c>
      <c r="P1167" s="4" t="s">
        <v>4029</v>
      </c>
      <c r="Q1167" s="4" t="s">
        <v>4030</v>
      </c>
      <c r="R1167" s="5">
        <v>60758</v>
      </c>
      <c r="S1167" s="5">
        <v>360</v>
      </c>
      <c r="T1167" s="5">
        <v>360</v>
      </c>
      <c r="U1167" s="4" t="s">
        <v>747</v>
      </c>
      <c r="V1167" s="4" t="s">
        <v>142</v>
      </c>
      <c r="W1167" s="4" t="s">
        <v>103</v>
      </c>
      <c r="X1167" s="4" t="s">
        <v>143</v>
      </c>
      <c r="Y1167" s="4" t="s">
        <v>152</v>
      </c>
      <c r="Z1167" t="str">
        <f t="shared" si="19"/>
        <v>Sep-23</v>
      </c>
    </row>
    <row r="1168" spans="1:26" ht="72" x14ac:dyDescent="0.3">
      <c r="A1168" s="10">
        <v>19</v>
      </c>
      <c r="B1168" s="4" t="s">
        <v>129</v>
      </c>
      <c r="C1168" s="4" t="s">
        <v>130</v>
      </c>
      <c r="D1168" s="4" t="s">
        <v>378</v>
      </c>
      <c r="E1168" s="4" t="s">
        <v>103</v>
      </c>
      <c r="F1168" s="4" t="s">
        <v>131</v>
      </c>
      <c r="G1168" s="4" t="s">
        <v>132</v>
      </c>
      <c r="H1168" s="4" t="s">
        <v>167</v>
      </c>
      <c r="I1168" s="5" t="s">
        <v>4027</v>
      </c>
      <c r="J1168" s="5" t="s">
        <v>191</v>
      </c>
      <c r="K1168" s="5" t="s">
        <v>4031</v>
      </c>
      <c r="L1168" s="5" t="s">
        <v>435</v>
      </c>
      <c r="M1168" s="4" t="s">
        <v>223</v>
      </c>
      <c r="N1168" s="4" t="s">
        <v>4032</v>
      </c>
      <c r="O1168" s="4" t="s">
        <v>103</v>
      </c>
      <c r="P1168" s="4" t="s">
        <v>4032</v>
      </c>
      <c r="Q1168" s="4" t="s">
        <v>4033</v>
      </c>
      <c r="R1168" s="5">
        <v>60704</v>
      </c>
      <c r="S1168" s="5">
        <v>240</v>
      </c>
      <c r="T1168" s="5">
        <v>240</v>
      </c>
      <c r="U1168" s="4" t="s">
        <v>4034</v>
      </c>
      <c r="V1168" s="4" t="s">
        <v>197</v>
      </c>
      <c r="W1168" s="4" t="s">
        <v>103</v>
      </c>
      <c r="X1168" s="4" t="s">
        <v>143</v>
      </c>
      <c r="Y1168" s="4" t="s">
        <v>152</v>
      </c>
      <c r="Z1168" t="str">
        <f t="shared" si="19"/>
        <v>Sep-23</v>
      </c>
    </row>
    <row r="1169" spans="1:26" ht="57.6" x14ac:dyDescent="0.3">
      <c r="A1169" s="10">
        <v>20</v>
      </c>
      <c r="B1169" s="4" t="s">
        <v>129</v>
      </c>
      <c r="C1169" s="4" t="s">
        <v>130</v>
      </c>
      <c r="D1169" s="4" t="s">
        <v>378</v>
      </c>
      <c r="E1169" s="4" t="s">
        <v>103</v>
      </c>
      <c r="F1169" s="4" t="s">
        <v>131</v>
      </c>
      <c r="G1169" s="4" t="s">
        <v>132</v>
      </c>
      <c r="H1169" s="4" t="s">
        <v>167</v>
      </c>
      <c r="I1169" s="5" t="s">
        <v>4027</v>
      </c>
      <c r="J1169" s="5" t="s">
        <v>2590</v>
      </c>
      <c r="K1169" s="5" t="s">
        <v>4027</v>
      </c>
      <c r="L1169" s="5" t="s">
        <v>740</v>
      </c>
      <c r="M1169" s="4" t="s">
        <v>223</v>
      </c>
      <c r="N1169" s="4" t="s">
        <v>4035</v>
      </c>
      <c r="O1169" s="4" t="s">
        <v>170</v>
      </c>
      <c r="P1169" s="4" t="s">
        <v>4035</v>
      </c>
      <c r="Q1169" s="4" t="s">
        <v>4036</v>
      </c>
      <c r="R1169" s="5">
        <v>60700</v>
      </c>
      <c r="S1169" s="5">
        <v>50</v>
      </c>
      <c r="T1169" s="5">
        <v>50</v>
      </c>
      <c r="U1169" s="4" t="s">
        <v>4037</v>
      </c>
      <c r="V1169" s="4" t="s">
        <v>151</v>
      </c>
      <c r="W1169" s="4" t="s">
        <v>103</v>
      </c>
      <c r="X1169" s="4" t="s">
        <v>143</v>
      </c>
      <c r="Y1169" s="4">
        <v>67669</v>
      </c>
      <c r="Z1169" t="str">
        <f t="shared" si="19"/>
        <v>Sep-23</v>
      </c>
    </row>
    <row r="1170" spans="1:26" ht="43.2" x14ac:dyDescent="0.3">
      <c r="A1170" s="10">
        <v>21</v>
      </c>
      <c r="B1170" s="4" t="s">
        <v>129</v>
      </c>
      <c r="C1170" s="4" t="s">
        <v>130</v>
      </c>
      <c r="D1170" s="4" t="s">
        <v>378</v>
      </c>
      <c r="E1170" s="4" t="s">
        <v>103</v>
      </c>
      <c r="F1170" s="4" t="s">
        <v>131</v>
      </c>
      <c r="G1170" s="4" t="s">
        <v>132</v>
      </c>
      <c r="H1170" s="4" t="s">
        <v>167</v>
      </c>
      <c r="I1170" s="5" t="s">
        <v>4038</v>
      </c>
      <c r="J1170" s="5" t="s">
        <v>677</v>
      </c>
      <c r="K1170" s="5" t="s">
        <v>4039</v>
      </c>
      <c r="L1170" s="5" t="s">
        <v>216</v>
      </c>
      <c r="M1170" s="4" t="s">
        <v>223</v>
      </c>
      <c r="N1170" s="4" t="s">
        <v>4040</v>
      </c>
      <c r="O1170" s="4" t="s">
        <v>859</v>
      </c>
      <c r="P1170" s="4" t="s">
        <v>4040</v>
      </c>
      <c r="Q1170" s="4" t="s">
        <v>4041</v>
      </c>
      <c r="R1170" s="5">
        <v>60764</v>
      </c>
      <c r="S1170" s="5">
        <v>50</v>
      </c>
      <c r="T1170" s="5">
        <v>50</v>
      </c>
      <c r="U1170" s="4" t="s">
        <v>1937</v>
      </c>
      <c r="V1170" s="4" t="s">
        <v>197</v>
      </c>
      <c r="W1170" s="4" t="s">
        <v>103</v>
      </c>
      <c r="X1170" s="4" t="s">
        <v>143</v>
      </c>
      <c r="Y1170" s="4">
        <v>67682</v>
      </c>
      <c r="Z1170" t="str">
        <f t="shared" si="19"/>
        <v>Sep-23</v>
      </c>
    </row>
    <row r="1171" spans="1:26" ht="43.2" x14ac:dyDescent="0.3">
      <c r="A1171" s="10">
        <v>22</v>
      </c>
      <c r="B1171" s="4" t="s">
        <v>129</v>
      </c>
      <c r="C1171" s="4" t="s">
        <v>130</v>
      </c>
      <c r="D1171" s="4" t="s">
        <v>378</v>
      </c>
      <c r="E1171" s="4" t="s">
        <v>103</v>
      </c>
      <c r="F1171" s="4" t="s">
        <v>131</v>
      </c>
      <c r="G1171" s="4" t="s">
        <v>132</v>
      </c>
      <c r="H1171" s="4" t="s">
        <v>133</v>
      </c>
      <c r="I1171" s="5" t="s">
        <v>4042</v>
      </c>
      <c r="J1171" s="5" t="s">
        <v>1162</v>
      </c>
      <c r="K1171" s="5" t="s">
        <v>4042</v>
      </c>
      <c r="L1171" s="5" t="s">
        <v>2971</v>
      </c>
      <c r="M1171" s="4" t="s">
        <v>137</v>
      </c>
      <c r="N1171" s="4" t="s">
        <v>4043</v>
      </c>
      <c r="O1171" s="4" t="s">
        <v>103</v>
      </c>
      <c r="P1171" s="4" t="s">
        <v>4043</v>
      </c>
      <c r="Q1171" s="4" t="s">
        <v>4044</v>
      </c>
      <c r="R1171" s="5">
        <v>60780</v>
      </c>
      <c r="S1171" s="5">
        <v>40</v>
      </c>
      <c r="T1171" s="5">
        <v>40</v>
      </c>
      <c r="U1171" s="4" t="s">
        <v>2127</v>
      </c>
      <c r="V1171" s="4" t="s">
        <v>142</v>
      </c>
      <c r="W1171" s="4" t="s">
        <v>103</v>
      </c>
      <c r="X1171" s="4" t="s">
        <v>143</v>
      </c>
      <c r="Y1171" s="4">
        <v>67689</v>
      </c>
      <c r="Z1171" t="str">
        <f t="shared" si="19"/>
        <v>Oct-23</v>
      </c>
    </row>
    <row r="1172" spans="1:26" ht="43.2" x14ac:dyDescent="0.3">
      <c r="A1172" s="10">
        <v>23</v>
      </c>
      <c r="B1172" s="4" t="s">
        <v>129</v>
      </c>
      <c r="C1172" s="4" t="s">
        <v>130</v>
      </c>
      <c r="D1172" s="4" t="s">
        <v>378</v>
      </c>
      <c r="E1172" s="4" t="s">
        <v>103</v>
      </c>
      <c r="F1172" s="4" t="s">
        <v>131</v>
      </c>
      <c r="G1172" s="4" t="s">
        <v>132</v>
      </c>
      <c r="H1172" s="4" t="s">
        <v>167</v>
      </c>
      <c r="I1172" s="5" t="s">
        <v>4045</v>
      </c>
      <c r="J1172" s="5" t="s">
        <v>229</v>
      </c>
      <c r="K1172" s="5" t="s">
        <v>4045</v>
      </c>
      <c r="L1172" s="5" t="s">
        <v>332</v>
      </c>
      <c r="M1172" s="4" t="s">
        <v>203</v>
      </c>
      <c r="N1172" s="4" t="s">
        <v>4046</v>
      </c>
      <c r="O1172" s="4" t="s">
        <v>103</v>
      </c>
      <c r="P1172" s="4" t="s">
        <v>4046</v>
      </c>
      <c r="Q1172" s="4" t="s">
        <v>4047</v>
      </c>
      <c r="R1172" s="5">
        <v>60773</v>
      </c>
      <c r="S1172" s="5">
        <v>0</v>
      </c>
      <c r="T1172" s="5">
        <v>0</v>
      </c>
      <c r="U1172" s="4" t="s">
        <v>245</v>
      </c>
      <c r="V1172" s="4" t="s">
        <v>197</v>
      </c>
      <c r="W1172" s="4" t="s">
        <v>103</v>
      </c>
      <c r="X1172" s="4" t="s">
        <v>143</v>
      </c>
      <c r="Y1172" s="4" t="s">
        <v>152</v>
      </c>
      <c r="Z1172" t="str">
        <f t="shared" si="19"/>
        <v>Oct-23</v>
      </c>
    </row>
    <row r="1173" spans="1:26" ht="43.2" x14ac:dyDescent="0.3">
      <c r="A1173" s="10">
        <v>24</v>
      </c>
      <c r="B1173" s="4" t="s">
        <v>129</v>
      </c>
      <c r="C1173" s="4" t="s">
        <v>130</v>
      </c>
      <c r="D1173" s="4" t="s">
        <v>378</v>
      </c>
      <c r="E1173" s="4" t="s">
        <v>103</v>
      </c>
      <c r="F1173" s="4" t="s">
        <v>131</v>
      </c>
      <c r="G1173" s="4" t="s">
        <v>132</v>
      </c>
      <c r="H1173" s="4" t="s">
        <v>167</v>
      </c>
      <c r="I1173" s="5" t="s">
        <v>4048</v>
      </c>
      <c r="J1173" s="5" t="s">
        <v>353</v>
      </c>
      <c r="K1173" s="5" t="s">
        <v>4048</v>
      </c>
      <c r="L1173" s="5" t="s">
        <v>4049</v>
      </c>
      <c r="M1173" s="4" t="s">
        <v>223</v>
      </c>
      <c r="N1173" s="4" t="s">
        <v>4050</v>
      </c>
      <c r="O1173" s="4" t="s">
        <v>103</v>
      </c>
      <c r="P1173" s="4" t="s">
        <v>3968</v>
      </c>
      <c r="Q1173" s="4" t="s">
        <v>4051</v>
      </c>
      <c r="R1173" s="5">
        <v>60842</v>
      </c>
      <c r="S1173" s="5">
        <v>65</v>
      </c>
      <c r="T1173" s="5">
        <v>65</v>
      </c>
      <c r="U1173" s="4" t="s">
        <v>950</v>
      </c>
      <c r="V1173" s="4" t="s">
        <v>151</v>
      </c>
      <c r="W1173" s="4" t="s">
        <v>103</v>
      </c>
      <c r="X1173" s="4" t="s">
        <v>143</v>
      </c>
      <c r="Y1173" s="4" t="s">
        <v>152</v>
      </c>
      <c r="Z1173" t="str">
        <f t="shared" si="19"/>
        <v>Oct-23</v>
      </c>
    </row>
    <row r="1174" spans="1:26" ht="43.2" x14ac:dyDescent="0.3">
      <c r="A1174" s="10">
        <v>25</v>
      </c>
      <c r="B1174" s="4" t="s">
        <v>129</v>
      </c>
      <c r="C1174" s="4" t="s">
        <v>130</v>
      </c>
      <c r="D1174" s="4" t="s">
        <v>378</v>
      </c>
      <c r="E1174" s="4" t="s">
        <v>103</v>
      </c>
      <c r="F1174" s="4" t="s">
        <v>131</v>
      </c>
      <c r="G1174" s="4" t="s">
        <v>132</v>
      </c>
      <c r="H1174" s="4" t="s">
        <v>133</v>
      </c>
      <c r="I1174" s="5" t="s">
        <v>4052</v>
      </c>
      <c r="J1174" s="5" t="s">
        <v>1697</v>
      </c>
      <c r="K1174" s="5" t="s">
        <v>4052</v>
      </c>
      <c r="L1174" s="5" t="s">
        <v>1446</v>
      </c>
      <c r="M1174" s="4" t="s">
        <v>137</v>
      </c>
      <c r="N1174" s="4" t="s">
        <v>4053</v>
      </c>
      <c r="O1174" s="4" t="s">
        <v>103</v>
      </c>
      <c r="P1174" s="4" t="s">
        <v>4053</v>
      </c>
      <c r="Q1174" s="4" t="s">
        <v>4054</v>
      </c>
      <c r="R1174" s="5">
        <v>60800</v>
      </c>
      <c r="S1174" s="5">
        <v>210</v>
      </c>
      <c r="T1174" s="5">
        <v>210</v>
      </c>
      <c r="U1174" s="4" t="s">
        <v>2127</v>
      </c>
      <c r="V1174" s="4" t="s">
        <v>142</v>
      </c>
      <c r="W1174" s="4" t="s">
        <v>103</v>
      </c>
      <c r="X1174" s="4" t="s">
        <v>143</v>
      </c>
      <c r="Y1174" s="4">
        <v>67813</v>
      </c>
      <c r="Z1174" t="str">
        <f t="shared" si="19"/>
        <v>Oct-23</v>
      </c>
    </row>
    <row r="1175" spans="1:26" ht="43.2" x14ac:dyDescent="0.3">
      <c r="A1175" s="10">
        <v>26</v>
      </c>
      <c r="B1175" s="4" t="s">
        <v>129</v>
      </c>
      <c r="C1175" s="4" t="s">
        <v>130</v>
      </c>
      <c r="D1175" s="4" t="s">
        <v>378</v>
      </c>
      <c r="E1175" s="4" t="s">
        <v>103</v>
      </c>
      <c r="F1175" s="4" t="s">
        <v>4055</v>
      </c>
      <c r="G1175" s="4" t="s">
        <v>132</v>
      </c>
      <c r="H1175" s="4" t="s">
        <v>167</v>
      </c>
      <c r="I1175" s="5" t="s">
        <v>4056</v>
      </c>
      <c r="J1175" s="5" t="s">
        <v>234</v>
      </c>
      <c r="K1175" s="5" t="s">
        <v>4056</v>
      </c>
      <c r="L1175" s="5" t="s">
        <v>550</v>
      </c>
      <c r="M1175" s="4" t="s">
        <v>223</v>
      </c>
      <c r="N1175" s="4" t="s">
        <v>253</v>
      </c>
      <c r="O1175" s="4" t="s">
        <v>103</v>
      </c>
      <c r="P1175" s="4" t="s">
        <v>4057</v>
      </c>
      <c r="Q1175" s="4" t="s">
        <v>4058</v>
      </c>
      <c r="R1175" s="5">
        <v>60820</v>
      </c>
      <c r="S1175" s="5">
        <v>60</v>
      </c>
      <c r="T1175" s="5">
        <v>60</v>
      </c>
      <c r="U1175" s="4" t="s">
        <v>1334</v>
      </c>
      <c r="V1175" s="4" t="s">
        <v>197</v>
      </c>
      <c r="W1175" s="4" t="s">
        <v>103</v>
      </c>
      <c r="X1175" s="4" t="s">
        <v>143</v>
      </c>
      <c r="Y1175" s="4" t="s">
        <v>152</v>
      </c>
      <c r="Z1175" t="str">
        <f t="shared" si="19"/>
        <v>Oct-23</v>
      </c>
    </row>
    <row r="1176" spans="1:26" ht="43.2" x14ac:dyDescent="0.3">
      <c r="A1176" s="10">
        <v>27</v>
      </c>
      <c r="B1176" s="4" t="s">
        <v>129</v>
      </c>
      <c r="C1176" s="4" t="s">
        <v>130</v>
      </c>
      <c r="D1176" s="4" t="s">
        <v>378</v>
      </c>
      <c r="E1176" s="4" t="s">
        <v>103</v>
      </c>
      <c r="F1176" s="4" t="s">
        <v>131</v>
      </c>
      <c r="G1176" s="4" t="s">
        <v>132</v>
      </c>
      <c r="H1176" s="4" t="s">
        <v>167</v>
      </c>
      <c r="I1176" s="5" t="s">
        <v>4056</v>
      </c>
      <c r="J1176" s="5" t="s">
        <v>191</v>
      </c>
      <c r="K1176" s="5" t="s">
        <v>4056</v>
      </c>
      <c r="L1176" s="5" t="s">
        <v>315</v>
      </c>
      <c r="M1176" s="4" t="s">
        <v>223</v>
      </c>
      <c r="N1176" s="4" t="s">
        <v>4059</v>
      </c>
      <c r="O1176" s="4" t="s">
        <v>103</v>
      </c>
      <c r="P1176" s="4" t="s">
        <v>4060</v>
      </c>
      <c r="Q1176" s="4" t="s">
        <v>4061</v>
      </c>
      <c r="R1176" s="5">
        <v>60814</v>
      </c>
      <c r="S1176" s="5">
        <v>30</v>
      </c>
      <c r="T1176" s="5">
        <v>30</v>
      </c>
      <c r="U1176" s="4" t="s">
        <v>370</v>
      </c>
      <c r="V1176" s="4" t="s">
        <v>197</v>
      </c>
      <c r="W1176" s="4" t="s">
        <v>103</v>
      </c>
      <c r="X1176" s="4" t="s">
        <v>143</v>
      </c>
      <c r="Y1176" s="4" t="s">
        <v>152</v>
      </c>
      <c r="Z1176" t="str">
        <f t="shared" si="19"/>
        <v>Oct-23</v>
      </c>
    </row>
    <row r="1177" spans="1:26" ht="57.6" x14ac:dyDescent="0.3">
      <c r="A1177" s="10">
        <v>28</v>
      </c>
      <c r="B1177" s="4" t="s">
        <v>129</v>
      </c>
      <c r="C1177" s="4" t="s">
        <v>130</v>
      </c>
      <c r="D1177" s="4" t="s">
        <v>378</v>
      </c>
      <c r="E1177" s="4" t="s">
        <v>103</v>
      </c>
      <c r="F1177" s="4" t="s">
        <v>131</v>
      </c>
      <c r="G1177" s="4" t="s">
        <v>132</v>
      </c>
      <c r="H1177" s="4" t="s">
        <v>133</v>
      </c>
      <c r="I1177" s="5" t="s">
        <v>4062</v>
      </c>
      <c r="J1177" s="5" t="s">
        <v>459</v>
      </c>
      <c r="K1177" s="5" t="s">
        <v>4062</v>
      </c>
      <c r="L1177" s="5" t="s">
        <v>695</v>
      </c>
      <c r="M1177" s="4" t="s">
        <v>137</v>
      </c>
      <c r="N1177" s="4" t="s">
        <v>4063</v>
      </c>
      <c r="O1177" s="4" t="s">
        <v>103</v>
      </c>
      <c r="P1177" s="4" t="s">
        <v>4064</v>
      </c>
      <c r="Q1177" s="4" t="s">
        <v>4064</v>
      </c>
      <c r="R1177" s="5">
        <v>60806</v>
      </c>
      <c r="S1177" s="5">
        <v>30</v>
      </c>
      <c r="T1177" s="5">
        <v>30</v>
      </c>
      <c r="U1177" s="4" t="s">
        <v>4065</v>
      </c>
      <c r="V1177" s="4" t="s">
        <v>197</v>
      </c>
      <c r="W1177" s="4" t="s">
        <v>103</v>
      </c>
      <c r="X1177" s="4" t="s">
        <v>143</v>
      </c>
      <c r="Y1177" s="4" t="s">
        <v>159</v>
      </c>
      <c r="Z1177" t="str">
        <f t="shared" si="19"/>
        <v>Oct-23</v>
      </c>
    </row>
    <row r="1178" spans="1:26" ht="115.2" x14ac:dyDescent="0.3">
      <c r="A1178" s="10">
        <v>29</v>
      </c>
      <c r="B1178" s="4" t="s">
        <v>129</v>
      </c>
      <c r="C1178" s="4" t="s">
        <v>130</v>
      </c>
      <c r="D1178" s="4" t="s">
        <v>378</v>
      </c>
      <c r="E1178" s="4" t="s">
        <v>103</v>
      </c>
      <c r="F1178" s="4" t="s">
        <v>131</v>
      </c>
      <c r="G1178" s="4" t="s">
        <v>132</v>
      </c>
      <c r="H1178" s="4" t="s">
        <v>133</v>
      </c>
      <c r="I1178" s="5" t="s">
        <v>4066</v>
      </c>
      <c r="J1178" s="5" t="s">
        <v>279</v>
      </c>
      <c r="K1178" s="5" t="s">
        <v>4066</v>
      </c>
      <c r="L1178" s="5" t="s">
        <v>353</v>
      </c>
      <c r="M1178" s="4" t="s">
        <v>137</v>
      </c>
      <c r="N1178" s="4" t="s">
        <v>4067</v>
      </c>
      <c r="O1178" s="4" t="s">
        <v>103</v>
      </c>
      <c r="P1178" s="4" t="s">
        <v>4067</v>
      </c>
      <c r="Q1178" s="4" t="s">
        <v>4067</v>
      </c>
      <c r="R1178" s="5">
        <v>60852</v>
      </c>
      <c r="S1178" s="5">
        <v>150</v>
      </c>
      <c r="T1178" s="5">
        <v>150</v>
      </c>
      <c r="U1178" s="4" t="s">
        <v>4068</v>
      </c>
      <c r="V1178" s="4" t="s">
        <v>151</v>
      </c>
      <c r="W1178" s="4" t="s">
        <v>103</v>
      </c>
      <c r="X1178" s="4" t="s">
        <v>143</v>
      </c>
      <c r="Y1178" s="4" t="s">
        <v>159</v>
      </c>
      <c r="Z1178" t="str">
        <f t="shared" si="19"/>
        <v>Oct-23</v>
      </c>
    </row>
    <row r="1179" spans="1:26" ht="43.2" x14ac:dyDescent="0.3">
      <c r="A1179" s="10">
        <v>30</v>
      </c>
      <c r="B1179" s="4" t="s">
        <v>129</v>
      </c>
      <c r="C1179" s="4" t="s">
        <v>130</v>
      </c>
      <c r="D1179" s="4" t="s">
        <v>378</v>
      </c>
      <c r="E1179" s="4" t="s">
        <v>103</v>
      </c>
      <c r="F1179" s="4" t="s">
        <v>131</v>
      </c>
      <c r="G1179" s="4" t="s">
        <v>132</v>
      </c>
      <c r="H1179" s="4" t="s">
        <v>133</v>
      </c>
      <c r="I1179" s="5" t="s">
        <v>4066</v>
      </c>
      <c r="J1179" s="5" t="s">
        <v>1011</v>
      </c>
      <c r="K1179" s="5" t="s">
        <v>4066</v>
      </c>
      <c r="L1179" s="5" t="s">
        <v>435</v>
      </c>
      <c r="M1179" s="4" t="s">
        <v>137</v>
      </c>
      <c r="N1179" s="4" t="s">
        <v>4069</v>
      </c>
      <c r="O1179" s="4" t="s">
        <v>103</v>
      </c>
      <c r="P1179" s="4" t="s">
        <v>4069</v>
      </c>
      <c r="Q1179" s="4" t="s">
        <v>4070</v>
      </c>
      <c r="R1179" s="5">
        <v>60834</v>
      </c>
      <c r="S1179" s="5">
        <v>25</v>
      </c>
      <c r="T1179" s="5">
        <v>25</v>
      </c>
      <c r="U1179" s="4" t="s">
        <v>472</v>
      </c>
      <c r="V1179" s="4" t="s">
        <v>197</v>
      </c>
      <c r="W1179" s="4" t="s">
        <v>103</v>
      </c>
      <c r="X1179" s="4" t="s">
        <v>143</v>
      </c>
      <c r="Y1179" s="4">
        <v>67834</v>
      </c>
      <c r="Z1179" t="str">
        <f t="shared" si="19"/>
        <v>Oct-23</v>
      </c>
    </row>
    <row r="1180" spans="1:26" ht="43.2" x14ac:dyDescent="0.3">
      <c r="A1180" s="10">
        <v>31</v>
      </c>
      <c r="B1180" s="4" t="s">
        <v>129</v>
      </c>
      <c r="C1180" s="4" t="s">
        <v>130</v>
      </c>
      <c r="D1180" s="4" t="s">
        <v>378</v>
      </c>
      <c r="E1180" s="4" t="s">
        <v>103</v>
      </c>
      <c r="F1180" s="4" t="s">
        <v>131</v>
      </c>
      <c r="G1180" s="4" t="s">
        <v>132</v>
      </c>
      <c r="H1180" s="4" t="s">
        <v>133</v>
      </c>
      <c r="I1180" s="5" t="s">
        <v>4071</v>
      </c>
      <c r="J1180" s="5" t="s">
        <v>246</v>
      </c>
      <c r="K1180" s="5" t="s">
        <v>4071</v>
      </c>
      <c r="L1180" s="5" t="s">
        <v>146</v>
      </c>
      <c r="M1180" s="4" t="s">
        <v>137</v>
      </c>
      <c r="N1180" s="4" t="s">
        <v>4072</v>
      </c>
      <c r="O1180" s="4" t="s">
        <v>103</v>
      </c>
      <c r="P1180" s="4" t="s">
        <v>4073</v>
      </c>
      <c r="Q1180" s="4" t="s">
        <v>4074</v>
      </c>
      <c r="R1180" s="5">
        <v>60878</v>
      </c>
      <c r="S1180" s="5">
        <v>75</v>
      </c>
      <c r="T1180" s="5">
        <v>75</v>
      </c>
      <c r="U1180" s="4" t="s">
        <v>731</v>
      </c>
      <c r="V1180" s="4" t="s">
        <v>151</v>
      </c>
      <c r="W1180" s="4" t="s">
        <v>103</v>
      </c>
      <c r="X1180" s="4" t="s">
        <v>143</v>
      </c>
      <c r="Y1180" s="4" t="s">
        <v>1234</v>
      </c>
      <c r="Z1180" t="str">
        <f t="shared" si="19"/>
        <v>Oct-23</v>
      </c>
    </row>
    <row r="1181" spans="1:26" ht="43.2" x14ac:dyDescent="0.3">
      <c r="A1181" s="10">
        <v>32</v>
      </c>
      <c r="B1181" s="4" t="s">
        <v>129</v>
      </c>
      <c r="C1181" s="4" t="s">
        <v>130</v>
      </c>
      <c r="D1181" s="4" t="s">
        <v>378</v>
      </c>
      <c r="E1181" s="4" t="s">
        <v>103</v>
      </c>
      <c r="F1181" s="4" t="s">
        <v>131</v>
      </c>
      <c r="G1181" s="4" t="s">
        <v>132</v>
      </c>
      <c r="H1181" s="4" t="s">
        <v>167</v>
      </c>
      <c r="I1181" s="5" t="s">
        <v>4075</v>
      </c>
      <c r="J1181" s="5" t="s">
        <v>759</v>
      </c>
      <c r="K1181" s="5" t="s">
        <v>4075</v>
      </c>
      <c r="L1181" s="5" t="s">
        <v>760</v>
      </c>
      <c r="M1181" s="4" t="s">
        <v>223</v>
      </c>
      <c r="N1181" s="4" t="s">
        <v>4076</v>
      </c>
      <c r="O1181" s="4" t="s">
        <v>103</v>
      </c>
      <c r="P1181" s="4" t="s">
        <v>4076</v>
      </c>
      <c r="Q1181" s="4" t="s">
        <v>4077</v>
      </c>
      <c r="R1181" s="5">
        <v>61035</v>
      </c>
      <c r="S1181" s="5">
        <v>30</v>
      </c>
      <c r="T1181" s="5">
        <v>30</v>
      </c>
      <c r="U1181" s="4" t="s">
        <v>1334</v>
      </c>
      <c r="V1181" s="4" t="s">
        <v>151</v>
      </c>
      <c r="W1181" s="4" t="s">
        <v>103</v>
      </c>
      <c r="X1181" s="4" t="s">
        <v>143</v>
      </c>
      <c r="Y1181" s="4" t="s">
        <v>152</v>
      </c>
      <c r="Z1181" t="str">
        <f t="shared" si="19"/>
        <v>Oct-23</v>
      </c>
    </row>
    <row r="1182" spans="1:26" ht="72" x14ac:dyDescent="0.3">
      <c r="A1182" s="10">
        <v>33</v>
      </c>
      <c r="B1182" s="4" t="s">
        <v>129</v>
      </c>
      <c r="C1182" s="4" t="s">
        <v>130</v>
      </c>
      <c r="D1182" s="4" t="s">
        <v>378</v>
      </c>
      <c r="E1182" s="4" t="s">
        <v>103</v>
      </c>
      <c r="F1182" s="4" t="s">
        <v>131</v>
      </c>
      <c r="G1182" s="4" t="s">
        <v>132</v>
      </c>
      <c r="H1182" s="4" t="s">
        <v>167</v>
      </c>
      <c r="I1182" s="5" t="s">
        <v>4075</v>
      </c>
      <c r="J1182" s="5" t="s">
        <v>191</v>
      </c>
      <c r="K1182" s="5" t="s">
        <v>4078</v>
      </c>
      <c r="L1182" s="5" t="s">
        <v>302</v>
      </c>
      <c r="M1182" s="4" t="s">
        <v>223</v>
      </c>
      <c r="N1182" s="4" t="s">
        <v>4079</v>
      </c>
      <c r="O1182" s="4" t="s">
        <v>170</v>
      </c>
      <c r="P1182" s="4" t="s">
        <v>4079</v>
      </c>
      <c r="Q1182" s="4" t="s">
        <v>4080</v>
      </c>
      <c r="R1182" s="5">
        <v>60967</v>
      </c>
      <c r="S1182" s="5">
        <v>180</v>
      </c>
      <c r="T1182" s="5">
        <v>180</v>
      </c>
      <c r="U1182" s="4" t="s">
        <v>4081</v>
      </c>
      <c r="V1182" s="4" t="s">
        <v>197</v>
      </c>
      <c r="W1182" s="4" t="s">
        <v>103</v>
      </c>
      <c r="X1182" s="4" t="s">
        <v>143</v>
      </c>
      <c r="Y1182" s="4" t="s">
        <v>152</v>
      </c>
      <c r="Z1182" t="str">
        <f t="shared" si="19"/>
        <v>Oct-23</v>
      </c>
    </row>
    <row r="1183" spans="1:26" ht="43.2" x14ac:dyDescent="0.3">
      <c r="A1183" s="10">
        <v>34</v>
      </c>
      <c r="B1183" s="4" t="s">
        <v>129</v>
      </c>
      <c r="C1183" s="4" t="s">
        <v>130</v>
      </c>
      <c r="D1183" s="4" t="s">
        <v>378</v>
      </c>
      <c r="E1183" s="4" t="s">
        <v>103</v>
      </c>
      <c r="F1183" s="4" t="s">
        <v>131</v>
      </c>
      <c r="G1183" s="4" t="s">
        <v>132</v>
      </c>
      <c r="H1183" s="4" t="s">
        <v>167</v>
      </c>
      <c r="I1183" s="5" t="s">
        <v>4082</v>
      </c>
      <c r="J1183" s="5" t="s">
        <v>906</v>
      </c>
      <c r="K1183" s="5" t="s">
        <v>4082</v>
      </c>
      <c r="L1183" s="5" t="s">
        <v>161</v>
      </c>
      <c r="M1183" s="4" t="s">
        <v>223</v>
      </c>
      <c r="N1183" s="4" t="s">
        <v>4083</v>
      </c>
      <c r="O1183" s="4" t="s">
        <v>103</v>
      </c>
      <c r="P1183" s="4" t="s">
        <v>4084</v>
      </c>
      <c r="Q1183" s="4" t="s">
        <v>4085</v>
      </c>
      <c r="R1183" s="5">
        <v>61041</v>
      </c>
      <c r="S1183" s="5">
        <v>90</v>
      </c>
      <c r="T1183" s="5">
        <v>90</v>
      </c>
      <c r="U1183" s="4" t="s">
        <v>4086</v>
      </c>
      <c r="V1183" s="4" t="s">
        <v>142</v>
      </c>
      <c r="W1183" s="4" t="s">
        <v>103</v>
      </c>
      <c r="X1183" s="4" t="s">
        <v>143</v>
      </c>
      <c r="Y1183" s="4" t="s">
        <v>152</v>
      </c>
      <c r="Z1183" t="str">
        <f t="shared" si="19"/>
        <v>Oct-23</v>
      </c>
    </row>
    <row r="1184" spans="1:26" ht="43.2" x14ac:dyDescent="0.3">
      <c r="A1184" s="10">
        <v>35</v>
      </c>
      <c r="B1184" s="4" t="s">
        <v>129</v>
      </c>
      <c r="C1184" s="4" t="s">
        <v>130</v>
      </c>
      <c r="D1184" s="4" t="s">
        <v>378</v>
      </c>
      <c r="E1184" s="4" t="s">
        <v>103</v>
      </c>
      <c r="F1184" s="4" t="s">
        <v>131</v>
      </c>
      <c r="G1184" s="4" t="s">
        <v>132</v>
      </c>
      <c r="H1184" s="4" t="s">
        <v>133</v>
      </c>
      <c r="I1184" s="5" t="s">
        <v>4082</v>
      </c>
      <c r="J1184" s="5" t="s">
        <v>191</v>
      </c>
      <c r="K1184" s="5" t="s">
        <v>1285</v>
      </c>
      <c r="L1184" s="5" t="s">
        <v>331</v>
      </c>
      <c r="M1184" s="4" t="s">
        <v>137</v>
      </c>
      <c r="N1184" s="4" t="s">
        <v>4087</v>
      </c>
      <c r="O1184" s="4" t="s">
        <v>103</v>
      </c>
      <c r="P1184" s="4" t="s">
        <v>4088</v>
      </c>
      <c r="Q1184" s="4" t="s">
        <v>4089</v>
      </c>
      <c r="R1184" s="5">
        <v>61029</v>
      </c>
      <c r="S1184" s="5">
        <v>270</v>
      </c>
      <c r="T1184" s="5">
        <v>270</v>
      </c>
      <c r="U1184" s="4" t="s">
        <v>4090</v>
      </c>
      <c r="V1184" s="4" t="s">
        <v>197</v>
      </c>
      <c r="W1184" s="4" t="s">
        <v>103</v>
      </c>
      <c r="X1184" s="4" t="s">
        <v>143</v>
      </c>
      <c r="Y1184" s="4">
        <v>67892</v>
      </c>
      <c r="Z1184" t="str">
        <f t="shared" si="19"/>
        <v>Oct-23</v>
      </c>
    </row>
    <row r="1185" spans="1:26" ht="43.2" x14ac:dyDescent="0.3">
      <c r="A1185" s="10">
        <v>36</v>
      </c>
      <c r="B1185" s="4" t="s">
        <v>129</v>
      </c>
      <c r="C1185" s="4" t="s">
        <v>130</v>
      </c>
      <c r="D1185" s="4" t="s">
        <v>378</v>
      </c>
      <c r="E1185" s="4" t="s">
        <v>103</v>
      </c>
      <c r="F1185" s="4" t="s">
        <v>131</v>
      </c>
      <c r="G1185" s="4" t="s">
        <v>132</v>
      </c>
      <c r="H1185" s="4" t="s">
        <v>133</v>
      </c>
      <c r="I1185" s="5" t="s">
        <v>4082</v>
      </c>
      <c r="J1185" s="5" t="s">
        <v>474</v>
      </c>
      <c r="K1185" s="5" t="s">
        <v>4082</v>
      </c>
      <c r="L1185" s="5" t="s">
        <v>242</v>
      </c>
      <c r="M1185" s="4" t="s">
        <v>137</v>
      </c>
      <c r="N1185" s="4" t="s">
        <v>4091</v>
      </c>
      <c r="O1185" s="4" t="s">
        <v>103</v>
      </c>
      <c r="P1185" s="4" t="s">
        <v>4092</v>
      </c>
      <c r="Q1185" s="4" t="s">
        <v>4093</v>
      </c>
      <c r="R1185" s="5">
        <v>60907</v>
      </c>
      <c r="S1185" s="5">
        <v>210</v>
      </c>
      <c r="T1185" s="5">
        <v>210</v>
      </c>
      <c r="U1185" s="4" t="s">
        <v>4094</v>
      </c>
      <c r="V1185" s="4" t="s">
        <v>142</v>
      </c>
      <c r="W1185" s="4" t="s">
        <v>103</v>
      </c>
      <c r="X1185" s="4" t="s">
        <v>143</v>
      </c>
      <c r="Y1185" s="4">
        <v>67892</v>
      </c>
      <c r="Z1185" t="str">
        <f t="shared" si="19"/>
        <v>Oct-23</v>
      </c>
    </row>
    <row r="1186" spans="1:26" ht="100.8" x14ac:dyDescent="0.3">
      <c r="A1186" s="10">
        <v>37</v>
      </c>
      <c r="B1186" s="4" t="s">
        <v>129</v>
      </c>
      <c r="C1186" s="4" t="s">
        <v>130</v>
      </c>
      <c r="D1186" s="4" t="s">
        <v>378</v>
      </c>
      <c r="E1186" s="4" t="s">
        <v>103</v>
      </c>
      <c r="F1186" s="4" t="s">
        <v>131</v>
      </c>
      <c r="G1186" s="4" t="s">
        <v>132</v>
      </c>
      <c r="H1186" s="4" t="s">
        <v>133</v>
      </c>
      <c r="I1186" s="5" t="s">
        <v>1285</v>
      </c>
      <c r="J1186" s="5" t="s">
        <v>241</v>
      </c>
      <c r="K1186" s="5" t="s">
        <v>1285</v>
      </c>
      <c r="L1186" s="5" t="s">
        <v>315</v>
      </c>
      <c r="M1186" s="4" t="s">
        <v>137</v>
      </c>
      <c r="N1186" s="4" t="s">
        <v>4095</v>
      </c>
      <c r="O1186" s="4" t="s">
        <v>103</v>
      </c>
      <c r="P1186" s="4" t="s">
        <v>4095</v>
      </c>
      <c r="Q1186" s="4" t="s">
        <v>4096</v>
      </c>
      <c r="R1186" s="5">
        <v>60936</v>
      </c>
      <c r="S1186" s="5">
        <v>360</v>
      </c>
      <c r="T1186" s="5">
        <v>360</v>
      </c>
      <c r="U1186" s="4" t="s">
        <v>4097</v>
      </c>
      <c r="V1186" s="4" t="s">
        <v>151</v>
      </c>
      <c r="W1186" s="4" t="s">
        <v>103</v>
      </c>
      <c r="X1186" s="4" t="s">
        <v>143</v>
      </c>
      <c r="Y1186" s="4">
        <v>67851</v>
      </c>
      <c r="Z1186" t="str">
        <f t="shared" si="19"/>
        <v>Oct-23</v>
      </c>
    </row>
    <row r="1187" spans="1:26" ht="57.6" x14ac:dyDescent="0.3">
      <c r="A1187" s="10">
        <v>38</v>
      </c>
      <c r="B1187" s="4" t="s">
        <v>129</v>
      </c>
      <c r="C1187" s="4" t="s">
        <v>130</v>
      </c>
      <c r="D1187" s="4" t="s">
        <v>378</v>
      </c>
      <c r="E1187" s="4" t="s">
        <v>103</v>
      </c>
      <c r="F1187" s="4" t="s">
        <v>131</v>
      </c>
      <c r="G1187" s="4" t="s">
        <v>132</v>
      </c>
      <c r="H1187" s="4" t="s">
        <v>167</v>
      </c>
      <c r="I1187" s="5" t="s">
        <v>1285</v>
      </c>
      <c r="J1187" s="5" t="s">
        <v>695</v>
      </c>
      <c r="K1187" s="5" t="s">
        <v>1285</v>
      </c>
      <c r="L1187" s="5" t="s">
        <v>234</v>
      </c>
      <c r="M1187" s="4" t="s">
        <v>223</v>
      </c>
      <c r="N1187" s="4" t="s">
        <v>4098</v>
      </c>
      <c r="O1187" s="4" t="s">
        <v>170</v>
      </c>
      <c r="P1187" s="4" t="s">
        <v>4098</v>
      </c>
      <c r="Q1187" s="4" t="s">
        <v>4099</v>
      </c>
      <c r="R1187" s="5">
        <v>60922</v>
      </c>
      <c r="S1187" s="5">
        <v>30</v>
      </c>
      <c r="T1187" s="5">
        <v>30</v>
      </c>
      <c r="U1187" s="4" t="s">
        <v>2043</v>
      </c>
      <c r="V1187" s="4" t="s">
        <v>197</v>
      </c>
      <c r="W1187" s="4" t="s">
        <v>103</v>
      </c>
      <c r="X1187" s="4" t="s">
        <v>143</v>
      </c>
      <c r="Y1187" s="4">
        <v>67896</v>
      </c>
      <c r="Z1187" t="str">
        <f t="shared" si="19"/>
        <v>Oct-23</v>
      </c>
    </row>
    <row r="1188" spans="1:26" ht="43.2" x14ac:dyDescent="0.3">
      <c r="A1188" s="10">
        <v>39</v>
      </c>
      <c r="B1188" s="4" t="s">
        <v>129</v>
      </c>
      <c r="C1188" s="4" t="s">
        <v>130</v>
      </c>
      <c r="D1188" s="4" t="s">
        <v>378</v>
      </c>
      <c r="E1188" s="4" t="s">
        <v>103</v>
      </c>
      <c r="F1188" s="4" t="s">
        <v>131</v>
      </c>
      <c r="G1188" s="4" t="s">
        <v>166</v>
      </c>
      <c r="H1188" s="4" t="s">
        <v>167</v>
      </c>
      <c r="I1188" s="5" t="s">
        <v>4100</v>
      </c>
      <c r="J1188" s="5" t="s">
        <v>192</v>
      </c>
      <c r="K1188" s="5" t="s">
        <v>4101</v>
      </c>
      <c r="L1188" s="5" t="s">
        <v>550</v>
      </c>
      <c r="M1188" s="4" t="s">
        <v>1275</v>
      </c>
      <c r="N1188" s="4" t="s">
        <v>4102</v>
      </c>
      <c r="O1188" s="4" t="s">
        <v>103</v>
      </c>
      <c r="P1188" s="4" t="s">
        <v>4102</v>
      </c>
      <c r="Q1188" s="4" t="s">
        <v>4103</v>
      </c>
      <c r="R1188" s="5">
        <v>61007</v>
      </c>
      <c r="S1188" s="5">
        <v>0</v>
      </c>
      <c r="T1188" s="5">
        <v>0</v>
      </c>
      <c r="U1188" s="4" t="s">
        <v>4104</v>
      </c>
      <c r="V1188" s="4" t="s">
        <v>197</v>
      </c>
      <c r="W1188" s="4" t="s">
        <v>103</v>
      </c>
      <c r="X1188" s="4" t="s">
        <v>143</v>
      </c>
      <c r="Y1188" s="4" t="s">
        <v>4105</v>
      </c>
      <c r="Z1188" t="str">
        <f t="shared" si="19"/>
        <v>Oct-23</v>
      </c>
    </row>
    <row r="1189" spans="1:26" ht="43.2" x14ac:dyDescent="0.3">
      <c r="A1189" s="10">
        <v>40</v>
      </c>
      <c r="B1189" s="4" t="s">
        <v>129</v>
      </c>
      <c r="C1189" s="4" t="s">
        <v>130</v>
      </c>
      <c r="D1189" s="4" t="s">
        <v>378</v>
      </c>
      <c r="E1189" s="4" t="s">
        <v>103</v>
      </c>
      <c r="F1189" s="4" t="s">
        <v>131</v>
      </c>
      <c r="G1189" s="4" t="s">
        <v>166</v>
      </c>
      <c r="H1189" s="4" t="s">
        <v>133</v>
      </c>
      <c r="I1189" s="5" t="s">
        <v>4101</v>
      </c>
      <c r="J1189" s="5" t="s">
        <v>315</v>
      </c>
      <c r="K1189" s="5" t="s">
        <v>4101</v>
      </c>
      <c r="L1189" s="5" t="s">
        <v>200</v>
      </c>
      <c r="M1189" s="4" t="s">
        <v>263</v>
      </c>
      <c r="N1189" s="4" t="s">
        <v>4106</v>
      </c>
      <c r="O1189" s="4" t="s">
        <v>103</v>
      </c>
      <c r="P1189" s="4" t="s">
        <v>4107</v>
      </c>
      <c r="Q1189" s="4" t="s">
        <v>4108</v>
      </c>
      <c r="R1189" s="5">
        <v>61021</v>
      </c>
      <c r="S1189" s="5">
        <v>30</v>
      </c>
      <c r="T1189" s="5">
        <v>30</v>
      </c>
      <c r="U1189" s="4" t="s">
        <v>4014</v>
      </c>
      <c r="V1189" s="4" t="s">
        <v>197</v>
      </c>
      <c r="W1189" s="4" t="s">
        <v>103</v>
      </c>
      <c r="X1189" s="4" t="s">
        <v>143</v>
      </c>
      <c r="Y1189" s="4" t="s">
        <v>103</v>
      </c>
      <c r="Z1189" t="str">
        <f t="shared" si="19"/>
        <v>Oct-23</v>
      </c>
    </row>
    <row r="1190" spans="1:26" ht="115.2" x14ac:dyDescent="0.3">
      <c r="A1190" s="10">
        <v>41</v>
      </c>
      <c r="B1190" s="4" t="s">
        <v>129</v>
      </c>
      <c r="C1190" s="4" t="s">
        <v>130</v>
      </c>
      <c r="D1190" s="4" t="s">
        <v>378</v>
      </c>
      <c r="E1190" s="4" t="s">
        <v>103</v>
      </c>
      <c r="F1190" s="4" t="s">
        <v>131</v>
      </c>
      <c r="G1190" s="4" t="s">
        <v>132</v>
      </c>
      <c r="H1190" s="4" t="s">
        <v>167</v>
      </c>
      <c r="I1190" s="5" t="s">
        <v>4101</v>
      </c>
      <c r="J1190" s="5" t="s">
        <v>550</v>
      </c>
      <c r="K1190" s="5" t="s">
        <v>4101</v>
      </c>
      <c r="L1190" s="5" t="s">
        <v>664</v>
      </c>
      <c r="M1190" s="4" t="s">
        <v>223</v>
      </c>
      <c r="N1190" s="4" t="s">
        <v>4109</v>
      </c>
      <c r="O1190" s="4" t="s">
        <v>103</v>
      </c>
      <c r="P1190" s="4" t="s">
        <v>4110</v>
      </c>
      <c r="Q1190" s="4" t="s">
        <v>4111</v>
      </c>
      <c r="R1190" s="5">
        <v>61000</v>
      </c>
      <c r="S1190" s="5">
        <v>150</v>
      </c>
      <c r="T1190" s="5">
        <v>150</v>
      </c>
      <c r="U1190" s="4" t="s">
        <v>4112</v>
      </c>
      <c r="V1190" s="4" t="s">
        <v>142</v>
      </c>
      <c r="W1190" s="4" t="s">
        <v>103</v>
      </c>
      <c r="X1190" s="4" t="s">
        <v>143</v>
      </c>
      <c r="Y1190" s="4" t="s">
        <v>152</v>
      </c>
      <c r="Z1190" t="str">
        <f t="shared" si="19"/>
        <v>Oct-23</v>
      </c>
    </row>
    <row r="1191" spans="1:26" ht="43.2" x14ac:dyDescent="0.3">
      <c r="A1191" s="10">
        <v>42</v>
      </c>
      <c r="B1191" s="4" t="s">
        <v>129</v>
      </c>
      <c r="C1191" s="4" t="s">
        <v>130</v>
      </c>
      <c r="D1191" s="4" t="s">
        <v>378</v>
      </c>
      <c r="E1191" s="4" t="s">
        <v>103</v>
      </c>
      <c r="F1191" s="4" t="s">
        <v>131</v>
      </c>
      <c r="G1191" s="4" t="s">
        <v>132</v>
      </c>
      <c r="H1191" s="4" t="s">
        <v>133</v>
      </c>
      <c r="I1191" s="5" t="s">
        <v>4113</v>
      </c>
      <c r="J1191" s="5" t="s">
        <v>464</v>
      </c>
      <c r="K1191" s="5" t="s">
        <v>4113</v>
      </c>
      <c r="L1191" s="5" t="s">
        <v>1675</v>
      </c>
      <c r="M1191" s="4" t="s">
        <v>137</v>
      </c>
      <c r="N1191" s="4" t="s">
        <v>4114</v>
      </c>
      <c r="O1191" s="4" t="s">
        <v>103</v>
      </c>
      <c r="P1191" s="4" t="s">
        <v>4115</v>
      </c>
      <c r="Q1191" s="4" t="s">
        <v>4116</v>
      </c>
      <c r="R1191" s="5">
        <v>61066</v>
      </c>
      <c r="S1191" s="5">
        <v>45</v>
      </c>
      <c r="T1191" s="5">
        <v>45</v>
      </c>
      <c r="U1191" s="4" t="s">
        <v>4117</v>
      </c>
      <c r="V1191" s="4" t="s">
        <v>197</v>
      </c>
      <c r="W1191" s="4" t="s">
        <v>103</v>
      </c>
      <c r="X1191" s="4" t="s">
        <v>143</v>
      </c>
      <c r="Y1191" s="4">
        <v>68014</v>
      </c>
      <c r="Z1191" t="str">
        <f t="shared" si="19"/>
        <v>Nov-23</v>
      </c>
    </row>
    <row r="1192" spans="1:26" ht="57.6" x14ac:dyDescent="0.3">
      <c r="A1192" s="10">
        <v>43</v>
      </c>
      <c r="B1192" s="4" t="s">
        <v>129</v>
      </c>
      <c r="C1192" s="4" t="s">
        <v>130</v>
      </c>
      <c r="D1192" s="4" t="s">
        <v>378</v>
      </c>
      <c r="E1192" s="4" t="s">
        <v>103</v>
      </c>
      <c r="F1192" s="4" t="s">
        <v>4118</v>
      </c>
      <c r="G1192" s="4" t="s">
        <v>132</v>
      </c>
      <c r="H1192" s="4" t="s">
        <v>167</v>
      </c>
      <c r="I1192" s="5" t="s">
        <v>4119</v>
      </c>
      <c r="J1192" s="5" t="s">
        <v>365</v>
      </c>
      <c r="K1192" s="5" t="s">
        <v>4119</v>
      </c>
      <c r="L1192" s="5" t="s">
        <v>4120</v>
      </c>
      <c r="M1192" s="4" t="s">
        <v>223</v>
      </c>
      <c r="N1192" s="4" t="s">
        <v>4121</v>
      </c>
      <c r="O1192" s="4" t="s">
        <v>170</v>
      </c>
      <c r="P1192" s="4" t="s">
        <v>4121</v>
      </c>
      <c r="Q1192" s="4" t="s">
        <v>4122</v>
      </c>
      <c r="R1192" s="5">
        <v>61119</v>
      </c>
      <c r="S1192" s="5">
        <v>56</v>
      </c>
      <c r="T1192" s="5">
        <v>56</v>
      </c>
      <c r="U1192" s="4" t="s">
        <v>4009</v>
      </c>
      <c r="V1192" s="4" t="s">
        <v>151</v>
      </c>
      <c r="W1192" s="4" t="s">
        <v>103</v>
      </c>
      <c r="X1192" s="4" t="s">
        <v>143</v>
      </c>
      <c r="Y1192" s="4">
        <v>68045</v>
      </c>
      <c r="Z1192" t="str">
        <f t="shared" si="19"/>
        <v>Nov-23</v>
      </c>
    </row>
    <row r="1193" spans="1:26" ht="43.2" x14ac:dyDescent="0.3">
      <c r="A1193" s="10">
        <v>44</v>
      </c>
      <c r="B1193" s="4" t="s">
        <v>129</v>
      </c>
      <c r="C1193" s="4" t="s">
        <v>130</v>
      </c>
      <c r="D1193" s="4" t="s">
        <v>378</v>
      </c>
      <c r="E1193" s="4" t="s">
        <v>103</v>
      </c>
      <c r="F1193" s="4" t="s">
        <v>131</v>
      </c>
      <c r="G1193" s="4" t="s">
        <v>132</v>
      </c>
      <c r="H1193" s="4" t="s">
        <v>167</v>
      </c>
      <c r="I1193" s="5" t="s">
        <v>4123</v>
      </c>
      <c r="J1193" s="5" t="s">
        <v>3306</v>
      </c>
      <c r="K1193" s="5" t="s">
        <v>4123</v>
      </c>
      <c r="L1193" s="5" t="s">
        <v>3631</v>
      </c>
      <c r="M1193" s="4" t="s">
        <v>223</v>
      </c>
      <c r="N1193" s="4" t="s">
        <v>4124</v>
      </c>
      <c r="O1193" s="4" t="s">
        <v>103</v>
      </c>
      <c r="P1193" s="4" t="s">
        <v>4125</v>
      </c>
      <c r="Q1193" s="4" t="s">
        <v>4126</v>
      </c>
      <c r="R1193" s="5">
        <v>61171</v>
      </c>
      <c r="S1193" s="5">
        <v>45</v>
      </c>
      <c r="T1193" s="5">
        <v>45</v>
      </c>
      <c r="U1193" s="4" t="s">
        <v>4127</v>
      </c>
      <c r="V1193" s="4" t="s">
        <v>142</v>
      </c>
      <c r="W1193" s="4" t="s">
        <v>103</v>
      </c>
      <c r="X1193" s="4" t="s">
        <v>143</v>
      </c>
      <c r="Y1193" s="4">
        <v>68049</v>
      </c>
      <c r="Z1193" t="str">
        <f t="shared" si="19"/>
        <v>Nov-23</v>
      </c>
    </row>
    <row r="1194" spans="1:26" ht="57.6" x14ac:dyDescent="0.3">
      <c r="A1194" s="10">
        <v>45</v>
      </c>
      <c r="B1194" s="4" t="s">
        <v>129</v>
      </c>
      <c r="C1194" s="4" t="s">
        <v>130</v>
      </c>
      <c r="D1194" s="4" t="s">
        <v>378</v>
      </c>
      <c r="E1194" s="4" t="s">
        <v>103</v>
      </c>
      <c r="F1194" s="4" t="s">
        <v>131</v>
      </c>
      <c r="G1194" s="4" t="s">
        <v>132</v>
      </c>
      <c r="H1194" s="4" t="s">
        <v>167</v>
      </c>
      <c r="I1194" s="5" t="s">
        <v>4128</v>
      </c>
      <c r="J1194" s="5" t="s">
        <v>241</v>
      </c>
      <c r="K1194" s="5" t="s">
        <v>4128</v>
      </c>
      <c r="L1194" s="5" t="s">
        <v>242</v>
      </c>
      <c r="M1194" s="4" t="s">
        <v>223</v>
      </c>
      <c r="N1194" s="4" t="s">
        <v>1395</v>
      </c>
      <c r="O1194" s="4" t="s">
        <v>170</v>
      </c>
      <c r="P1194" s="4" t="s">
        <v>1395</v>
      </c>
      <c r="Q1194" s="4" t="s">
        <v>4129</v>
      </c>
      <c r="R1194" s="5">
        <v>61161</v>
      </c>
      <c r="S1194" s="5">
        <v>30</v>
      </c>
      <c r="T1194" s="5">
        <v>30</v>
      </c>
      <c r="U1194" s="4" t="s">
        <v>417</v>
      </c>
      <c r="V1194" s="4" t="s">
        <v>151</v>
      </c>
      <c r="W1194" s="4" t="s">
        <v>103</v>
      </c>
      <c r="X1194" s="4" t="s">
        <v>143</v>
      </c>
      <c r="Y1194" s="4" t="s">
        <v>395</v>
      </c>
      <c r="Z1194" t="str">
        <f t="shared" si="19"/>
        <v>Nov-23</v>
      </c>
    </row>
    <row r="1195" spans="1:26" ht="43.2" x14ac:dyDescent="0.3">
      <c r="A1195" s="10">
        <v>46</v>
      </c>
      <c r="B1195" s="4" t="s">
        <v>129</v>
      </c>
      <c r="C1195" s="4" t="s">
        <v>130</v>
      </c>
      <c r="D1195" s="4" t="s">
        <v>378</v>
      </c>
      <c r="E1195" s="4" t="s">
        <v>103</v>
      </c>
      <c r="F1195" s="4" t="s">
        <v>131</v>
      </c>
      <c r="G1195" s="4" t="s">
        <v>132</v>
      </c>
      <c r="H1195" s="4" t="s">
        <v>133</v>
      </c>
      <c r="I1195" s="5" t="s">
        <v>4130</v>
      </c>
      <c r="J1195" s="5" t="s">
        <v>296</v>
      </c>
      <c r="K1195" s="5" t="s">
        <v>4130</v>
      </c>
      <c r="L1195" s="5" t="s">
        <v>1245</v>
      </c>
      <c r="M1195" s="4" t="s">
        <v>137</v>
      </c>
      <c r="N1195" s="4" t="s">
        <v>4131</v>
      </c>
      <c r="O1195" s="4" t="s">
        <v>103</v>
      </c>
      <c r="P1195" s="4" t="s">
        <v>4131</v>
      </c>
      <c r="Q1195" s="4" t="s">
        <v>4132</v>
      </c>
      <c r="R1195" s="5">
        <v>61174</v>
      </c>
      <c r="S1195" s="5">
        <v>15</v>
      </c>
      <c r="T1195" s="5">
        <v>15</v>
      </c>
      <c r="U1195" s="4" t="s">
        <v>472</v>
      </c>
      <c r="V1195" s="4" t="s">
        <v>151</v>
      </c>
      <c r="W1195" s="4" t="s">
        <v>103</v>
      </c>
      <c r="X1195" s="4" t="s">
        <v>143</v>
      </c>
      <c r="Y1195" s="4">
        <v>68078</v>
      </c>
      <c r="Z1195" t="str">
        <f t="shared" si="19"/>
        <v>Nov-23</v>
      </c>
    </row>
    <row r="1196" spans="1:26" ht="43.2" x14ac:dyDescent="0.3">
      <c r="A1196" s="10">
        <v>47</v>
      </c>
      <c r="B1196" s="4" t="s">
        <v>129</v>
      </c>
      <c r="C1196" s="4" t="s">
        <v>130</v>
      </c>
      <c r="D1196" s="4" t="s">
        <v>378</v>
      </c>
      <c r="E1196" s="4" t="s">
        <v>103</v>
      </c>
      <c r="F1196" s="4" t="s">
        <v>131</v>
      </c>
      <c r="G1196" s="4" t="s">
        <v>166</v>
      </c>
      <c r="H1196" s="4" t="s">
        <v>133</v>
      </c>
      <c r="I1196" s="5" t="s">
        <v>4133</v>
      </c>
      <c r="J1196" s="5" t="s">
        <v>200</v>
      </c>
      <c r="K1196" s="5" t="s">
        <v>4134</v>
      </c>
      <c r="L1196" s="5" t="s">
        <v>302</v>
      </c>
      <c r="M1196" s="4" t="s">
        <v>263</v>
      </c>
      <c r="N1196" s="4" t="s">
        <v>4135</v>
      </c>
      <c r="O1196" s="4" t="s">
        <v>4136</v>
      </c>
      <c r="P1196" s="4" t="s">
        <v>4137</v>
      </c>
      <c r="Q1196" s="4" t="s">
        <v>4138</v>
      </c>
      <c r="R1196" s="5">
        <v>61260</v>
      </c>
      <c r="S1196" s="5">
        <v>120</v>
      </c>
      <c r="T1196" s="5">
        <v>120</v>
      </c>
      <c r="U1196" s="4" t="s">
        <v>4139</v>
      </c>
      <c r="V1196" s="4" t="s">
        <v>197</v>
      </c>
      <c r="W1196" s="4" t="s">
        <v>103</v>
      </c>
      <c r="X1196" s="4" t="s">
        <v>143</v>
      </c>
      <c r="Y1196" s="4" t="s">
        <v>103</v>
      </c>
      <c r="Z1196" t="str">
        <f t="shared" si="19"/>
        <v>Nov-23</v>
      </c>
    </row>
    <row r="1197" spans="1:26" ht="43.2" x14ac:dyDescent="0.3">
      <c r="A1197" s="10">
        <v>48</v>
      </c>
      <c r="B1197" s="4" t="s">
        <v>129</v>
      </c>
      <c r="C1197" s="4" t="s">
        <v>130</v>
      </c>
      <c r="D1197" s="4" t="s">
        <v>378</v>
      </c>
      <c r="E1197" s="4" t="s">
        <v>103</v>
      </c>
      <c r="F1197" s="4" t="s">
        <v>131</v>
      </c>
      <c r="G1197" s="4" t="s">
        <v>132</v>
      </c>
      <c r="H1197" s="4" t="s">
        <v>133</v>
      </c>
      <c r="I1197" s="5" t="s">
        <v>4140</v>
      </c>
      <c r="J1197" s="5" t="s">
        <v>216</v>
      </c>
      <c r="K1197" s="5" t="s">
        <v>4140</v>
      </c>
      <c r="L1197" s="5" t="s">
        <v>202</v>
      </c>
      <c r="M1197" s="4" t="s">
        <v>137</v>
      </c>
      <c r="N1197" s="4" t="s">
        <v>4141</v>
      </c>
      <c r="O1197" s="4" t="s">
        <v>103</v>
      </c>
      <c r="P1197" s="4" t="s">
        <v>4142</v>
      </c>
      <c r="Q1197" s="4" t="s">
        <v>4143</v>
      </c>
      <c r="R1197" s="5">
        <v>61280</v>
      </c>
      <c r="S1197" s="5">
        <v>30</v>
      </c>
      <c r="T1197" s="5">
        <v>30</v>
      </c>
      <c r="U1197" s="4" t="s">
        <v>221</v>
      </c>
      <c r="V1197" s="4" t="s">
        <v>197</v>
      </c>
      <c r="W1197" s="4" t="s">
        <v>103</v>
      </c>
      <c r="X1197" s="4" t="s">
        <v>143</v>
      </c>
      <c r="Y1197" s="4" t="s">
        <v>152</v>
      </c>
      <c r="Z1197" t="str">
        <f t="shared" si="19"/>
        <v>Dec-23</v>
      </c>
    </row>
    <row r="1198" spans="1:26" ht="57.6" x14ac:dyDescent="0.3">
      <c r="A1198" s="10">
        <v>49</v>
      </c>
      <c r="B1198" s="4" t="s">
        <v>129</v>
      </c>
      <c r="C1198" s="4" t="s">
        <v>130</v>
      </c>
      <c r="D1198" s="4" t="s">
        <v>378</v>
      </c>
      <c r="E1198" s="4" t="s">
        <v>103</v>
      </c>
      <c r="F1198" s="4" t="s">
        <v>131</v>
      </c>
      <c r="G1198" s="4" t="s">
        <v>132</v>
      </c>
      <c r="H1198" s="4" t="s">
        <v>167</v>
      </c>
      <c r="I1198" s="5" t="s">
        <v>4144</v>
      </c>
      <c r="J1198" s="5" t="s">
        <v>176</v>
      </c>
      <c r="K1198" s="5" t="s">
        <v>4144</v>
      </c>
      <c r="L1198" s="5" t="s">
        <v>474</v>
      </c>
      <c r="M1198" s="4" t="s">
        <v>223</v>
      </c>
      <c r="N1198" s="4" t="s">
        <v>4145</v>
      </c>
      <c r="O1198" s="4" t="s">
        <v>170</v>
      </c>
      <c r="P1198" s="4" t="s">
        <v>4145</v>
      </c>
      <c r="Q1198" s="4" t="s">
        <v>4146</v>
      </c>
      <c r="R1198" s="5">
        <v>61292</v>
      </c>
      <c r="S1198" s="5">
        <v>60</v>
      </c>
      <c r="T1198" s="5">
        <v>60</v>
      </c>
      <c r="U1198" s="4" t="s">
        <v>479</v>
      </c>
      <c r="V1198" s="4" t="s">
        <v>142</v>
      </c>
      <c r="W1198" s="4" t="s">
        <v>103</v>
      </c>
      <c r="X1198" s="4" t="s">
        <v>143</v>
      </c>
      <c r="Y1198" s="4" t="s">
        <v>159</v>
      </c>
      <c r="Z1198" t="str">
        <f t="shared" si="19"/>
        <v>Dec-23</v>
      </c>
    </row>
    <row r="1199" spans="1:26" ht="57.6" x14ac:dyDescent="0.3">
      <c r="A1199" s="10">
        <v>50</v>
      </c>
      <c r="B1199" s="4" t="s">
        <v>129</v>
      </c>
      <c r="C1199" s="4" t="s">
        <v>130</v>
      </c>
      <c r="D1199" s="4" t="s">
        <v>378</v>
      </c>
      <c r="E1199" s="4" t="s">
        <v>103</v>
      </c>
      <c r="F1199" s="4" t="s">
        <v>131</v>
      </c>
      <c r="G1199" s="4" t="s">
        <v>132</v>
      </c>
      <c r="H1199" s="4" t="s">
        <v>133</v>
      </c>
      <c r="I1199" s="5" t="s">
        <v>4147</v>
      </c>
      <c r="J1199" s="5" t="s">
        <v>2249</v>
      </c>
      <c r="K1199" s="5" t="s">
        <v>4147</v>
      </c>
      <c r="L1199" s="5" t="s">
        <v>474</v>
      </c>
      <c r="M1199" s="4" t="s">
        <v>137</v>
      </c>
      <c r="N1199" s="4" t="s">
        <v>4148</v>
      </c>
      <c r="O1199" s="4" t="s">
        <v>103</v>
      </c>
      <c r="P1199" s="4" t="s">
        <v>4149</v>
      </c>
      <c r="Q1199" s="4" t="s">
        <v>4150</v>
      </c>
      <c r="R1199" s="5">
        <v>61368</v>
      </c>
      <c r="S1199" s="5">
        <v>70</v>
      </c>
      <c r="T1199" s="5">
        <v>70</v>
      </c>
      <c r="U1199" s="4" t="s">
        <v>4151</v>
      </c>
      <c r="V1199" s="4" t="s">
        <v>142</v>
      </c>
      <c r="W1199" s="4" t="s">
        <v>103</v>
      </c>
      <c r="X1199" s="4" t="s">
        <v>143</v>
      </c>
      <c r="Y1199" s="4" t="s">
        <v>152</v>
      </c>
      <c r="Z1199" t="str">
        <f t="shared" si="19"/>
        <v>Dec-23</v>
      </c>
    </row>
    <row r="1200" spans="1:26" ht="57.6" x14ac:dyDescent="0.3">
      <c r="A1200" s="10">
        <v>51</v>
      </c>
      <c r="B1200" s="4" t="s">
        <v>129</v>
      </c>
      <c r="C1200" s="4" t="s">
        <v>130</v>
      </c>
      <c r="D1200" s="4" t="s">
        <v>378</v>
      </c>
      <c r="E1200" s="4" t="s">
        <v>103</v>
      </c>
      <c r="F1200" s="4" t="s">
        <v>131</v>
      </c>
      <c r="G1200" s="4" t="s">
        <v>132</v>
      </c>
      <c r="H1200" s="4" t="s">
        <v>167</v>
      </c>
      <c r="I1200" s="5" t="s">
        <v>4147</v>
      </c>
      <c r="J1200" s="5" t="s">
        <v>192</v>
      </c>
      <c r="K1200" s="5" t="s">
        <v>4152</v>
      </c>
      <c r="L1200" s="5" t="s">
        <v>331</v>
      </c>
      <c r="M1200" s="4" t="s">
        <v>223</v>
      </c>
      <c r="N1200" s="4" t="s">
        <v>4153</v>
      </c>
      <c r="O1200" s="4" t="s">
        <v>170</v>
      </c>
      <c r="P1200" s="4" t="s">
        <v>4153</v>
      </c>
      <c r="Q1200" s="4" t="s">
        <v>4154</v>
      </c>
      <c r="R1200" s="5">
        <v>61365</v>
      </c>
      <c r="S1200" s="5">
        <v>180</v>
      </c>
      <c r="T1200" s="5">
        <v>180</v>
      </c>
      <c r="U1200" s="4" t="s">
        <v>4155</v>
      </c>
      <c r="V1200" s="4" t="s">
        <v>197</v>
      </c>
      <c r="W1200" s="4" t="s">
        <v>103</v>
      </c>
      <c r="X1200" s="4" t="s">
        <v>143</v>
      </c>
      <c r="Y1200" s="4">
        <v>68877</v>
      </c>
      <c r="Z1200" t="str">
        <f t="shared" si="19"/>
        <v>Dec-23</v>
      </c>
    </row>
    <row r="1201" spans="1:26" ht="57.6" x14ac:dyDescent="0.3">
      <c r="A1201" s="10">
        <v>52</v>
      </c>
      <c r="B1201" s="4" t="s">
        <v>129</v>
      </c>
      <c r="C1201" s="4" t="s">
        <v>130</v>
      </c>
      <c r="D1201" s="4" t="s">
        <v>378</v>
      </c>
      <c r="E1201" s="4" t="s">
        <v>103</v>
      </c>
      <c r="F1201" s="4" t="s">
        <v>131</v>
      </c>
      <c r="G1201" s="4" t="s">
        <v>132</v>
      </c>
      <c r="H1201" s="4" t="s">
        <v>277</v>
      </c>
      <c r="I1201" s="5" t="s">
        <v>4156</v>
      </c>
      <c r="J1201" s="5" t="s">
        <v>176</v>
      </c>
      <c r="K1201" s="5" t="s">
        <v>4156</v>
      </c>
      <c r="L1201" s="5" t="s">
        <v>145</v>
      </c>
      <c r="M1201" s="4" t="s">
        <v>280</v>
      </c>
      <c r="N1201" s="4" t="s">
        <v>4157</v>
      </c>
      <c r="O1201" s="4" t="s">
        <v>170</v>
      </c>
      <c r="P1201" s="4" t="s">
        <v>4157</v>
      </c>
      <c r="Q1201" s="4" t="s">
        <v>4158</v>
      </c>
      <c r="R1201" s="5">
        <v>61374</v>
      </c>
      <c r="S1201" s="5">
        <v>90</v>
      </c>
      <c r="T1201" s="5">
        <v>90</v>
      </c>
      <c r="U1201" s="4" t="s">
        <v>585</v>
      </c>
      <c r="V1201" s="4" t="s">
        <v>142</v>
      </c>
      <c r="W1201" s="4" t="s">
        <v>103</v>
      </c>
      <c r="X1201" s="4" t="s">
        <v>143</v>
      </c>
      <c r="Y1201" s="4" t="s">
        <v>152</v>
      </c>
      <c r="Z1201" t="str">
        <f t="shared" si="19"/>
        <v>Dec-23</v>
      </c>
    </row>
    <row r="1202" spans="1:26" ht="72" x14ac:dyDescent="0.3">
      <c r="A1202" s="10">
        <v>53</v>
      </c>
      <c r="B1202" s="4" t="s">
        <v>129</v>
      </c>
      <c r="C1202" s="4" t="s">
        <v>130</v>
      </c>
      <c r="D1202" s="4" t="s">
        <v>378</v>
      </c>
      <c r="E1202" s="4" t="s">
        <v>103</v>
      </c>
      <c r="F1202" s="4" t="s">
        <v>131</v>
      </c>
      <c r="G1202" s="4" t="s">
        <v>132</v>
      </c>
      <c r="H1202" s="4" t="s">
        <v>133</v>
      </c>
      <c r="I1202" s="5" t="s">
        <v>4159</v>
      </c>
      <c r="J1202" s="5" t="s">
        <v>160</v>
      </c>
      <c r="K1202" s="5" t="s">
        <v>4159</v>
      </c>
      <c r="L1202" s="5" t="s">
        <v>161</v>
      </c>
      <c r="M1202" s="4" t="s">
        <v>137</v>
      </c>
      <c r="N1202" s="4" t="s">
        <v>4160</v>
      </c>
      <c r="O1202" s="4" t="s">
        <v>103</v>
      </c>
      <c r="P1202" s="4" t="s">
        <v>4161</v>
      </c>
      <c r="Q1202" s="4" t="s">
        <v>4161</v>
      </c>
      <c r="R1202" s="5">
        <v>61395</v>
      </c>
      <c r="S1202" s="5">
        <v>30</v>
      </c>
      <c r="T1202" s="5">
        <v>30</v>
      </c>
      <c r="U1202" s="4" t="s">
        <v>719</v>
      </c>
      <c r="V1202" s="4" t="s">
        <v>142</v>
      </c>
      <c r="W1202" s="4" t="s">
        <v>103</v>
      </c>
      <c r="X1202" s="4" t="s">
        <v>143</v>
      </c>
      <c r="Y1202" s="4" t="s">
        <v>152</v>
      </c>
      <c r="Z1202" t="str">
        <f t="shared" si="19"/>
        <v>Dec-23</v>
      </c>
    </row>
    <row r="1203" spans="1:26" ht="57.6" x14ac:dyDescent="0.3">
      <c r="A1203" s="10">
        <v>54</v>
      </c>
      <c r="B1203" s="4" t="s">
        <v>129</v>
      </c>
      <c r="C1203" s="4" t="s">
        <v>130</v>
      </c>
      <c r="D1203" s="4" t="s">
        <v>378</v>
      </c>
      <c r="E1203" s="4" t="s">
        <v>103</v>
      </c>
      <c r="F1203" s="4" t="s">
        <v>131</v>
      </c>
      <c r="G1203" s="4" t="s">
        <v>132</v>
      </c>
      <c r="H1203" s="4" t="s">
        <v>167</v>
      </c>
      <c r="I1203" s="5" t="s">
        <v>4162</v>
      </c>
      <c r="J1203" s="5" t="s">
        <v>176</v>
      </c>
      <c r="K1203" s="5" t="s">
        <v>4162</v>
      </c>
      <c r="L1203" s="5" t="s">
        <v>474</v>
      </c>
      <c r="M1203" s="4" t="s">
        <v>223</v>
      </c>
      <c r="N1203" s="4" t="s">
        <v>4163</v>
      </c>
      <c r="O1203" s="4" t="s">
        <v>170</v>
      </c>
      <c r="P1203" s="4" t="s">
        <v>4163</v>
      </c>
      <c r="Q1203" s="4" t="s">
        <v>4164</v>
      </c>
      <c r="R1203" s="5">
        <v>61410</v>
      </c>
      <c r="S1203" s="5">
        <v>60</v>
      </c>
      <c r="T1203" s="5">
        <v>60</v>
      </c>
      <c r="U1203" s="4" t="s">
        <v>4165</v>
      </c>
      <c r="V1203" s="4" t="s">
        <v>142</v>
      </c>
      <c r="W1203" s="4" t="s">
        <v>103</v>
      </c>
      <c r="X1203" s="4" t="s">
        <v>143</v>
      </c>
      <c r="Y1203" s="4" t="s">
        <v>152</v>
      </c>
      <c r="Z1203" t="str">
        <f t="shared" si="19"/>
        <v>Dec-23</v>
      </c>
    </row>
    <row r="1204" spans="1:26" ht="57.6" x14ac:dyDescent="0.3">
      <c r="A1204" s="10">
        <v>55</v>
      </c>
      <c r="B1204" s="4" t="s">
        <v>129</v>
      </c>
      <c r="C1204" s="4" t="s">
        <v>130</v>
      </c>
      <c r="D1204" s="4" t="s">
        <v>378</v>
      </c>
      <c r="E1204" s="4" t="s">
        <v>103</v>
      </c>
      <c r="F1204" s="4" t="s">
        <v>131</v>
      </c>
      <c r="G1204" s="4" t="s">
        <v>166</v>
      </c>
      <c r="H1204" s="4" t="s">
        <v>167</v>
      </c>
      <c r="I1204" s="5" t="s">
        <v>134</v>
      </c>
      <c r="J1204" s="5" t="s">
        <v>216</v>
      </c>
      <c r="K1204" s="5" t="s">
        <v>134</v>
      </c>
      <c r="L1204" s="5" t="s">
        <v>464</v>
      </c>
      <c r="M1204" s="4" t="s">
        <v>168</v>
      </c>
      <c r="N1204" s="4" t="s">
        <v>4166</v>
      </c>
      <c r="O1204" s="4" t="s">
        <v>170</v>
      </c>
      <c r="P1204" s="4" t="s">
        <v>4166</v>
      </c>
      <c r="Q1204" s="4" t="s">
        <v>4167</v>
      </c>
      <c r="R1204" s="5">
        <v>61589</v>
      </c>
      <c r="S1204" s="5">
        <v>90</v>
      </c>
      <c r="T1204" s="5">
        <v>90</v>
      </c>
      <c r="U1204" s="4" t="s">
        <v>207</v>
      </c>
      <c r="V1204" s="4" t="s">
        <v>197</v>
      </c>
      <c r="W1204" s="4" t="s">
        <v>103</v>
      </c>
      <c r="X1204" s="4" t="s">
        <v>143</v>
      </c>
      <c r="Y1204" s="4" t="s">
        <v>103</v>
      </c>
      <c r="Z1204" t="str">
        <f t="shared" si="19"/>
        <v>Dec-23</v>
      </c>
    </row>
    <row r="1205" spans="1:26" ht="43.2" x14ac:dyDescent="0.3">
      <c r="A1205" s="10">
        <v>56</v>
      </c>
      <c r="B1205" s="4" t="s">
        <v>129</v>
      </c>
      <c r="C1205" s="4" t="s">
        <v>188</v>
      </c>
      <c r="D1205" s="4" t="s">
        <v>378</v>
      </c>
      <c r="E1205" s="4" t="s">
        <v>103</v>
      </c>
      <c r="F1205" s="4" t="s">
        <v>131</v>
      </c>
      <c r="G1205" s="4" t="s">
        <v>166</v>
      </c>
      <c r="H1205" s="4" t="s">
        <v>133</v>
      </c>
      <c r="I1205" s="5" t="s">
        <v>4027</v>
      </c>
      <c r="J1205" s="5" t="s">
        <v>251</v>
      </c>
      <c r="K1205" s="5" t="s">
        <v>4027</v>
      </c>
      <c r="L1205" s="5" t="s">
        <v>664</v>
      </c>
      <c r="M1205" s="4" t="s">
        <v>263</v>
      </c>
      <c r="N1205" s="4" t="s">
        <v>4168</v>
      </c>
      <c r="O1205" s="4" t="s">
        <v>185</v>
      </c>
      <c r="P1205" s="4" t="s">
        <v>4169</v>
      </c>
      <c r="Q1205" s="4" t="s">
        <v>4170</v>
      </c>
      <c r="R1205" s="5">
        <v>60695</v>
      </c>
      <c r="S1205" s="5">
        <v>30</v>
      </c>
      <c r="T1205" s="5">
        <v>30</v>
      </c>
      <c r="U1205" s="4" t="s">
        <v>260</v>
      </c>
      <c r="V1205" s="4" t="s">
        <v>142</v>
      </c>
      <c r="W1205" s="4" t="s">
        <v>103</v>
      </c>
      <c r="X1205" s="4" t="s">
        <v>143</v>
      </c>
      <c r="Y1205" s="4" t="s">
        <v>103</v>
      </c>
      <c r="Z1205" t="str">
        <f t="shared" si="19"/>
        <v>Sep-23</v>
      </c>
    </row>
    <row r="1206" spans="1:26" ht="43.2" x14ac:dyDescent="0.3">
      <c r="A1206" s="10">
        <v>57</v>
      </c>
      <c r="B1206" s="4" t="s">
        <v>129</v>
      </c>
      <c r="C1206" s="4" t="s">
        <v>188</v>
      </c>
      <c r="D1206" s="4" t="s">
        <v>378</v>
      </c>
      <c r="E1206" s="4" t="s">
        <v>103</v>
      </c>
      <c r="F1206" s="4" t="s">
        <v>131</v>
      </c>
      <c r="G1206" s="4" t="s">
        <v>132</v>
      </c>
      <c r="H1206" s="4" t="s">
        <v>167</v>
      </c>
      <c r="I1206" s="5" t="s">
        <v>4171</v>
      </c>
      <c r="J1206" s="5" t="s">
        <v>2984</v>
      </c>
      <c r="K1206" s="5" t="s">
        <v>4171</v>
      </c>
      <c r="L1206" s="5" t="s">
        <v>383</v>
      </c>
      <c r="M1206" s="4" t="s">
        <v>223</v>
      </c>
      <c r="N1206" s="4" t="s">
        <v>4172</v>
      </c>
      <c r="O1206" s="4" t="s">
        <v>1586</v>
      </c>
      <c r="P1206" s="4" t="s">
        <v>4173</v>
      </c>
      <c r="Q1206" s="4" t="s">
        <v>4174</v>
      </c>
      <c r="R1206" s="5">
        <v>61042</v>
      </c>
      <c r="S1206" s="5">
        <v>150</v>
      </c>
      <c r="T1206" s="5">
        <v>150</v>
      </c>
      <c r="U1206" s="4" t="s">
        <v>275</v>
      </c>
      <c r="V1206" s="4" t="s">
        <v>151</v>
      </c>
      <c r="W1206" s="4" t="s">
        <v>103</v>
      </c>
      <c r="X1206" s="4" t="s">
        <v>143</v>
      </c>
      <c r="Y1206" s="4">
        <v>66429</v>
      </c>
      <c r="Z1206" t="str">
        <f t="shared" si="19"/>
        <v>Oct-23</v>
      </c>
    </row>
    <row r="1207" spans="1:26" ht="43.2" x14ac:dyDescent="0.3">
      <c r="A1207" s="10">
        <v>58</v>
      </c>
      <c r="B1207" s="4" t="s">
        <v>129</v>
      </c>
      <c r="C1207" s="4" t="s">
        <v>188</v>
      </c>
      <c r="D1207" s="4" t="s">
        <v>378</v>
      </c>
      <c r="E1207" s="4" t="s">
        <v>103</v>
      </c>
      <c r="F1207" s="4" t="s">
        <v>131</v>
      </c>
      <c r="G1207" s="4" t="s">
        <v>132</v>
      </c>
      <c r="H1207" s="4" t="s">
        <v>167</v>
      </c>
      <c r="I1207" s="5" t="s">
        <v>4175</v>
      </c>
      <c r="J1207" s="5" t="s">
        <v>182</v>
      </c>
      <c r="K1207" s="5" t="s">
        <v>4175</v>
      </c>
      <c r="L1207" s="5" t="s">
        <v>652</v>
      </c>
      <c r="M1207" s="4" t="s">
        <v>223</v>
      </c>
      <c r="N1207" s="4" t="s">
        <v>4176</v>
      </c>
      <c r="O1207" s="4" t="s">
        <v>1586</v>
      </c>
      <c r="P1207" s="4" t="s">
        <v>4177</v>
      </c>
      <c r="Q1207" s="4" t="s">
        <v>4178</v>
      </c>
      <c r="R1207" s="5">
        <v>61093</v>
      </c>
      <c r="S1207" s="5">
        <v>150</v>
      </c>
      <c r="T1207" s="5">
        <v>150</v>
      </c>
      <c r="U1207" s="4" t="s">
        <v>196</v>
      </c>
      <c r="V1207" s="4" t="s">
        <v>142</v>
      </c>
      <c r="W1207" s="4" t="s">
        <v>103</v>
      </c>
      <c r="X1207" s="4" t="s">
        <v>143</v>
      </c>
      <c r="Y1207" s="4">
        <v>66436</v>
      </c>
      <c r="Z1207" t="str">
        <f t="shared" si="19"/>
        <v>Oct-23</v>
      </c>
    </row>
    <row r="1208" spans="1:26" ht="43.2" x14ac:dyDescent="0.3">
      <c r="A1208" s="10">
        <v>59</v>
      </c>
      <c r="B1208" s="4" t="s">
        <v>129</v>
      </c>
      <c r="C1208" s="4" t="s">
        <v>130</v>
      </c>
      <c r="D1208" s="4" t="s">
        <v>378</v>
      </c>
      <c r="E1208" s="4" t="s">
        <v>103</v>
      </c>
      <c r="F1208" s="4" t="s">
        <v>131</v>
      </c>
      <c r="G1208" s="4" t="s">
        <v>198</v>
      </c>
      <c r="H1208" s="4" t="s">
        <v>167</v>
      </c>
      <c r="I1208" s="5" t="s">
        <v>4027</v>
      </c>
      <c r="J1208" s="5" t="s">
        <v>176</v>
      </c>
      <c r="K1208" s="5" t="s">
        <v>4027</v>
      </c>
      <c r="L1208" s="5" t="s">
        <v>361</v>
      </c>
      <c r="M1208" s="4" t="s">
        <v>223</v>
      </c>
      <c r="N1208" s="4" t="s">
        <v>4179</v>
      </c>
      <c r="O1208" s="4" t="s">
        <v>103</v>
      </c>
      <c r="P1208" s="4" t="s">
        <v>4180</v>
      </c>
      <c r="Q1208" s="4" t="s">
        <v>4181</v>
      </c>
      <c r="R1208" s="5">
        <v>60761</v>
      </c>
      <c r="S1208" s="5">
        <v>30</v>
      </c>
      <c r="T1208" s="5">
        <v>30</v>
      </c>
      <c r="U1208" s="4" t="s">
        <v>381</v>
      </c>
      <c r="V1208" s="4" t="s">
        <v>142</v>
      </c>
      <c r="W1208" s="4" t="s">
        <v>103</v>
      </c>
      <c r="X1208" s="4" t="s">
        <v>143</v>
      </c>
      <c r="Y1208" s="4">
        <v>66704</v>
      </c>
      <c r="Z1208" t="str">
        <f t="shared" si="19"/>
        <v>Sep-23</v>
      </c>
    </row>
    <row r="1209" spans="1:26" ht="43.2" x14ac:dyDescent="0.3">
      <c r="A1209" s="10">
        <v>60</v>
      </c>
      <c r="B1209" s="4" t="s">
        <v>129</v>
      </c>
      <c r="C1209" s="4" t="s">
        <v>130</v>
      </c>
      <c r="D1209" s="4" t="s">
        <v>378</v>
      </c>
      <c r="E1209" s="4" t="s">
        <v>103</v>
      </c>
      <c r="F1209" s="4" t="s">
        <v>131</v>
      </c>
      <c r="G1209" s="4" t="s">
        <v>198</v>
      </c>
      <c r="H1209" s="4" t="s">
        <v>167</v>
      </c>
      <c r="I1209" s="5" t="s">
        <v>4048</v>
      </c>
      <c r="J1209" s="5" t="s">
        <v>216</v>
      </c>
      <c r="K1209" s="5" t="s">
        <v>4048</v>
      </c>
      <c r="L1209" s="5" t="s">
        <v>202</v>
      </c>
      <c r="M1209" s="4" t="s">
        <v>223</v>
      </c>
      <c r="N1209" s="4" t="s">
        <v>4182</v>
      </c>
      <c r="O1209" s="4" t="s">
        <v>103</v>
      </c>
      <c r="P1209" s="4" t="s">
        <v>4183</v>
      </c>
      <c r="Q1209" s="4" t="s">
        <v>4184</v>
      </c>
      <c r="R1209" s="5">
        <v>60793</v>
      </c>
      <c r="S1209" s="5">
        <v>30</v>
      </c>
      <c r="T1209" s="5">
        <v>30</v>
      </c>
      <c r="U1209" s="4" t="s">
        <v>4185</v>
      </c>
      <c r="V1209" s="4" t="s">
        <v>197</v>
      </c>
      <c r="W1209" s="4" t="s">
        <v>103</v>
      </c>
      <c r="X1209" s="4" t="s">
        <v>143</v>
      </c>
      <c r="Y1209" s="4" t="s">
        <v>152</v>
      </c>
      <c r="Z1209" t="str">
        <f t="shared" si="19"/>
        <v>Oct-23</v>
      </c>
    </row>
    <row r="1210" spans="1:26" ht="43.2" x14ac:dyDescent="0.3">
      <c r="A1210" s="10">
        <v>61</v>
      </c>
      <c r="B1210" s="4" t="s">
        <v>129</v>
      </c>
      <c r="C1210" s="4" t="s">
        <v>130</v>
      </c>
      <c r="D1210" s="4" t="s">
        <v>378</v>
      </c>
      <c r="E1210" s="4" t="s">
        <v>103</v>
      </c>
      <c r="F1210" s="4" t="s">
        <v>131</v>
      </c>
      <c r="G1210" s="4" t="s">
        <v>198</v>
      </c>
      <c r="H1210" s="4" t="s">
        <v>167</v>
      </c>
      <c r="I1210" s="5" t="s">
        <v>4186</v>
      </c>
      <c r="J1210" s="5" t="s">
        <v>353</v>
      </c>
      <c r="K1210" s="5" t="s">
        <v>4186</v>
      </c>
      <c r="L1210" s="5" t="s">
        <v>576</v>
      </c>
      <c r="M1210" s="4" t="s">
        <v>223</v>
      </c>
      <c r="N1210" s="4" t="s">
        <v>1167</v>
      </c>
      <c r="O1210" s="4" t="s">
        <v>103</v>
      </c>
      <c r="P1210" s="4" t="s">
        <v>4187</v>
      </c>
      <c r="Q1210" s="4" t="s">
        <v>4188</v>
      </c>
      <c r="R1210" s="5">
        <v>60885</v>
      </c>
      <c r="S1210" s="5">
        <v>30</v>
      </c>
      <c r="T1210" s="5">
        <v>30</v>
      </c>
      <c r="U1210" s="4" t="s">
        <v>370</v>
      </c>
      <c r="V1210" s="4" t="s">
        <v>151</v>
      </c>
      <c r="W1210" s="4" t="s">
        <v>103</v>
      </c>
      <c r="X1210" s="4" t="s">
        <v>143</v>
      </c>
      <c r="Y1210" s="4" t="s">
        <v>152</v>
      </c>
      <c r="Z1210" t="str">
        <f t="shared" si="19"/>
        <v>Oct-23</v>
      </c>
    </row>
    <row r="1211" spans="1:26" ht="57.6" x14ac:dyDescent="0.3">
      <c r="A1211" s="10">
        <v>62</v>
      </c>
      <c r="B1211" s="4" t="s">
        <v>129</v>
      </c>
      <c r="C1211" s="4" t="s">
        <v>130</v>
      </c>
      <c r="D1211" s="4" t="s">
        <v>378</v>
      </c>
      <c r="E1211" s="4" t="s">
        <v>103</v>
      </c>
      <c r="F1211" s="4" t="s">
        <v>131</v>
      </c>
      <c r="G1211" s="4" t="s">
        <v>198</v>
      </c>
      <c r="H1211" s="4" t="s">
        <v>167</v>
      </c>
      <c r="I1211" s="5" t="s">
        <v>4078</v>
      </c>
      <c r="J1211" s="5" t="s">
        <v>1477</v>
      </c>
      <c r="K1211" s="5" t="s">
        <v>4078</v>
      </c>
      <c r="L1211" s="5" t="s">
        <v>261</v>
      </c>
      <c r="M1211" s="4" t="s">
        <v>223</v>
      </c>
      <c r="N1211" s="4" t="s">
        <v>4189</v>
      </c>
      <c r="O1211" s="4" t="s">
        <v>170</v>
      </c>
      <c r="P1211" s="4" t="s">
        <v>4189</v>
      </c>
      <c r="Q1211" s="4" t="s">
        <v>4190</v>
      </c>
      <c r="R1211" s="5">
        <v>60969</v>
      </c>
      <c r="S1211" s="5">
        <v>30</v>
      </c>
      <c r="T1211" s="5">
        <v>30</v>
      </c>
      <c r="U1211" s="4" t="s">
        <v>4009</v>
      </c>
      <c r="V1211" s="4" t="s">
        <v>142</v>
      </c>
      <c r="W1211" s="4" t="s">
        <v>103</v>
      </c>
      <c r="X1211" s="4" t="s">
        <v>143</v>
      </c>
      <c r="Y1211" s="4" t="s">
        <v>152</v>
      </c>
      <c r="Z1211" t="str">
        <f t="shared" si="19"/>
        <v>Oct-23</v>
      </c>
    </row>
    <row r="1212" spans="1:26" ht="43.2" x14ac:dyDescent="0.3">
      <c r="A1212" s="10">
        <v>63</v>
      </c>
      <c r="B1212" s="4" t="s">
        <v>129</v>
      </c>
      <c r="C1212" s="4" t="s">
        <v>130</v>
      </c>
      <c r="D1212" s="4" t="s">
        <v>378</v>
      </c>
      <c r="E1212" s="4" t="s">
        <v>103</v>
      </c>
      <c r="F1212" s="4" t="s">
        <v>131</v>
      </c>
      <c r="G1212" s="4" t="s">
        <v>198</v>
      </c>
      <c r="H1212" s="4" t="s">
        <v>167</v>
      </c>
      <c r="I1212" s="5" t="s">
        <v>4191</v>
      </c>
      <c r="J1212" s="5" t="s">
        <v>155</v>
      </c>
      <c r="K1212" s="5" t="s">
        <v>4191</v>
      </c>
      <c r="L1212" s="5" t="s">
        <v>279</v>
      </c>
      <c r="M1212" s="4" t="s">
        <v>223</v>
      </c>
      <c r="N1212" s="4" t="s">
        <v>4059</v>
      </c>
      <c r="O1212" s="4" t="s">
        <v>103</v>
      </c>
      <c r="P1212" s="4" t="s">
        <v>4192</v>
      </c>
      <c r="Q1212" s="4" t="s">
        <v>4193</v>
      </c>
      <c r="R1212" s="5">
        <v>61076</v>
      </c>
      <c r="S1212" s="5">
        <v>30</v>
      </c>
      <c r="T1212" s="5">
        <v>30</v>
      </c>
      <c r="U1212" s="4" t="s">
        <v>4194</v>
      </c>
      <c r="V1212" s="4" t="s">
        <v>151</v>
      </c>
      <c r="W1212" s="4" t="s">
        <v>103</v>
      </c>
      <c r="X1212" s="4" t="s">
        <v>143</v>
      </c>
      <c r="Y1212" s="4" t="s">
        <v>152</v>
      </c>
      <c r="Z1212" t="str">
        <f t="shared" si="19"/>
        <v>Nov-23</v>
      </c>
    </row>
    <row r="1213" spans="1:26" ht="43.2" x14ac:dyDescent="0.3">
      <c r="A1213" s="10">
        <v>64</v>
      </c>
      <c r="B1213" s="4" t="s">
        <v>129</v>
      </c>
      <c r="C1213" s="4" t="s">
        <v>130</v>
      </c>
      <c r="D1213" s="4" t="s">
        <v>378</v>
      </c>
      <c r="E1213" s="4" t="s">
        <v>103</v>
      </c>
      <c r="F1213" s="4" t="s">
        <v>131</v>
      </c>
      <c r="G1213" s="4" t="s">
        <v>166</v>
      </c>
      <c r="H1213" s="4" t="s">
        <v>133</v>
      </c>
      <c r="I1213" s="5" t="s">
        <v>4195</v>
      </c>
      <c r="J1213" s="5" t="s">
        <v>191</v>
      </c>
      <c r="K1213" s="5" t="s">
        <v>4195</v>
      </c>
      <c r="L1213" s="5" t="s">
        <v>315</v>
      </c>
      <c r="M1213" s="4" t="s">
        <v>263</v>
      </c>
      <c r="N1213" s="4" t="s">
        <v>4196</v>
      </c>
      <c r="O1213" s="4" t="s">
        <v>103</v>
      </c>
      <c r="P1213" s="4" t="s">
        <v>4197</v>
      </c>
      <c r="Q1213" s="4" t="s">
        <v>4198</v>
      </c>
      <c r="R1213" s="5">
        <v>61327</v>
      </c>
      <c r="S1213" s="5">
        <v>30</v>
      </c>
      <c r="T1213" s="5">
        <v>30</v>
      </c>
      <c r="U1213" s="4" t="s">
        <v>472</v>
      </c>
      <c r="V1213" s="4" t="s">
        <v>197</v>
      </c>
      <c r="W1213" s="4" t="s">
        <v>103</v>
      </c>
      <c r="X1213" s="4" t="s">
        <v>143</v>
      </c>
      <c r="Y1213" s="4" t="s">
        <v>103</v>
      </c>
      <c r="Z1213" t="str">
        <f t="shared" si="19"/>
        <v>Dec-23</v>
      </c>
    </row>
    <row r="1214" spans="1:26" ht="43.2" x14ac:dyDescent="0.3">
      <c r="A1214" s="10">
        <v>65</v>
      </c>
      <c r="B1214" s="4" t="s">
        <v>129</v>
      </c>
      <c r="C1214" s="4" t="s">
        <v>4199</v>
      </c>
      <c r="D1214" s="4" t="s">
        <v>378</v>
      </c>
      <c r="E1214" s="4" t="s">
        <v>103</v>
      </c>
      <c r="F1214" s="4" t="s">
        <v>131</v>
      </c>
      <c r="G1214" s="4" t="s">
        <v>166</v>
      </c>
      <c r="H1214" s="4" t="s">
        <v>133</v>
      </c>
      <c r="I1214" s="5" t="s">
        <v>4200</v>
      </c>
      <c r="J1214" s="5" t="s">
        <v>251</v>
      </c>
      <c r="K1214" s="5" t="s">
        <v>4200</v>
      </c>
      <c r="L1214" s="5" t="s">
        <v>906</v>
      </c>
      <c r="M1214" s="4" t="s">
        <v>707</v>
      </c>
      <c r="N1214" s="4" t="s">
        <v>4201</v>
      </c>
      <c r="O1214" s="4" t="s">
        <v>4202</v>
      </c>
      <c r="P1214" s="4" t="s">
        <v>4203</v>
      </c>
      <c r="Q1214" s="4" t="s">
        <v>4204</v>
      </c>
      <c r="R1214" s="5">
        <v>61104</v>
      </c>
      <c r="S1214" s="5">
        <v>0</v>
      </c>
      <c r="T1214" s="5">
        <v>0</v>
      </c>
      <c r="U1214" s="4" t="s">
        <v>260</v>
      </c>
      <c r="V1214" s="4" t="s">
        <v>142</v>
      </c>
      <c r="W1214" s="4" t="s">
        <v>103</v>
      </c>
      <c r="X1214" s="4" t="s">
        <v>143</v>
      </c>
      <c r="Y1214" s="4" t="s">
        <v>103</v>
      </c>
      <c r="Z1214" t="str">
        <f t="shared" ref="Z1214:Z1277" si="20">IF(AND(DAY(K1214) = 1, V1214 = "Third Shift"), TEXT(K1214 - 1, "mmm-yy"), IF(MONTH(K1214) &lt;&gt; MONTH(I1214), TEXT(K1214, "mmm-yy"), TEXT(I1214, "mmm-yy")))</f>
        <v>Nov-23</v>
      </c>
    </row>
    <row r="1215" spans="1:26" ht="57.6" x14ac:dyDescent="0.3">
      <c r="A1215" s="10">
        <v>66</v>
      </c>
      <c r="B1215" s="4" t="s">
        <v>129</v>
      </c>
      <c r="C1215" s="4" t="s">
        <v>3779</v>
      </c>
      <c r="D1215" s="4" t="s">
        <v>378</v>
      </c>
      <c r="E1215" s="4" t="s">
        <v>103</v>
      </c>
      <c r="F1215" s="4" t="s">
        <v>131</v>
      </c>
      <c r="G1215" s="4" t="s">
        <v>166</v>
      </c>
      <c r="H1215" s="4" t="s">
        <v>133</v>
      </c>
      <c r="I1215" s="5" t="s">
        <v>4205</v>
      </c>
      <c r="J1215" s="5" t="s">
        <v>136</v>
      </c>
      <c r="K1215" s="5" t="s">
        <v>4205</v>
      </c>
      <c r="L1215" s="5" t="s">
        <v>487</v>
      </c>
      <c r="M1215" s="4" t="s">
        <v>263</v>
      </c>
      <c r="N1215" s="4" t="s">
        <v>4206</v>
      </c>
      <c r="O1215" s="4" t="s">
        <v>272</v>
      </c>
      <c r="P1215" s="4" t="s">
        <v>4207</v>
      </c>
      <c r="Q1215" s="4" t="s">
        <v>4208</v>
      </c>
      <c r="R1215" s="5">
        <v>61102</v>
      </c>
      <c r="S1215" s="5">
        <v>60</v>
      </c>
      <c r="T1215" s="5">
        <v>60</v>
      </c>
      <c r="U1215" s="4" t="s">
        <v>260</v>
      </c>
      <c r="V1215" s="4" t="s">
        <v>142</v>
      </c>
      <c r="W1215" s="4" t="s">
        <v>103</v>
      </c>
      <c r="X1215" s="4" t="s">
        <v>143</v>
      </c>
      <c r="Y1215" s="4" t="s">
        <v>103</v>
      </c>
      <c r="Z1215" t="str">
        <f t="shared" si="20"/>
        <v>Nov-23</v>
      </c>
    </row>
    <row r="1216" spans="1:26" ht="43.2" x14ac:dyDescent="0.3">
      <c r="A1216" s="10">
        <v>67</v>
      </c>
      <c r="B1216" s="4" t="s">
        <v>129</v>
      </c>
      <c r="C1216" s="4" t="s">
        <v>188</v>
      </c>
      <c r="D1216" s="4" t="s">
        <v>378</v>
      </c>
      <c r="E1216" s="4" t="s">
        <v>103</v>
      </c>
      <c r="F1216" s="4" t="s">
        <v>131</v>
      </c>
      <c r="G1216" s="4" t="s">
        <v>166</v>
      </c>
      <c r="H1216" s="4" t="s">
        <v>133</v>
      </c>
      <c r="I1216" s="5" t="s">
        <v>4200</v>
      </c>
      <c r="J1216" s="5" t="s">
        <v>136</v>
      </c>
      <c r="K1216" s="5" t="s">
        <v>4200</v>
      </c>
      <c r="L1216" s="5" t="s">
        <v>487</v>
      </c>
      <c r="M1216" s="4" t="s">
        <v>707</v>
      </c>
      <c r="N1216" s="4" t="s">
        <v>4206</v>
      </c>
      <c r="O1216" s="4" t="s">
        <v>1954</v>
      </c>
      <c r="P1216" s="4" t="s">
        <v>4209</v>
      </c>
      <c r="Q1216" s="4" t="s">
        <v>4210</v>
      </c>
      <c r="R1216" s="5">
        <v>61105</v>
      </c>
      <c r="S1216" s="5">
        <v>0</v>
      </c>
      <c r="T1216" s="5">
        <v>0</v>
      </c>
      <c r="U1216" s="4" t="s">
        <v>260</v>
      </c>
      <c r="V1216" s="4" t="s">
        <v>142</v>
      </c>
      <c r="W1216" s="4" t="s">
        <v>103</v>
      </c>
      <c r="X1216" s="4" t="s">
        <v>143</v>
      </c>
      <c r="Y1216" s="4" t="s">
        <v>103</v>
      </c>
      <c r="Z1216" t="str">
        <f t="shared" si="20"/>
        <v>Nov-23</v>
      </c>
    </row>
    <row r="1217" spans="1:26" ht="57.6" x14ac:dyDescent="0.3">
      <c r="A1217" s="10">
        <v>68</v>
      </c>
      <c r="B1217" s="4" t="s">
        <v>129</v>
      </c>
      <c r="C1217" s="4" t="s">
        <v>3779</v>
      </c>
      <c r="D1217" s="4" t="s">
        <v>378</v>
      </c>
      <c r="E1217" s="4" t="s">
        <v>103</v>
      </c>
      <c r="F1217" s="4" t="s">
        <v>131</v>
      </c>
      <c r="G1217" s="4" t="s">
        <v>166</v>
      </c>
      <c r="H1217" s="4" t="s">
        <v>133</v>
      </c>
      <c r="I1217" s="5" t="s">
        <v>4211</v>
      </c>
      <c r="J1217" s="5" t="s">
        <v>161</v>
      </c>
      <c r="K1217" s="5" t="s">
        <v>4211</v>
      </c>
      <c r="L1217" s="5" t="s">
        <v>427</v>
      </c>
      <c r="M1217" s="4" t="s">
        <v>263</v>
      </c>
      <c r="N1217" s="4" t="s">
        <v>4212</v>
      </c>
      <c r="O1217" s="4" t="s">
        <v>1503</v>
      </c>
      <c r="P1217" s="4" t="s">
        <v>4213</v>
      </c>
      <c r="Q1217" s="4" t="s">
        <v>4214</v>
      </c>
      <c r="R1217" s="5">
        <v>61099</v>
      </c>
      <c r="S1217" s="5">
        <v>60</v>
      </c>
      <c r="T1217" s="5">
        <v>60</v>
      </c>
      <c r="U1217" s="4" t="s">
        <v>103</v>
      </c>
      <c r="V1217" s="4" t="s">
        <v>142</v>
      </c>
      <c r="W1217" s="4" t="s">
        <v>103</v>
      </c>
      <c r="X1217" s="4" t="s">
        <v>143</v>
      </c>
      <c r="Y1217" s="4" t="s">
        <v>103</v>
      </c>
      <c r="Z1217" t="str">
        <f t="shared" si="20"/>
        <v>Nov-23</v>
      </c>
    </row>
    <row r="1218" spans="1:26" ht="43.2" x14ac:dyDescent="0.3">
      <c r="A1218" s="10">
        <v>69</v>
      </c>
      <c r="B1218" s="4" t="s">
        <v>129</v>
      </c>
      <c r="C1218" s="4" t="s">
        <v>215</v>
      </c>
      <c r="D1218" s="4" t="s">
        <v>378</v>
      </c>
      <c r="E1218" s="4" t="s">
        <v>103</v>
      </c>
      <c r="F1218" s="4" t="s">
        <v>131</v>
      </c>
      <c r="G1218" s="4" t="s">
        <v>132</v>
      </c>
      <c r="H1218" s="4" t="s">
        <v>167</v>
      </c>
      <c r="I1218" s="5" t="s">
        <v>3985</v>
      </c>
      <c r="J1218" s="5" t="s">
        <v>2072</v>
      </c>
      <c r="K1218" s="5" t="s">
        <v>3985</v>
      </c>
      <c r="L1218" s="5" t="s">
        <v>176</v>
      </c>
      <c r="M1218" s="4" t="s">
        <v>203</v>
      </c>
      <c r="N1218" s="4" t="s">
        <v>243</v>
      </c>
      <c r="O1218" s="4" t="s">
        <v>103</v>
      </c>
      <c r="P1218" s="4" t="s">
        <v>4215</v>
      </c>
      <c r="Q1218" s="4" t="s">
        <v>4216</v>
      </c>
      <c r="R1218" s="5">
        <v>60343</v>
      </c>
      <c r="S1218" s="5">
        <v>0</v>
      </c>
      <c r="T1218" s="5">
        <v>0</v>
      </c>
      <c r="U1218" s="4" t="s">
        <v>1334</v>
      </c>
      <c r="V1218" s="4" t="s">
        <v>142</v>
      </c>
      <c r="W1218" s="4" t="s">
        <v>103</v>
      </c>
      <c r="X1218" s="4" t="s">
        <v>143</v>
      </c>
      <c r="Y1218" s="4">
        <v>66081</v>
      </c>
      <c r="Z1218" t="str">
        <f t="shared" si="20"/>
        <v>Sep-23</v>
      </c>
    </row>
    <row r="1219" spans="1:26" ht="43.2" x14ac:dyDescent="0.3">
      <c r="A1219" s="10">
        <v>70</v>
      </c>
      <c r="B1219" s="4" t="s">
        <v>129</v>
      </c>
      <c r="C1219" s="4" t="s">
        <v>215</v>
      </c>
      <c r="D1219" s="4" t="s">
        <v>378</v>
      </c>
      <c r="E1219" s="4" t="s">
        <v>103</v>
      </c>
      <c r="F1219" s="4" t="s">
        <v>131</v>
      </c>
      <c r="G1219" s="4" t="s">
        <v>132</v>
      </c>
      <c r="H1219" s="4" t="s">
        <v>167</v>
      </c>
      <c r="I1219" s="5" t="s">
        <v>3985</v>
      </c>
      <c r="J1219" s="5" t="s">
        <v>418</v>
      </c>
      <c r="K1219" s="5" t="s">
        <v>3985</v>
      </c>
      <c r="L1219" s="5" t="s">
        <v>366</v>
      </c>
      <c r="M1219" s="4" t="s">
        <v>223</v>
      </c>
      <c r="N1219" s="4" t="s">
        <v>4217</v>
      </c>
      <c r="O1219" s="4" t="s">
        <v>103</v>
      </c>
      <c r="P1219" s="4" t="s">
        <v>4217</v>
      </c>
      <c r="Q1219" s="4" t="s">
        <v>4218</v>
      </c>
      <c r="R1219" s="5">
        <v>60338</v>
      </c>
      <c r="S1219" s="5">
        <v>25</v>
      </c>
      <c r="T1219" s="5">
        <v>25</v>
      </c>
      <c r="U1219" s="4" t="s">
        <v>4219</v>
      </c>
      <c r="V1219" s="4" t="s">
        <v>151</v>
      </c>
      <c r="W1219" s="4" t="s">
        <v>103</v>
      </c>
      <c r="X1219" s="4" t="s">
        <v>143</v>
      </c>
      <c r="Y1219" s="4">
        <v>66090</v>
      </c>
      <c r="Z1219" t="str">
        <f t="shared" si="20"/>
        <v>Sep-23</v>
      </c>
    </row>
    <row r="1220" spans="1:26" ht="43.2" x14ac:dyDescent="0.3">
      <c r="A1220" s="10">
        <v>71</v>
      </c>
      <c r="B1220" s="4" t="s">
        <v>129</v>
      </c>
      <c r="C1220" s="4" t="s">
        <v>215</v>
      </c>
      <c r="D1220" s="4" t="s">
        <v>378</v>
      </c>
      <c r="E1220" s="4" t="s">
        <v>103</v>
      </c>
      <c r="F1220" s="4" t="s">
        <v>131</v>
      </c>
      <c r="G1220" s="4" t="s">
        <v>166</v>
      </c>
      <c r="H1220" s="4" t="s">
        <v>133</v>
      </c>
      <c r="I1220" s="5" t="s">
        <v>4220</v>
      </c>
      <c r="J1220" s="5" t="s">
        <v>246</v>
      </c>
      <c r="K1220" s="5" t="s">
        <v>4220</v>
      </c>
      <c r="L1220" s="5" t="s">
        <v>337</v>
      </c>
      <c r="M1220" s="4" t="s">
        <v>263</v>
      </c>
      <c r="N1220" s="4" t="s">
        <v>4221</v>
      </c>
      <c r="O1220" s="4" t="s">
        <v>103</v>
      </c>
      <c r="P1220" s="4" t="s">
        <v>4221</v>
      </c>
      <c r="Q1220" s="4" t="s">
        <v>4222</v>
      </c>
      <c r="R1220" s="5">
        <v>60358</v>
      </c>
      <c r="S1220" s="5">
        <v>20</v>
      </c>
      <c r="T1220" s="5">
        <v>20</v>
      </c>
      <c r="U1220" s="4" t="s">
        <v>472</v>
      </c>
      <c r="V1220" s="4" t="s">
        <v>151</v>
      </c>
      <c r="W1220" s="4" t="s">
        <v>103</v>
      </c>
      <c r="X1220" s="4" t="s">
        <v>143</v>
      </c>
      <c r="Y1220" s="4" t="s">
        <v>103</v>
      </c>
      <c r="Z1220" t="str">
        <f t="shared" si="20"/>
        <v>Sep-23</v>
      </c>
    </row>
    <row r="1221" spans="1:26" ht="43.2" x14ac:dyDescent="0.3">
      <c r="A1221" s="10">
        <v>72</v>
      </c>
      <c r="B1221" s="4" t="s">
        <v>129</v>
      </c>
      <c r="C1221" s="4" t="s">
        <v>215</v>
      </c>
      <c r="D1221" s="4" t="s">
        <v>378</v>
      </c>
      <c r="E1221" s="4" t="s">
        <v>103</v>
      </c>
      <c r="F1221" s="4" t="s">
        <v>131</v>
      </c>
      <c r="G1221" s="4" t="s">
        <v>132</v>
      </c>
      <c r="H1221" s="4" t="s">
        <v>167</v>
      </c>
      <c r="I1221" s="5" t="s">
        <v>4220</v>
      </c>
      <c r="J1221" s="5" t="s">
        <v>2072</v>
      </c>
      <c r="K1221" s="5" t="s">
        <v>4220</v>
      </c>
      <c r="L1221" s="5" t="s">
        <v>176</v>
      </c>
      <c r="M1221" s="4" t="s">
        <v>203</v>
      </c>
      <c r="N1221" s="4" t="s">
        <v>243</v>
      </c>
      <c r="O1221" s="4" t="s">
        <v>103</v>
      </c>
      <c r="P1221" s="4" t="s">
        <v>243</v>
      </c>
      <c r="Q1221" s="4" t="s">
        <v>4223</v>
      </c>
      <c r="R1221" s="5">
        <v>60354</v>
      </c>
      <c r="S1221" s="5">
        <v>0</v>
      </c>
      <c r="T1221" s="5">
        <v>0</v>
      </c>
      <c r="U1221" s="4" t="s">
        <v>1371</v>
      </c>
      <c r="V1221" s="4" t="s">
        <v>142</v>
      </c>
      <c r="W1221" s="4" t="s">
        <v>103</v>
      </c>
      <c r="X1221" s="4" t="s">
        <v>143</v>
      </c>
      <c r="Y1221" s="4">
        <v>66096</v>
      </c>
      <c r="Z1221" t="str">
        <f t="shared" si="20"/>
        <v>Sep-23</v>
      </c>
    </row>
    <row r="1222" spans="1:26" ht="57.6" x14ac:dyDescent="0.3">
      <c r="A1222" s="10">
        <v>73</v>
      </c>
      <c r="B1222" s="4" t="s">
        <v>129</v>
      </c>
      <c r="C1222" s="4" t="s">
        <v>215</v>
      </c>
      <c r="D1222" s="4" t="s">
        <v>378</v>
      </c>
      <c r="E1222" s="4" t="s">
        <v>103</v>
      </c>
      <c r="F1222" s="4" t="s">
        <v>131</v>
      </c>
      <c r="G1222" s="4" t="s">
        <v>132</v>
      </c>
      <c r="H1222" s="4" t="s">
        <v>133</v>
      </c>
      <c r="I1222" s="5" t="s">
        <v>4224</v>
      </c>
      <c r="J1222" s="5" t="s">
        <v>200</v>
      </c>
      <c r="K1222" s="5" t="s">
        <v>4224</v>
      </c>
      <c r="L1222" s="5" t="s">
        <v>613</v>
      </c>
      <c r="M1222" s="4" t="s">
        <v>137</v>
      </c>
      <c r="N1222" s="4" t="s">
        <v>4225</v>
      </c>
      <c r="O1222" s="4" t="s">
        <v>103</v>
      </c>
      <c r="P1222" s="4" t="s">
        <v>4225</v>
      </c>
      <c r="Q1222" s="4" t="s">
        <v>4225</v>
      </c>
      <c r="R1222" s="5">
        <v>60515</v>
      </c>
      <c r="S1222" s="5">
        <v>40</v>
      </c>
      <c r="T1222" s="5">
        <v>40</v>
      </c>
      <c r="U1222" s="4" t="s">
        <v>4026</v>
      </c>
      <c r="V1222" s="4" t="s">
        <v>197</v>
      </c>
      <c r="W1222" s="4" t="s">
        <v>103</v>
      </c>
      <c r="X1222" s="4" t="s">
        <v>143</v>
      </c>
      <c r="Y1222" s="4" t="s">
        <v>152</v>
      </c>
      <c r="Z1222" t="str">
        <f t="shared" si="20"/>
        <v>Sep-23</v>
      </c>
    </row>
    <row r="1223" spans="1:26" ht="43.2" x14ac:dyDescent="0.3">
      <c r="A1223" s="10">
        <v>74</v>
      </c>
      <c r="B1223" s="4" t="s">
        <v>129</v>
      </c>
      <c r="C1223" s="4" t="s">
        <v>215</v>
      </c>
      <c r="D1223" s="4" t="s">
        <v>378</v>
      </c>
      <c r="E1223" s="4" t="s">
        <v>103</v>
      </c>
      <c r="F1223" s="4" t="s">
        <v>131</v>
      </c>
      <c r="G1223" s="4" t="s">
        <v>132</v>
      </c>
      <c r="H1223" s="4" t="s">
        <v>133</v>
      </c>
      <c r="I1223" s="5" t="s">
        <v>4224</v>
      </c>
      <c r="J1223" s="5" t="s">
        <v>2034</v>
      </c>
      <c r="K1223" s="5" t="s">
        <v>4224</v>
      </c>
      <c r="L1223" s="5" t="s">
        <v>4226</v>
      </c>
      <c r="M1223" s="4" t="s">
        <v>137</v>
      </c>
      <c r="N1223" s="4" t="s">
        <v>4227</v>
      </c>
      <c r="O1223" s="4" t="s">
        <v>103</v>
      </c>
      <c r="P1223" s="4" t="s">
        <v>4228</v>
      </c>
      <c r="Q1223" s="4" t="s">
        <v>4228</v>
      </c>
      <c r="R1223" s="5">
        <v>60514</v>
      </c>
      <c r="S1223" s="5">
        <v>30</v>
      </c>
      <c r="T1223" s="5">
        <v>30</v>
      </c>
      <c r="U1223" s="4" t="s">
        <v>1985</v>
      </c>
      <c r="V1223" s="4" t="s">
        <v>142</v>
      </c>
      <c r="W1223" s="4" t="s">
        <v>103</v>
      </c>
      <c r="X1223" s="4" t="s">
        <v>143</v>
      </c>
      <c r="Y1223" s="4" t="s">
        <v>152</v>
      </c>
      <c r="Z1223" t="str">
        <f t="shared" si="20"/>
        <v>Sep-23</v>
      </c>
    </row>
    <row r="1224" spans="1:26" ht="43.2" x14ac:dyDescent="0.3">
      <c r="A1224" s="10">
        <v>75</v>
      </c>
      <c r="B1224" s="4" t="s">
        <v>129</v>
      </c>
      <c r="C1224" s="4" t="s">
        <v>215</v>
      </c>
      <c r="D1224" s="4" t="s">
        <v>378</v>
      </c>
      <c r="E1224" s="4" t="s">
        <v>103</v>
      </c>
      <c r="F1224" s="4" t="s">
        <v>131</v>
      </c>
      <c r="G1224" s="4" t="s">
        <v>132</v>
      </c>
      <c r="H1224" s="4" t="s">
        <v>167</v>
      </c>
      <c r="I1224" s="5" t="s">
        <v>4224</v>
      </c>
      <c r="J1224" s="5" t="s">
        <v>161</v>
      </c>
      <c r="K1224" s="5" t="s">
        <v>4224</v>
      </c>
      <c r="L1224" s="5" t="s">
        <v>136</v>
      </c>
      <c r="M1224" s="4" t="s">
        <v>223</v>
      </c>
      <c r="N1224" s="4" t="s">
        <v>4229</v>
      </c>
      <c r="O1224" s="4" t="s">
        <v>103</v>
      </c>
      <c r="P1224" s="4" t="s">
        <v>4230</v>
      </c>
      <c r="Q1224" s="4" t="s">
        <v>4231</v>
      </c>
      <c r="R1224" s="5">
        <v>60418</v>
      </c>
      <c r="S1224" s="5">
        <v>30</v>
      </c>
      <c r="T1224" s="5">
        <v>30</v>
      </c>
      <c r="U1224" s="4" t="s">
        <v>370</v>
      </c>
      <c r="V1224" s="4" t="s">
        <v>142</v>
      </c>
      <c r="W1224" s="4" t="s">
        <v>103</v>
      </c>
      <c r="X1224" s="4" t="s">
        <v>143</v>
      </c>
      <c r="Y1224" s="4">
        <v>66217</v>
      </c>
      <c r="Z1224" t="str">
        <f t="shared" si="20"/>
        <v>Sep-23</v>
      </c>
    </row>
    <row r="1225" spans="1:26" ht="43.2" x14ac:dyDescent="0.3">
      <c r="A1225" s="10">
        <v>76</v>
      </c>
      <c r="B1225" s="4" t="s">
        <v>129</v>
      </c>
      <c r="C1225" s="4" t="s">
        <v>215</v>
      </c>
      <c r="D1225" s="4" t="s">
        <v>378</v>
      </c>
      <c r="E1225" s="4" t="s">
        <v>103</v>
      </c>
      <c r="F1225" s="4" t="s">
        <v>131</v>
      </c>
      <c r="G1225" s="4" t="s">
        <v>132</v>
      </c>
      <c r="H1225" s="4" t="s">
        <v>167</v>
      </c>
      <c r="I1225" s="5" t="s">
        <v>4224</v>
      </c>
      <c r="J1225" s="5" t="s">
        <v>1171</v>
      </c>
      <c r="K1225" s="5" t="s">
        <v>4224</v>
      </c>
      <c r="L1225" s="5" t="s">
        <v>2149</v>
      </c>
      <c r="M1225" s="4" t="s">
        <v>223</v>
      </c>
      <c r="N1225" s="4" t="s">
        <v>4232</v>
      </c>
      <c r="O1225" s="4" t="s">
        <v>103</v>
      </c>
      <c r="P1225" s="4" t="s">
        <v>4233</v>
      </c>
      <c r="Q1225" s="4" t="s">
        <v>4234</v>
      </c>
      <c r="R1225" s="5">
        <v>60417</v>
      </c>
      <c r="S1225" s="5">
        <v>15</v>
      </c>
      <c r="T1225" s="5">
        <v>15</v>
      </c>
      <c r="U1225" s="4" t="s">
        <v>245</v>
      </c>
      <c r="V1225" s="4" t="s">
        <v>142</v>
      </c>
      <c r="W1225" s="4" t="s">
        <v>103</v>
      </c>
      <c r="X1225" s="4" t="s">
        <v>143</v>
      </c>
      <c r="Y1225" s="4">
        <v>66216</v>
      </c>
      <c r="Z1225" t="str">
        <f t="shared" si="20"/>
        <v>Sep-23</v>
      </c>
    </row>
    <row r="1226" spans="1:26" ht="43.2" x14ac:dyDescent="0.3">
      <c r="A1226" s="10">
        <v>77</v>
      </c>
      <c r="B1226" s="4" t="s">
        <v>129</v>
      </c>
      <c r="C1226" s="4" t="s">
        <v>215</v>
      </c>
      <c r="D1226" s="4" t="s">
        <v>378</v>
      </c>
      <c r="E1226" s="4" t="s">
        <v>103</v>
      </c>
      <c r="F1226" s="4" t="s">
        <v>131</v>
      </c>
      <c r="G1226" s="4" t="s">
        <v>132</v>
      </c>
      <c r="H1226" s="4" t="s">
        <v>167</v>
      </c>
      <c r="I1226" s="5" t="s">
        <v>4224</v>
      </c>
      <c r="J1226" s="5" t="s">
        <v>398</v>
      </c>
      <c r="K1226" s="5" t="s">
        <v>4224</v>
      </c>
      <c r="L1226" s="5" t="s">
        <v>523</v>
      </c>
      <c r="M1226" s="4" t="s">
        <v>223</v>
      </c>
      <c r="N1226" s="4" t="s">
        <v>243</v>
      </c>
      <c r="O1226" s="4" t="s">
        <v>103</v>
      </c>
      <c r="P1226" s="4" t="s">
        <v>1818</v>
      </c>
      <c r="Q1226" s="4" t="s">
        <v>4235</v>
      </c>
      <c r="R1226" s="5">
        <v>60416</v>
      </c>
      <c r="S1226" s="5">
        <v>40</v>
      </c>
      <c r="T1226" s="5">
        <v>40</v>
      </c>
      <c r="U1226" s="4" t="s">
        <v>245</v>
      </c>
      <c r="V1226" s="4" t="s">
        <v>142</v>
      </c>
      <c r="W1226" s="4" t="s">
        <v>103</v>
      </c>
      <c r="X1226" s="4" t="s">
        <v>143</v>
      </c>
      <c r="Y1226" s="4">
        <v>66215</v>
      </c>
      <c r="Z1226" t="str">
        <f t="shared" si="20"/>
        <v>Sep-23</v>
      </c>
    </row>
    <row r="1227" spans="1:26" ht="43.2" x14ac:dyDescent="0.3">
      <c r="A1227" s="10">
        <v>78</v>
      </c>
      <c r="B1227" s="4" t="s">
        <v>129</v>
      </c>
      <c r="C1227" s="4" t="s">
        <v>215</v>
      </c>
      <c r="D1227" s="4" t="s">
        <v>378</v>
      </c>
      <c r="E1227" s="4" t="s">
        <v>103</v>
      </c>
      <c r="F1227" s="4" t="s">
        <v>131</v>
      </c>
      <c r="G1227" s="4" t="s">
        <v>132</v>
      </c>
      <c r="H1227" s="4" t="s">
        <v>277</v>
      </c>
      <c r="I1227" s="5" t="s">
        <v>4236</v>
      </c>
      <c r="J1227" s="5" t="s">
        <v>1476</v>
      </c>
      <c r="K1227" s="5" t="s">
        <v>4236</v>
      </c>
      <c r="L1227" s="5" t="s">
        <v>2006</v>
      </c>
      <c r="M1227" s="4" t="s">
        <v>280</v>
      </c>
      <c r="N1227" s="4" t="s">
        <v>4217</v>
      </c>
      <c r="O1227" s="4" t="s">
        <v>103</v>
      </c>
      <c r="P1227" s="4" t="s">
        <v>4237</v>
      </c>
      <c r="Q1227" s="4" t="s">
        <v>4238</v>
      </c>
      <c r="R1227" s="5">
        <v>60431</v>
      </c>
      <c r="S1227" s="5">
        <v>25</v>
      </c>
      <c r="T1227" s="5">
        <v>25</v>
      </c>
      <c r="U1227" s="4" t="s">
        <v>245</v>
      </c>
      <c r="V1227" s="4" t="s">
        <v>142</v>
      </c>
      <c r="W1227" s="4" t="s">
        <v>103</v>
      </c>
      <c r="X1227" s="4" t="s">
        <v>143</v>
      </c>
      <c r="Y1227" s="4">
        <v>66226</v>
      </c>
      <c r="Z1227" t="str">
        <f t="shared" si="20"/>
        <v>Sep-23</v>
      </c>
    </row>
    <row r="1228" spans="1:26" ht="43.2" x14ac:dyDescent="0.3">
      <c r="A1228" s="10">
        <v>79</v>
      </c>
      <c r="B1228" s="4" t="s">
        <v>129</v>
      </c>
      <c r="C1228" s="4" t="s">
        <v>215</v>
      </c>
      <c r="D1228" s="4" t="s">
        <v>378</v>
      </c>
      <c r="E1228" s="4" t="s">
        <v>103</v>
      </c>
      <c r="F1228" s="4" t="s">
        <v>131</v>
      </c>
      <c r="G1228" s="4" t="s">
        <v>132</v>
      </c>
      <c r="H1228" s="4" t="s">
        <v>133</v>
      </c>
      <c r="I1228" s="5" t="s">
        <v>4010</v>
      </c>
      <c r="J1228" s="5" t="s">
        <v>581</v>
      </c>
      <c r="K1228" s="5" t="s">
        <v>4010</v>
      </c>
      <c r="L1228" s="5" t="s">
        <v>582</v>
      </c>
      <c r="M1228" s="4" t="s">
        <v>137</v>
      </c>
      <c r="N1228" s="4" t="s">
        <v>4239</v>
      </c>
      <c r="O1228" s="4" t="s">
        <v>103</v>
      </c>
      <c r="P1228" s="4" t="s">
        <v>4240</v>
      </c>
      <c r="Q1228" s="4" t="s">
        <v>4241</v>
      </c>
      <c r="R1228" s="5">
        <v>60542</v>
      </c>
      <c r="S1228" s="5">
        <v>30</v>
      </c>
      <c r="T1228" s="5">
        <v>30</v>
      </c>
      <c r="U1228" s="4" t="s">
        <v>165</v>
      </c>
      <c r="V1228" s="4" t="s">
        <v>151</v>
      </c>
      <c r="W1228" s="4" t="s">
        <v>103</v>
      </c>
      <c r="X1228" s="4" t="s">
        <v>143</v>
      </c>
      <c r="Y1228" s="4">
        <v>66245</v>
      </c>
      <c r="Z1228" t="str">
        <f t="shared" si="20"/>
        <v>Sep-23</v>
      </c>
    </row>
    <row r="1229" spans="1:26" ht="43.2" x14ac:dyDescent="0.3">
      <c r="A1229" s="10">
        <v>80</v>
      </c>
      <c r="B1229" s="4" t="s">
        <v>129</v>
      </c>
      <c r="C1229" s="4" t="s">
        <v>215</v>
      </c>
      <c r="D1229" s="4" t="s">
        <v>378</v>
      </c>
      <c r="E1229" s="4" t="s">
        <v>103</v>
      </c>
      <c r="F1229" s="4" t="s">
        <v>131</v>
      </c>
      <c r="G1229" s="4" t="s">
        <v>166</v>
      </c>
      <c r="H1229" s="4" t="s">
        <v>2266</v>
      </c>
      <c r="I1229" s="5" t="s">
        <v>4010</v>
      </c>
      <c r="J1229" s="5" t="s">
        <v>200</v>
      </c>
      <c r="K1229" s="5" t="s">
        <v>4010</v>
      </c>
      <c r="L1229" s="5" t="s">
        <v>192</v>
      </c>
      <c r="M1229" s="4" t="s">
        <v>4242</v>
      </c>
      <c r="N1229" s="4" t="s">
        <v>4243</v>
      </c>
      <c r="O1229" s="4" t="s">
        <v>103</v>
      </c>
      <c r="P1229" s="4" t="s">
        <v>4243</v>
      </c>
      <c r="Q1229" s="4" t="s">
        <v>4243</v>
      </c>
      <c r="R1229" s="5">
        <v>60479</v>
      </c>
      <c r="S1229" s="5">
        <v>30</v>
      </c>
      <c r="T1229" s="5">
        <v>30</v>
      </c>
      <c r="U1229" s="4" t="s">
        <v>4026</v>
      </c>
      <c r="V1229" s="4" t="s">
        <v>197</v>
      </c>
      <c r="W1229" s="4" t="s">
        <v>103</v>
      </c>
      <c r="X1229" s="4" t="s">
        <v>143</v>
      </c>
      <c r="Y1229" s="4" t="s">
        <v>152</v>
      </c>
      <c r="Z1229" t="str">
        <f t="shared" si="20"/>
        <v>Sep-23</v>
      </c>
    </row>
    <row r="1230" spans="1:26" ht="43.2" x14ac:dyDescent="0.3">
      <c r="A1230" s="10">
        <v>81</v>
      </c>
      <c r="B1230" s="4" t="s">
        <v>129</v>
      </c>
      <c r="C1230" s="4" t="s">
        <v>215</v>
      </c>
      <c r="D1230" s="4" t="s">
        <v>378</v>
      </c>
      <c r="E1230" s="4" t="s">
        <v>103</v>
      </c>
      <c r="F1230" s="4" t="s">
        <v>131</v>
      </c>
      <c r="G1230" s="4" t="s">
        <v>132</v>
      </c>
      <c r="H1230" s="4" t="s">
        <v>167</v>
      </c>
      <c r="I1230" s="5" t="s">
        <v>4015</v>
      </c>
      <c r="J1230" s="5" t="s">
        <v>192</v>
      </c>
      <c r="K1230" s="5" t="s">
        <v>4244</v>
      </c>
      <c r="L1230" s="5" t="s">
        <v>216</v>
      </c>
      <c r="M1230" s="4" t="s">
        <v>203</v>
      </c>
      <c r="N1230" s="4" t="s">
        <v>243</v>
      </c>
      <c r="O1230" s="4" t="s">
        <v>103</v>
      </c>
      <c r="P1230" s="4" t="s">
        <v>243</v>
      </c>
      <c r="Q1230" s="4" t="s">
        <v>4245</v>
      </c>
      <c r="R1230" s="5">
        <v>60475</v>
      </c>
      <c r="S1230" s="5">
        <v>0</v>
      </c>
      <c r="T1230" s="5">
        <v>0</v>
      </c>
      <c r="U1230" s="4" t="s">
        <v>3993</v>
      </c>
      <c r="V1230" s="4" t="s">
        <v>197</v>
      </c>
      <c r="W1230" s="4" t="s">
        <v>103</v>
      </c>
      <c r="X1230" s="4" t="s">
        <v>143</v>
      </c>
      <c r="Y1230" s="4" t="s">
        <v>152</v>
      </c>
      <c r="Z1230" t="str">
        <f t="shared" si="20"/>
        <v>Sep-23</v>
      </c>
    </row>
    <row r="1231" spans="1:26" ht="57.6" x14ac:dyDescent="0.3">
      <c r="A1231" s="10">
        <v>82</v>
      </c>
      <c r="B1231" s="4" t="s">
        <v>129</v>
      </c>
      <c r="C1231" s="4" t="s">
        <v>215</v>
      </c>
      <c r="D1231" s="4" t="s">
        <v>378</v>
      </c>
      <c r="E1231" s="4" t="s">
        <v>103</v>
      </c>
      <c r="F1231" s="4" t="s">
        <v>131</v>
      </c>
      <c r="G1231" s="4" t="s">
        <v>132</v>
      </c>
      <c r="H1231" s="4" t="s">
        <v>167</v>
      </c>
      <c r="I1231" s="5" t="s">
        <v>4246</v>
      </c>
      <c r="J1231" s="5" t="s">
        <v>487</v>
      </c>
      <c r="K1231" s="5" t="s">
        <v>4246</v>
      </c>
      <c r="L1231" s="5" t="s">
        <v>176</v>
      </c>
      <c r="M1231" s="4" t="s">
        <v>223</v>
      </c>
      <c r="N1231" s="4" t="s">
        <v>253</v>
      </c>
      <c r="O1231" s="4" t="s">
        <v>170</v>
      </c>
      <c r="P1231" s="4" t="s">
        <v>253</v>
      </c>
      <c r="Q1231" s="4" t="s">
        <v>4247</v>
      </c>
      <c r="R1231" s="5">
        <v>60521</v>
      </c>
      <c r="S1231" s="5">
        <v>30</v>
      </c>
      <c r="T1231" s="5">
        <v>30</v>
      </c>
      <c r="U1231" s="4" t="s">
        <v>663</v>
      </c>
      <c r="V1231" s="4" t="s">
        <v>142</v>
      </c>
      <c r="W1231" s="4" t="s">
        <v>103</v>
      </c>
      <c r="X1231" s="4" t="s">
        <v>143</v>
      </c>
      <c r="Y1231" s="4">
        <v>66278</v>
      </c>
      <c r="Z1231" t="str">
        <f t="shared" si="20"/>
        <v>Sep-23</v>
      </c>
    </row>
    <row r="1232" spans="1:26" ht="43.2" x14ac:dyDescent="0.3">
      <c r="A1232" s="10">
        <v>83</v>
      </c>
      <c r="B1232" s="4" t="s">
        <v>129</v>
      </c>
      <c r="C1232" s="4" t="s">
        <v>215</v>
      </c>
      <c r="D1232" s="4" t="s">
        <v>378</v>
      </c>
      <c r="E1232" s="4" t="s">
        <v>103</v>
      </c>
      <c r="F1232" s="4" t="s">
        <v>131</v>
      </c>
      <c r="G1232" s="4" t="s">
        <v>132</v>
      </c>
      <c r="H1232" s="4" t="s">
        <v>167</v>
      </c>
      <c r="I1232" s="5" t="s">
        <v>4248</v>
      </c>
      <c r="J1232" s="5" t="s">
        <v>459</v>
      </c>
      <c r="K1232" s="5" t="s">
        <v>4248</v>
      </c>
      <c r="L1232" s="5" t="s">
        <v>695</v>
      </c>
      <c r="M1232" s="4" t="s">
        <v>223</v>
      </c>
      <c r="N1232" s="4" t="s">
        <v>243</v>
      </c>
      <c r="O1232" s="4" t="s">
        <v>103</v>
      </c>
      <c r="P1232" s="4" t="s">
        <v>1818</v>
      </c>
      <c r="Q1232" s="4" t="s">
        <v>4249</v>
      </c>
      <c r="R1232" s="5">
        <v>60551</v>
      </c>
      <c r="S1232" s="5">
        <v>30</v>
      </c>
      <c r="T1232" s="5">
        <v>30</v>
      </c>
      <c r="U1232" s="4" t="s">
        <v>1334</v>
      </c>
      <c r="V1232" s="4" t="s">
        <v>197</v>
      </c>
      <c r="W1232" s="4" t="s">
        <v>103</v>
      </c>
      <c r="X1232" s="4" t="s">
        <v>143</v>
      </c>
      <c r="Y1232" s="4">
        <v>66287</v>
      </c>
      <c r="Z1232" t="str">
        <f t="shared" si="20"/>
        <v>Sep-23</v>
      </c>
    </row>
    <row r="1233" spans="1:26" ht="43.2" x14ac:dyDescent="0.3">
      <c r="A1233" s="10">
        <v>84</v>
      </c>
      <c r="B1233" s="4" t="s">
        <v>129</v>
      </c>
      <c r="C1233" s="4" t="s">
        <v>215</v>
      </c>
      <c r="D1233" s="4" t="s">
        <v>378</v>
      </c>
      <c r="E1233" s="4" t="s">
        <v>103</v>
      </c>
      <c r="F1233" s="4" t="s">
        <v>131</v>
      </c>
      <c r="G1233" s="4" t="s">
        <v>132</v>
      </c>
      <c r="H1233" s="4" t="s">
        <v>167</v>
      </c>
      <c r="I1233" s="5" t="s">
        <v>4250</v>
      </c>
      <c r="J1233" s="5" t="s">
        <v>4226</v>
      </c>
      <c r="K1233" s="5" t="s">
        <v>4250</v>
      </c>
      <c r="L1233" s="5" t="s">
        <v>1185</v>
      </c>
      <c r="M1233" s="4" t="s">
        <v>223</v>
      </c>
      <c r="N1233" s="4" t="s">
        <v>4251</v>
      </c>
      <c r="O1233" s="4" t="s">
        <v>103</v>
      </c>
      <c r="P1233" s="4" t="s">
        <v>4252</v>
      </c>
      <c r="Q1233" s="4" t="s">
        <v>4253</v>
      </c>
      <c r="R1233" s="5">
        <v>60583</v>
      </c>
      <c r="S1233" s="5">
        <v>20</v>
      </c>
      <c r="T1233" s="5">
        <v>20</v>
      </c>
      <c r="U1233" s="4" t="s">
        <v>207</v>
      </c>
      <c r="V1233" s="4" t="s">
        <v>142</v>
      </c>
      <c r="W1233" s="4" t="s">
        <v>103</v>
      </c>
      <c r="X1233" s="4" t="s">
        <v>143</v>
      </c>
      <c r="Y1233" s="4">
        <v>67602</v>
      </c>
      <c r="Z1233" t="str">
        <f t="shared" si="20"/>
        <v>Sep-23</v>
      </c>
    </row>
    <row r="1234" spans="1:26" ht="43.2" x14ac:dyDescent="0.3">
      <c r="A1234" s="10">
        <v>85</v>
      </c>
      <c r="B1234" s="4" t="s">
        <v>129</v>
      </c>
      <c r="C1234" s="4" t="s">
        <v>215</v>
      </c>
      <c r="D1234" s="4" t="s">
        <v>378</v>
      </c>
      <c r="E1234" s="4" t="s">
        <v>103</v>
      </c>
      <c r="F1234" s="4" t="s">
        <v>131</v>
      </c>
      <c r="G1234" s="4" t="s">
        <v>132</v>
      </c>
      <c r="H1234" s="4" t="s">
        <v>167</v>
      </c>
      <c r="I1234" s="5" t="s">
        <v>4254</v>
      </c>
      <c r="J1234" s="5" t="s">
        <v>1446</v>
      </c>
      <c r="K1234" s="5" t="s">
        <v>4254</v>
      </c>
      <c r="L1234" s="5" t="s">
        <v>1119</v>
      </c>
      <c r="M1234" s="4" t="s">
        <v>223</v>
      </c>
      <c r="N1234" s="4" t="s">
        <v>4255</v>
      </c>
      <c r="O1234" s="4" t="s">
        <v>103</v>
      </c>
      <c r="P1234" s="4" t="s">
        <v>4256</v>
      </c>
      <c r="Q1234" s="4" t="s">
        <v>4257</v>
      </c>
      <c r="R1234" s="5">
        <v>60593</v>
      </c>
      <c r="S1234" s="5">
        <v>30</v>
      </c>
      <c r="T1234" s="5">
        <v>30</v>
      </c>
      <c r="U1234" s="4" t="s">
        <v>207</v>
      </c>
      <c r="V1234" s="4" t="s">
        <v>142</v>
      </c>
      <c r="W1234" s="4" t="s">
        <v>103</v>
      </c>
      <c r="X1234" s="4" t="s">
        <v>143</v>
      </c>
      <c r="Y1234" s="4">
        <v>67609</v>
      </c>
      <c r="Z1234" t="str">
        <f t="shared" si="20"/>
        <v>Sep-23</v>
      </c>
    </row>
    <row r="1235" spans="1:26" ht="43.2" x14ac:dyDescent="0.3">
      <c r="A1235" s="10">
        <v>86</v>
      </c>
      <c r="B1235" s="4" t="s">
        <v>129</v>
      </c>
      <c r="C1235" s="4" t="s">
        <v>215</v>
      </c>
      <c r="D1235" s="4" t="s">
        <v>378</v>
      </c>
      <c r="E1235" s="4" t="s">
        <v>103</v>
      </c>
      <c r="F1235" s="4" t="s">
        <v>131</v>
      </c>
      <c r="G1235" s="4" t="s">
        <v>132</v>
      </c>
      <c r="H1235" s="4" t="s">
        <v>167</v>
      </c>
      <c r="I1235" s="5" t="s">
        <v>4254</v>
      </c>
      <c r="J1235" s="5" t="s">
        <v>261</v>
      </c>
      <c r="K1235" s="5" t="s">
        <v>4254</v>
      </c>
      <c r="L1235" s="5" t="s">
        <v>531</v>
      </c>
      <c r="M1235" s="4" t="s">
        <v>223</v>
      </c>
      <c r="N1235" s="4" t="s">
        <v>4258</v>
      </c>
      <c r="O1235" s="4" t="s">
        <v>103</v>
      </c>
      <c r="P1235" s="4" t="s">
        <v>4259</v>
      </c>
      <c r="Q1235" s="4" t="s">
        <v>4260</v>
      </c>
      <c r="R1235" s="5">
        <v>60588</v>
      </c>
      <c r="S1235" s="5">
        <v>25</v>
      </c>
      <c r="T1235" s="5">
        <v>25</v>
      </c>
      <c r="U1235" s="4" t="s">
        <v>245</v>
      </c>
      <c r="V1235" s="4" t="s">
        <v>151</v>
      </c>
      <c r="W1235" s="4" t="s">
        <v>103</v>
      </c>
      <c r="X1235" s="4" t="s">
        <v>143</v>
      </c>
      <c r="Y1235" s="4">
        <v>67613</v>
      </c>
      <c r="Z1235" t="str">
        <f t="shared" si="20"/>
        <v>Sep-23</v>
      </c>
    </row>
    <row r="1236" spans="1:26" ht="57.6" x14ac:dyDescent="0.3">
      <c r="A1236" s="10">
        <v>87</v>
      </c>
      <c r="B1236" s="4" t="s">
        <v>129</v>
      </c>
      <c r="C1236" s="4" t="s">
        <v>215</v>
      </c>
      <c r="D1236" s="4" t="s">
        <v>378</v>
      </c>
      <c r="E1236" s="4" t="s">
        <v>103</v>
      </c>
      <c r="F1236" s="4" t="s">
        <v>131</v>
      </c>
      <c r="G1236" s="4" t="s">
        <v>132</v>
      </c>
      <c r="H1236" s="4" t="s">
        <v>167</v>
      </c>
      <c r="I1236" s="5" t="s">
        <v>4254</v>
      </c>
      <c r="J1236" s="5" t="s">
        <v>217</v>
      </c>
      <c r="K1236" s="5" t="s">
        <v>4254</v>
      </c>
      <c r="L1236" s="5" t="s">
        <v>802</v>
      </c>
      <c r="M1236" s="4" t="s">
        <v>223</v>
      </c>
      <c r="N1236" s="4" t="s">
        <v>253</v>
      </c>
      <c r="O1236" s="4" t="s">
        <v>170</v>
      </c>
      <c r="P1236" s="4" t="s">
        <v>253</v>
      </c>
      <c r="Q1236" s="4" t="s">
        <v>4261</v>
      </c>
      <c r="R1236" s="5">
        <v>60574</v>
      </c>
      <c r="S1236" s="5">
        <v>30</v>
      </c>
      <c r="T1236" s="5">
        <v>30</v>
      </c>
      <c r="U1236" s="4" t="s">
        <v>4009</v>
      </c>
      <c r="V1236" s="4" t="s">
        <v>197</v>
      </c>
      <c r="W1236" s="4" t="s">
        <v>103</v>
      </c>
      <c r="X1236" s="4" t="s">
        <v>143</v>
      </c>
      <c r="Y1236" s="4">
        <v>67605</v>
      </c>
      <c r="Z1236" t="str">
        <f t="shared" si="20"/>
        <v>Sep-23</v>
      </c>
    </row>
    <row r="1237" spans="1:26" ht="72" x14ac:dyDescent="0.3">
      <c r="A1237" s="10">
        <v>88</v>
      </c>
      <c r="B1237" s="4" t="s">
        <v>129</v>
      </c>
      <c r="C1237" s="4" t="s">
        <v>215</v>
      </c>
      <c r="D1237" s="4" t="s">
        <v>378</v>
      </c>
      <c r="E1237" s="4" t="s">
        <v>103</v>
      </c>
      <c r="F1237" s="4" t="s">
        <v>131</v>
      </c>
      <c r="G1237" s="4" t="s">
        <v>132</v>
      </c>
      <c r="H1237" s="4" t="s">
        <v>167</v>
      </c>
      <c r="I1237" s="5" t="s">
        <v>4262</v>
      </c>
      <c r="J1237" s="5" t="s">
        <v>550</v>
      </c>
      <c r="K1237" s="5" t="s">
        <v>4262</v>
      </c>
      <c r="L1237" s="5" t="s">
        <v>182</v>
      </c>
      <c r="M1237" s="4" t="s">
        <v>223</v>
      </c>
      <c r="N1237" s="4" t="s">
        <v>4263</v>
      </c>
      <c r="O1237" s="4" t="s">
        <v>103</v>
      </c>
      <c r="P1237" s="4" t="s">
        <v>4264</v>
      </c>
      <c r="Q1237" s="4" t="s">
        <v>4265</v>
      </c>
      <c r="R1237" s="5">
        <v>60649</v>
      </c>
      <c r="S1237" s="5">
        <v>60</v>
      </c>
      <c r="T1237" s="5">
        <v>60</v>
      </c>
      <c r="U1237" s="4" t="s">
        <v>4266</v>
      </c>
      <c r="V1237" s="4" t="s">
        <v>142</v>
      </c>
      <c r="W1237" s="4" t="s">
        <v>103</v>
      </c>
      <c r="X1237" s="4" t="s">
        <v>143</v>
      </c>
      <c r="Y1237" s="4" t="s">
        <v>152</v>
      </c>
      <c r="Z1237" t="str">
        <f t="shared" si="20"/>
        <v>Sep-23</v>
      </c>
    </row>
    <row r="1238" spans="1:26" ht="57.6" x14ac:dyDescent="0.3">
      <c r="A1238" s="10">
        <v>89</v>
      </c>
      <c r="B1238" s="4" t="s">
        <v>129</v>
      </c>
      <c r="C1238" s="4" t="s">
        <v>215</v>
      </c>
      <c r="D1238" s="4" t="s">
        <v>378</v>
      </c>
      <c r="E1238" s="4" t="s">
        <v>103</v>
      </c>
      <c r="F1238" s="4" t="s">
        <v>131</v>
      </c>
      <c r="G1238" s="4" t="s">
        <v>132</v>
      </c>
      <c r="H1238" s="4" t="s">
        <v>167</v>
      </c>
      <c r="I1238" s="5" t="s">
        <v>4262</v>
      </c>
      <c r="J1238" s="5" t="s">
        <v>802</v>
      </c>
      <c r="K1238" s="5" t="s">
        <v>4262</v>
      </c>
      <c r="L1238" s="5" t="s">
        <v>229</v>
      </c>
      <c r="M1238" s="4" t="s">
        <v>223</v>
      </c>
      <c r="N1238" s="4" t="s">
        <v>4267</v>
      </c>
      <c r="O1238" s="4" t="s">
        <v>170</v>
      </c>
      <c r="P1238" s="4" t="s">
        <v>4267</v>
      </c>
      <c r="Q1238" s="4" t="s">
        <v>4268</v>
      </c>
      <c r="R1238" s="5">
        <v>60622</v>
      </c>
      <c r="S1238" s="5">
        <v>105</v>
      </c>
      <c r="T1238" s="5">
        <v>105</v>
      </c>
      <c r="U1238" s="4" t="s">
        <v>4009</v>
      </c>
      <c r="V1238" s="4" t="s">
        <v>197</v>
      </c>
      <c r="W1238" s="4" t="s">
        <v>103</v>
      </c>
      <c r="X1238" s="4" t="s">
        <v>143</v>
      </c>
      <c r="Y1238" s="4">
        <v>67622</v>
      </c>
      <c r="Z1238" t="str">
        <f t="shared" si="20"/>
        <v>Sep-23</v>
      </c>
    </row>
    <row r="1239" spans="1:26" ht="43.2" x14ac:dyDescent="0.3">
      <c r="A1239" s="10">
        <v>90</v>
      </c>
      <c r="B1239" s="4" t="s">
        <v>129</v>
      </c>
      <c r="C1239" s="4" t="s">
        <v>215</v>
      </c>
      <c r="D1239" s="4" t="s">
        <v>378</v>
      </c>
      <c r="E1239" s="4" t="s">
        <v>103</v>
      </c>
      <c r="F1239" s="4" t="s">
        <v>131</v>
      </c>
      <c r="G1239" s="4" t="s">
        <v>132</v>
      </c>
      <c r="H1239" s="4" t="s">
        <v>167</v>
      </c>
      <c r="I1239" s="5" t="s">
        <v>4269</v>
      </c>
      <c r="J1239" s="5" t="s">
        <v>978</v>
      </c>
      <c r="K1239" s="5" t="s">
        <v>4269</v>
      </c>
      <c r="L1239" s="5" t="s">
        <v>398</v>
      </c>
      <c r="M1239" s="4" t="s">
        <v>223</v>
      </c>
      <c r="N1239" s="4" t="s">
        <v>4270</v>
      </c>
      <c r="O1239" s="4" t="s">
        <v>103</v>
      </c>
      <c r="P1239" s="4" t="s">
        <v>4270</v>
      </c>
      <c r="Q1239" s="4" t="s">
        <v>4271</v>
      </c>
      <c r="R1239" s="5">
        <v>60648</v>
      </c>
      <c r="S1239" s="5">
        <v>40</v>
      </c>
      <c r="T1239" s="5">
        <v>40</v>
      </c>
      <c r="U1239" s="4" t="s">
        <v>4272</v>
      </c>
      <c r="V1239" s="4" t="s">
        <v>142</v>
      </c>
      <c r="W1239" s="4" t="s">
        <v>103</v>
      </c>
      <c r="X1239" s="4" t="s">
        <v>143</v>
      </c>
      <c r="Y1239" s="4" t="s">
        <v>152</v>
      </c>
      <c r="Z1239" t="str">
        <f t="shared" si="20"/>
        <v>Sep-23</v>
      </c>
    </row>
    <row r="1240" spans="1:26" ht="43.2" x14ac:dyDescent="0.3">
      <c r="A1240" s="10">
        <v>91</v>
      </c>
      <c r="B1240" s="4" t="s">
        <v>129</v>
      </c>
      <c r="C1240" s="4" t="s">
        <v>215</v>
      </c>
      <c r="D1240" s="4" t="s">
        <v>378</v>
      </c>
      <c r="E1240" s="4" t="s">
        <v>103</v>
      </c>
      <c r="F1240" s="4" t="s">
        <v>131</v>
      </c>
      <c r="G1240" s="4" t="s">
        <v>132</v>
      </c>
      <c r="H1240" s="4" t="s">
        <v>167</v>
      </c>
      <c r="I1240" s="5" t="s">
        <v>4269</v>
      </c>
      <c r="J1240" s="5" t="s">
        <v>1890</v>
      </c>
      <c r="K1240" s="5" t="s">
        <v>4269</v>
      </c>
      <c r="L1240" s="5" t="s">
        <v>2048</v>
      </c>
      <c r="M1240" s="4" t="s">
        <v>223</v>
      </c>
      <c r="N1240" s="4" t="s">
        <v>4258</v>
      </c>
      <c r="O1240" s="4" t="s">
        <v>103</v>
      </c>
      <c r="P1240" s="4" t="s">
        <v>1818</v>
      </c>
      <c r="Q1240" s="4" t="s">
        <v>4273</v>
      </c>
      <c r="R1240" s="5">
        <v>60634</v>
      </c>
      <c r="S1240" s="5">
        <v>15</v>
      </c>
      <c r="T1240" s="5">
        <v>15</v>
      </c>
      <c r="U1240" s="4" t="s">
        <v>245</v>
      </c>
      <c r="V1240" s="4" t="s">
        <v>151</v>
      </c>
      <c r="W1240" s="4" t="s">
        <v>103</v>
      </c>
      <c r="X1240" s="4" t="s">
        <v>143</v>
      </c>
      <c r="Y1240" s="4">
        <v>67632</v>
      </c>
      <c r="Z1240" t="str">
        <f t="shared" si="20"/>
        <v>Sep-23</v>
      </c>
    </row>
    <row r="1241" spans="1:26" ht="43.2" x14ac:dyDescent="0.3">
      <c r="A1241" s="10">
        <v>92</v>
      </c>
      <c r="B1241" s="4" t="s">
        <v>129</v>
      </c>
      <c r="C1241" s="4" t="s">
        <v>215</v>
      </c>
      <c r="D1241" s="4" t="s">
        <v>378</v>
      </c>
      <c r="E1241" s="4" t="s">
        <v>103</v>
      </c>
      <c r="F1241" s="4" t="s">
        <v>131</v>
      </c>
      <c r="G1241" s="4" t="s">
        <v>132</v>
      </c>
      <c r="H1241" s="4" t="s">
        <v>167</v>
      </c>
      <c r="I1241" s="5" t="s">
        <v>4274</v>
      </c>
      <c r="J1241" s="5" t="s">
        <v>261</v>
      </c>
      <c r="K1241" s="5" t="s">
        <v>4274</v>
      </c>
      <c r="L1241" s="5" t="s">
        <v>740</v>
      </c>
      <c r="M1241" s="4" t="s">
        <v>223</v>
      </c>
      <c r="N1241" s="4" t="s">
        <v>4258</v>
      </c>
      <c r="O1241" s="4" t="s">
        <v>103</v>
      </c>
      <c r="P1241" s="4" t="s">
        <v>4275</v>
      </c>
      <c r="Q1241" s="4" t="s">
        <v>4276</v>
      </c>
      <c r="R1241" s="5">
        <v>60653</v>
      </c>
      <c r="S1241" s="5">
        <v>140</v>
      </c>
      <c r="T1241" s="5">
        <v>140</v>
      </c>
      <c r="U1241" s="4" t="s">
        <v>2123</v>
      </c>
      <c r="V1241" s="4" t="s">
        <v>151</v>
      </c>
      <c r="W1241" s="4" t="s">
        <v>103</v>
      </c>
      <c r="X1241" s="4" t="s">
        <v>143</v>
      </c>
      <c r="Y1241" s="4">
        <v>67637</v>
      </c>
      <c r="Z1241" t="str">
        <f t="shared" si="20"/>
        <v>Sep-23</v>
      </c>
    </row>
    <row r="1242" spans="1:26" ht="57.6" x14ac:dyDescent="0.3">
      <c r="A1242" s="10">
        <v>93</v>
      </c>
      <c r="B1242" s="4" t="s">
        <v>129</v>
      </c>
      <c r="C1242" s="4" t="s">
        <v>215</v>
      </c>
      <c r="D1242" s="4" t="s">
        <v>378</v>
      </c>
      <c r="E1242" s="4" t="s">
        <v>103</v>
      </c>
      <c r="F1242" s="4" t="s">
        <v>131</v>
      </c>
      <c r="G1242" s="4" t="s">
        <v>132</v>
      </c>
      <c r="H1242" s="4" t="s">
        <v>167</v>
      </c>
      <c r="I1242" s="5" t="s">
        <v>4274</v>
      </c>
      <c r="J1242" s="5" t="s">
        <v>302</v>
      </c>
      <c r="K1242" s="5" t="s">
        <v>4274</v>
      </c>
      <c r="L1242" s="5" t="s">
        <v>464</v>
      </c>
      <c r="M1242" s="4" t="s">
        <v>223</v>
      </c>
      <c r="N1242" s="4" t="s">
        <v>501</v>
      </c>
      <c r="O1242" s="4" t="s">
        <v>170</v>
      </c>
      <c r="P1242" s="4" t="s">
        <v>501</v>
      </c>
      <c r="Q1242" s="4" t="s">
        <v>4277</v>
      </c>
      <c r="R1242" s="5">
        <v>60637</v>
      </c>
      <c r="S1242" s="5">
        <v>30</v>
      </c>
      <c r="T1242" s="5">
        <v>30</v>
      </c>
      <c r="U1242" s="4" t="s">
        <v>4009</v>
      </c>
      <c r="V1242" s="4" t="s">
        <v>197</v>
      </c>
      <c r="W1242" s="4" t="s">
        <v>103</v>
      </c>
      <c r="X1242" s="4" t="s">
        <v>143</v>
      </c>
      <c r="Y1242" s="4" t="s">
        <v>1234</v>
      </c>
      <c r="Z1242" t="str">
        <f t="shared" si="20"/>
        <v>Sep-23</v>
      </c>
    </row>
    <row r="1243" spans="1:26" ht="57.6" x14ac:dyDescent="0.3">
      <c r="A1243" s="10">
        <v>94</v>
      </c>
      <c r="B1243" s="4" t="s">
        <v>129</v>
      </c>
      <c r="C1243" s="4" t="s">
        <v>215</v>
      </c>
      <c r="D1243" s="4" t="s">
        <v>378</v>
      </c>
      <c r="E1243" s="4" t="s">
        <v>103</v>
      </c>
      <c r="F1243" s="4" t="s">
        <v>131</v>
      </c>
      <c r="G1243" s="4" t="s">
        <v>166</v>
      </c>
      <c r="H1243" s="4" t="s">
        <v>167</v>
      </c>
      <c r="I1243" s="5" t="s">
        <v>4278</v>
      </c>
      <c r="J1243" s="5" t="s">
        <v>160</v>
      </c>
      <c r="K1243" s="5" t="s">
        <v>4278</v>
      </c>
      <c r="L1243" s="5" t="s">
        <v>136</v>
      </c>
      <c r="M1243" s="4" t="s">
        <v>168</v>
      </c>
      <c r="N1243" s="4" t="s">
        <v>4279</v>
      </c>
      <c r="O1243" s="4" t="s">
        <v>170</v>
      </c>
      <c r="P1243" s="4" t="s">
        <v>4279</v>
      </c>
      <c r="Q1243" s="4" t="s">
        <v>4280</v>
      </c>
      <c r="R1243" s="5">
        <v>60677</v>
      </c>
      <c r="S1243" s="5">
        <v>60</v>
      </c>
      <c r="T1243" s="5">
        <v>60</v>
      </c>
      <c r="U1243" s="4" t="s">
        <v>207</v>
      </c>
      <c r="V1243" s="4" t="s">
        <v>142</v>
      </c>
      <c r="W1243" s="4" t="s">
        <v>103</v>
      </c>
      <c r="X1243" s="4" t="s">
        <v>143</v>
      </c>
      <c r="Y1243" s="4" t="s">
        <v>103</v>
      </c>
      <c r="Z1243" t="str">
        <f t="shared" si="20"/>
        <v>Sep-23</v>
      </c>
    </row>
    <row r="1244" spans="1:26" ht="43.2" x14ac:dyDescent="0.3">
      <c r="A1244" s="10">
        <v>95</v>
      </c>
      <c r="B1244" s="4" t="s">
        <v>129</v>
      </c>
      <c r="C1244" s="4" t="s">
        <v>215</v>
      </c>
      <c r="D1244" s="4" t="s">
        <v>378</v>
      </c>
      <c r="E1244" s="4" t="s">
        <v>103</v>
      </c>
      <c r="F1244" s="4" t="s">
        <v>131</v>
      </c>
      <c r="G1244" s="4" t="s">
        <v>132</v>
      </c>
      <c r="H1244" s="4" t="s">
        <v>167</v>
      </c>
      <c r="I1244" s="5" t="s">
        <v>4019</v>
      </c>
      <c r="J1244" s="5" t="s">
        <v>2149</v>
      </c>
      <c r="K1244" s="5" t="s">
        <v>4019</v>
      </c>
      <c r="L1244" s="5" t="s">
        <v>664</v>
      </c>
      <c r="M1244" s="4" t="s">
        <v>203</v>
      </c>
      <c r="N1244" s="4" t="s">
        <v>243</v>
      </c>
      <c r="O1244" s="4" t="s">
        <v>103</v>
      </c>
      <c r="P1244" s="4" t="s">
        <v>2247</v>
      </c>
      <c r="Q1244" s="4" t="s">
        <v>4281</v>
      </c>
      <c r="R1244" s="5">
        <v>60755</v>
      </c>
      <c r="S1244" s="5">
        <v>0</v>
      </c>
      <c r="T1244" s="5">
        <v>0</v>
      </c>
      <c r="U1244" s="4" t="s">
        <v>245</v>
      </c>
      <c r="V1244" s="4" t="s">
        <v>142</v>
      </c>
      <c r="W1244" s="4" t="s">
        <v>103</v>
      </c>
      <c r="X1244" s="4" t="s">
        <v>143</v>
      </c>
      <c r="Y1244" s="4" t="s">
        <v>152</v>
      </c>
      <c r="Z1244" t="str">
        <f t="shared" si="20"/>
        <v>Sep-23</v>
      </c>
    </row>
    <row r="1245" spans="1:26" ht="57.6" x14ac:dyDescent="0.3">
      <c r="A1245" s="10">
        <v>96</v>
      </c>
      <c r="B1245" s="4" t="s">
        <v>129</v>
      </c>
      <c r="C1245" s="4" t="s">
        <v>215</v>
      </c>
      <c r="D1245" s="4" t="s">
        <v>378</v>
      </c>
      <c r="E1245" s="4" t="s">
        <v>103</v>
      </c>
      <c r="F1245" s="4" t="s">
        <v>131</v>
      </c>
      <c r="G1245" s="4" t="s">
        <v>166</v>
      </c>
      <c r="H1245" s="4" t="s">
        <v>167</v>
      </c>
      <c r="I1245" s="5" t="s">
        <v>4019</v>
      </c>
      <c r="J1245" s="5" t="s">
        <v>191</v>
      </c>
      <c r="K1245" s="5" t="s">
        <v>4282</v>
      </c>
      <c r="L1245" s="5" t="s">
        <v>202</v>
      </c>
      <c r="M1245" s="4" t="s">
        <v>168</v>
      </c>
      <c r="N1245" s="4" t="s">
        <v>4270</v>
      </c>
      <c r="O1245" s="4" t="s">
        <v>170</v>
      </c>
      <c r="P1245" s="4" t="s">
        <v>4270</v>
      </c>
      <c r="Q1245" s="4" t="s">
        <v>4283</v>
      </c>
      <c r="R1245" s="5">
        <v>60740</v>
      </c>
      <c r="S1245" s="5">
        <v>150</v>
      </c>
      <c r="T1245" s="5">
        <v>150</v>
      </c>
      <c r="U1245" s="4" t="s">
        <v>4284</v>
      </c>
      <c r="V1245" s="4" t="s">
        <v>197</v>
      </c>
      <c r="W1245" s="4" t="s">
        <v>103</v>
      </c>
      <c r="X1245" s="4" t="s">
        <v>143</v>
      </c>
      <c r="Y1245" s="4" t="s">
        <v>103</v>
      </c>
      <c r="Z1245" t="str">
        <f t="shared" si="20"/>
        <v>Sep-23</v>
      </c>
    </row>
    <row r="1246" spans="1:26" ht="57.6" x14ac:dyDescent="0.3">
      <c r="A1246" s="10">
        <v>97</v>
      </c>
      <c r="B1246" s="4" t="s">
        <v>129</v>
      </c>
      <c r="C1246" s="4" t="s">
        <v>215</v>
      </c>
      <c r="D1246" s="4" t="s">
        <v>378</v>
      </c>
      <c r="E1246" s="4" t="s">
        <v>103</v>
      </c>
      <c r="F1246" s="4" t="s">
        <v>131</v>
      </c>
      <c r="G1246" s="4" t="s">
        <v>132</v>
      </c>
      <c r="H1246" s="4" t="s">
        <v>277</v>
      </c>
      <c r="I1246" s="5" t="s">
        <v>4019</v>
      </c>
      <c r="J1246" s="5" t="s">
        <v>145</v>
      </c>
      <c r="K1246" s="5" t="s">
        <v>4019</v>
      </c>
      <c r="L1246" s="5" t="s">
        <v>353</v>
      </c>
      <c r="M1246" s="4" t="s">
        <v>280</v>
      </c>
      <c r="N1246" s="4" t="s">
        <v>253</v>
      </c>
      <c r="O1246" s="4" t="s">
        <v>170</v>
      </c>
      <c r="P1246" s="4" t="s">
        <v>253</v>
      </c>
      <c r="Q1246" s="4" t="s">
        <v>4285</v>
      </c>
      <c r="R1246" s="5">
        <v>60668</v>
      </c>
      <c r="S1246" s="5">
        <v>240</v>
      </c>
      <c r="T1246" s="5">
        <v>240</v>
      </c>
      <c r="U1246" s="4" t="s">
        <v>4009</v>
      </c>
      <c r="V1246" s="4" t="s">
        <v>151</v>
      </c>
      <c r="W1246" s="4" t="s">
        <v>103</v>
      </c>
      <c r="X1246" s="4" t="s">
        <v>143</v>
      </c>
      <c r="Y1246" s="4" t="s">
        <v>152</v>
      </c>
      <c r="Z1246" t="str">
        <f t="shared" si="20"/>
        <v>Sep-23</v>
      </c>
    </row>
    <row r="1247" spans="1:26" ht="129.6" x14ac:dyDescent="0.3">
      <c r="A1247" s="10">
        <v>98</v>
      </c>
      <c r="B1247" s="4" t="s">
        <v>129</v>
      </c>
      <c r="C1247" s="4" t="s">
        <v>215</v>
      </c>
      <c r="D1247" s="4" t="s">
        <v>378</v>
      </c>
      <c r="E1247" s="4" t="s">
        <v>103</v>
      </c>
      <c r="F1247" s="4" t="s">
        <v>131</v>
      </c>
      <c r="G1247" s="4" t="s">
        <v>166</v>
      </c>
      <c r="H1247" s="4" t="s">
        <v>167</v>
      </c>
      <c r="I1247" s="5" t="s">
        <v>4282</v>
      </c>
      <c r="J1247" s="5" t="s">
        <v>191</v>
      </c>
      <c r="K1247" s="5" t="s">
        <v>4027</v>
      </c>
      <c r="L1247" s="5" t="s">
        <v>459</v>
      </c>
      <c r="M1247" s="4" t="s">
        <v>168</v>
      </c>
      <c r="N1247" s="4" t="s">
        <v>428</v>
      </c>
      <c r="O1247" s="4" t="s">
        <v>170</v>
      </c>
      <c r="P1247" s="4" t="s">
        <v>428</v>
      </c>
      <c r="Q1247" s="4" t="s">
        <v>4286</v>
      </c>
      <c r="R1247" s="5">
        <v>60738</v>
      </c>
      <c r="S1247" s="5">
        <v>360</v>
      </c>
      <c r="T1247" s="5">
        <v>360</v>
      </c>
      <c r="U1247" s="4" t="s">
        <v>4287</v>
      </c>
      <c r="V1247" s="4" t="s">
        <v>197</v>
      </c>
      <c r="W1247" s="4" t="s">
        <v>103</v>
      </c>
      <c r="X1247" s="4" t="s">
        <v>143</v>
      </c>
      <c r="Y1247" s="4" t="s">
        <v>103</v>
      </c>
      <c r="Z1247" t="str">
        <f t="shared" si="20"/>
        <v>Sep-23</v>
      </c>
    </row>
    <row r="1248" spans="1:26" ht="43.2" x14ac:dyDescent="0.3">
      <c r="A1248" s="10">
        <v>99</v>
      </c>
      <c r="B1248" s="4" t="s">
        <v>129</v>
      </c>
      <c r="C1248" s="4" t="s">
        <v>215</v>
      </c>
      <c r="D1248" s="4" t="s">
        <v>378</v>
      </c>
      <c r="E1248" s="4" t="s">
        <v>103</v>
      </c>
      <c r="F1248" s="4" t="s">
        <v>131</v>
      </c>
      <c r="G1248" s="4" t="s">
        <v>132</v>
      </c>
      <c r="H1248" s="4" t="s">
        <v>167</v>
      </c>
      <c r="I1248" s="5" t="s">
        <v>4045</v>
      </c>
      <c r="J1248" s="5" t="s">
        <v>229</v>
      </c>
      <c r="K1248" s="5" t="s">
        <v>4045</v>
      </c>
      <c r="L1248" s="5" t="s">
        <v>884</v>
      </c>
      <c r="M1248" s="4" t="s">
        <v>223</v>
      </c>
      <c r="N1248" s="4" t="s">
        <v>4288</v>
      </c>
      <c r="O1248" s="4" t="s">
        <v>103</v>
      </c>
      <c r="P1248" s="4" t="s">
        <v>4230</v>
      </c>
      <c r="Q1248" s="4" t="s">
        <v>4289</v>
      </c>
      <c r="R1248" s="5">
        <v>60772</v>
      </c>
      <c r="S1248" s="5">
        <v>45</v>
      </c>
      <c r="T1248" s="5">
        <v>45</v>
      </c>
      <c r="U1248" s="4" t="s">
        <v>4290</v>
      </c>
      <c r="V1248" s="4" t="s">
        <v>197</v>
      </c>
      <c r="W1248" s="4" t="s">
        <v>103</v>
      </c>
      <c r="X1248" s="4" t="s">
        <v>143</v>
      </c>
      <c r="Y1248" s="4">
        <v>67695</v>
      </c>
      <c r="Z1248" t="str">
        <f t="shared" si="20"/>
        <v>Oct-23</v>
      </c>
    </row>
    <row r="1249" spans="1:26" ht="43.2" x14ac:dyDescent="0.3">
      <c r="A1249" s="10">
        <v>100</v>
      </c>
      <c r="B1249" s="4" t="s">
        <v>129</v>
      </c>
      <c r="C1249" s="4" t="s">
        <v>215</v>
      </c>
      <c r="D1249" s="4" t="s">
        <v>378</v>
      </c>
      <c r="E1249" s="4" t="s">
        <v>103</v>
      </c>
      <c r="F1249" s="4" t="s">
        <v>131</v>
      </c>
      <c r="G1249" s="4" t="s">
        <v>132</v>
      </c>
      <c r="H1249" s="4" t="s">
        <v>167</v>
      </c>
      <c r="I1249" s="5" t="s">
        <v>4048</v>
      </c>
      <c r="J1249" s="5" t="s">
        <v>234</v>
      </c>
      <c r="K1249" s="5" t="s">
        <v>4048</v>
      </c>
      <c r="L1249" s="5" t="s">
        <v>235</v>
      </c>
      <c r="M1249" s="4" t="s">
        <v>223</v>
      </c>
      <c r="N1249" s="4" t="s">
        <v>243</v>
      </c>
      <c r="O1249" s="4" t="s">
        <v>103</v>
      </c>
      <c r="P1249" s="4" t="s">
        <v>243</v>
      </c>
      <c r="Q1249" s="4" t="s">
        <v>4291</v>
      </c>
      <c r="R1249" s="5">
        <v>60794</v>
      </c>
      <c r="S1249" s="5">
        <v>30</v>
      </c>
      <c r="T1249" s="5">
        <v>30</v>
      </c>
      <c r="U1249" s="4" t="s">
        <v>370</v>
      </c>
      <c r="V1249" s="4" t="s">
        <v>197</v>
      </c>
      <c r="W1249" s="4" t="s">
        <v>103</v>
      </c>
      <c r="X1249" s="4" t="s">
        <v>143</v>
      </c>
      <c r="Y1249" s="4">
        <v>67699</v>
      </c>
      <c r="Z1249" t="str">
        <f t="shared" si="20"/>
        <v>Oct-23</v>
      </c>
    </row>
    <row r="1250" spans="1:26" ht="43.2" x14ac:dyDescent="0.3">
      <c r="A1250" s="10">
        <v>101</v>
      </c>
      <c r="B1250" s="4" t="s">
        <v>129</v>
      </c>
      <c r="C1250" s="4" t="s">
        <v>215</v>
      </c>
      <c r="D1250" s="4" t="s">
        <v>378</v>
      </c>
      <c r="E1250" s="4" t="s">
        <v>103</v>
      </c>
      <c r="F1250" s="4" t="s">
        <v>131</v>
      </c>
      <c r="G1250" s="4" t="s">
        <v>132</v>
      </c>
      <c r="H1250" s="4" t="s">
        <v>167</v>
      </c>
      <c r="I1250" s="5" t="s">
        <v>4052</v>
      </c>
      <c r="J1250" s="5" t="s">
        <v>202</v>
      </c>
      <c r="K1250" s="5" t="s">
        <v>4052</v>
      </c>
      <c r="L1250" s="5" t="s">
        <v>302</v>
      </c>
      <c r="M1250" s="4" t="s">
        <v>223</v>
      </c>
      <c r="N1250" s="4" t="s">
        <v>4292</v>
      </c>
      <c r="O1250" s="4" t="s">
        <v>103</v>
      </c>
      <c r="P1250" s="4" t="s">
        <v>4293</v>
      </c>
      <c r="Q1250" s="4" t="s">
        <v>4294</v>
      </c>
      <c r="R1250" s="5">
        <v>60796</v>
      </c>
      <c r="S1250" s="5">
        <v>30</v>
      </c>
      <c r="T1250" s="5">
        <v>30</v>
      </c>
      <c r="U1250" s="4" t="s">
        <v>1334</v>
      </c>
      <c r="V1250" s="4" t="s">
        <v>197</v>
      </c>
      <c r="W1250" s="4" t="s">
        <v>103</v>
      </c>
      <c r="X1250" s="4" t="s">
        <v>143</v>
      </c>
      <c r="Y1250" s="4" t="s">
        <v>152</v>
      </c>
      <c r="Z1250" t="str">
        <f t="shared" si="20"/>
        <v>Oct-23</v>
      </c>
    </row>
    <row r="1251" spans="1:26" ht="43.2" x14ac:dyDescent="0.3">
      <c r="A1251" s="10">
        <v>102</v>
      </c>
      <c r="B1251" s="4" t="s">
        <v>129</v>
      </c>
      <c r="C1251" s="4" t="s">
        <v>215</v>
      </c>
      <c r="D1251" s="4" t="s">
        <v>378</v>
      </c>
      <c r="E1251" s="4" t="s">
        <v>103</v>
      </c>
      <c r="F1251" s="4" t="s">
        <v>131</v>
      </c>
      <c r="G1251" s="4" t="s">
        <v>132</v>
      </c>
      <c r="H1251" s="4" t="s">
        <v>167</v>
      </c>
      <c r="I1251" s="5" t="s">
        <v>4071</v>
      </c>
      <c r="J1251" s="5" t="s">
        <v>467</v>
      </c>
      <c r="K1251" s="5" t="s">
        <v>4071</v>
      </c>
      <c r="L1251" s="5" t="s">
        <v>241</v>
      </c>
      <c r="M1251" s="4" t="s">
        <v>223</v>
      </c>
      <c r="N1251" s="4" t="s">
        <v>4295</v>
      </c>
      <c r="O1251" s="4" t="s">
        <v>103</v>
      </c>
      <c r="P1251" s="4" t="s">
        <v>4295</v>
      </c>
      <c r="Q1251" s="4" t="s">
        <v>4296</v>
      </c>
      <c r="R1251" s="5">
        <v>60995</v>
      </c>
      <c r="S1251" s="5">
        <v>30</v>
      </c>
      <c r="T1251" s="5">
        <v>30</v>
      </c>
      <c r="U1251" s="4" t="s">
        <v>1334</v>
      </c>
      <c r="V1251" s="4" t="s">
        <v>151</v>
      </c>
      <c r="W1251" s="4" t="s">
        <v>103</v>
      </c>
      <c r="X1251" s="4" t="s">
        <v>143</v>
      </c>
      <c r="Y1251" s="4">
        <v>67847</v>
      </c>
      <c r="Z1251" t="str">
        <f t="shared" si="20"/>
        <v>Oct-23</v>
      </c>
    </row>
    <row r="1252" spans="1:26" ht="43.2" x14ac:dyDescent="0.3">
      <c r="A1252" s="10">
        <v>103</v>
      </c>
      <c r="B1252" s="4" t="s">
        <v>129</v>
      </c>
      <c r="C1252" s="4" t="s">
        <v>215</v>
      </c>
      <c r="D1252" s="4" t="s">
        <v>378</v>
      </c>
      <c r="E1252" s="4" t="s">
        <v>103</v>
      </c>
      <c r="F1252" s="4" t="s">
        <v>131</v>
      </c>
      <c r="G1252" s="4" t="s">
        <v>166</v>
      </c>
      <c r="H1252" s="4" t="s">
        <v>133</v>
      </c>
      <c r="I1252" s="5" t="s">
        <v>4078</v>
      </c>
      <c r="J1252" s="5" t="s">
        <v>155</v>
      </c>
      <c r="K1252" s="5" t="s">
        <v>4078</v>
      </c>
      <c r="L1252" s="5" t="s">
        <v>467</v>
      </c>
      <c r="M1252" s="4" t="s">
        <v>263</v>
      </c>
      <c r="N1252" s="4" t="s">
        <v>4297</v>
      </c>
      <c r="O1252" s="4" t="s">
        <v>103</v>
      </c>
      <c r="P1252" s="4" t="s">
        <v>4298</v>
      </c>
      <c r="Q1252" s="4" t="s">
        <v>4299</v>
      </c>
      <c r="R1252" s="5">
        <v>60946</v>
      </c>
      <c r="S1252" s="5">
        <v>60</v>
      </c>
      <c r="T1252" s="5">
        <v>60</v>
      </c>
      <c r="U1252" s="4" t="s">
        <v>1985</v>
      </c>
      <c r="V1252" s="4" t="s">
        <v>151</v>
      </c>
      <c r="W1252" s="4" t="s">
        <v>103</v>
      </c>
      <c r="X1252" s="4" t="s">
        <v>143</v>
      </c>
      <c r="Y1252" s="4" t="s">
        <v>388</v>
      </c>
      <c r="Z1252" t="str">
        <f t="shared" si="20"/>
        <v>Oct-23</v>
      </c>
    </row>
    <row r="1253" spans="1:26" ht="57.6" x14ac:dyDescent="0.3">
      <c r="A1253" s="10">
        <v>104</v>
      </c>
      <c r="B1253" s="4" t="s">
        <v>129</v>
      </c>
      <c r="C1253" s="4" t="s">
        <v>215</v>
      </c>
      <c r="D1253" s="4" t="s">
        <v>378</v>
      </c>
      <c r="E1253" s="4" t="s">
        <v>103</v>
      </c>
      <c r="F1253" s="4" t="s">
        <v>131</v>
      </c>
      <c r="G1253" s="4" t="s">
        <v>132</v>
      </c>
      <c r="H1253" s="4" t="s">
        <v>167</v>
      </c>
      <c r="I1253" s="5" t="s">
        <v>1285</v>
      </c>
      <c r="J1253" s="5" t="s">
        <v>241</v>
      </c>
      <c r="K1253" s="5" t="s">
        <v>1285</v>
      </c>
      <c r="L1253" s="5" t="s">
        <v>353</v>
      </c>
      <c r="M1253" s="4" t="s">
        <v>223</v>
      </c>
      <c r="N1253" s="4" t="s">
        <v>4300</v>
      </c>
      <c r="O1253" s="4" t="s">
        <v>170</v>
      </c>
      <c r="P1253" s="4" t="s">
        <v>4300</v>
      </c>
      <c r="Q1253" s="4" t="s">
        <v>4301</v>
      </c>
      <c r="R1253" s="5">
        <v>60914</v>
      </c>
      <c r="S1253" s="5">
        <v>90</v>
      </c>
      <c r="T1253" s="5">
        <v>90</v>
      </c>
      <c r="U1253" s="4" t="s">
        <v>4009</v>
      </c>
      <c r="V1253" s="4" t="s">
        <v>151</v>
      </c>
      <c r="W1253" s="4" t="s">
        <v>103</v>
      </c>
      <c r="X1253" s="4" t="s">
        <v>143</v>
      </c>
      <c r="Y1253" s="4">
        <v>67899</v>
      </c>
      <c r="Z1253" t="str">
        <f t="shared" si="20"/>
        <v>Oct-23</v>
      </c>
    </row>
    <row r="1254" spans="1:26" ht="43.2" x14ac:dyDescent="0.3">
      <c r="A1254" s="10">
        <v>105</v>
      </c>
      <c r="B1254" s="4" t="s">
        <v>129</v>
      </c>
      <c r="C1254" s="4" t="s">
        <v>215</v>
      </c>
      <c r="D1254" s="4" t="s">
        <v>378</v>
      </c>
      <c r="E1254" s="4" t="s">
        <v>103</v>
      </c>
      <c r="F1254" s="4" t="s">
        <v>131</v>
      </c>
      <c r="G1254" s="4" t="s">
        <v>166</v>
      </c>
      <c r="H1254" s="4" t="s">
        <v>133</v>
      </c>
      <c r="I1254" s="5" t="s">
        <v>4302</v>
      </c>
      <c r="J1254" s="5" t="s">
        <v>234</v>
      </c>
      <c r="K1254" s="5" t="s">
        <v>4302</v>
      </c>
      <c r="L1254" s="5" t="s">
        <v>696</v>
      </c>
      <c r="M1254" s="4" t="s">
        <v>263</v>
      </c>
      <c r="N1254" s="4" t="s">
        <v>3801</v>
      </c>
      <c r="O1254" s="4" t="s">
        <v>103</v>
      </c>
      <c r="P1254" s="4" t="s">
        <v>4303</v>
      </c>
      <c r="Q1254" s="4" t="s">
        <v>4304</v>
      </c>
      <c r="R1254" s="5">
        <v>61027</v>
      </c>
      <c r="S1254" s="5">
        <v>15</v>
      </c>
      <c r="T1254" s="5">
        <v>15</v>
      </c>
      <c r="U1254" s="4" t="s">
        <v>472</v>
      </c>
      <c r="V1254" s="4" t="s">
        <v>197</v>
      </c>
      <c r="W1254" s="4" t="s">
        <v>103</v>
      </c>
      <c r="X1254" s="4" t="s">
        <v>143</v>
      </c>
      <c r="Y1254" s="4" t="s">
        <v>103</v>
      </c>
      <c r="Z1254" t="str">
        <f t="shared" si="20"/>
        <v>Oct-23</v>
      </c>
    </row>
    <row r="1255" spans="1:26" ht="43.2" x14ac:dyDescent="0.3">
      <c r="A1255" s="10">
        <v>106</v>
      </c>
      <c r="B1255" s="4" t="s">
        <v>129</v>
      </c>
      <c r="C1255" s="4" t="s">
        <v>215</v>
      </c>
      <c r="D1255" s="4" t="s">
        <v>378</v>
      </c>
      <c r="E1255" s="4" t="s">
        <v>103</v>
      </c>
      <c r="F1255" s="4" t="s">
        <v>131</v>
      </c>
      <c r="G1255" s="4" t="s">
        <v>132</v>
      </c>
      <c r="H1255" s="4" t="s">
        <v>133</v>
      </c>
      <c r="I1255" s="5" t="s">
        <v>4101</v>
      </c>
      <c r="J1255" s="5" t="s">
        <v>135</v>
      </c>
      <c r="K1255" s="5" t="s">
        <v>4101</v>
      </c>
      <c r="L1255" s="5" t="s">
        <v>160</v>
      </c>
      <c r="M1255" s="4" t="s">
        <v>137</v>
      </c>
      <c r="N1255" s="4" t="s">
        <v>4305</v>
      </c>
      <c r="O1255" s="4" t="s">
        <v>103</v>
      </c>
      <c r="P1255" s="4" t="s">
        <v>4305</v>
      </c>
      <c r="Q1255" s="4" t="s">
        <v>4305</v>
      </c>
      <c r="R1255" s="5">
        <v>61011</v>
      </c>
      <c r="S1255" s="5">
        <v>15</v>
      </c>
      <c r="T1255" s="5">
        <v>15</v>
      </c>
      <c r="U1255" s="4" t="s">
        <v>1902</v>
      </c>
      <c r="V1255" s="4" t="s">
        <v>142</v>
      </c>
      <c r="W1255" s="4" t="s">
        <v>103</v>
      </c>
      <c r="X1255" s="4" t="s">
        <v>143</v>
      </c>
      <c r="Y1255" s="4" t="s">
        <v>152</v>
      </c>
      <c r="Z1255" t="str">
        <f t="shared" si="20"/>
        <v>Oct-23</v>
      </c>
    </row>
    <row r="1256" spans="1:26" ht="43.2" x14ac:dyDescent="0.3">
      <c r="A1256" s="10">
        <v>107</v>
      </c>
      <c r="B1256" s="4" t="s">
        <v>129</v>
      </c>
      <c r="C1256" s="4" t="s">
        <v>215</v>
      </c>
      <c r="D1256" s="4" t="s">
        <v>378</v>
      </c>
      <c r="E1256" s="4" t="s">
        <v>103</v>
      </c>
      <c r="F1256" s="4" t="s">
        <v>131</v>
      </c>
      <c r="G1256" s="4" t="s">
        <v>132</v>
      </c>
      <c r="H1256" s="4" t="s">
        <v>167</v>
      </c>
      <c r="I1256" s="5" t="s">
        <v>4171</v>
      </c>
      <c r="J1256" s="5" t="s">
        <v>182</v>
      </c>
      <c r="K1256" s="5" t="s">
        <v>4171</v>
      </c>
      <c r="L1256" s="5" t="s">
        <v>2352</v>
      </c>
      <c r="M1256" s="4" t="s">
        <v>223</v>
      </c>
      <c r="N1256" s="4" t="s">
        <v>4306</v>
      </c>
      <c r="O1256" s="4" t="s">
        <v>103</v>
      </c>
      <c r="P1256" s="4" t="s">
        <v>4306</v>
      </c>
      <c r="Q1256" s="4" t="s">
        <v>4307</v>
      </c>
      <c r="R1256" s="5">
        <v>61014</v>
      </c>
      <c r="S1256" s="5">
        <v>75</v>
      </c>
      <c r="T1256" s="5">
        <v>75</v>
      </c>
      <c r="U1256" s="4" t="s">
        <v>4308</v>
      </c>
      <c r="V1256" s="4" t="s">
        <v>142</v>
      </c>
      <c r="W1256" s="4" t="s">
        <v>103</v>
      </c>
      <c r="X1256" s="4" t="s">
        <v>143</v>
      </c>
      <c r="Y1256" s="4" t="s">
        <v>152</v>
      </c>
      <c r="Z1256" t="str">
        <f t="shared" si="20"/>
        <v>Oct-23</v>
      </c>
    </row>
    <row r="1257" spans="1:26" ht="43.2" x14ac:dyDescent="0.3">
      <c r="A1257" s="10">
        <v>108</v>
      </c>
      <c r="B1257" s="4" t="s">
        <v>129</v>
      </c>
      <c r="C1257" s="4" t="s">
        <v>215</v>
      </c>
      <c r="D1257" s="4" t="s">
        <v>378</v>
      </c>
      <c r="E1257" s="4" t="s">
        <v>103</v>
      </c>
      <c r="F1257" s="4" t="s">
        <v>131</v>
      </c>
      <c r="G1257" s="4" t="s">
        <v>132</v>
      </c>
      <c r="H1257" s="4" t="s">
        <v>167</v>
      </c>
      <c r="I1257" s="5" t="s">
        <v>4309</v>
      </c>
      <c r="J1257" s="5" t="s">
        <v>242</v>
      </c>
      <c r="K1257" s="5" t="s">
        <v>4309</v>
      </c>
      <c r="L1257" s="5" t="s">
        <v>246</v>
      </c>
      <c r="M1257" s="4" t="s">
        <v>223</v>
      </c>
      <c r="N1257" s="4" t="s">
        <v>4310</v>
      </c>
      <c r="O1257" s="4" t="s">
        <v>103</v>
      </c>
      <c r="P1257" s="4" t="s">
        <v>4310</v>
      </c>
      <c r="Q1257" s="4" t="s">
        <v>4311</v>
      </c>
      <c r="R1257" s="5">
        <v>61071</v>
      </c>
      <c r="S1257" s="5">
        <v>30</v>
      </c>
      <c r="T1257" s="5">
        <v>30</v>
      </c>
      <c r="U1257" s="4" t="s">
        <v>4312</v>
      </c>
      <c r="V1257" s="4" t="s">
        <v>151</v>
      </c>
      <c r="W1257" s="4" t="s">
        <v>103</v>
      </c>
      <c r="X1257" s="4" t="s">
        <v>143</v>
      </c>
      <c r="Y1257" s="4">
        <v>66975</v>
      </c>
      <c r="Z1257" t="str">
        <f t="shared" si="20"/>
        <v>Oct-23</v>
      </c>
    </row>
    <row r="1258" spans="1:26" ht="43.2" x14ac:dyDescent="0.3">
      <c r="A1258" s="10">
        <v>109</v>
      </c>
      <c r="B1258" s="4" t="s">
        <v>129</v>
      </c>
      <c r="C1258" s="4" t="s">
        <v>215</v>
      </c>
      <c r="D1258" s="4" t="s">
        <v>378</v>
      </c>
      <c r="E1258" s="4" t="s">
        <v>103</v>
      </c>
      <c r="F1258" s="4" t="s">
        <v>131</v>
      </c>
      <c r="G1258" s="4" t="s">
        <v>166</v>
      </c>
      <c r="H1258" s="4" t="s">
        <v>133</v>
      </c>
      <c r="I1258" s="5" t="s">
        <v>4313</v>
      </c>
      <c r="J1258" s="5" t="s">
        <v>191</v>
      </c>
      <c r="K1258" s="5" t="s">
        <v>4314</v>
      </c>
      <c r="L1258" s="5" t="s">
        <v>302</v>
      </c>
      <c r="M1258" s="4" t="s">
        <v>263</v>
      </c>
      <c r="N1258" s="4" t="s">
        <v>4315</v>
      </c>
      <c r="O1258" s="4" t="s">
        <v>103</v>
      </c>
      <c r="P1258" s="4" t="s">
        <v>4316</v>
      </c>
      <c r="Q1258" s="4" t="s">
        <v>4317</v>
      </c>
      <c r="R1258" s="5">
        <v>61055</v>
      </c>
      <c r="S1258" s="5">
        <v>180</v>
      </c>
      <c r="T1258" s="5">
        <v>180</v>
      </c>
      <c r="U1258" s="4" t="s">
        <v>4318</v>
      </c>
      <c r="V1258" s="4" t="s">
        <v>197</v>
      </c>
      <c r="W1258" s="4" t="s">
        <v>103</v>
      </c>
      <c r="X1258" s="4" t="s">
        <v>143</v>
      </c>
      <c r="Y1258" s="4" t="s">
        <v>103</v>
      </c>
      <c r="Z1258" t="str">
        <f t="shared" si="20"/>
        <v>Oct-23</v>
      </c>
    </row>
    <row r="1259" spans="1:26" ht="57.6" x14ac:dyDescent="0.3">
      <c r="A1259" s="10">
        <v>110</v>
      </c>
      <c r="B1259" s="4" t="s">
        <v>129</v>
      </c>
      <c r="C1259" s="4" t="s">
        <v>215</v>
      </c>
      <c r="D1259" s="4" t="s">
        <v>378</v>
      </c>
      <c r="E1259" s="4" t="s">
        <v>103</v>
      </c>
      <c r="F1259" s="4" t="s">
        <v>131</v>
      </c>
      <c r="G1259" s="4" t="s">
        <v>132</v>
      </c>
      <c r="H1259" s="4" t="s">
        <v>167</v>
      </c>
      <c r="I1259" s="5" t="s">
        <v>4130</v>
      </c>
      <c r="J1259" s="5" t="s">
        <v>906</v>
      </c>
      <c r="K1259" s="5" t="s">
        <v>4130</v>
      </c>
      <c r="L1259" s="5" t="s">
        <v>160</v>
      </c>
      <c r="M1259" s="4" t="s">
        <v>223</v>
      </c>
      <c r="N1259" s="4" t="s">
        <v>4319</v>
      </c>
      <c r="O1259" s="4" t="s">
        <v>170</v>
      </c>
      <c r="P1259" s="4" t="s">
        <v>4319</v>
      </c>
      <c r="Q1259" s="4" t="s">
        <v>4320</v>
      </c>
      <c r="R1259" s="5">
        <v>61177</v>
      </c>
      <c r="S1259" s="5">
        <v>60</v>
      </c>
      <c r="T1259" s="5">
        <v>60</v>
      </c>
      <c r="U1259" s="4" t="s">
        <v>3270</v>
      </c>
      <c r="V1259" s="4" t="s">
        <v>142</v>
      </c>
      <c r="W1259" s="4" t="s">
        <v>103</v>
      </c>
      <c r="X1259" s="4" t="s">
        <v>143</v>
      </c>
      <c r="Y1259" s="4">
        <v>68072</v>
      </c>
      <c r="Z1259" t="str">
        <f t="shared" si="20"/>
        <v>Nov-23</v>
      </c>
    </row>
    <row r="1260" spans="1:26" ht="43.2" x14ac:dyDescent="0.3">
      <c r="A1260" s="10">
        <v>111</v>
      </c>
      <c r="B1260" s="4" t="s">
        <v>129</v>
      </c>
      <c r="C1260" s="4" t="s">
        <v>215</v>
      </c>
      <c r="D1260" s="4" t="s">
        <v>378</v>
      </c>
      <c r="E1260" s="4" t="s">
        <v>103</v>
      </c>
      <c r="F1260" s="4" t="s">
        <v>131</v>
      </c>
      <c r="G1260" s="4" t="s">
        <v>132</v>
      </c>
      <c r="H1260" s="4" t="s">
        <v>167</v>
      </c>
      <c r="I1260" s="5" t="s">
        <v>4321</v>
      </c>
      <c r="J1260" s="5" t="s">
        <v>1813</v>
      </c>
      <c r="K1260" s="5" t="s">
        <v>4321</v>
      </c>
      <c r="L1260" s="5" t="s">
        <v>302</v>
      </c>
      <c r="M1260" s="4" t="s">
        <v>223</v>
      </c>
      <c r="N1260" s="4" t="s">
        <v>4322</v>
      </c>
      <c r="O1260" s="4" t="s">
        <v>103</v>
      </c>
      <c r="P1260" s="4" t="s">
        <v>4323</v>
      </c>
      <c r="Q1260" s="4" t="s">
        <v>4324</v>
      </c>
      <c r="R1260" s="5">
        <v>61214</v>
      </c>
      <c r="S1260" s="5">
        <v>45</v>
      </c>
      <c r="T1260" s="5">
        <v>45</v>
      </c>
      <c r="U1260" s="4" t="s">
        <v>370</v>
      </c>
      <c r="V1260" s="4" t="s">
        <v>197</v>
      </c>
      <c r="W1260" s="4" t="s">
        <v>103</v>
      </c>
      <c r="X1260" s="4" t="s">
        <v>143</v>
      </c>
      <c r="Y1260" s="4">
        <v>68096</v>
      </c>
      <c r="Z1260" t="str">
        <f t="shared" si="20"/>
        <v>Nov-23</v>
      </c>
    </row>
    <row r="1261" spans="1:26" ht="43.2" x14ac:dyDescent="0.3">
      <c r="A1261" s="10">
        <v>112</v>
      </c>
      <c r="B1261" s="4" t="s">
        <v>129</v>
      </c>
      <c r="C1261" s="4" t="s">
        <v>215</v>
      </c>
      <c r="D1261" s="4" t="s">
        <v>378</v>
      </c>
      <c r="E1261" s="4" t="s">
        <v>103</v>
      </c>
      <c r="F1261" s="4" t="s">
        <v>131</v>
      </c>
      <c r="G1261" s="4" t="s">
        <v>132</v>
      </c>
      <c r="H1261" s="4" t="s">
        <v>167</v>
      </c>
      <c r="I1261" s="5" t="s">
        <v>4321</v>
      </c>
      <c r="J1261" s="5" t="s">
        <v>332</v>
      </c>
      <c r="K1261" s="5" t="s">
        <v>4321</v>
      </c>
      <c r="L1261" s="5" t="s">
        <v>588</v>
      </c>
      <c r="M1261" s="4" t="s">
        <v>223</v>
      </c>
      <c r="N1261" s="4" t="s">
        <v>1802</v>
      </c>
      <c r="O1261" s="4" t="s">
        <v>103</v>
      </c>
      <c r="P1261" s="4" t="s">
        <v>4325</v>
      </c>
      <c r="Q1261" s="4" t="s">
        <v>4326</v>
      </c>
      <c r="R1261" s="5">
        <v>61213</v>
      </c>
      <c r="S1261" s="5">
        <v>60</v>
      </c>
      <c r="T1261" s="5">
        <v>60</v>
      </c>
      <c r="U1261" s="4" t="s">
        <v>245</v>
      </c>
      <c r="V1261" s="4" t="s">
        <v>197</v>
      </c>
      <c r="W1261" s="4" t="s">
        <v>103</v>
      </c>
      <c r="X1261" s="4" t="s">
        <v>143</v>
      </c>
      <c r="Y1261" s="4">
        <v>68097</v>
      </c>
      <c r="Z1261" t="str">
        <f t="shared" si="20"/>
        <v>Nov-23</v>
      </c>
    </row>
    <row r="1262" spans="1:26" ht="43.2" x14ac:dyDescent="0.3">
      <c r="A1262" s="10">
        <v>113</v>
      </c>
      <c r="B1262" s="4" t="s">
        <v>129</v>
      </c>
      <c r="C1262" s="4" t="s">
        <v>215</v>
      </c>
      <c r="D1262" s="4" t="s">
        <v>378</v>
      </c>
      <c r="E1262" s="4" t="s">
        <v>103</v>
      </c>
      <c r="F1262" s="4" t="s">
        <v>131</v>
      </c>
      <c r="G1262" s="4" t="s">
        <v>132</v>
      </c>
      <c r="H1262" s="4" t="s">
        <v>167</v>
      </c>
      <c r="I1262" s="5" t="s">
        <v>4133</v>
      </c>
      <c r="J1262" s="5" t="s">
        <v>155</v>
      </c>
      <c r="K1262" s="5" t="s">
        <v>4133</v>
      </c>
      <c r="L1262" s="5" t="s">
        <v>279</v>
      </c>
      <c r="M1262" s="4" t="s">
        <v>223</v>
      </c>
      <c r="N1262" s="4" t="s">
        <v>4327</v>
      </c>
      <c r="O1262" s="4" t="s">
        <v>103</v>
      </c>
      <c r="P1262" s="4" t="s">
        <v>4328</v>
      </c>
      <c r="Q1262" s="4" t="s">
        <v>4329</v>
      </c>
      <c r="R1262" s="5">
        <v>61253</v>
      </c>
      <c r="S1262" s="5">
        <v>30</v>
      </c>
      <c r="T1262" s="5">
        <v>30</v>
      </c>
      <c r="U1262" s="4" t="s">
        <v>245</v>
      </c>
      <c r="V1262" s="4" t="s">
        <v>151</v>
      </c>
      <c r="W1262" s="4" t="s">
        <v>103</v>
      </c>
      <c r="X1262" s="4" t="s">
        <v>143</v>
      </c>
      <c r="Y1262" s="4" t="s">
        <v>152</v>
      </c>
      <c r="Z1262" t="str">
        <f t="shared" si="20"/>
        <v>Nov-23</v>
      </c>
    </row>
    <row r="1263" spans="1:26" ht="43.2" x14ac:dyDescent="0.3">
      <c r="A1263" s="10">
        <v>114</v>
      </c>
      <c r="B1263" s="4" t="s">
        <v>129</v>
      </c>
      <c r="C1263" s="4" t="s">
        <v>215</v>
      </c>
      <c r="D1263" s="4" t="s">
        <v>378</v>
      </c>
      <c r="E1263" s="4" t="s">
        <v>103</v>
      </c>
      <c r="F1263" s="4" t="s">
        <v>131</v>
      </c>
      <c r="G1263" s="4" t="s">
        <v>166</v>
      </c>
      <c r="H1263" s="4" t="s">
        <v>167</v>
      </c>
      <c r="I1263" s="5" t="s">
        <v>4133</v>
      </c>
      <c r="J1263" s="5" t="s">
        <v>160</v>
      </c>
      <c r="K1263" s="5" t="s">
        <v>4134</v>
      </c>
      <c r="L1263" s="5" t="s">
        <v>916</v>
      </c>
      <c r="M1263" s="4" t="s">
        <v>1275</v>
      </c>
      <c r="N1263" s="4" t="s">
        <v>4330</v>
      </c>
      <c r="O1263" s="4" t="s">
        <v>103</v>
      </c>
      <c r="P1263" s="4" t="s">
        <v>4331</v>
      </c>
      <c r="Q1263" s="4" t="s">
        <v>4332</v>
      </c>
      <c r="R1263" s="5">
        <v>61244</v>
      </c>
      <c r="S1263" s="5">
        <v>12000</v>
      </c>
      <c r="T1263" s="5">
        <v>12000</v>
      </c>
      <c r="U1263" s="4" t="s">
        <v>579</v>
      </c>
      <c r="V1263" s="4" t="s">
        <v>142</v>
      </c>
      <c r="W1263" s="4" t="s">
        <v>103</v>
      </c>
      <c r="X1263" s="4" t="s">
        <v>143</v>
      </c>
      <c r="Y1263" s="4" t="s">
        <v>103</v>
      </c>
      <c r="Z1263" t="str">
        <f t="shared" si="20"/>
        <v>Nov-23</v>
      </c>
    </row>
    <row r="1264" spans="1:26" ht="43.2" x14ac:dyDescent="0.3">
      <c r="A1264" s="10">
        <v>115</v>
      </c>
      <c r="B1264" s="4" t="s">
        <v>129</v>
      </c>
      <c r="C1264" s="4" t="s">
        <v>215</v>
      </c>
      <c r="D1264" s="4" t="s">
        <v>378</v>
      </c>
      <c r="E1264" s="4" t="s">
        <v>103</v>
      </c>
      <c r="F1264" s="4" t="s">
        <v>131</v>
      </c>
      <c r="G1264" s="4" t="s">
        <v>132</v>
      </c>
      <c r="H1264" s="4" t="s">
        <v>167</v>
      </c>
      <c r="I1264" s="5" t="s">
        <v>4333</v>
      </c>
      <c r="J1264" s="5" t="s">
        <v>183</v>
      </c>
      <c r="K1264" s="5" t="s">
        <v>4333</v>
      </c>
      <c r="L1264" s="5" t="s">
        <v>216</v>
      </c>
      <c r="M1264" s="4" t="s">
        <v>223</v>
      </c>
      <c r="N1264" s="4" t="s">
        <v>4334</v>
      </c>
      <c r="O1264" s="4" t="s">
        <v>103</v>
      </c>
      <c r="P1264" s="4" t="s">
        <v>4335</v>
      </c>
      <c r="Q1264" s="4" t="s">
        <v>4336</v>
      </c>
      <c r="R1264" s="5">
        <v>61271</v>
      </c>
      <c r="S1264" s="5">
        <v>270</v>
      </c>
      <c r="T1264" s="5">
        <v>270</v>
      </c>
      <c r="U1264" s="4" t="s">
        <v>1371</v>
      </c>
      <c r="V1264" s="4" t="s">
        <v>142</v>
      </c>
      <c r="W1264" s="4" t="s">
        <v>103</v>
      </c>
      <c r="X1264" s="4" t="s">
        <v>143</v>
      </c>
      <c r="Y1264" s="4" t="s">
        <v>152</v>
      </c>
      <c r="Z1264" t="str">
        <f t="shared" si="20"/>
        <v>Dec-23</v>
      </c>
    </row>
    <row r="1265" spans="1:26" ht="57.6" x14ac:dyDescent="0.3">
      <c r="A1265" s="10">
        <v>116</v>
      </c>
      <c r="B1265" s="4" t="s">
        <v>129</v>
      </c>
      <c r="C1265" s="4" t="s">
        <v>215</v>
      </c>
      <c r="D1265" s="4" t="s">
        <v>378</v>
      </c>
      <c r="E1265" s="4" t="s">
        <v>103</v>
      </c>
      <c r="F1265" s="4" t="s">
        <v>131</v>
      </c>
      <c r="G1265" s="4" t="s">
        <v>132</v>
      </c>
      <c r="H1265" s="4" t="s">
        <v>133</v>
      </c>
      <c r="I1265" s="5" t="s">
        <v>4337</v>
      </c>
      <c r="J1265" s="5" t="s">
        <v>978</v>
      </c>
      <c r="K1265" s="5" t="s">
        <v>4337</v>
      </c>
      <c r="L1265" s="5" t="s">
        <v>664</v>
      </c>
      <c r="M1265" s="4" t="s">
        <v>137</v>
      </c>
      <c r="N1265" s="4" t="s">
        <v>4338</v>
      </c>
      <c r="O1265" s="4" t="s">
        <v>103</v>
      </c>
      <c r="P1265" s="4" t="s">
        <v>4339</v>
      </c>
      <c r="Q1265" s="4" t="s">
        <v>4340</v>
      </c>
      <c r="R1265" s="5">
        <v>61282</v>
      </c>
      <c r="S1265" s="5">
        <v>120</v>
      </c>
      <c r="T1265" s="5">
        <v>120</v>
      </c>
      <c r="U1265" s="4" t="s">
        <v>4341</v>
      </c>
      <c r="V1265" s="4" t="s">
        <v>142</v>
      </c>
      <c r="W1265" s="4" t="s">
        <v>103</v>
      </c>
      <c r="X1265" s="4" t="s">
        <v>143</v>
      </c>
      <c r="Y1265" s="4">
        <v>68563</v>
      </c>
      <c r="Z1265" t="str">
        <f t="shared" si="20"/>
        <v>Dec-23</v>
      </c>
    </row>
    <row r="1266" spans="1:26" ht="43.2" x14ac:dyDescent="0.3">
      <c r="A1266" s="10">
        <v>117</v>
      </c>
      <c r="B1266" s="4" t="s">
        <v>129</v>
      </c>
      <c r="C1266" s="4" t="s">
        <v>215</v>
      </c>
      <c r="D1266" s="4" t="s">
        <v>378</v>
      </c>
      <c r="E1266" s="4" t="s">
        <v>103</v>
      </c>
      <c r="F1266" s="4" t="s">
        <v>131</v>
      </c>
      <c r="G1266" s="4" t="s">
        <v>166</v>
      </c>
      <c r="H1266" s="4" t="s">
        <v>133</v>
      </c>
      <c r="I1266" s="5" t="s">
        <v>4342</v>
      </c>
      <c r="J1266" s="5" t="s">
        <v>216</v>
      </c>
      <c r="K1266" s="5" t="s">
        <v>4342</v>
      </c>
      <c r="L1266" s="5" t="s">
        <v>480</v>
      </c>
      <c r="M1266" s="4" t="s">
        <v>263</v>
      </c>
      <c r="N1266" s="4" t="s">
        <v>4343</v>
      </c>
      <c r="O1266" s="4" t="s">
        <v>103</v>
      </c>
      <c r="P1266" s="4" t="s">
        <v>4344</v>
      </c>
      <c r="Q1266" s="4" t="s">
        <v>4345</v>
      </c>
      <c r="R1266" s="5">
        <v>61360</v>
      </c>
      <c r="S1266" s="5">
        <v>65</v>
      </c>
      <c r="T1266" s="5">
        <v>65</v>
      </c>
      <c r="U1266" s="4" t="s">
        <v>1384</v>
      </c>
      <c r="V1266" s="4" t="s">
        <v>197</v>
      </c>
      <c r="W1266" s="4" t="s">
        <v>103</v>
      </c>
      <c r="X1266" s="4" t="s">
        <v>143</v>
      </c>
      <c r="Y1266" s="4" t="s">
        <v>103</v>
      </c>
      <c r="Z1266" t="str">
        <f t="shared" si="20"/>
        <v>Dec-23</v>
      </c>
    </row>
    <row r="1267" spans="1:26" ht="43.2" x14ac:dyDescent="0.3">
      <c r="A1267" s="10">
        <v>118</v>
      </c>
      <c r="B1267" s="4" t="s">
        <v>129</v>
      </c>
      <c r="C1267" s="4" t="s">
        <v>215</v>
      </c>
      <c r="D1267" s="4" t="s">
        <v>378</v>
      </c>
      <c r="E1267" s="4" t="s">
        <v>103</v>
      </c>
      <c r="F1267" s="4" t="s">
        <v>131</v>
      </c>
      <c r="G1267" s="4" t="s">
        <v>166</v>
      </c>
      <c r="H1267" s="4" t="s">
        <v>133</v>
      </c>
      <c r="I1267" s="5" t="s">
        <v>4346</v>
      </c>
      <c r="J1267" s="5" t="s">
        <v>1715</v>
      </c>
      <c r="K1267" s="5" t="s">
        <v>4346</v>
      </c>
      <c r="L1267" s="5" t="s">
        <v>2816</v>
      </c>
      <c r="M1267" s="4" t="s">
        <v>263</v>
      </c>
      <c r="N1267" s="4" t="s">
        <v>4347</v>
      </c>
      <c r="O1267" s="4" t="s">
        <v>103</v>
      </c>
      <c r="P1267" s="4" t="s">
        <v>4348</v>
      </c>
      <c r="Q1267" s="4" t="s">
        <v>4349</v>
      </c>
      <c r="R1267" s="5">
        <v>61363</v>
      </c>
      <c r="S1267" s="5">
        <v>25</v>
      </c>
      <c r="T1267" s="5">
        <v>25</v>
      </c>
      <c r="U1267" s="4" t="s">
        <v>4350</v>
      </c>
      <c r="V1267" s="4" t="s">
        <v>151</v>
      </c>
      <c r="W1267" s="4" t="s">
        <v>103</v>
      </c>
      <c r="X1267" s="4" t="s">
        <v>143</v>
      </c>
      <c r="Y1267" s="4" t="s">
        <v>103</v>
      </c>
      <c r="Z1267" t="str">
        <f t="shared" si="20"/>
        <v>Dec-23</v>
      </c>
    </row>
    <row r="1268" spans="1:26" ht="43.2" x14ac:dyDescent="0.3">
      <c r="A1268" s="10">
        <v>119</v>
      </c>
      <c r="B1268" s="4" t="s">
        <v>129</v>
      </c>
      <c r="C1268" s="4" t="s">
        <v>215</v>
      </c>
      <c r="D1268" s="4" t="s">
        <v>378</v>
      </c>
      <c r="E1268" s="4" t="s">
        <v>103</v>
      </c>
      <c r="F1268" s="4" t="s">
        <v>131</v>
      </c>
      <c r="G1268" s="4" t="s">
        <v>132</v>
      </c>
      <c r="H1268" s="4" t="s">
        <v>167</v>
      </c>
      <c r="I1268" s="5" t="s">
        <v>4351</v>
      </c>
      <c r="J1268" s="5" t="s">
        <v>160</v>
      </c>
      <c r="K1268" s="5" t="s">
        <v>4351</v>
      </c>
      <c r="L1268" s="5" t="s">
        <v>161</v>
      </c>
      <c r="M1268" s="4" t="s">
        <v>223</v>
      </c>
      <c r="N1268" s="4" t="s">
        <v>3478</v>
      </c>
      <c r="O1268" s="4" t="s">
        <v>103</v>
      </c>
      <c r="P1268" s="4" t="s">
        <v>4352</v>
      </c>
      <c r="Q1268" s="4" t="s">
        <v>4353</v>
      </c>
      <c r="R1268" s="5">
        <v>61337</v>
      </c>
      <c r="S1268" s="5">
        <v>30</v>
      </c>
      <c r="T1268" s="5">
        <v>30</v>
      </c>
      <c r="U1268" s="4" t="s">
        <v>4354</v>
      </c>
      <c r="V1268" s="4" t="s">
        <v>142</v>
      </c>
      <c r="W1268" s="4" t="s">
        <v>103</v>
      </c>
      <c r="X1268" s="4" t="s">
        <v>143</v>
      </c>
      <c r="Y1268" s="4" t="s">
        <v>152</v>
      </c>
      <c r="Z1268" t="str">
        <f t="shared" si="20"/>
        <v>Dec-23</v>
      </c>
    </row>
    <row r="1269" spans="1:26" ht="43.2" x14ac:dyDescent="0.3">
      <c r="A1269" s="10">
        <v>120</v>
      </c>
      <c r="B1269" s="4" t="s">
        <v>129</v>
      </c>
      <c r="C1269" s="4" t="s">
        <v>215</v>
      </c>
      <c r="D1269" s="4" t="s">
        <v>378</v>
      </c>
      <c r="E1269" s="4" t="s">
        <v>103</v>
      </c>
      <c r="F1269" s="4" t="s">
        <v>131</v>
      </c>
      <c r="G1269" s="4" t="s">
        <v>132</v>
      </c>
      <c r="H1269" s="4" t="s">
        <v>133</v>
      </c>
      <c r="I1269" s="5" t="s">
        <v>4147</v>
      </c>
      <c r="J1269" s="5" t="s">
        <v>760</v>
      </c>
      <c r="K1269" s="5" t="s">
        <v>4147</v>
      </c>
      <c r="L1269" s="5" t="s">
        <v>1098</v>
      </c>
      <c r="M1269" s="4" t="s">
        <v>137</v>
      </c>
      <c r="N1269" s="4" t="s">
        <v>4355</v>
      </c>
      <c r="O1269" s="4" t="s">
        <v>103</v>
      </c>
      <c r="P1269" s="4" t="s">
        <v>4356</v>
      </c>
      <c r="Q1269" s="4" t="s">
        <v>4357</v>
      </c>
      <c r="R1269" s="5">
        <v>61406</v>
      </c>
      <c r="S1269" s="5">
        <v>40</v>
      </c>
      <c r="T1269" s="5">
        <v>40</v>
      </c>
      <c r="U1269" s="4" t="s">
        <v>606</v>
      </c>
      <c r="V1269" s="4" t="s">
        <v>151</v>
      </c>
      <c r="W1269" s="4" t="s">
        <v>103</v>
      </c>
      <c r="X1269" s="4" t="s">
        <v>143</v>
      </c>
      <c r="Y1269" s="4">
        <v>68875</v>
      </c>
      <c r="Z1269" t="str">
        <f t="shared" si="20"/>
        <v>Dec-23</v>
      </c>
    </row>
    <row r="1270" spans="1:26" ht="43.2" x14ac:dyDescent="0.3">
      <c r="A1270" s="10">
        <v>121</v>
      </c>
      <c r="B1270" s="4" t="s">
        <v>129</v>
      </c>
      <c r="C1270" s="4" t="s">
        <v>215</v>
      </c>
      <c r="D1270" s="4" t="s">
        <v>378</v>
      </c>
      <c r="E1270" s="4" t="s">
        <v>103</v>
      </c>
      <c r="F1270" s="4" t="s">
        <v>131</v>
      </c>
      <c r="G1270" s="4" t="s">
        <v>166</v>
      </c>
      <c r="H1270" s="4" t="s">
        <v>133</v>
      </c>
      <c r="I1270" s="5" t="s">
        <v>4152</v>
      </c>
      <c r="J1270" s="5" t="s">
        <v>802</v>
      </c>
      <c r="K1270" s="5" t="s">
        <v>4152</v>
      </c>
      <c r="L1270" s="5" t="s">
        <v>435</v>
      </c>
      <c r="M1270" s="4" t="s">
        <v>263</v>
      </c>
      <c r="N1270" s="4" t="s">
        <v>4358</v>
      </c>
      <c r="O1270" s="4" t="s">
        <v>103</v>
      </c>
      <c r="P1270" s="4" t="s">
        <v>4359</v>
      </c>
      <c r="Q1270" s="4" t="s">
        <v>4360</v>
      </c>
      <c r="R1270" s="5">
        <v>61392</v>
      </c>
      <c r="S1270" s="5">
        <v>45</v>
      </c>
      <c r="T1270" s="5">
        <v>45</v>
      </c>
      <c r="U1270" s="4" t="s">
        <v>4361</v>
      </c>
      <c r="V1270" s="4" t="s">
        <v>197</v>
      </c>
      <c r="W1270" s="4" t="s">
        <v>103</v>
      </c>
      <c r="X1270" s="4" t="s">
        <v>143</v>
      </c>
      <c r="Y1270" s="4" t="s">
        <v>103</v>
      </c>
      <c r="Z1270" t="str">
        <f t="shared" si="20"/>
        <v>Dec-23</v>
      </c>
    </row>
    <row r="1271" spans="1:26" ht="43.2" x14ac:dyDescent="0.3">
      <c r="A1271" s="10">
        <v>122</v>
      </c>
      <c r="B1271" s="4" t="s">
        <v>129</v>
      </c>
      <c r="C1271" s="4" t="s">
        <v>215</v>
      </c>
      <c r="D1271" s="4" t="s">
        <v>378</v>
      </c>
      <c r="E1271" s="4" t="s">
        <v>103</v>
      </c>
      <c r="F1271" s="4" t="s">
        <v>131</v>
      </c>
      <c r="G1271" s="4" t="s">
        <v>132</v>
      </c>
      <c r="H1271" s="4" t="s">
        <v>167</v>
      </c>
      <c r="I1271" s="5" t="s">
        <v>4162</v>
      </c>
      <c r="J1271" s="5" t="s">
        <v>216</v>
      </c>
      <c r="K1271" s="5" t="s">
        <v>4162</v>
      </c>
      <c r="L1271" s="5" t="s">
        <v>302</v>
      </c>
      <c r="M1271" s="4" t="s">
        <v>223</v>
      </c>
      <c r="N1271" s="4" t="s">
        <v>4362</v>
      </c>
      <c r="O1271" s="4" t="s">
        <v>2601</v>
      </c>
      <c r="P1271" s="4" t="s">
        <v>4362</v>
      </c>
      <c r="Q1271" s="4" t="s">
        <v>4363</v>
      </c>
      <c r="R1271" s="5">
        <v>61401</v>
      </c>
      <c r="S1271" s="5">
        <v>60</v>
      </c>
      <c r="T1271" s="5">
        <v>60</v>
      </c>
      <c r="U1271" s="4" t="s">
        <v>4364</v>
      </c>
      <c r="V1271" s="4" t="s">
        <v>197</v>
      </c>
      <c r="W1271" s="4" t="s">
        <v>103</v>
      </c>
      <c r="X1271" s="4" t="s">
        <v>143</v>
      </c>
      <c r="Y1271" s="4">
        <v>68898</v>
      </c>
      <c r="Z1271" t="str">
        <f t="shared" si="20"/>
        <v>Dec-23</v>
      </c>
    </row>
    <row r="1272" spans="1:26" ht="57.6" x14ac:dyDescent="0.3">
      <c r="A1272" s="10">
        <v>123</v>
      </c>
      <c r="B1272" s="4" t="s">
        <v>129</v>
      </c>
      <c r="C1272" s="4" t="s">
        <v>268</v>
      </c>
      <c r="D1272" s="4" t="s">
        <v>378</v>
      </c>
      <c r="E1272" s="4" t="s">
        <v>103</v>
      </c>
      <c r="F1272" s="4" t="s">
        <v>131</v>
      </c>
      <c r="G1272" s="4" t="s">
        <v>166</v>
      </c>
      <c r="H1272" s="4" t="s">
        <v>167</v>
      </c>
      <c r="I1272" s="5" t="s">
        <v>4211</v>
      </c>
      <c r="J1272" s="5" t="s">
        <v>427</v>
      </c>
      <c r="K1272" s="5" t="s">
        <v>4211</v>
      </c>
      <c r="L1272" s="5" t="s">
        <v>176</v>
      </c>
      <c r="M1272" s="4" t="s">
        <v>168</v>
      </c>
      <c r="N1272" s="4" t="s">
        <v>4365</v>
      </c>
      <c r="O1272" s="4" t="s">
        <v>1159</v>
      </c>
      <c r="P1272" s="4" t="s">
        <v>4366</v>
      </c>
      <c r="Q1272" s="4" t="s">
        <v>4367</v>
      </c>
      <c r="R1272" s="5">
        <v>61100</v>
      </c>
      <c r="S1272" s="5">
        <v>60</v>
      </c>
      <c r="T1272" s="5">
        <v>60</v>
      </c>
      <c r="U1272" s="4" t="s">
        <v>260</v>
      </c>
      <c r="V1272" s="4" t="s">
        <v>142</v>
      </c>
      <c r="W1272" s="4" t="s">
        <v>103</v>
      </c>
      <c r="X1272" s="4" t="s">
        <v>143</v>
      </c>
      <c r="Y1272" s="4" t="s">
        <v>103</v>
      </c>
      <c r="Z1272" t="str">
        <f t="shared" si="20"/>
        <v>Nov-23</v>
      </c>
    </row>
    <row r="1273" spans="1:26" ht="57.6" x14ac:dyDescent="0.3">
      <c r="A1273" s="10">
        <v>124</v>
      </c>
      <c r="B1273" s="4" t="s">
        <v>129</v>
      </c>
      <c r="C1273" s="4" t="s">
        <v>268</v>
      </c>
      <c r="D1273" s="4" t="s">
        <v>378</v>
      </c>
      <c r="E1273" s="4" t="s">
        <v>103</v>
      </c>
      <c r="F1273" s="4" t="s">
        <v>131</v>
      </c>
      <c r="G1273" s="4" t="s">
        <v>166</v>
      </c>
      <c r="H1273" s="4" t="s">
        <v>167</v>
      </c>
      <c r="I1273" s="5" t="s">
        <v>4368</v>
      </c>
      <c r="J1273" s="5" t="s">
        <v>4226</v>
      </c>
      <c r="K1273" s="5" t="s">
        <v>4368</v>
      </c>
      <c r="L1273" s="5" t="s">
        <v>423</v>
      </c>
      <c r="M1273" s="4" t="s">
        <v>168</v>
      </c>
      <c r="N1273" s="4" t="s">
        <v>4369</v>
      </c>
      <c r="O1273" s="4" t="s">
        <v>103</v>
      </c>
      <c r="P1273" s="4" t="s">
        <v>4369</v>
      </c>
      <c r="Q1273" s="4" t="s">
        <v>4370</v>
      </c>
      <c r="R1273" s="5">
        <v>61198</v>
      </c>
      <c r="S1273" s="5">
        <v>510</v>
      </c>
      <c r="T1273" s="5">
        <v>510</v>
      </c>
      <c r="U1273" s="4" t="s">
        <v>103</v>
      </c>
      <c r="V1273" s="4" t="s">
        <v>142</v>
      </c>
      <c r="W1273" s="4" t="s">
        <v>103</v>
      </c>
      <c r="X1273" s="4" t="s">
        <v>143</v>
      </c>
      <c r="Y1273" s="4" t="s">
        <v>103</v>
      </c>
      <c r="Z1273" t="str">
        <f t="shared" si="20"/>
        <v>Nov-23</v>
      </c>
    </row>
    <row r="1274" spans="1:26" ht="57.6" x14ac:dyDescent="0.3">
      <c r="A1274" s="10">
        <v>125</v>
      </c>
      <c r="B1274" s="4" t="s">
        <v>129</v>
      </c>
      <c r="C1274" s="4" t="s">
        <v>268</v>
      </c>
      <c r="D1274" s="4" t="s">
        <v>378</v>
      </c>
      <c r="E1274" s="4" t="s">
        <v>103</v>
      </c>
      <c r="F1274" s="4" t="s">
        <v>131</v>
      </c>
      <c r="G1274" s="4" t="s">
        <v>132</v>
      </c>
      <c r="H1274" s="4" t="s">
        <v>133</v>
      </c>
      <c r="I1274" s="5" t="s">
        <v>4236</v>
      </c>
      <c r="J1274" s="5" t="s">
        <v>464</v>
      </c>
      <c r="K1274" s="5" t="s">
        <v>4236</v>
      </c>
      <c r="L1274" s="5" t="s">
        <v>222</v>
      </c>
      <c r="M1274" s="4" t="s">
        <v>137</v>
      </c>
      <c r="N1274" s="4" t="s">
        <v>4371</v>
      </c>
      <c r="O1274" s="4" t="s">
        <v>2587</v>
      </c>
      <c r="P1274" s="4" t="s">
        <v>4372</v>
      </c>
      <c r="Q1274" s="4" t="s">
        <v>4373</v>
      </c>
      <c r="R1274" s="5">
        <v>60456</v>
      </c>
      <c r="S1274" s="5">
        <v>120</v>
      </c>
      <c r="T1274" s="5">
        <v>120</v>
      </c>
      <c r="U1274" s="4" t="s">
        <v>320</v>
      </c>
      <c r="V1274" s="4" t="s">
        <v>197</v>
      </c>
      <c r="W1274" s="4" t="s">
        <v>103</v>
      </c>
      <c r="X1274" s="4" t="s">
        <v>143</v>
      </c>
      <c r="Y1274" s="4">
        <v>63788</v>
      </c>
      <c r="Z1274" t="str">
        <f t="shared" si="20"/>
        <v>Sep-23</v>
      </c>
    </row>
    <row r="1275" spans="1:26" ht="57.6" x14ac:dyDescent="0.3">
      <c r="A1275" s="10">
        <v>126</v>
      </c>
      <c r="B1275" s="4" t="s">
        <v>129</v>
      </c>
      <c r="C1275" s="4" t="s">
        <v>268</v>
      </c>
      <c r="D1275" s="4" t="s">
        <v>378</v>
      </c>
      <c r="E1275" s="4" t="s">
        <v>103</v>
      </c>
      <c r="F1275" s="4" t="s">
        <v>131</v>
      </c>
      <c r="G1275" s="4" t="s">
        <v>166</v>
      </c>
      <c r="H1275" s="4" t="s">
        <v>133</v>
      </c>
      <c r="I1275" s="5" t="s">
        <v>4119</v>
      </c>
      <c r="J1275" s="5" t="s">
        <v>136</v>
      </c>
      <c r="K1275" s="5" t="s">
        <v>4119</v>
      </c>
      <c r="L1275" s="5" t="s">
        <v>487</v>
      </c>
      <c r="M1275" s="4" t="s">
        <v>263</v>
      </c>
      <c r="N1275" s="4" t="s">
        <v>4374</v>
      </c>
      <c r="O1275" s="4" t="s">
        <v>2587</v>
      </c>
      <c r="P1275" s="4" t="s">
        <v>4375</v>
      </c>
      <c r="Q1275" s="4" t="s">
        <v>4376</v>
      </c>
      <c r="R1275" s="5">
        <v>61134</v>
      </c>
      <c r="S1275" s="5">
        <v>60</v>
      </c>
      <c r="T1275" s="5">
        <v>60</v>
      </c>
      <c r="U1275" s="4" t="s">
        <v>260</v>
      </c>
      <c r="V1275" s="4" t="s">
        <v>142</v>
      </c>
      <c r="W1275" s="4" t="s">
        <v>103</v>
      </c>
      <c r="X1275" s="4" t="s">
        <v>143</v>
      </c>
      <c r="Y1275" s="4" t="s">
        <v>103</v>
      </c>
      <c r="Z1275" t="str">
        <f t="shared" si="20"/>
        <v>Nov-23</v>
      </c>
    </row>
    <row r="1276" spans="1:26" ht="57.6" x14ac:dyDescent="0.3">
      <c r="A1276" s="10">
        <v>127</v>
      </c>
      <c r="B1276" s="4" t="s">
        <v>129</v>
      </c>
      <c r="C1276" s="4" t="s">
        <v>268</v>
      </c>
      <c r="D1276" s="4" t="s">
        <v>378</v>
      </c>
      <c r="E1276" s="4" t="s">
        <v>103</v>
      </c>
      <c r="F1276" s="4" t="s">
        <v>131</v>
      </c>
      <c r="G1276" s="4" t="s">
        <v>166</v>
      </c>
      <c r="H1276" s="4" t="s">
        <v>167</v>
      </c>
      <c r="I1276" s="5" t="s">
        <v>4123</v>
      </c>
      <c r="J1276" s="5" t="s">
        <v>191</v>
      </c>
      <c r="K1276" s="5" t="s">
        <v>4123</v>
      </c>
      <c r="L1276" s="5" t="s">
        <v>315</v>
      </c>
      <c r="M1276" s="4" t="s">
        <v>168</v>
      </c>
      <c r="N1276" s="4" t="s">
        <v>4377</v>
      </c>
      <c r="O1276" s="4" t="s">
        <v>3807</v>
      </c>
      <c r="P1276" s="4" t="s">
        <v>4378</v>
      </c>
      <c r="Q1276" s="4" t="s">
        <v>4379</v>
      </c>
      <c r="R1276" s="5">
        <v>61135</v>
      </c>
      <c r="S1276" s="5">
        <v>30</v>
      </c>
      <c r="T1276" s="5">
        <v>30</v>
      </c>
      <c r="U1276" s="4" t="s">
        <v>260</v>
      </c>
      <c r="V1276" s="4" t="s">
        <v>197</v>
      </c>
      <c r="W1276" s="4" t="s">
        <v>103</v>
      </c>
      <c r="X1276" s="4" t="s">
        <v>143</v>
      </c>
      <c r="Y1276" s="4" t="s">
        <v>103</v>
      </c>
      <c r="Z1276" t="str">
        <f t="shared" si="20"/>
        <v>Nov-23</v>
      </c>
    </row>
    <row r="1277" spans="1:26" ht="57.6" x14ac:dyDescent="0.3">
      <c r="A1277" s="10">
        <v>128</v>
      </c>
      <c r="B1277" s="4" t="s">
        <v>129</v>
      </c>
      <c r="C1277" s="4" t="s">
        <v>268</v>
      </c>
      <c r="D1277" s="4" t="s">
        <v>378</v>
      </c>
      <c r="E1277" s="4" t="s">
        <v>103</v>
      </c>
      <c r="F1277" s="4" t="s">
        <v>131</v>
      </c>
      <c r="G1277" s="4" t="s">
        <v>132</v>
      </c>
      <c r="H1277" s="4" t="s">
        <v>133</v>
      </c>
      <c r="I1277" s="5" t="s">
        <v>4186</v>
      </c>
      <c r="J1277" s="5" t="s">
        <v>251</v>
      </c>
      <c r="K1277" s="5" t="s">
        <v>4186</v>
      </c>
      <c r="L1277" s="5" t="s">
        <v>664</v>
      </c>
      <c r="M1277" s="4" t="s">
        <v>137</v>
      </c>
      <c r="N1277" s="4" t="s">
        <v>4380</v>
      </c>
      <c r="O1277" s="4" t="s">
        <v>103</v>
      </c>
      <c r="P1277" s="4" t="s">
        <v>4381</v>
      </c>
      <c r="Q1277" s="4" t="s">
        <v>4382</v>
      </c>
      <c r="R1277" s="5">
        <v>61091</v>
      </c>
      <c r="S1277" s="5">
        <v>30</v>
      </c>
      <c r="T1277" s="5">
        <v>30</v>
      </c>
      <c r="U1277" s="4" t="s">
        <v>196</v>
      </c>
      <c r="V1277" s="4" t="s">
        <v>142</v>
      </c>
      <c r="W1277" s="4" t="s">
        <v>103</v>
      </c>
      <c r="X1277" s="4" t="s">
        <v>143</v>
      </c>
      <c r="Y1277" s="4">
        <v>66434</v>
      </c>
      <c r="Z1277" t="str">
        <f t="shared" si="20"/>
        <v>Oct-23</v>
      </c>
    </row>
    <row r="1278" spans="1:26" ht="57.6" x14ac:dyDescent="0.3">
      <c r="A1278" s="10">
        <v>129</v>
      </c>
      <c r="B1278" s="4" t="s">
        <v>129</v>
      </c>
      <c r="C1278" s="4" t="s">
        <v>268</v>
      </c>
      <c r="D1278" s="4" t="s">
        <v>378</v>
      </c>
      <c r="E1278" s="4" t="s">
        <v>103</v>
      </c>
      <c r="F1278" s="4" t="s">
        <v>131</v>
      </c>
      <c r="G1278" s="4" t="s">
        <v>132</v>
      </c>
      <c r="H1278" s="4" t="s">
        <v>277</v>
      </c>
      <c r="I1278" s="5" t="s">
        <v>4236</v>
      </c>
      <c r="J1278" s="5" t="s">
        <v>136</v>
      </c>
      <c r="K1278" s="5" t="s">
        <v>4236</v>
      </c>
      <c r="L1278" s="5" t="s">
        <v>361</v>
      </c>
      <c r="M1278" s="4" t="s">
        <v>280</v>
      </c>
      <c r="N1278" s="4" t="s">
        <v>4383</v>
      </c>
      <c r="O1278" s="4" t="s">
        <v>4202</v>
      </c>
      <c r="P1278" s="4" t="s">
        <v>4384</v>
      </c>
      <c r="Q1278" s="4" t="s">
        <v>4385</v>
      </c>
      <c r="R1278" s="5">
        <v>60457</v>
      </c>
      <c r="S1278" s="5">
        <v>120</v>
      </c>
      <c r="T1278" s="5">
        <v>120</v>
      </c>
      <c r="U1278" s="4" t="s">
        <v>285</v>
      </c>
      <c r="V1278" s="4" t="s">
        <v>142</v>
      </c>
      <c r="W1278" s="4" t="s">
        <v>103</v>
      </c>
      <c r="X1278" s="4" t="s">
        <v>143</v>
      </c>
      <c r="Y1278" s="4">
        <v>63790</v>
      </c>
      <c r="Z1278" t="str">
        <f t="shared" ref="Z1278:Z1341" si="21">IF(AND(DAY(K1278) = 1, V1278 = "Third Shift"), TEXT(K1278 - 1, "mmm-yy"), IF(MONTH(K1278) &lt;&gt; MONTH(I1278), TEXT(K1278, "mmm-yy"), TEXT(I1278, "mmm-yy")))</f>
        <v>Sep-23</v>
      </c>
    </row>
    <row r="1279" spans="1:26" ht="57.6" x14ac:dyDescent="0.3">
      <c r="A1279" s="10">
        <v>130</v>
      </c>
      <c r="B1279" s="4" t="s">
        <v>129</v>
      </c>
      <c r="C1279" s="4" t="s">
        <v>268</v>
      </c>
      <c r="D1279" s="4" t="s">
        <v>378</v>
      </c>
      <c r="E1279" s="4" t="s">
        <v>103</v>
      </c>
      <c r="F1279" s="4" t="s">
        <v>131</v>
      </c>
      <c r="G1279" s="4" t="s">
        <v>166</v>
      </c>
      <c r="H1279" s="4" t="s">
        <v>167</v>
      </c>
      <c r="I1279" s="5" t="s">
        <v>4010</v>
      </c>
      <c r="J1279" s="5" t="s">
        <v>1162</v>
      </c>
      <c r="K1279" s="5" t="s">
        <v>4010</v>
      </c>
      <c r="L1279" s="5" t="s">
        <v>1492</v>
      </c>
      <c r="M1279" s="4" t="s">
        <v>1275</v>
      </c>
      <c r="N1279" s="4" t="s">
        <v>4386</v>
      </c>
      <c r="O1279" s="4" t="s">
        <v>4387</v>
      </c>
      <c r="P1279" s="4" t="s">
        <v>4388</v>
      </c>
      <c r="Q1279" s="4" t="s">
        <v>4389</v>
      </c>
      <c r="R1279" s="5">
        <v>60454</v>
      </c>
      <c r="S1279" s="5">
        <v>0</v>
      </c>
      <c r="T1279" s="5">
        <v>0</v>
      </c>
      <c r="U1279" s="4" t="s">
        <v>285</v>
      </c>
      <c r="V1279" s="4" t="s">
        <v>142</v>
      </c>
      <c r="W1279" s="4" t="s">
        <v>103</v>
      </c>
      <c r="X1279" s="4" t="s">
        <v>143</v>
      </c>
      <c r="Y1279" s="4" t="s">
        <v>103</v>
      </c>
      <c r="Z1279" t="str">
        <f t="shared" si="21"/>
        <v>Sep-23</v>
      </c>
    </row>
    <row r="1280" spans="1:26" ht="57.6" x14ac:dyDescent="0.3">
      <c r="A1280" s="10">
        <v>131</v>
      </c>
      <c r="B1280" s="4" t="s">
        <v>129</v>
      </c>
      <c r="C1280" s="4" t="s">
        <v>268</v>
      </c>
      <c r="D1280" s="4" t="s">
        <v>378</v>
      </c>
      <c r="E1280" s="4" t="s">
        <v>103</v>
      </c>
      <c r="F1280" s="4" t="s">
        <v>131</v>
      </c>
      <c r="G1280" s="4" t="s">
        <v>132</v>
      </c>
      <c r="H1280" s="4" t="s">
        <v>133</v>
      </c>
      <c r="I1280" s="5" t="s">
        <v>4010</v>
      </c>
      <c r="J1280" s="5" t="s">
        <v>510</v>
      </c>
      <c r="K1280" s="5" t="s">
        <v>4010</v>
      </c>
      <c r="L1280" s="5" t="s">
        <v>994</v>
      </c>
      <c r="M1280" s="4" t="s">
        <v>137</v>
      </c>
      <c r="N1280" s="4" t="s">
        <v>4390</v>
      </c>
      <c r="O1280" s="4" t="s">
        <v>103</v>
      </c>
      <c r="P1280" s="4" t="s">
        <v>4391</v>
      </c>
      <c r="Q1280" s="4" t="s">
        <v>4392</v>
      </c>
      <c r="R1280" s="5">
        <v>60556</v>
      </c>
      <c r="S1280" s="5">
        <v>15</v>
      </c>
      <c r="T1280" s="5">
        <v>15</v>
      </c>
      <c r="U1280" s="4" t="s">
        <v>103</v>
      </c>
      <c r="V1280" s="4" t="s">
        <v>197</v>
      </c>
      <c r="W1280" s="4" t="s">
        <v>103</v>
      </c>
      <c r="X1280" s="4" t="s">
        <v>143</v>
      </c>
      <c r="Y1280" s="4">
        <v>66403</v>
      </c>
      <c r="Z1280" t="str">
        <f t="shared" si="21"/>
        <v>Sep-23</v>
      </c>
    </row>
    <row r="1281" spans="1:26" ht="43.2" x14ac:dyDescent="0.3">
      <c r="A1281" s="10">
        <v>132</v>
      </c>
      <c r="B1281" s="4" t="s">
        <v>129</v>
      </c>
      <c r="C1281" s="4" t="s">
        <v>188</v>
      </c>
      <c r="D1281" s="4" t="s">
        <v>378</v>
      </c>
      <c r="E1281" s="4" t="s">
        <v>103</v>
      </c>
      <c r="F1281" s="4" t="s">
        <v>131</v>
      </c>
      <c r="G1281" s="4" t="s">
        <v>166</v>
      </c>
      <c r="H1281" s="4" t="s">
        <v>133</v>
      </c>
      <c r="I1281" s="5" t="s">
        <v>4393</v>
      </c>
      <c r="J1281" s="5" t="s">
        <v>136</v>
      </c>
      <c r="K1281" s="5" t="s">
        <v>4393</v>
      </c>
      <c r="L1281" s="5" t="s">
        <v>2971</v>
      </c>
      <c r="M1281" s="4" t="s">
        <v>263</v>
      </c>
      <c r="N1281" s="4" t="s">
        <v>4394</v>
      </c>
      <c r="O1281" s="4" t="s">
        <v>4202</v>
      </c>
      <c r="P1281" s="4" t="s">
        <v>4395</v>
      </c>
      <c r="Q1281" s="4" t="s">
        <v>4396</v>
      </c>
      <c r="R1281" s="5">
        <v>61085</v>
      </c>
      <c r="S1281" s="5">
        <v>50</v>
      </c>
      <c r="T1281" s="5">
        <v>50</v>
      </c>
      <c r="U1281" s="4" t="s">
        <v>260</v>
      </c>
      <c r="V1281" s="4" t="s">
        <v>142</v>
      </c>
      <c r="W1281" s="4" t="s">
        <v>103</v>
      </c>
      <c r="X1281" s="4" t="s">
        <v>143</v>
      </c>
      <c r="Y1281" s="4">
        <v>66443</v>
      </c>
      <c r="Z1281" t="str">
        <f t="shared" si="21"/>
        <v>Nov-23</v>
      </c>
    </row>
    <row r="1282" spans="1:26" ht="43.2" x14ac:dyDescent="0.3">
      <c r="A1282" s="10">
        <v>133</v>
      </c>
      <c r="B1282" s="4" t="s">
        <v>129</v>
      </c>
      <c r="C1282" s="4" t="s">
        <v>188</v>
      </c>
      <c r="D1282" s="4" t="s">
        <v>378</v>
      </c>
      <c r="E1282" s="4" t="s">
        <v>103</v>
      </c>
      <c r="F1282" s="4" t="s">
        <v>131</v>
      </c>
      <c r="G1282" s="4" t="s">
        <v>132</v>
      </c>
      <c r="H1282" s="4" t="s">
        <v>133</v>
      </c>
      <c r="I1282" s="5" t="s">
        <v>4045</v>
      </c>
      <c r="J1282" s="5" t="s">
        <v>652</v>
      </c>
      <c r="K1282" s="5" t="s">
        <v>4045</v>
      </c>
      <c r="L1282" s="5" t="s">
        <v>427</v>
      </c>
      <c r="M1282" s="4" t="s">
        <v>137</v>
      </c>
      <c r="N1282" s="4" t="s">
        <v>4397</v>
      </c>
      <c r="O1282" s="4" t="s">
        <v>290</v>
      </c>
      <c r="P1282" s="4" t="s">
        <v>4398</v>
      </c>
      <c r="Q1282" s="4" t="s">
        <v>4399</v>
      </c>
      <c r="R1282" s="5">
        <v>60851</v>
      </c>
      <c r="S1282" s="5">
        <v>120</v>
      </c>
      <c r="T1282" s="5">
        <v>120</v>
      </c>
      <c r="U1282" s="4" t="s">
        <v>285</v>
      </c>
      <c r="V1282" s="4" t="s">
        <v>142</v>
      </c>
      <c r="W1282" s="4" t="s">
        <v>103</v>
      </c>
      <c r="X1282" s="4" t="s">
        <v>143</v>
      </c>
      <c r="Y1282" s="4">
        <v>66415</v>
      </c>
      <c r="Z1282" t="str">
        <f t="shared" si="21"/>
        <v>Oct-23</v>
      </c>
    </row>
    <row r="1283" spans="1:26" ht="57.6" x14ac:dyDescent="0.3">
      <c r="A1283" s="10">
        <v>134</v>
      </c>
      <c r="B1283" s="4" t="s">
        <v>129</v>
      </c>
      <c r="C1283" s="4" t="s">
        <v>188</v>
      </c>
      <c r="D1283" s="4" t="s">
        <v>378</v>
      </c>
      <c r="E1283" s="4" t="s">
        <v>103</v>
      </c>
      <c r="F1283" s="4" t="s">
        <v>2777</v>
      </c>
      <c r="G1283" s="4" t="s">
        <v>132</v>
      </c>
      <c r="H1283" s="4" t="s">
        <v>133</v>
      </c>
      <c r="I1283" s="5" t="s">
        <v>4282</v>
      </c>
      <c r="J1283" s="5" t="s">
        <v>155</v>
      </c>
      <c r="K1283" s="5" t="s">
        <v>4282</v>
      </c>
      <c r="L1283" s="5" t="s">
        <v>262</v>
      </c>
      <c r="M1283" s="4" t="s">
        <v>137</v>
      </c>
      <c r="N1283" s="4" t="s">
        <v>4400</v>
      </c>
      <c r="O1283" s="4" t="s">
        <v>334</v>
      </c>
      <c r="P1283" s="4" t="s">
        <v>4401</v>
      </c>
      <c r="Q1283" s="4" t="s">
        <v>4402</v>
      </c>
      <c r="R1283" s="5">
        <v>60687</v>
      </c>
      <c r="S1283" s="5">
        <v>80</v>
      </c>
      <c r="T1283" s="5">
        <v>80</v>
      </c>
      <c r="U1283" s="4" t="s">
        <v>196</v>
      </c>
      <c r="V1283" s="4" t="s">
        <v>151</v>
      </c>
      <c r="W1283" s="4" t="s">
        <v>103</v>
      </c>
      <c r="X1283" s="4" t="s">
        <v>143</v>
      </c>
      <c r="Y1283" s="4">
        <v>66412</v>
      </c>
      <c r="Z1283" t="str">
        <f t="shared" si="21"/>
        <v>Sep-23</v>
      </c>
    </row>
    <row r="1284" spans="1:26" ht="43.2" x14ac:dyDescent="0.3">
      <c r="A1284" s="10">
        <v>135</v>
      </c>
      <c r="B1284" s="4" t="s">
        <v>129</v>
      </c>
      <c r="C1284" s="4" t="s">
        <v>188</v>
      </c>
      <c r="D1284" s="4" t="s">
        <v>378</v>
      </c>
      <c r="E1284" s="4" t="s">
        <v>103</v>
      </c>
      <c r="F1284" s="4" t="s">
        <v>294</v>
      </c>
      <c r="G1284" s="4" t="s">
        <v>132</v>
      </c>
      <c r="H1284" s="4" t="s">
        <v>133</v>
      </c>
      <c r="I1284" s="5" t="s">
        <v>4313</v>
      </c>
      <c r="J1284" s="5" t="s">
        <v>467</v>
      </c>
      <c r="K1284" s="5" t="s">
        <v>4313</v>
      </c>
      <c r="L1284" s="5" t="s">
        <v>353</v>
      </c>
      <c r="M1284" s="4" t="s">
        <v>263</v>
      </c>
      <c r="N1284" s="4" t="s">
        <v>4403</v>
      </c>
      <c r="O1284" s="4" t="s">
        <v>401</v>
      </c>
      <c r="P1284" s="4" t="s">
        <v>4404</v>
      </c>
      <c r="Q1284" s="4" t="s">
        <v>4405</v>
      </c>
      <c r="R1284" s="5">
        <v>61090</v>
      </c>
      <c r="S1284" s="5">
        <v>120</v>
      </c>
      <c r="T1284" s="5">
        <v>120</v>
      </c>
      <c r="U1284" s="4" t="s">
        <v>4406</v>
      </c>
      <c r="V1284" s="4" t="s">
        <v>151</v>
      </c>
      <c r="W1284" s="4" t="s">
        <v>103</v>
      </c>
      <c r="X1284" s="4" t="s">
        <v>143</v>
      </c>
      <c r="Y1284" s="4">
        <v>66433</v>
      </c>
      <c r="Z1284" t="str">
        <f t="shared" si="21"/>
        <v>Oct-23</v>
      </c>
    </row>
    <row r="1285" spans="1:26" ht="43.2" x14ac:dyDescent="0.3">
      <c r="A1285" s="10">
        <v>136</v>
      </c>
      <c r="B1285" s="4" t="s">
        <v>129</v>
      </c>
      <c r="C1285" s="4" t="s">
        <v>188</v>
      </c>
      <c r="D1285" s="4" t="s">
        <v>378</v>
      </c>
      <c r="E1285" s="4" t="s">
        <v>103</v>
      </c>
      <c r="F1285" s="4" t="s">
        <v>329</v>
      </c>
      <c r="G1285" s="4" t="s">
        <v>132</v>
      </c>
      <c r="H1285" s="4" t="s">
        <v>167</v>
      </c>
      <c r="I1285" s="5" t="s">
        <v>4254</v>
      </c>
      <c r="J1285" s="5" t="s">
        <v>760</v>
      </c>
      <c r="K1285" s="5" t="s">
        <v>4407</v>
      </c>
      <c r="L1285" s="5" t="s">
        <v>234</v>
      </c>
      <c r="M1285" s="4" t="s">
        <v>223</v>
      </c>
      <c r="N1285" s="4" t="s">
        <v>4408</v>
      </c>
      <c r="O1285" s="4" t="s">
        <v>1586</v>
      </c>
      <c r="P1285" s="4" t="s">
        <v>4409</v>
      </c>
      <c r="Q1285" s="4" t="s">
        <v>4410</v>
      </c>
      <c r="R1285" s="5">
        <v>60652</v>
      </c>
      <c r="S1285" s="5">
        <v>450</v>
      </c>
      <c r="T1285" s="5">
        <v>450</v>
      </c>
      <c r="U1285" s="4" t="s">
        <v>4411</v>
      </c>
      <c r="V1285" s="4" t="s">
        <v>151</v>
      </c>
      <c r="W1285" s="4" t="s">
        <v>103</v>
      </c>
      <c r="X1285" s="4" t="s">
        <v>143</v>
      </c>
      <c r="Y1285" s="4">
        <v>66406</v>
      </c>
      <c r="Z1285" t="str">
        <f t="shared" si="21"/>
        <v>Sep-23</v>
      </c>
    </row>
    <row r="1286" spans="1:26" ht="43.2" x14ac:dyDescent="0.3">
      <c r="A1286" s="10">
        <v>137</v>
      </c>
      <c r="B1286" s="4" t="s">
        <v>129</v>
      </c>
      <c r="C1286" s="4" t="s">
        <v>188</v>
      </c>
      <c r="D1286" s="4" t="s">
        <v>378</v>
      </c>
      <c r="E1286" s="4" t="s">
        <v>103</v>
      </c>
      <c r="F1286" s="4" t="s">
        <v>4412</v>
      </c>
      <c r="G1286" s="4" t="s">
        <v>132</v>
      </c>
      <c r="H1286" s="4" t="s">
        <v>396</v>
      </c>
      <c r="I1286" s="5" t="s">
        <v>4042</v>
      </c>
      <c r="J1286" s="5" t="s">
        <v>183</v>
      </c>
      <c r="K1286" s="5" t="s">
        <v>4042</v>
      </c>
      <c r="L1286" s="5" t="s">
        <v>906</v>
      </c>
      <c r="M1286" s="4" t="s">
        <v>399</v>
      </c>
      <c r="N1286" s="4" t="s">
        <v>4413</v>
      </c>
      <c r="O1286" s="4" t="s">
        <v>4414</v>
      </c>
      <c r="P1286" s="4" t="s">
        <v>4415</v>
      </c>
      <c r="Q1286" s="4" t="s">
        <v>4416</v>
      </c>
      <c r="R1286" s="5">
        <v>60850</v>
      </c>
      <c r="S1286" s="5">
        <v>90</v>
      </c>
      <c r="T1286" s="5">
        <v>90</v>
      </c>
      <c r="U1286" s="4" t="s">
        <v>285</v>
      </c>
      <c r="V1286" s="4" t="s">
        <v>142</v>
      </c>
      <c r="W1286" s="4" t="s">
        <v>103</v>
      </c>
      <c r="X1286" s="4" t="s">
        <v>143</v>
      </c>
      <c r="Y1286" s="4">
        <v>66414</v>
      </c>
      <c r="Z1286" t="str">
        <f t="shared" si="21"/>
        <v>Oct-23</v>
      </c>
    </row>
    <row r="1287" spans="1:26" ht="43.2" x14ac:dyDescent="0.3">
      <c r="A1287" s="10">
        <v>138</v>
      </c>
      <c r="B1287" s="4" t="s">
        <v>129</v>
      </c>
      <c r="C1287" s="4" t="s">
        <v>188</v>
      </c>
      <c r="D1287" s="4" t="s">
        <v>378</v>
      </c>
      <c r="E1287" s="4" t="s">
        <v>103</v>
      </c>
      <c r="F1287" s="4" t="s">
        <v>329</v>
      </c>
      <c r="G1287" s="4" t="s">
        <v>132</v>
      </c>
      <c r="H1287" s="4" t="s">
        <v>167</v>
      </c>
      <c r="I1287" s="5" t="s">
        <v>4048</v>
      </c>
      <c r="J1287" s="5" t="s">
        <v>459</v>
      </c>
      <c r="K1287" s="5" t="s">
        <v>4048</v>
      </c>
      <c r="L1287" s="5" t="s">
        <v>1309</v>
      </c>
      <c r="M1287" s="4" t="s">
        <v>223</v>
      </c>
      <c r="N1287" s="4" t="s">
        <v>4417</v>
      </c>
      <c r="O1287" s="4" t="s">
        <v>4418</v>
      </c>
      <c r="P1287" s="4" t="s">
        <v>4419</v>
      </c>
      <c r="Q1287" s="4" t="s">
        <v>4420</v>
      </c>
      <c r="R1287" s="5">
        <v>60864</v>
      </c>
      <c r="S1287" s="5">
        <v>45</v>
      </c>
      <c r="T1287" s="5">
        <v>45</v>
      </c>
      <c r="U1287" s="4" t="s">
        <v>196</v>
      </c>
      <c r="V1287" s="4" t="s">
        <v>197</v>
      </c>
      <c r="W1287" s="4" t="s">
        <v>103</v>
      </c>
      <c r="X1287" s="4" t="s">
        <v>143</v>
      </c>
      <c r="Y1287" s="4">
        <v>66416</v>
      </c>
      <c r="Z1287" t="str">
        <f t="shared" si="21"/>
        <v>Oct-23</v>
      </c>
    </row>
    <row r="1288" spans="1:26" ht="43.2" x14ac:dyDescent="0.3">
      <c r="A1288" s="10">
        <v>139</v>
      </c>
      <c r="B1288" s="4" t="s">
        <v>129</v>
      </c>
      <c r="C1288" s="4" t="s">
        <v>188</v>
      </c>
      <c r="D1288" s="4" t="s">
        <v>378</v>
      </c>
      <c r="E1288" s="4" t="s">
        <v>103</v>
      </c>
      <c r="F1288" s="4" t="s">
        <v>321</v>
      </c>
      <c r="G1288" s="4" t="s">
        <v>132</v>
      </c>
      <c r="H1288" s="4" t="s">
        <v>167</v>
      </c>
      <c r="I1288" s="5" t="s">
        <v>4421</v>
      </c>
      <c r="J1288" s="5" t="s">
        <v>222</v>
      </c>
      <c r="K1288" s="5" t="s">
        <v>4421</v>
      </c>
      <c r="L1288" s="5" t="s">
        <v>897</v>
      </c>
      <c r="M1288" s="4" t="s">
        <v>223</v>
      </c>
      <c r="N1288" s="4" t="s">
        <v>4422</v>
      </c>
      <c r="O1288" s="4" t="s">
        <v>326</v>
      </c>
      <c r="P1288" s="4" t="s">
        <v>4423</v>
      </c>
      <c r="Q1288" s="4" t="s">
        <v>4424</v>
      </c>
      <c r="R1288" s="5">
        <v>60892</v>
      </c>
      <c r="S1288" s="5">
        <v>40</v>
      </c>
      <c r="T1288" s="5">
        <v>40</v>
      </c>
      <c r="U1288" s="4" t="s">
        <v>320</v>
      </c>
      <c r="V1288" s="4" t="s">
        <v>197</v>
      </c>
      <c r="W1288" s="4" t="s">
        <v>103</v>
      </c>
      <c r="X1288" s="4" t="s">
        <v>143</v>
      </c>
      <c r="Y1288" s="4">
        <v>66421</v>
      </c>
      <c r="Z1288" t="str">
        <f t="shared" si="21"/>
        <v>Oct-23</v>
      </c>
    </row>
    <row r="1289" spans="1:26" ht="43.2" x14ac:dyDescent="0.3">
      <c r="A1289" s="10">
        <v>140</v>
      </c>
      <c r="B1289" s="4" t="s">
        <v>129</v>
      </c>
      <c r="C1289" s="4" t="s">
        <v>188</v>
      </c>
      <c r="D1289" s="4" t="s">
        <v>378</v>
      </c>
      <c r="E1289" s="4" t="s">
        <v>103</v>
      </c>
      <c r="F1289" s="4" t="s">
        <v>329</v>
      </c>
      <c r="G1289" s="4" t="s">
        <v>132</v>
      </c>
      <c r="H1289" s="4" t="s">
        <v>277</v>
      </c>
      <c r="I1289" s="5" t="s">
        <v>4421</v>
      </c>
      <c r="J1289" s="5" t="s">
        <v>202</v>
      </c>
      <c r="K1289" s="5" t="s">
        <v>4421</v>
      </c>
      <c r="L1289" s="5" t="s">
        <v>464</v>
      </c>
      <c r="M1289" s="4" t="s">
        <v>280</v>
      </c>
      <c r="N1289" s="4" t="s">
        <v>4425</v>
      </c>
      <c r="O1289" s="4" t="s">
        <v>4426</v>
      </c>
      <c r="P1289" s="4" t="s">
        <v>4427</v>
      </c>
      <c r="Q1289" s="4" t="s">
        <v>4428</v>
      </c>
      <c r="R1289" s="5">
        <v>60891</v>
      </c>
      <c r="S1289" s="5">
        <v>60</v>
      </c>
      <c r="T1289" s="5">
        <v>60</v>
      </c>
      <c r="U1289" s="4" t="s">
        <v>320</v>
      </c>
      <c r="V1289" s="4" t="s">
        <v>197</v>
      </c>
      <c r="W1289" s="4" t="s">
        <v>103</v>
      </c>
      <c r="X1289" s="4" t="s">
        <v>143</v>
      </c>
      <c r="Y1289" s="4">
        <v>66420</v>
      </c>
      <c r="Z1289" t="str">
        <f t="shared" si="21"/>
        <v>Oct-23</v>
      </c>
    </row>
    <row r="1290" spans="1:26" ht="43.2" x14ac:dyDescent="0.3">
      <c r="A1290" s="10">
        <v>141</v>
      </c>
      <c r="B1290" s="4" t="s">
        <v>129</v>
      </c>
      <c r="C1290" s="4" t="s">
        <v>188</v>
      </c>
      <c r="D1290" s="4" t="s">
        <v>378</v>
      </c>
      <c r="E1290" s="4" t="s">
        <v>103</v>
      </c>
      <c r="F1290" s="4" t="s">
        <v>344</v>
      </c>
      <c r="G1290" s="4" t="s">
        <v>132</v>
      </c>
      <c r="H1290" s="4" t="s">
        <v>167</v>
      </c>
      <c r="I1290" s="5" t="s">
        <v>1285</v>
      </c>
      <c r="J1290" s="5" t="s">
        <v>2149</v>
      </c>
      <c r="K1290" s="5" t="s">
        <v>1285</v>
      </c>
      <c r="L1290" s="5" t="s">
        <v>1869</v>
      </c>
      <c r="M1290" s="4" t="s">
        <v>223</v>
      </c>
      <c r="N1290" s="4" t="s">
        <v>4429</v>
      </c>
      <c r="O1290" s="4" t="s">
        <v>348</v>
      </c>
      <c r="P1290" s="4" t="s">
        <v>4430</v>
      </c>
      <c r="Q1290" s="4" t="s">
        <v>4431</v>
      </c>
      <c r="R1290" s="5">
        <v>60957</v>
      </c>
      <c r="S1290" s="5">
        <v>100</v>
      </c>
      <c r="T1290" s="5">
        <v>100</v>
      </c>
      <c r="U1290" s="4" t="s">
        <v>4432</v>
      </c>
      <c r="V1290" s="4" t="s">
        <v>142</v>
      </c>
      <c r="W1290" s="4" t="s">
        <v>103</v>
      </c>
      <c r="X1290" s="4" t="s">
        <v>143</v>
      </c>
      <c r="Y1290" s="4">
        <v>66427</v>
      </c>
      <c r="Z1290" t="str">
        <f t="shared" si="21"/>
        <v>Oct-23</v>
      </c>
    </row>
    <row r="1291" spans="1:26" ht="43.2" x14ac:dyDescent="0.3">
      <c r="A1291" s="10">
        <v>142</v>
      </c>
      <c r="B1291" s="4" t="s">
        <v>129</v>
      </c>
      <c r="C1291" s="4" t="s">
        <v>188</v>
      </c>
      <c r="D1291" s="4" t="s">
        <v>378</v>
      </c>
      <c r="E1291" s="4" t="s">
        <v>103</v>
      </c>
      <c r="F1291" s="4" t="s">
        <v>321</v>
      </c>
      <c r="G1291" s="4" t="s">
        <v>132</v>
      </c>
      <c r="H1291" s="4" t="s">
        <v>167</v>
      </c>
      <c r="I1291" s="5" t="s">
        <v>1285</v>
      </c>
      <c r="J1291" s="5" t="s">
        <v>279</v>
      </c>
      <c r="K1291" s="5" t="s">
        <v>1285</v>
      </c>
      <c r="L1291" s="5" t="s">
        <v>242</v>
      </c>
      <c r="M1291" s="4" t="s">
        <v>223</v>
      </c>
      <c r="N1291" s="4" t="s">
        <v>4433</v>
      </c>
      <c r="O1291" s="4" t="s">
        <v>326</v>
      </c>
      <c r="P1291" s="4" t="s">
        <v>4434</v>
      </c>
      <c r="Q1291" s="4" t="s">
        <v>4435</v>
      </c>
      <c r="R1291" s="5">
        <v>60955</v>
      </c>
      <c r="S1291" s="5">
        <v>90</v>
      </c>
      <c r="T1291" s="5">
        <v>90</v>
      </c>
      <c r="U1291" s="4" t="s">
        <v>4432</v>
      </c>
      <c r="V1291" s="4" t="s">
        <v>151</v>
      </c>
      <c r="W1291" s="4" t="s">
        <v>103</v>
      </c>
      <c r="X1291" s="4" t="s">
        <v>143</v>
      </c>
      <c r="Y1291" s="4">
        <v>66428</v>
      </c>
      <c r="Z1291" t="str">
        <f t="shared" si="21"/>
        <v>Oct-23</v>
      </c>
    </row>
    <row r="1292" spans="1:26" ht="43.2" x14ac:dyDescent="0.3">
      <c r="A1292" s="10">
        <v>143</v>
      </c>
      <c r="B1292" s="4" t="s">
        <v>129</v>
      </c>
      <c r="C1292" s="4" t="s">
        <v>188</v>
      </c>
      <c r="D1292" s="4" t="s">
        <v>378</v>
      </c>
      <c r="E1292" s="4" t="s">
        <v>103</v>
      </c>
      <c r="F1292" s="4" t="s">
        <v>1622</v>
      </c>
      <c r="G1292" s="4" t="s">
        <v>132</v>
      </c>
      <c r="H1292" s="4" t="s">
        <v>167</v>
      </c>
      <c r="I1292" s="5" t="s">
        <v>4436</v>
      </c>
      <c r="J1292" s="5" t="s">
        <v>4437</v>
      </c>
      <c r="K1292" s="5" t="s">
        <v>4436</v>
      </c>
      <c r="L1292" s="5" t="s">
        <v>1119</v>
      </c>
      <c r="M1292" s="4" t="s">
        <v>223</v>
      </c>
      <c r="N1292" s="4" t="s">
        <v>4438</v>
      </c>
      <c r="O1292" s="4" t="s">
        <v>1586</v>
      </c>
      <c r="P1292" s="4" t="s">
        <v>4439</v>
      </c>
      <c r="Q1292" s="4" t="s">
        <v>4440</v>
      </c>
      <c r="R1292" s="5">
        <v>61094</v>
      </c>
      <c r="S1292" s="5">
        <v>50</v>
      </c>
      <c r="T1292" s="5">
        <v>50</v>
      </c>
      <c r="U1292" s="4" t="s">
        <v>196</v>
      </c>
      <c r="V1292" s="4" t="s">
        <v>142</v>
      </c>
      <c r="W1292" s="4" t="s">
        <v>103</v>
      </c>
      <c r="X1292" s="4" t="s">
        <v>143</v>
      </c>
      <c r="Y1292" s="4">
        <v>66437</v>
      </c>
      <c r="Z1292" t="str">
        <f t="shared" si="21"/>
        <v>Oct-23</v>
      </c>
    </row>
    <row r="1293" spans="1:26" ht="43.2" x14ac:dyDescent="0.3">
      <c r="A1293" s="10">
        <v>144</v>
      </c>
      <c r="B1293" s="4" t="s">
        <v>129</v>
      </c>
      <c r="C1293" s="4" t="s">
        <v>188</v>
      </c>
      <c r="D1293" s="4" t="s">
        <v>378</v>
      </c>
      <c r="E1293" s="4" t="s">
        <v>103</v>
      </c>
      <c r="F1293" s="4" t="s">
        <v>301</v>
      </c>
      <c r="G1293" s="4" t="s">
        <v>166</v>
      </c>
      <c r="H1293" s="4" t="s">
        <v>167</v>
      </c>
      <c r="I1293" s="5" t="s">
        <v>4211</v>
      </c>
      <c r="J1293" s="5" t="s">
        <v>182</v>
      </c>
      <c r="K1293" s="5" t="s">
        <v>4211</v>
      </c>
      <c r="L1293" s="5" t="s">
        <v>160</v>
      </c>
      <c r="M1293" s="4" t="s">
        <v>1275</v>
      </c>
      <c r="N1293" s="4" t="s">
        <v>4441</v>
      </c>
      <c r="O1293" s="4" t="s">
        <v>1965</v>
      </c>
      <c r="P1293" s="4" t="s">
        <v>4442</v>
      </c>
      <c r="Q1293" s="4" t="s">
        <v>4443</v>
      </c>
      <c r="R1293" s="5">
        <v>61098</v>
      </c>
      <c r="S1293" s="5">
        <v>0</v>
      </c>
      <c r="T1293" s="5">
        <v>0</v>
      </c>
      <c r="U1293" s="4" t="s">
        <v>260</v>
      </c>
      <c r="V1293" s="4" t="s">
        <v>142</v>
      </c>
      <c r="W1293" s="4" t="s">
        <v>103</v>
      </c>
      <c r="X1293" s="4" t="s">
        <v>143</v>
      </c>
      <c r="Y1293" s="4" t="s">
        <v>103</v>
      </c>
      <c r="Z1293" t="str">
        <f t="shared" si="21"/>
        <v>Nov-23</v>
      </c>
    </row>
    <row r="1294" spans="1:26" ht="43.2" x14ac:dyDescent="0.3">
      <c r="A1294" s="10">
        <v>145</v>
      </c>
      <c r="B1294" s="4" t="s">
        <v>129</v>
      </c>
      <c r="C1294" s="4" t="s">
        <v>188</v>
      </c>
      <c r="D1294" s="4" t="s">
        <v>378</v>
      </c>
      <c r="E1294" s="4" t="s">
        <v>103</v>
      </c>
      <c r="F1294" s="4" t="s">
        <v>301</v>
      </c>
      <c r="G1294" s="4" t="s">
        <v>166</v>
      </c>
      <c r="H1294" s="4" t="s">
        <v>133</v>
      </c>
      <c r="I1294" s="5" t="s">
        <v>4119</v>
      </c>
      <c r="J1294" s="5" t="s">
        <v>160</v>
      </c>
      <c r="K1294" s="5" t="s">
        <v>4119</v>
      </c>
      <c r="L1294" s="5" t="s">
        <v>427</v>
      </c>
      <c r="M1294" s="4" t="s">
        <v>263</v>
      </c>
      <c r="N1294" s="4" t="s">
        <v>4444</v>
      </c>
      <c r="O1294" s="4" t="s">
        <v>4445</v>
      </c>
      <c r="P1294" s="4" t="s">
        <v>4446</v>
      </c>
      <c r="Q1294" s="4" t="s">
        <v>4447</v>
      </c>
      <c r="R1294" s="5">
        <v>61133</v>
      </c>
      <c r="S1294" s="5">
        <v>90</v>
      </c>
      <c r="T1294" s="5">
        <v>90</v>
      </c>
      <c r="U1294" s="4" t="s">
        <v>260</v>
      </c>
      <c r="V1294" s="4" t="s">
        <v>142</v>
      </c>
      <c r="W1294" s="4" t="s">
        <v>103</v>
      </c>
      <c r="X1294" s="4" t="s">
        <v>143</v>
      </c>
      <c r="Y1294" s="4" t="s">
        <v>103</v>
      </c>
      <c r="Z1294" t="str">
        <f t="shared" si="21"/>
        <v>Nov-23</v>
      </c>
    </row>
    <row r="1295" spans="1:26" ht="43.2" x14ac:dyDescent="0.3">
      <c r="A1295" s="10">
        <v>146</v>
      </c>
      <c r="B1295" s="4" t="s">
        <v>129</v>
      </c>
      <c r="C1295" s="4" t="s">
        <v>130</v>
      </c>
      <c r="D1295" s="4" t="s">
        <v>378</v>
      </c>
      <c r="E1295" s="4" t="s">
        <v>103</v>
      </c>
      <c r="F1295" s="4" t="s">
        <v>131</v>
      </c>
      <c r="G1295" s="4" t="s">
        <v>132</v>
      </c>
      <c r="H1295" s="4" t="s">
        <v>167</v>
      </c>
      <c r="I1295" s="5" t="s">
        <v>3985</v>
      </c>
      <c r="J1295" s="5" t="s">
        <v>161</v>
      </c>
      <c r="K1295" s="5" t="s">
        <v>3985</v>
      </c>
      <c r="L1295" s="5" t="s">
        <v>145</v>
      </c>
      <c r="M1295" s="4" t="s">
        <v>203</v>
      </c>
      <c r="N1295" s="4" t="s">
        <v>4448</v>
      </c>
      <c r="O1295" s="4" t="s">
        <v>103</v>
      </c>
      <c r="P1295" s="4" t="s">
        <v>4449</v>
      </c>
      <c r="Q1295" s="4" t="s">
        <v>4450</v>
      </c>
      <c r="R1295" s="5">
        <v>60341</v>
      </c>
      <c r="S1295" s="5">
        <v>0</v>
      </c>
      <c r="T1295" s="5">
        <v>0</v>
      </c>
      <c r="U1295" s="4" t="s">
        <v>4290</v>
      </c>
      <c r="V1295" s="4" t="s">
        <v>142</v>
      </c>
      <c r="W1295" s="4" t="s">
        <v>103</v>
      </c>
      <c r="X1295" s="4" t="s">
        <v>143</v>
      </c>
      <c r="Y1295" s="4" t="s">
        <v>152</v>
      </c>
      <c r="Z1295" t="str">
        <f t="shared" si="21"/>
        <v>Sep-23</v>
      </c>
    </row>
    <row r="1296" spans="1:26" ht="43.2" x14ac:dyDescent="0.3">
      <c r="A1296" s="10">
        <v>147</v>
      </c>
      <c r="B1296" s="4" t="s">
        <v>129</v>
      </c>
      <c r="C1296" s="4" t="s">
        <v>130</v>
      </c>
      <c r="D1296" s="4" t="s">
        <v>378</v>
      </c>
      <c r="E1296" s="4" t="s">
        <v>103</v>
      </c>
      <c r="F1296" s="4" t="s">
        <v>131</v>
      </c>
      <c r="G1296" s="4" t="s">
        <v>132</v>
      </c>
      <c r="H1296" s="4" t="s">
        <v>167</v>
      </c>
      <c r="I1296" s="5" t="s">
        <v>4220</v>
      </c>
      <c r="J1296" s="5" t="s">
        <v>160</v>
      </c>
      <c r="K1296" s="5" t="s">
        <v>4220</v>
      </c>
      <c r="L1296" s="5" t="s">
        <v>487</v>
      </c>
      <c r="M1296" s="4" t="s">
        <v>203</v>
      </c>
      <c r="N1296" s="4" t="s">
        <v>4451</v>
      </c>
      <c r="O1296" s="4" t="s">
        <v>103</v>
      </c>
      <c r="P1296" s="4" t="s">
        <v>4452</v>
      </c>
      <c r="Q1296" s="4" t="s">
        <v>4453</v>
      </c>
      <c r="R1296" s="5">
        <v>60352</v>
      </c>
      <c r="S1296" s="5">
        <v>0</v>
      </c>
      <c r="T1296" s="5">
        <v>0</v>
      </c>
      <c r="U1296" s="4" t="s">
        <v>3993</v>
      </c>
      <c r="V1296" s="4" t="s">
        <v>142</v>
      </c>
      <c r="W1296" s="4" t="s">
        <v>103</v>
      </c>
      <c r="X1296" s="4" t="s">
        <v>143</v>
      </c>
      <c r="Y1296" s="4">
        <v>66094</v>
      </c>
      <c r="Z1296" t="str">
        <f t="shared" si="21"/>
        <v>Sep-23</v>
      </c>
    </row>
    <row r="1297" spans="1:26" ht="43.2" x14ac:dyDescent="0.3">
      <c r="A1297" s="10">
        <v>148</v>
      </c>
      <c r="B1297" s="4" t="s">
        <v>129</v>
      </c>
      <c r="C1297" s="4" t="s">
        <v>130</v>
      </c>
      <c r="D1297" s="4" t="s">
        <v>378</v>
      </c>
      <c r="E1297" s="4" t="s">
        <v>103</v>
      </c>
      <c r="F1297" s="4" t="s">
        <v>131</v>
      </c>
      <c r="G1297" s="4" t="s">
        <v>132</v>
      </c>
      <c r="H1297" s="4" t="s">
        <v>133</v>
      </c>
      <c r="I1297" s="5" t="s">
        <v>4236</v>
      </c>
      <c r="J1297" s="5" t="s">
        <v>216</v>
      </c>
      <c r="K1297" s="5" t="s">
        <v>4236</v>
      </c>
      <c r="L1297" s="5" t="s">
        <v>332</v>
      </c>
      <c r="M1297" s="4" t="s">
        <v>137</v>
      </c>
      <c r="N1297" s="4" t="s">
        <v>4454</v>
      </c>
      <c r="O1297" s="4" t="s">
        <v>103</v>
      </c>
      <c r="P1297" s="4" t="s">
        <v>4455</v>
      </c>
      <c r="Q1297" s="4" t="s">
        <v>4456</v>
      </c>
      <c r="R1297" s="5">
        <v>60545</v>
      </c>
      <c r="S1297" s="5">
        <v>195</v>
      </c>
      <c r="T1297" s="5">
        <v>195</v>
      </c>
      <c r="U1297" s="4" t="s">
        <v>4361</v>
      </c>
      <c r="V1297" s="4" t="s">
        <v>197</v>
      </c>
      <c r="W1297" s="4" t="s">
        <v>103</v>
      </c>
      <c r="X1297" s="4" t="s">
        <v>143</v>
      </c>
      <c r="Y1297" s="4">
        <v>66221</v>
      </c>
      <c r="Z1297" t="str">
        <f t="shared" si="21"/>
        <v>Sep-23</v>
      </c>
    </row>
    <row r="1298" spans="1:26" ht="43.2" x14ac:dyDescent="0.3">
      <c r="A1298" s="10">
        <v>149</v>
      </c>
      <c r="B1298" s="4" t="s">
        <v>129</v>
      </c>
      <c r="C1298" s="4" t="s">
        <v>130</v>
      </c>
      <c r="D1298" s="4" t="s">
        <v>378</v>
      </c>
      <c r="E1298" s="4" t="s">
        <v>103</v>
      </c>
      <c r="F1298" s="4" t="s">
        <v>131</v>
      </c>
      <c r="G1298" s="4" t="s">
        <v>132</v>
      </c>
      <c r="H1298" s="4" t="s">
        <v>133</v>
      </c>
      <c r="I1298" s="5" t="s">
        <v>4236</v>
      </c>
      <c r="J1298" s="5" t="s">
        <v>4457</v>
      </c>
      <c r="K1298" s="5" t="s">
        <v>4236</v>
      </c>
      <c r="L1298" s="5" t="s">
        <v>884</v>
      </c>
      <c r="M1298" s="4" t="s">
        <v>137</v>
      </c>
      <c r="N1298" s="4" t="s">
        <v>4458</v>
      </c>
      <c r="O1298" s="4" t="s">
        <v>103</v>
      </c>
      <c r="P1298" s="4" t="s">
        <v>4459</v>
      </c>
      <c r="Q1298" s="4" t="s">
        <v>4460</v>
      </c>
      <c r="R1298" s="5">
        <v>60543</v>
      </c>
      <c r="S1298" s="5">
        <v>20</v>
      </c>
      <c r="T1298" s="5">
        <v>20</v>
      </c>
      <c r="U1298" s="4" t="s">
        <v>165</v>
      </c>
      <c r="V1298" s="4" t="s">
        <v>197</v>
      </c>
      <c r="W1298" s="4" t="s">
        <v>103</v>
      </c>
      <c r="X1298" s="4" t="s">
        <v>143</v>
      </c>
      <c r="Y1298" s="4">
        <v>66233</v>
      </c>
      <c r="Z1298" t="str">
        <f t="shared" si="21"/>
        <v>Sep-23</v>
      </c>
    </row>
    <row r="1299" spans="1:26" ht="115.2" x14ac:dyDescent="0.3">
      <c r="A1299" s="10">
        <v>150</v>
      </c>
      <c r="B1299" s="4" t="s">
        <v>129</v>
      </c>
      <c r="C1299" s="4" t="s">
        <v>130</v>
      </c>
      <c r="D1299" s="4" t="s">
        <v>378</v>
      </c>
      <c r="E1299" s="4" t="s">
        <v>103</v>
      </c>
      <c r="F1299" s="4" t="s">
        <v>131</v>
      </c>
      <c r="G1299" s="4" t="s">
        <v>166</v>
      </c>
      <c r="H1299" s="4" t="s">
        <v>167</v>
      </c>
      <c r="I1299" s="5" t="s">
        <v>4010</v>
      </c>
      <c r="J1299" s="5" t="s">
        <v>550</v>
      </c>
      <c r="K1299" s="5" t="s">
        <v>4010</v>
      </c>
      <c r="L1299" s="5" t="s">
        <v>474</v>
      </c>
      <c r="M1299" s="4" t="s">
        <v>168</v>
      </c>
      <c r="N1299" s="4" t="s">
        <v>4461</v>
      </c>
      <c r="O1299" s="4" t="s">
        <v>4461</v>
      </c>
      <c r="P1299" s="4" t="s">
        <v>4461</v>
      </c>
      <c r="Q1299" s="4" t="s">
        <v>4462</v>
      </c>
      <c r="R1299" s="5">
        <v>60467</v>
      </c>
      <c r="S1299" s="5">
        <v>450</v>
      </c>
      <c r="T1299" s="5">
        <v>450</v>
      </c>
      <c r="U1299" s="4" t="s">
        <v>4463</v>
      </c>
      <c r="V1299" s="4" t="s">
        <v>142</v>
      </c>
      <c r="W1299" s="4" t="s">
        <v>103</v>
      </c>
      <c r="X1299" s="4" t="s">
        <v>143</v>
      </c>
      <c r="Y1299" s="4" t="s">
        <v>103</v>
      </c>
      <c r="Z1299" t="str">
        <f t="shared" si="21"/>
        <v>Sep-23</v>
      </c>
    </row>
    <row r="1300" spans="1:26" ht="43.2" x14ac:dyDescent="0.3">
      <c r="A1300" s="10">
        <v>151</v>
      </c>
      <c r="B1300" s="4" t="s">
        <v>129</v>
      </c>
      <c r="C1300" s="4" t="s">
        <v>130</v>
      </c>
      <c r="D1300" s="4" t="s">
        <v>378</v>
      </c>
      <c r="E1300" s="4" t="s">
        <v>103</v>
      </c>
      <c r="F1300" s="4" t="s">
        <v>131</v>
      </c>
      <c r="G1300" s="4" t="s">
        <v>132</v>
      </c>
      <c r="H1300" s="4" t="s">
        <v>133</v>
      </c>
      <c r="I1300" s="5" t="s">
        <v>4244</v>
      </c>
      <c r="J1300" s="5" t="s">
        <v>1125</v>
      </c>
      <c r="K1300" s="5" t="s">
        <v>4244</v>
      </c>
      <c r="L1300" s="5" t="s">
        <v>2482</v>
      </c>
      <c r="M1300" s="4" t="s">
        <v>137</v>
      </c>
      <c r="N1300" s="4" t="s">
        <v>4464</v>
      </c>
      <c r="O1300" s="4" t="s">
        <v>103</v>
      </c>
      <c r="P1300" s="4" t="s">
        <v>4465</v>
      </c>
      <c r="Q1300" s="4" t="s">
        <v>4466</v>
      </c>
      <c r="R1300" s="5">
        <v>60536</v>
      </c>
      <c r="S1300" s="5">
        <v>20</v>
      </c>
      <c r="T1300" s="5">
        <v>20</v>
      </c>
      <c r="U1300" s="4" t="s">
        <v>165</v>
      </c>
      <c r="V1300" s="4" t="s">
        <v>151</v>
      </c>
      <c r="W1300" s="4" t="s">
        <v>103</v>
      </c>
      <c r="X1300" s="4" t="s">
        <v>143</v>
      </c>
      <c r="Y1300" s="4">
        <v>66270</v>
      </c>
      <c r="Z1300" t="str">
        <f t="shared" si="21"/>
        <v>Sep-23</v>
      </c>
    </row>
    <row r="1301" spans="1:26" ht="43.2" x14ac:dyDescent="0.3">
      <c r="A1301" s="10">
        <v>152</v>
      </c>
      <c r="B1301" s="4" t="s">
        <v>129</v>
      </c>
      <c r="C1301" s="4" t="s">
        <v>130</v>
      </c>
      <c r="D1301" s="4" t="s">
        <v>378</v>
      </c>
      <c r="E1301" s="4" t="s">
        <v>103</v>
      </c>
      <c r="F1301" s="4" t="s">
        <v>131</v>
      </c>
      <c r="G1301" s="4" t="s">
        <v>132</v>
      </c>
      <c r="H1301" s="4" t="s">
        <v>2266</v>
      </c>
      <c r="I1301" s="5" t="s">
        <v>4246</v>
      </c>
      <c r="J1301" s="5" t="s">
        <v>576</v>
      </c>
      <c r="K1301" s="5" t="s">
        <v>4246</v>
      </c>
      <c r="L1301" s="5" t="s">
        <v>4467</v>
      </c>
      <c r="M1301" s="4" t="s">
        <v>2268</v>
      </c>
      <c r="N1301" s="4" t="s">
        <v>4468</v>
      </c>
      <c r="O1301" s="4" t="s">
        <v>103</v>
      </c>
      <c r="P1301" s="4" t="s">
        <v>4469</v>
      </c>
      <c r="Q1301" s="4" t="s">
        <v>4470</v>
      </c>
      <c r="R1301" s="5">
        <v>60530</v>
      </c>
      <c r="S1301" s="5">
        <v>70</v>
      </c>
      <c r="T1301" s="5">
        <v>70</v>
      </c>
      <c r="U1301" s="4" t="s">
        <v>4471</v>
      </c>
      <c r="V1301" s="4" t="s">
        <v>151</v>
      </c>
      <c r="W1301" s="4" t="s">
        <v>103</v>
      </c>
      <c r="X1301" s="4" t="s">
        <v>143</v>
      </c>
      <c r="Y1301" s="4">
        <v>66279</v>
      </c>
      <c r="Z1301" t="str">
        <f t="shared" si="21"/>
        <v>Sep-23</v>
      </c>
    </row>
    <row r="1302" spans="1:26" ht="43.2" x14ac:dyDescent="0.3">
      <c r="A1302" s="10">
        <v>153</v>
      </c>
      <c r="B1302" s="4" t="s">
        <v>129</v>
      </c>
      <c r="C1302" s="4" t="s">
        <v>130</v>
      </c>
      <c r="D1302" s="4" t="s">
        <v>378</v>
      </c>
      <c r="E1302" s="4" t="s">
        <v>103</v>
      </c>
      <c r="F1302" s="4" t="s">
        <v>4472</v>
      </c>
      <c r="G1302" s="4" t="s">
        <v>132</v>
      </c>
      <c r="H1302" s="4" t="s">
        <v>133</v>
      </c>
      <c r="I1302" s="5" t="s">
        <v>4262</v>
      </c>
      <c r="J1302" s="5" t="s">
        <v>510</v>
      </c>
      <c r="K1302" s="5" t="s">
        <v>4262</v>
      </c>
      <c r="L1302" s="5" t="s">
        <v>235</v>
      </c>
      <c r="M1302" s="4" t="s">
        <v>137</v>
      </c>
      <c r="N1302" s="4" t="s">
        <v>4473</v>
      </c>
      <c r="O1302" s="4" t="s">
        <v>103</v>
      </c>
      <c r="P1302" s="4" t="s">
        <v>4473</v>
      </c>
      <c r="Q1302" s="4" t="s">
        <v>4474</v>
      </c>
      <c r="R1302" s="5">
        <v>60626</v>
      </c>
      <c r="S1302" s="5">
        <v>20</v>
      </c>
      <c r="T1302" s="5">
        <v>20</v>
      </c>
      <c r="U1302" s="4" t="s">
        <v>2127</v>
      </c>
      <c r="V1302" s="4" t="s">
        <v>197</v>
      </c>
      <c r="W1302" s="4" t="s">
        <v>103</v>
      </c>
      <c r="X1302" s="4" t="s">
        <v>143</v>
      </c>
      <c r="Y1302" s="4">
        <v>67625</v>
      </c>
      <c r="Z1302" t="str">
        <f t="shared" si="21"/>
        <v>Sep-23</v>
      </c>
    </row>
    <row r="1303" spans="1:26" ht="43.2" x14ac:dyDescent="0.3">
      <c r="A1303" s="10">
        <v>154</v>
      </c>
      <c r="B1303" s="4" t="s">
        <v>129</v>
      </c>
      <c r="C1303" s="4" t="s">
        <v>130</v>
      </c>
      <c r="D1303" s="4" t="s">
        <v>378</v>
      </c>
      <c r="E1303" s="4" t="s">
        <v>103</v>
      </c>
      <c r="F1303" s="4" t="s">
        <v>131</v>
      </c>
      <c r="G1303" s="4" t="s">
        <v>132</v>
      </c>
      <c r="H1303" s="4" t="s">
        <v>167</v>
      </c>
      <c r="I1303" s="5" t="s">
        <v>4031</v>
      </c>
      <c r="J1303" s="5" t="s">
        <v>1492</v>
      </c>
      <c r="K1303" s="5" t="s">
        <v>4031</v>
      </c>
      <c r="L1303" s="5" t="s">
        <v>505</v>
      </c>
      <c r="M1303" s="4" t="s">
        <v>223</v>
      </c>
      <c r="N1303" s="4" t="s">
        <v>4035</v>
      </c>
      <c r="O1303" s="4" t="s">
        <v>103</v>
      </c>
      <c r="P1303" s="4" t="s">
        <v>4475</v>
      </c>
      <c r="Q1303" s="4" t="s">
        <v>4476</v>
      </c>
      <c r="R1303" s="5">
        <v>60745</v>
      </c>
      <c r="S1303" s="5">
        <v>45</v>
      </c>
      <c r="T1303" s="5">
        <v>45</v>
      </c>
      <c r="U1303" s="4" t="s">
        <v>245</v>
      </c>
      <c r="V1303" s="4" t="s">
        <v>142</v>
      </c>
      <c r="W1303" s="4" t="s">
        <v>103</v>
      </c>
      <c r="X1303" s="4" t="s">
        <v>143</v>
      </c>
      <c r="Y1303" s="4" t="s">
        <v>152</v>
      </c>
      <c r="Z1303" t="str">
        <f t="shared" si="21"/>
        <v>Sep-23</v>
      </c>
    </row>
    <row r="1304" spans="1:26" ht="43.2" x14ac:dyDescent="0.3">
      <c r="A1304" s="10">
        <v>155</v>
      </c>
      <c r="B1304" s="4" t="s">
        <v>129</v>
      </c>
      <c r="C1304" s="4" t="s">
        <v>130</v>
      </c>
      <c r="D1304" s="4" t="s">
        <v>378</v>
      </c>
      <c r="E1304" s="4" t="s">
        <v>103</v>
      </c>
      <c r="F1304" s="4" t="s">
        <v>131</v>
      </c>
      <c r="G1304" s="4" t="s">
        <v>166</v>
      </c>
      <c r="H1304" s="4" t="s">
        <v>133</v>
      </c>
      <c r="I1304" s="5" t="s">
        <v>4031</v>
      </c>
      <c r="J1304" s="5" t="s">
        <v>576</v>
      </c>
      <c r="K1304" s="5" t="s">
        <v>4031</v>
      </c>
      <c r="L1304" s="5" t="s">
        <v>621</v>
      </c>
      <c r="M1304" s="4" t="s">
        <v>263</v>
      </c>
      <c r="N1304" s="4" t="s">
        <v>4477</v>
      </c>
      <c r="O1304" s="4" t="s">
        <v>103</v>
      </c>
      <c r="P1304" s="4" t="s">
        <v>4477</v>
      </c>
      <c r="Q1304" s="4" t="s">
        <v>4478</v>
      </c>
      <c r="R1304" s="5">
        <v>60719</v>
      </c>
      <c r="S1304" s="5">
        <v>30</v>
      </c>
      <c r="T1304" s="5">
        <v>30</v>
      </c>
      <c r="U1304" s="4" t="s">
        <v>4479</v>
      </c>
      <c r="V1304" s="4" t="s">
        <v>151</v>
      </c>
      <c r="W1304" s="4" t="s">
        <v>103</v>
      </c>
      <c r="X1304" s="4" t="s">
        <v>143</v>
      </c>
      <c r="Y1304" s="4" t="s">
        <v>103</v>
      </c>
      <c r="Z1304" t="str">
        <f t="shared" si="21"/>
        <v>Sep-23</v>
      </c>
    </row>
    <row r="1305" spans="1:26" ht="43.2" x14ac:dyDescent="0.3">
      <c r="A1305" s="10">
        <v>156</v>
      </c>
      <c r="B1305" s="4" t="s">
        <v>129</v>
      </c>
      <c r="C1305" s="4" t="s">
        <v>130</v>
      </c>
      <c r="D1305" s="4" t="s">
        <v>378</v>
      </c>
      <c r="E1305" s="4" t="s">
        <v>103</v>
      </c>
      <c r="F1305" s="4" t="s">
        <v>131</v>
      </c>
      <c r="G1305" s="4" t="s">
        <v>132</v>
      </c>
      <c r="H1305" s="4" t="s">
        <v>133</v>
      </c>
      <c r="I1305" s="5" t="s">
        <v>4031</v>
      </c>
      <c r="J1305" s="5" t="s">
        <v>582</v>
      </c>
      <c r="K1305" s="5" t="s">
        <v>4031</v>
      </c>
      <c r="L1305" s="5" t="s">
        <v>241</v>
      </c>
      <c r="M1305" s="4" t="s">
        <v>137</v>
      </c>
      <c r="N1305" s="4" t="s">
        <v>4480</v>
      </c>
      <c r="O1305" s="4" t="s">
        <v>103</v>
      </c>
      <c r="P1305" s="4" t="s">
        <v>4480</v>
      </c>
      <c r="Q1305" s="4" t="s">
        <v>4481</v>
      </c>
      <c r="R1305" s="5">
        <v>60716</v>
      </c>
      <c r="S1305" s="5">
        <v>15</v>
      </c>
      <c r="T1305" s="5">
        <v>15</v>
      </c>
      <c r="U1305" s="4" t="s">
        <v>4482</v>
      </c>
      <c r="V1305" s="4" t="s">
        <v>151</v>
      </c>
      <c r="W1305" s="4" t="s">
        <v>103</v>
      </c>
      <c r="X1305" s="4" t="s">
        <v>143</v>
      </c>
      <c r="Y1305" s="4">
        <v>67673</v>
      </c>
      <c r="Z1305" t="str">
        <f t="shared" si="21"/>
        <v>Sep-23</v>
      </c>
    </row>
    <row r="1306" spans="1:26" ht="43.2" x14ac:dyDescent="0.3">
      <c r="A1306" s="10">
        <v>157</v>
      </c>
      <c r="B1306" s="4" t="s">
        <v>129</v>
      </c>
      <c r="C1306" s="4" t="s">
        <v>130</v>
      </c>
      <c r="D1306" s="4" t="s">
        <v>378</v>
      </c>
      <c r="E1306" s="4" t="s">
        <v>103</v>
      </c>
      <c r="F1306" s="4" t="s">
        <v>131</v>
      </c>
      <c r="G1306" s="4" t="s">
        <v>132</v>
      </c>
      <c r="H1306" s="4" t="s">
        <v>167</v>
      </c>
      <c r="I1306" s="5" t="s">
        <v>4119</v>
      </c>
      <c r="J1306" s="5" t="s">
        <v>2885</v>
      </c>
      <c r="K1306" s="5" t="s">
        <v>4119</v>
      </c>
      <c r="L1306" s="5" t="s">
        <v>2255</v>
      </c>
      <c r="M1306" s="4" t="s">
        <v>223</v>
      </c>
      <c r="N1306" s="4" t="s">
        <v>4483</v>
      </c>
      <c r="O1306" s="4" t="s">
        <v>103</v>
      </c>
      <c r="P1306" s="4" t="s">
        <v>4484</v>
      </c>
      <c r="Q1306" s="4" t="s">
        <v>4485</v>
      </c>
      <c r="R1306" s="5">
        <v>61169</v>
      </c>
      <c r="S1306" s="5">
        <v>65</v>
      </c>
      <c r="T1306" s="5">
        <v>65</v>
      </c>
      <c r="U1306" s="4" t="s">
        <v>103</v>
      </c>
      <c r="V1306" s="4" t="s">
        <v>142</v>
      </c>
      <c r="W1306" s="4" t="s">
        <v>103</v>
      </c>
      <c r="X1306" s="4" t="s">
        <v>143</v>
      </c>
      <c r="Y1306" s="4">
        <v>68044</v>
      </c>
      <c r="Z1306" t="str">
        <f t="shared" si="21"/>
        <v>Nov-23</v>
      </c>
    </row>
    <row r="1307" spans="1:26" ht="57.6" x14ac:dyDescent="0.3">
      <c r="A1307" s="10">
        <v>158</v>
      </c>
      <c r="B1307" s="4" t="s">
        <v>129</v>
      </c>
      <c r="C1307" s="4" t="s">
        <v>130</v>
      </c>
      <c r="D1307" s="4" t="s">
        <v>378</v>
      </c>
      <c r="E1307" s="4" t="s">
        <v>103</v>
      </c>
      <c r="F1307" s="4" t="s">
        <v>131</v>
      </c>
      <c r="G1307" s="4" t="s">
        <v>132</v>
      </c>
      <c r="H1307" s="4" t="s">
        <v>167</v>
      </c>
      <c r="I1307" s="5" t="s">
        <v>4128</v>
      </c>
      <c r="J1307" s="5" t="s">
        <v>145</v>
      </c>
      <c r="K1307" s="5" t="s">
        <v>4128</v>
      </c>
      <c r="L1307" s="5" t="s">
        <v>155</v>
      </c>
      <c r="M1307" s="4" t="s">
        <v>223</v>
      </c>
      <c r="N1307" s="4" t="s">
        <v>4486</v>
      </c>
      <c r="O1307" s="4" t="s">
        <v>170</v>
      </c>
      <c r="P1307" s="4" t="s">
        <v>4486</v>
      </c>
      <c r="Q1307" s="4" t="s">
        <v>4487</v>
      </c>
      <c r="R1307" s="5">
        <v>61162</v>
      </c>
      <c r="S1307" s="5">
        <v>60</v>
      </c>
      <c r="T1307" s="5">
        <v>60</v>
      </c>
      <c r="U1307" s="4" t="s">
        <v>579</v>
      </c>
      <c r="V1307" s="4" t="s">
        <v>151</v>
      </c>
      <c r="W1307" s="4" t="s">
        <v>103</v>
      </c>
      <c r="X1307" s="4" t="s">
        <v>143</v>
      </c>
      <c r="Y1307" s="4" t="s">
        <v>395</v>
      </c>
      <c r="Z1307" t="str">
        <f t="shared" si="21"/>
        <v>Nov-23</v>
      </c>
    </row>
    <row r="1308" spans="1:26" ht="43.2" x14ac:dyDescent="0.3">
      <c r="A1308" s="10">
        <v>159</v>
      </c>
      <c r="B1308" s="4" t="s">
        <v>129</v>
      </c>
      <c r="C1308" s="4" t="s">
        <v>130</v>
      </c>
      <c r="D1308" s="4" t="s">
        <v>378</v>
      </c>
      <c r="E1308" s="4" t="s">
        <v>103</v>
      </c>
      <c r="F1308" s="4" t="s">
        <v>131</v>
      </c>
      <c r="G1308" s="4" t="s">
        <v>166</v>
      </c>
      <c r="H1308" s="4" t="s">
        <v>133</v>
      </c>
      <c r="I1308" s="5" t="s">
        <v>4488</v>
      </c>
      <c r="J1308" s="5" t="s">
        <v>332</v>
      </c>
      <c r="K1308" s="5" t="s">
        <v>4488</v>
      </c>
      <c r="L1308" s="5" t="s">
        <v>588</v>
      </c>
      <c r="M1308" s="4" t="s">
        <v>707</v>
      </c>
      <c r="N1308" s="4" t="s">
        <v>4489</v>
      </c>
      <c r="O1308" s="4" t="s">
        <v>1611</v>
      </c>
      <c r="P1308" s="4" t="s">
        <v>4490</v>
      </c>
      <c r="Q1308" s="4" t="s">
        <v>4491</v>
      </c>
      <c r="R1308" s="5">
        <v>61239</v>
      </c>
      <c r="S1308" s="5">
        <v>0</v>
      </c>
      <c r="T1308" s="5">
        <v>0</v>
      </c>
      <c r="U1308" s="4" t="s">
        <v>267</v>
      </c>
      <c r="V1308" s="4" t="s">
        <v>197</v>
      </c>
      <c r="W1308" s="4" t="s">
        <v>103</v>
      </c>
      <c r="X1308" s="4" t="s">
        <v>143</v>
      </c>
      <c r="Y1308" s="4" t="s">
        <v>103</v>
      </c>
      <c r="Z1308" t="str">
        <f t="shared" si="21"/>
        <v>Nov-23</v>
      </c>
    </row>
    <row r="1309" spans="1:26" ht="43.2" x14ac:dyDescent="0.3">
      <c r="A1309" s="10">
        <v>160</v>
      </c>
      <c r="B1309" s="4" t="s">
        <v>129</v>
      </c>
      <c r="C1309" s="4" t="s">
        <v>130</v>
      </c>
      <c r="D1309" s="4" t="s">
        <v>378</v>
      </c>
      <c r="E1309" s="4" t="s">
        <v>103</v>
      </c>
      <c r="F1309" s="4" t="s">
        <v>131</v>
      </c>
      <c r="G1309" s="4" t="s">
        <v>132</v>
      </c>
      <c r="H1309" s="4" t="s">
        <v>167</v>
      </c>
      <c r="I1309" s="5" t="s">
        <v>4488</v>
      </c>
      <c r="J1309" s="5" t="s">
        <v>242</v>
      </c>
      <c r="K1309" s="5" t="s">
        <v>4488</v>
      </c>
      <c r="L1309" s="5" t="s">
        <v>1885</v>
      </c>
      <c r="M1309" s="4" t="s">
        <v>223</v>
      </c>
      <c r="N1309" s="4" t="s">
        <v>2938</v>
      </c>
      <c r="O1309" s="4" t="s">
        <v>103</v>
      </c>
      <c r="P1309" s="4" t="s">
        <v>4492</v>
      </c>
      <c r="Q1309" s="4" t="s">
        <v>4493</v>
      </c>
      <c r="R1309" s="5">
        <v>61223</v>
      </c>
      <c r="S1309" s="5">
        <v>45</v>
      </c>
      <c r="T1309" s="5">
        <v>45</v>
      </c>
      <c r="U1309" s="4" t="s">
        <v>370</v>
      </c>
      <c r="V1309" s="4" t="s">
        <v>151</v>
      </c>
      <c r="W1309" s="4" t="s">
        <v>103</v>
      </c>
      <c r="X1309" s="4" t="s">
        <v>143</v>
      </c>
      <c r="Y1309" s="4">
        <v>68502</v>
      </c>
      <c r="Z1309" t="str">
        <f t="shared" si="21"/>
        <v>Nov-23</v>
      </c>
    </row>
    <row r="1310" spans="1:26" ht="57.6" x14ac:dyDescent="0.3">
      <c r="A1310" s="10">
        <v>161</v>
      </c>
      <c r="B1310" s="4" t="s">
        <v>129</v>
      </c>
      <c r="C1310" s="4" t="s">
        <v>130</v>
      </c>
      <c r="D1310" s="4" t="s">
        <v>378</v>
      </c>
      <c r="E1310" s="4" t="s">
        <v>103</v>
      </c>
      <c r="F1310" s="4" t="s">
        <v>131</v>
      </c>
      <c r="G1310" s="4" t="s">
        <v>166</v>
      </c>
      <c r="H1310" s="4" t="s">
        <v>167</v>
      </c>
      <c r="I1310" s="5" t="s">
        <v>4134</v>
      </c>
      <c r="J1310" s="5" t="s">
        <v>222</v>
      </c>
      <c r="K1310" s="5" t="s">
        <v>4134</v>
      </c>
      <c r="L1310" s="5" t="s">
        <v>459</v>
      </c>
      <c r="M1310" s="4" t="s">
        <v>168</v>
      </c>
      <c r="N1310" s="4" t="s">
        <v>4494</v>
      </c>
      <c r="O1310" s="4" t="s">
        <v>170</v>
      </c>
      <c r="P1310" s="4" t="s">
        <v>4494</v>
      </c>
      <c r="Q1310" s="4" t="s">
        <v>4495</v>
      </c>
      <c r="R1310" s="5">
        <v>61245</v>
      </c>
      <c r="S1310" s="5">
        <v>30</v>
      </c>
      <c r="T1310" s="5">
        <v>30</v>
      </c>
      <c r="U1310" s="4" t="s">
        <v>417</v>
      </c>
      <c r="V1310" s="4" t="s">
        <v>197</v>
      </c>
      <c r="W1310" s="4" t="s">
        <v>103</v>
      </c>
      <c r="X1310" s="4" t="s">
        <v>143</v>
      </c>
      <c r="Y1310" s="4" t="s">
        <v>152</v>
      </c>
      <c r="Z1310" t="str">
        <f t="shared" si="21"/>
        <v>Nov-23</v>
      </c>
    </row>
    <row r="1311" spans="1:26" ht="43.2" x14ac:dyDescent="0.3">
      <c r="A1311" s="10">
        <v>162</v>
      </c>
      <c r="B1311" s="4" t="s">
        <v>129</v>
      </c>
      <c r="C1311" s="4" t="s">
        <v>130</v>
      </c>
      <c r="D1311" s="4" t="s">
        <v>378</v>
      </c>
      <c r="E1311" s="4" t="s">
        <v>103</v>
      </c>
      <c r="F1311" s="4" t="s">
        <v>131</v>
      </c>
      <c r="G1311" s="4" t="s">
        <v>132</v>
      </c>
      <c r="H1311" s="4" t="s">
        <v>167</v>
      </c>
      <c r="I1311" s="5" t="s">
        <v>4337</v>
      </c>
      <c r="J1311" s="5" t="s">
        <v>191</v>
      </c>
      <c r="K1311" s="5" t="s">
        <v>4337</v>
      </c>
      <c r="L1311" s="5" t="s">
        <v>200</v>
      </c>
      <c r="M1311" s="4" t="s">
        <v>223</v>
      </c>
      <c r="N1311" s="4" t="s">
        <v>4496</v>
      </c>
      <c r="O1311" s="4" t="s">
        <v>103</v>
      </c>
      <c r="P1311" s="4" t="s">
        <v>4496</v>
      </c>
      <c r="Q1311" s="4" t="s">
        <v>4497</v>
      </c>
      <c r="R1311" s="5">
        <v>61305</v>
      </c>
      <c r="S1311" s="5">
        <v>60</v>
      </c>
      <c r="T1311" s="5">
        <v>60</v>
      </c>
      <c r="U1311" s="4" t="s">
        <v>103</v>
      </c>
      <c r="V1311" s="4" t="s">
        <v>197</v>
      </c>
      <c r="W1311" s="4" t="s">
        <v>103</v>
      </c>
      <c r="X1311" s="4" t="s">
        <v>143</v>
      </c>
      <c r="Y1311" s="4">
        <v>68564</v>
      </c>
      <c r="Z1311" t="str">
        <f t="shared" si="21"/>
        <v>Dec-23</v>
      </c>
    </row>
    <row r="1312" spans="1:26" ht="43.2" x14ac:dyDescent="0.3">
      <c r="A1312" s="10">
        <v>163</v>
      </c>
      <c r="B1312" s="4" t="s">
        <v>129</v>
      </c>
      <c r="C1312" s="4" t="s">
        <v>130</v>
      </c>
      <c r="D1312" s="4" t="s">
        <v>378</v>
      </c>
      <c r="E1312" s="4" t="s">
        <v>103</v>
      </c>
      <c r="F1312" s="4" t="s">
        <v>131</v>
      </c>
      <c r="G1312" s="4" t="s">
        <v>132</v>
      </c>
      <c r="H1312" s="4" t="s">
        <v>167</v>
      </c>
      <c r="I1312" s="5" t="s">
        <v>4498</v>
      </c>
      <c r="J1312" s="5" t="s">
        <v>315</v>
      </c>
      <c r="K1312" s="5" t="s">
        <v>4499</v>
      </c>
      <c r="L1312" s="5" t="s">
        <v>216</v>
      </c>
      <c r="M1312" s="4" t="s">
        <v>223</v>
      </c>
      <c r="N1312" s="4" t="s">
        <v>4496</v>
      </c>
      <c r="O1312" s="4" t="s">
        <v>103</v>
      </c>
      <c r="P1312" s="4" t="s">
        <v>4500</v>
      </c>
      <c r="Q1312" s="4" t="s">
        <v>4501</v>
      </c>
      <c r="R1312" s="5">
        <v>61295</v>
      </c>
      <c r="S1312" s="5">
        <v>90</v>
      </c>
      <c r="T1312" s="5">
        <v>90</v>
      </c>
      <c r="U1312" s="4" t="s">
        <v>103</v>
      </c>
      <c r="V1312" s="4" t="s">
        <v>197</v>
      </c>
      <c r="W1312" s="4" t="s">
        <v>103</v>
      </c>
      <c r="X1312" s="4" t="s">
        <v>143</v>
      </c>
      <c r="Y1312" s="4" t="s">
        <v>152</v>
      </c>
      <c r="Z1312" t="str">
        <f t="shared" si="21"/>
        <v>Dec-23</v>
      </c>
    </row>
    <row r="1313" spans="1:26" ht="43.2" x14ac:dyDescent="0.3">
      <c r="A1313" s="10">
        <v>164</v>
      </c>
      <c r="B1313" s="4" t="s">
        <v>129</v>
      </c>
      <c r="C1313" s="4" t="s">
        <v>130</v>
      </c>
      <c r="D1313" s="4" t="s">
        <v>378</v>
      </c>
      <c r="E1313" s="4" t="s">
        <v>103</v>
      </c>
      <c r="F1313" s="4" t="s">
        <v>131</v>
      </c>
      <c r="G1313" s="4" t="s">
        <v>132</v>
      </c>
      <c r="H1313" s="4" t="s">
        <v>133</v>
      </c>
      <c r="I1313" s="5" t="s">
        <v>4502</v>
      </c>
      <c r="J1313" s="5" t="s">
        <v>202</v>
      </c>
      <c r="K1313" s="5" t="s">
        <v>4502</v>
      </c>
      <c r="L1313" s="5" t="s">
        <v>302</v>
      </c>
      <c r="M1313" s="4" t="s">
        <v>137</v>
      </c>
      <c r="N1313" s="4" t="s">
        <v>4503</v>
      </c>
      <c r="O1313" s="4" t="s">
        <v>103</v>
      </c>
      <c r="P1313" s="4" t="s">
        <v>4504</v>
      </c>
      <c r="Q1313" s="4" t="s">
        <v>4505</v>
      </c>
      <c r="R1313" s="5">
        <v>61329</v>
      </c>
      <c r="S1313" s="5">
        <v>30</v>
      </c>
      <c r="T1313" s="5">
        <v>30</v>
      </c>
      <c r="U1313" s="4" t="s">
        <v>4506</v>
      </c>
      <c r="V1313" s="4" t="s">
        <v>197</v>
      </c>
      <c r="W1313" s="4" t="s">
        <v>103</v>
      </c>
      <c r="X1313" s="4" t="s">
        <v>143</v>
      </c>
      <c r="Y1313" s="4">
        <v>68819</v>
      </c>
      <c r="Z1313" t="str">
        <f t="shared" si="21"/>
        <v>Dec-23</v>
      </c>
    </row>
    <row r="1314" spans="1:26" ht="57.6" x14ac:dyDescent="0.3">
      <c r="A1314" s="10">
        <v>165</v>
      </c>
      <c r="B1314" s="4" t="s">
        <v>129</v>
      </c>
      <c r="C1314" s="4" t="s">
        <v>130</v>
      </c>
      <c r="D1314" s="4" t="s">
        <v>378</v>
      </c>
      <c r="E1314" s="4" t="s">
        <v>103</v>
      </c>
      <c r="F1314" s="4" t="s">
        <v>131</v>
      </c>
      <c r="G1314" s="4" t="s">
        <v>132</v>
      </c>
      <c r="H1314" s="4" t="s">
        <v>133</v>
      </c>
      <c r="I1314" s="5" t="s">
        <v>4342</v>
      </c>
      <c r="J1314" s="5" t="s">
        <v>1057</v>
      </c>
      <c r="K1314" s="5" t="s">
        <v>4342</v>
      </c>
      <c r="L1314" s="5" t="s">
        <v>916</v>
      </c>
      <c r="M1314" s="4" t="s">
        <v>137</v>
      </c>
      <c r="N1314" s="4" t="s">
        <v>4507</v>
      </c>
      <c r="O1314" s="4" t="s">
        <v>103</v>
      </c>
      <c r="P1314" s="4" t="s">
        <v>4508</v>
      </c>
      <c r="Q1314" s="4" t="s">
        <v>4509</v>
      </c>
      <c r="R1314" s="5">
        <v>61330</v>
      </c>
      <c r="S1314" s="5">
        <v>30</v>
      </c>
      <c r="T1314" s="5">
        <v>30</v>
      </c>
      <c r="U1314" s="4" t="s">
        <v>4510</v>
      </c>
      <c r="V1314" s="4" t="s">
        <v>197</v>
      </c>
      <c r="W1314" s="4" t="s">
        <v>103</v>
      </c>
      <c r="X1314" s="4" t="s">
        <v>143</v>
      </c>
      <c r="Y1314" s="4">
        <v>68826</v>
      </c>
      <c r="Z1314" t="str">
        <f t="shared" si="21"/>
        <v>Dec-23</v>
      </c>
    </row>
    <row r="1315" spans="1:26" ht="43.2" x14ac:dyDescent="0.3">
      <c r="A1315" s="10">
        <v>166</v>
      </c>
      <c r="B1315" s="4" t="s">
        <v>129</v>
      </c>
      <c r="C1315" s="4" t="s">
        <v>130</v>
      </c>
      <c r="D1315" s="4" t="s">
        <v>378</v>
      </c>
      <c r="E1315" s="4" t="s">
        <v>103</v>
      </c>
      <c r="F1315" s="4" t="s">
        <v>131</v>
      </c>
      <c r="G1315" s="4" t="s">
        <v>166</v>
      </c>
      <c r="H1315" s="4" t="s">
        <v>133</v>
      </c>
      <c r="I1315" s="5" t="s">
        <v>4511</v>
      </c>
      <c r="J1315" s="5" t="s">
        <v>1912</v>
      </c>
      <c r="K1315" s="5" t="s">
        <v>4511</v>
      </c>
      <c r="L1315" s="5" t="s">
        <v>2482</v>
      </c>
      <c r="M1315" s="4" t="s">
        <v>263</v>
      </c>
      <c r="N1315" s="4" t="s">
        <v>4512</v>
      </c>
      <c r="O1315" s="4" t="s">
        <v>103</v>
      </c>
      <c r="P1315" s="4" t="s">
        <v>4513</v>
      </c>
      <c r="Q1315" s="4" t="s">
        <v>4514</v>
      </c>
      <c r="R1315" s="5">
        <v>61353</v>
      </c>
      <c r="S1315" s="5">
        <v>25</v>
      </c>
      <c r="T1315" s="5">
        <v>25</v>
      </c>
      <c r="U1315" s="4" t="s">
        <v>1384</v>
      </c>
      <c r="V1315" s="4" t="s">
        <v>151</v>
      </c>
      <c r="W1315" s="4" t="s">
        <v>103</v>
      </c>
      <c r="X1315" s="4" t="s">
        <v>143</v>
      </c>
      <c r="Y1315" s="4" t="s">
        <v>103</v>
      </c>
      <c r="Z1315" t="str">
        <f t="shared" si="21"/>
        <v>Dec-23</v>
      </c>
    </row>
    <row r="1316" spans="1:26" ht="43.2" x14ac:dyDescent="0.3">
      <c r="A1316" s="10">
        <v>167</v>
      </c>
      <c r="B1316" s="4" t="s">
        <v>129</v>
      </c>
      <c r="C1316" s="4" t="s">
        <v>130</v>
      </c>
      <c r="D1316" s="4" t="s">
        <v>378</v>
      </c>
      <c r="E1316" s="4" t="s">
        <v>103</v>
      </c>
      <c r="F1316" s="4" t="s">
        <v>131</v>
      </c>
      <c r="G1316" s="4" t="s">
        <v>166</v>
      </c>
      <c r="H1316" s="4" t="s">
        <v>133</v>
      </c>
      <c r="I1316" s="5" t="s">
        <v>4147</v>
      </c>
      <c r="J1316" s="5" t="s">
        <v>191</v>
      </c>
      <c r="K1316" s="5" t="s">
        <v>4147</v>
      </c>
      <c r="L1316" s="5" t="s">
        <v>1605</v>
      </c>
      <c r="M1316" s="4" t="s">
        <v>263</v>
      </c>
      <c r="N1316" s="4" t="s">
        <v>4358</v>
      </c>
      <c r="O1316" s="4" t="s">
        <v>103</v>
      </c>
      <c r="P1316" s="4" t="s">
        <v>4515</v>
      </c>
      <c r="Q1316" s="4" t="s">
        <v>4516</v>
      </c>
      <c r="R1316" s="5">
        <v>61407</v>
      </c>
      <c r="S1316" s="5">
        <v>20</v>
      </c>
      <c r="T1316" s="5">
        <v>20</v>
      </c>
      <c r="U1316" s="4" t="s">
        <v>606</v>
      </c>
      <c r="V1316" s="4" t="s">
        <v>197</v>
      </c>
      <c r="W1316" s="4" t="s">
        <v>103</v>
      </c>
      <c r="X1316" s="4" t="s">
        <v>143</v>
      </c>
      <c r="Y1316" s="4" t="s">
        <v>103</v>
      </c>
      <c r="Z1316" t="str">
        <f t="shared" si="21"/>
        <v>Dec-23</v>
      </c>
    </row>
    <row r="1317" spans="1:26" ht="57.6" x14ac:dyDescent="0.3">
      <c r="A1317" s="10">
        <v>168</v>
      </c>
      <c r="B1317" s="4" t="s">
        <v>129</v>
      </c>
      <c r="C1317" s="4" t="s">
        <v>130</v>
      </c>
      <c r="D1317" s="4" t="s">
        <v>378</v>
      </c>
      <c r="E1317" s="4" t="s">
        <v>103</v>
      </c>
      <c r="F1317" s="4" t="s">
        <v>131</v>
      </c>
      <c r="G1317" s="4" t="s">
        <v>132</v>
      </c>
      <c r="H1317" s="4" t="s">
        <v>167</v>
      </c>
      <c r="I1317" s="5" t="s">
        <v>4244</v>
      </c>
      <c r="J1317" s="5" t="s">
        <v>251</v>
      </c>
      <c r="K1317" s="5" t="s">
        <v>4244</v>
      </c>
      <c r="L1317" s="5" t="s">
        <v>2352</v>
      </c>
      <c r="M1317" s="4" t="s">
        <v>223</v>
      </c>
      <c r="N1317" s="4" t="s">
        <v>4517</v>
      </c>
      <c r="O1317" s="4" t="s">
        <v>170</v>
      </c>
      <c r="P1317" s="4" t="s">
        <v>4517</v>
      </c>
      <c r="Q1317" s="4" t="s">
        <v>4518</v>
      </c>
      <c r="R1317" s="5">
        <v>60488</v>
      </c>
      <c r="S1317" s="5">
        <v>15</v>
      </c>
      <c r="T1317" s="5">
        <v>15</v>
      </c>
      <c r="U1317" s="4" t="s">
        <v>663</v>
      </c>
      <c r="V1317" s="4" t="s">
        <v>142</v>
      </c>
      <c r="W1317" s="4" t="s">
        <v>103</v>
      </c>
      <c r="X1317" s="4" t="s">
        <v>143</v>
      </c>
      <c r="Y1317" s="4">
        <v>67596</v>
      </c>
      <c r="Z1317" t="str">
        <f t="shared" si="21"/>
        <v>Sep-23</v>
      </c>
    </row>
    <row r="1318" spans="1:26" ht="43.2" x14ac:dyDescent="0.3">
      <c r="A1318" s="10">
        <v>169</v>
      </c>
      <c r="B1318" s="4" t="s">
        <v>129</v>
      </c>
      <c r="C1318" s="4" t="s">
        <v>130</v>
      </c>
      <c r="D1318" s="4" t="s">
        <v>378</v>
      </c>
      <c r="E1318" s="4" t="s">
        <v>103</v>
      </c>
      <c r="F1318" s="4" t="s">
        <v>131</v>
      </c>
      <c r="G1318" s="4" t="s">
        <v>132</v>
      </c>
      <c r="H1318" s="4" t="s">
        <v>167</v>
      </c>
      <c r="I1318" s="5" t="s">
        <v>4082</v>
      </c>
      <c r="J1318" s="5" t="s">
        <v>175</v>
      </c>
      <c r="K1318" s="5" t="s">
        <v>4082</v>
      </c>
      <c r="L1318" s="5" t="s">
        <v>360</v>
      </c>
      <c r="M1318" s="4" t="s">
        <v>223</v>
      </c>
      <c r="N1318" s="4" t="s">
        <v>2938</v>
      </c>
      <c r="O1318" s="4" t="s">
        <v>103</v>
      </c>
      <c r="P1318" s="4" t="s">
        <v>4519</v>
      </c>
      <c r="Q1318" s="4" t="s">
        <v>4520</v>
      </c>
      <c r="R1318" s="5">
        <v>61038</v>
      </c>
      <c r="S1318" s="5">
        <v>30</v>
      </c>
      <c r="T1318" s="5">
        <v>30</v>
      </c>
      <c r="U1318" s="4" t="s">
        <v>370</v>
      </c>
      <c r="V1318" s="4" t="s">
        <v>142</v>
      </c>
      <c r="W1318" s="4" t="s">
        <v>103</v>
      </c>
      <c r="X1318" s="4" t="s">
        <v>143</v>
      </c>
      <c r="Y1318" s="4" t="s">
        <v>152</v>
      </c>
      <c r="Z1318" t="str">
        <f t="shared" si="21"/>
        <v>Oct-23</v>
      </c>
    </row>
    <row r="1319" spans="1:26" ht="43.2" x14ac:dyDescent="0.3">
      <c r="A1319" s="10">
        <v>170</v>
      </c>
      <c r="B1319" s="4" t="s">
        <v>129</v>
      </c>
      <c r="C1319" s="4" t="s">
        <v>130</v>
      </c>
      <c r="D1319" s="4" t="s">
        <v>378</v>
      </c>
      <c r="E1319" s="4" t="s">
        <v>103</v>
      </c>
      <c r="F1319" s="4" t="s">
        <v>131</v>
      </c>
      <c r="G1319" s="4" t="s">
        <v>132</v>
      </c>
      <c r="H1319" s="4" t="s">
        <v>133</v>
      </c>
      <c r="I1319" s="5" t="s">
        <v>4521</v>
      </c>
      <c r="J1319" s="5" t="s">
        <v>464</v>
      </c>
      <c r="K1319" s="5" t="s">
        <v>4521</v>
      </c>
      <c r="L1319" s="5" t="s">
        <v>435</v>
      </c>
      <c r="M1319" s="4" t="s">
        <v>137</v>
      </c>
      <c r="N1319" s="4" t="s">
        <v>4522</v>
      </c>
      <c r="O1319" s="4" t="s">
        <v>1757</v>
      </c>
      <c r="P1319" s="4" t="s">
        <v>4523</v>
      </c>
      <c r="Q1319" s="4" t="s">
        <v>4524</v>
      </c>
      <c r="R1319" s="5">
        <v>61857</v>
      </c>
      <c r="S1319" s="5">
        <v>30</v>
      </c>
      <c r="T1319" s="5">
        <v>30</v>
      </c>
      <c r="U1319" s="4" t="s">
        <v>4525</v>
      </c>
      <c r="V1319" s="4" t="s">
        <v>197</v>
      </c>
      <c r="W1319" s="4" t="s">
        <v>103</v>
      </c>
      <c r="X1319" s="4" t="s">
        <v>143</v>
      </c>
      <c r="Y1319" s="4" t="s">
        <v>2493</v>
      </c>
      <c r="Z1319" t="str">
        <f t="shared" si="21"/>
        <v>Dec-23</v>
      </c>
    </row>
    <row r="1320" spans="1:26" ht="43.2" x14ac:dyDescent="0.3">
      <c r="A1320" s="10">
        <v>171</v>
      </c>
      <c r="B1320" s="4" t="s">
        <v>129</v>
      </c>
      <c r="C1320" s="4" t="s">
        <v>130</v>
      </c>
      <c r="D1320" s="4" t="s">
        <v>378</v>
      </c>
      <c r="E1320" s="4" t="s">
        <v>103</v>
      </c>
      <c r="F1320" s="4" t="s">
        <v>4055</v>
      </c>
      <c r="G1320" s="4" t="s">
        <v>132</v>
      </c>
      <c r="H1320" s="4" t="s">
        <v>167</v>
      </c>
      <c r="I1320" s="5" t="s">
        <v>4502</v>
      </c>
      <c r="J1320" s="5" t="s">
        <v>302</v>
      </c>
      <c r="K1320" s="5" t="s">
        <v>4502</v>
      </c>
      <c r="L1320" s="5" t="s">
        <v>459</v>
      </c>
      <c r="M1320" s="4" t="s">
        <v>223</v>
      </c>
      <c r="N1320" s="4" t="s">
        <v>4526</v>
      </c>
      <c r="O1320" s="4" t="s">
        <v>1965</v>
      </c>
      <c r="P1320" s="4" t="s">
        <v>4527</v>
      </c>
      <c r="Q1320" s="4" t="s">
        <v>4528</v>
      </c>
      <c r="R1320" s="5">
        <v>61855</v>
      </c>
      <c r="S1320" s="5">
        <v>180</v>
      </c>
      <c r="T1320" s="5">
        <v>180</v>
      </c>
      <c r="U1320" s="4" t="s">
        <v>479</v>
      </c>
      <c r="V1320" s="4" t="s">
        <v>197</v>
      </c>
      <c r="W1320" s="4" t="s">
        <v>103</v>
      </c>
      <c r="X1320" s="4" t="s">
        <v>143</v>
      </c>
      <c r="Y1320" s="4" t="s">
        <v>167</v>
      </c>
      <c r="Z1320" t="str">
        <f t="shared" si="21"/>
        <v>Dec-23</v>
      </c>
    </row>
    <row r="1321" spans="1:26" ht="43.2" x14ac:dyDescent="0.3">
      <c r="A1321" s="10">
        <v>172</v>
      </c>
      <c r="B1321" s="4" t="s">
        <v>129</v>
      </c>
      <c r="C1321" s="4" t="s">
        <v>215</v>
      </c>
      <c r="D1321" s="4" t="s">
        <v>414</v>
      </c>
      <c r="E1321" s="4" t="s">
        <v>103</v>
      </c>
      <c r="F1321" s="4" t="s">
        <v>131</v>
      </c>
      <c r="G1321" s="4" t="s">
        <v>132</v>
      </c>
      <c r="H1321" s="4" t="s">
        <v>167</v>
      </c>
      <c r="I1321" s="5" t="s">
        <v>3985</v>
      </c>
      <c r="J1321" s="5" t="s">
        <v>155</v>
      </c>
      <c r="K1321" s="5" t="s">
        <v>3985</v>
      </c>
      <c r="L1321" s="5" t="s">
        <v>279</v>
      </c>
      <c r="M1321" s="4" t="s">
        <v>223</v>
      </c>
      <c r="N1321" s="4" t="s">
        <v>4529</v>
      </c>
      <c r="O1321" s="4" t="s">
        <v>103</v>
      </c>
      <c r="P1321" s="4" t="s">
        <v>4530</v>
      </c>
      <c r="Q1321" s="4" t="s">
        <v>4531</v>
      </c>
      <c r="R1321" s="5">
        <v>60336</v>
      </c>
      <c r="S1321" s="5">
        <v>30</v>
      </c>
      <c r="T1321" s="5">
        <v>30</v>
      </c>
      <c r="U1321" s="4" t="s">
        <v>4532</v>
      </c>
      <c r="V1321" s="4" t="s">
        <v>151</v>
      </c>
      <c r="W1321" s="4" t="s">
        <v>103</v>
      </c>
      <c r="X1321" s="4" t="s">
        <v>143</v>
      </c>
      <c r="Y1321" s="4">
        <v>66033</v>
      </c>
      <c r="Z1321" t="str">
        <f t="shared" si="21"/>
        <v>Sep-23</v>
      </c>
    </row>
    <row r="1322" spans="1:26" ht="43.2" x14ac:dyDescent="0.3">
      <c r="A1322" s="10">
        <v>173</v>
      </c>
      <c r="B1322" s="4" t="s">
        <v>129</v>
      </c>
      <c r="C1322" s="4" t="s">
        <v>215</v>
      </c>
      <c r="D1322" s="4" t="s">
        <v>414</v>
      </c>
      <c r="E1322" s="4" t="s">
        <v>103</v>
      </c>
      <c r="F1322" s="4" t="s">
        <v>131</v>
      </c>
      <c r="G1322" s="4" t="s">
        <v>132</v>
      </c>
      <c r="H1322" s="4" t="s">
        <v>133</v>
      </c>
      <c r="I1322" s="5" t="s">
        <v>4220</v>
      </c>
      <c r="J1322" s="5" t="s">
        <v>1091</v>
      </c>
      <c r="K1322" s="5" t="s">
        <v>4220</v>
      </c>
      <c r="L1322" s="5" t="s">
        <v>4533</v>
      </c>
      <c r="M1322" s="4" t="s">
        <v>137</v>
      </c>
      <c r="N1322" s="4" t="s">
        <v>4534</v>
      </c>
      <c r="O1322" s="4" t="s">
        <v>103</v>
      </c>
      <c r="P1322" s="4" t="s">
        <v>4535</v>
      </c>
      <c r="Q1322" s="4" t="s">
        <v>4536</v>
      </c>
      <c r="R1322" s="5">
        <v>60407</v>
      </c>
      <c r="S1322" s="5">
        <v>53</v>
      </c>
      <c r="T1322" s="5">
        <v>53</v>
      </c>
      <c r="U1322" s="4" t="s">
        <v>731</v>
      </c>
      <c r="V1322" s="4" t="s">
        <v>142</v>
      </c>
      <c r="W1322" s="4" t="s">
        <v>103</v>
      </c>
      <c r="X1322" s="4" t="s">
        <v>143</v>
      </c>
      <c r="Y1322" s="4" t="s">
        <v>152</v>
      </c>
      <c r="Z1322" t="str">
        <f t="shared" si="21"/>
        <v>Sep-23</v>
      </c>
    </row>
    <row r="1323" spans="1:26" ht="43.2" x14ac:dyDescent="0.3">
      <c r="A1323" s="10">
        <v>174</v>
      </c>
      <c r="B1323" s="4" t="s">
        <v>129</v>
      </c>
      <c r="C1323" s="4" t="s">
        <v>215</v>
      </c>
      <c r="D1323" s="4" t="s">
        <v>414</v>
      </c>
      <c r="E1323" s="4" t="s">
        <v>103</v>
      </c>
      <c r="F1323" s="4" t="s">
        <v>131</v>
      </c>
      <c r="G1323" s="4" t="s">
        <v>132</v>
      </c>
      <c r="H1323" s="4" t="s">
        <v>133</v>
      </c>
      <c r="I1323" s="5" t="s">
        <v>4027</v>
      </c>
      <c r="J1323" s="5" t="s">
        <v>2590</v>
      </c>
      <c r="K1323" s="5" t="s">
        <v>4027</v>
      </c>
      <c r="L1323" s="5" t="s">
        <v>467</v>
      </c>
      <c r="M1323" s="4" t="s">
        <v>137</v>
      </c>
      <c r="N1323" s="4" t="s">
        <v>4537</v>
      </c>
      <c r="O1323" s="4" t="s">
        <v>103</v>
      </c>
      <c r="P1323" s="4" t="s">
        <v>4537</v>
      </c>
      <c r="Q1323" s="4" t="s">
        <v>4538</v>
      </c>
      <c r="R1323" s="5">
        <v>60691</v>
      </c>
      <c r="S1323" s="5">
        <v>10</v>
      </c>
      <c r="T1323" s="5">
        <v>10</v>
      </c>
      <c r="U1323" s="4" t="s">
        <v>472</v>
      </c>
      <c r="V1323" s="4" t="s">
        <v>151</v>
      </c>
      <c r="W1323" s="4" t="s">
        <v>103</v>
      </c>
      <c r="X1323" s="4" t="s">
        <v>143</v>
      </c>
      <c r="Y1323" s="4">
        <v>67668</v>
      </c>
      <c r="Z1323" t="str">
        <f t="shared" si="21"/>
        <v>Sep-23</v>
      </c>
    </row>
    <row r="1324" spans="1:26" ht="43.2" x14ac:dyDescent="0.3">
      <c r="A1324" s="10">
        <v>175</v>
      </c>
      <c r="B1324" s="4" t="s">
        <v>129</v>
      </c>
      <c r="C1324" s="4" t="s">
        <v>215</v>
      </c>
      <c r="D1324" s="4" t="s">
        <v>414</v>
      </c>
      <c r="E1324" s="4" t="s">
        <v>103</v>
      </c>
      <c r="F1324" s="4" t="s">
        <v>131</v>
      </c>
      <c r="G1324" s="4" t="s">
        <v>132</v>
      </c>
      <c r="H1324" s="4" t="s">
        <v>133</v>
      </c>
      <c r="I1324" s="5" t="s">
        <v>4539</v>
      </c>
      <c r="J1324" s="5" t="s">
        <v>515</v>
      </c>
      <c r="K1324" s="5" t="s">
        <v>4539</v>
      </c>
      <c r="L1324" s="5" t="s">
        <v>192</v>
      </c>
      <c r="M1324" s="4" t="s">
        <v>137</v>
      </c>
      <c r="N1324" s="4" t="s">
        <v>4540</v>
      </c>
      <c r="O1324" s="4" t="s">
        <v>103</v>
      </c>
      <c r="P1324" s="4" t="s">
        <v>4540</v>
      </c>
      <c r="Q1324" s="4" t="s">
        <v>4541</v>
      </c>
      <c r="R1324" s="5">
        <v>60884</v>
      </c>
      <c r="S1324" s="5">
        <v>40</v>
      </c>
      <c r="T1324" s="5">
        <v>40</v>
      </c>
      <c r="U1324" s="4" t="s">
        <v>4542</v>
      </c>
      <c r="V1324" s="4" t="s">
        <v>197</v>
      </c>
      <c r="W1324" s="4" t="s">
        <v>103</v>
      </c>
      <c r="X1324" s="4" t="s">
        <v>143</v>
      </c>
      <c r="Y1324" s="4">
        <v>67868</v>
      </c>
      <c r="Z1324" t="str">
        <f t="shared" si="21"/>
        <v>Oct-23</v>
      </c>
    </row>
    <row r="1325" spans="1:26" ht="43.2" x14ac:dyDescent="0.3">
      <c r="A1325" s="10">
        <v>176</v>
      </c>
      <c r="B1325" s="4" t="s">
        <v>129</v>
      </c>
      <c r="C1325" s="4" t="s">
        <v>215</v>
      </c>
      <c r="D1325" s="4" t="s">
        <v>414</v>
      </c>
      <c r="E1325" s="4" t="s">
        <v>103</v>
      </c>
      <c r="F1325" s="4" t="s">
        <v>131</v>
      </c>
      <c r="G1325" s="4" t="s">
        <v>132</v>
      </c>
      <c r="H1325" s="4" t="s">
        <v>167</v>
      </c>
      <c r="I1325" s="5" t="s">
        <v>4191</v>
      </c>
      <c r="J1325" s="5" t="s">
        <v>154</v>
      </c>
      <c r="K1325" s="5" t="s">
        <v>4191</v>
      </c>
      <c r="L1325" s="5" t="s">
        <v>155</v>
      </c>
      <c r="M1325" s="4" t="s">
        <v>223</v>
      </c>
      <c r="N1325" s="4" t="s">
        <v>1395</v>
      </c>
      <c r="O1325" s="4" t="s">
        <v>103</v>
      </c>
      <c r="P1325" s="4" t="s">
        <v>1395</v>
      </c>
      <c r="Q1325" s="4" t="s">
        <v>4543</v>
      </c>
      <c r="R1325" s="5">
        <v>61077</v>
      </c>
      <c r="S1325" s="5">
        <v>30</v>
      </c>
      <c r="T1325" s="5">
        <v>30</v>
      </c>
      <c r="U1325" s="4" t="s">
        <v>370</v>
      </c>
      <c r="V1325" s="4" t="s">
        <v>151</v>
      </c>
      <c r="W1325" s="4" t="s">
        <v>103</v>
      </c>
      <c r="X1325" s="4" t="s">
        <v>143</v>
      </c>
      <c r="Y1325" s="4" t="s">
        <v>152</v>
      </c>
      <c r="Z1325" t="str">
        <f t="shared" si="21"/>
        <v>Nov-23</v>
      </c>
    </row>
    <row r="1326" spans="1:26" ht="43.2" x14ac:dyDescent="0.3">
      <c r="A1326" s="10">
        <v>177</v>
      </c>
      <c r="B1326" s="4" t="s">
        <v>129</v>
      </c>
      <c r="C1326" s="4" t="s">
        <v>215</v>
      </c>
      <c r="D1326" s="4" t="s">
        <v>414</v>
      </c>
      <c r="E1326" s="4" t="s">
        <v>103</v>
      </c>
      <c r="F1326" s="4" t="s">
        <v>131</v>
      </c>
      <c r="G1326" s="4" t="s">
        <v>132</v>
      </c>
      <c r="H1326" s="4" t="s">
        <v>133</v>
      </c>
      <c r="I1326" s="5" t="s">
        <v>4544</v>
      </c>
      <c r="J1326" s="5" t="s">
        <v>216</v>
      </c>
      <c r="K1326" s="5" t="s">
        <v>4544</v>
      </c>
      <c r="L1326" s="5" t="s">
        <v>202</v>
      </c>
      <c r="M1326" s="4" t="s">
        <v>137</v>
      </c>
      <c r="N1326" s="4" t="s">
        <v>4545</v>
      </c>
      <c r="O1326" s="4" t="s">
        <v>103</v>
      </c>
      <c r="P1326" s="4" t="s">
        <v>4546</v>
      </c>
      <c r="Q1326" s="4" t="s">
        <v>4547</v>
      </c>
      <c r="R1326" s="5">
        <v>61202</v>
      </c>
      <c r="S1326" s="5">
        <v>30</v>
      </c>
      <c r="T1326" s="5">
        <v>30</v>
      </c>
      <c r="U1326" s="4" t="s">
        <v>4548</v>
      </c>
      <c r="V1326" s="4" t="s">
        <v>197</v>
      </c>
      <c r="W1326" s="4" t="s">
        <v>103</v>
      </c>
      <c r="X1326" s="4" t="s">
        <v>143</v>
      </c>
      <c r="Y1326" s="4">
        <v>68086</v>
      </c>
      <c r="Z1326" t="str">
        <f t="shared" si="21"/>
        <v>Nov-23</v>
      </c>
    </row>
    <row r="1327" spans="1:26" ht="72" x14ac:dyDescent="0.3">
      <c r="A1327" s="10">
        <v>178</v>
      </c>
      <c r="B1327" s="4" t="s">
        <v>129</v>
      </c>
      <c r="C1327" s="4" t="s">
        <v>215</v>
      </c>
      <c r="D1327" s="4" t="s">
        <v>414</v>
      </c>
      <c r="E1327" s="4" t="s">
        <v>103</v>
      </c>
      <c r="F1327" s="4" t="s">
        <v>131</v>
      </c>
      <c r="G1327" s="4" t="s">
        <v>132</v>
      </c>
      <c r="H1327" s="4" t="s">
        <v>133</v>
      </c>
      <c r="I1327" s="5" t="s">
        <v>4488</v>
      </c>
      <c r="J1327" s="5" t="s">
        <v>183</v>
      </c>
      <c r="K1327" s="5" t="s">
        <v>4488</v>
      </c>
      <c r="L1327" s="5" t="s">
        <v>2352</v>
      </c>
      <c r="M1327" s="4" t="s">
        <v>137</v>
      </c>
      <c r="N1327" s="4" t="s">
        <v>4549</v>
      </c>
      <c r="O1327" s="4" t="s">
        <v>103</v>
      </c>
      <c r="P1327" s="4" t="s">
        <v>4550</v>
      </c>
      <c r="Q1327" s="4" t="s">
        <v>4551</v>
      </c>
      <c r="R1327" s="5">
        <v>61236</v>
      </c>
      <c r="S1327" s="5">
        <v>45</v>
      </c>
      <c r="T1327" s="5">
        <v>45</v>
      </c>
      <c r="U1327" s="4" t="s">
        <v>4552</v>
      </c>
      <c r="V1327" s="4" t="s">
        <v>142</v>
      </c>
      <c r="W1327" s="4" t="s">
        <v>103</v>
      </c>
      <c r="X1327" s="4" t="s">
        <v>143</v>
      </c>
      <c r="Y1327" s="4">
        <v>68100</v>
      </c>
      <c r="Z1327" t="str">
        <f t="shared" si="21"/>
        <v>Nov-23</v>
      </c>
    </row>
    <row r="1328" spans="1:26" ht="43.2" x14ac:dyDescent="0.3">
      <c r="A1328" s="10">
        <v>179</v>
      </c>
      <c r="B1328" s="4" t="s">
        <v>129</v>
      </c>
      <c r="C1328" s="4" t="s">
        <v>215</v>
      </c>
      <c r="D1328" s="4" t="s">
        <v>414</v>
      </c>
      <c r="E1328" s="4" t="s">
        <v>103</v>
      </c>
      <c r="F1328" s="4" t="s">
        <v>131</v>
      </c>
      <c r="G1328" s="4" t="s">
        <v>166</v>
      </c>
      <c r="H1328" s="4" t="s">
        <v>133</v>
      </c>
      <c r="I1328" s="5" t="s">
        <v>4133</v>
      </c>
      <c r="J1328" s="5" t="s">
        <v>1813</v>
      </c>
      <c r="K1328" s="5" t="s">
        <v>4133</v>
      </c>
      <c r="L1328" s="5" t="s">
        <v>217</v>
      </c>
      <c r="M1328" s="4" t="s">
        <v>263</v>
      </c>
      <c r="N1328" s="4" t="s">
        <v>4553</v>
      </c>
      <c r="O1328" s="4" t="s">
        <v>103</v>
      </c>
      <c r="P1328" s="4" t="s">
        <v>4554</v>
      </c>
      <c r="Q1328" s="4" t="s">
        <v>4555</v>
      </c>
      <c r="R1328" s="5">
        <v>61230</v>
      </c>
      <c r="S1328" s="5">
        <v>30</v>
      </c>
      <c r="T1328" s="5">
        <v>30</v>
      </c>
      <c r="U1328" s="4" t="s">
        <v>165</v>
      </c>
      <c r="V1328" s="4" t="s">
        <v>197</v>
      </c>
      <c r="W1328" s="4" t="s">
        <v>103</v>
      </c>
      <c r="X1328" s="4" t="s">
        <v>143</v>
      </c>
      <c r="Y1328" s="4" t="s">
        <v>103</v>
      </c>
      <c r="Z1328" t="str">
        <f t="shared" si="21"/>
        <v>Nov-23</v>
      </c>
    </row>
    <row r="1329" spans="1:26" ht="72" x14ac:dyDescent="0.3">
      <c r="A1329" s="10">
        <v>180</v>
      </c>
      <c r="B1329" s="4" t="s">
        <v>129</v>
      </c>
      <c r="C1329" s="4" t="s">
        <v>215</v>
      </c>
      <c r="D1329" s="4" t="s">
        <v>414</v>
      </c>
      <c r="E1329" s="4" t="s">
        <v>103</v>
      </c>
      <c r="F1329" s="4" t="s">
        <v>131</v>
      </c>
      <c r="G1329" s="4" t="s">
        <v>132</v>
      </c>
      <c r="H1329" s="4" t="s">
        <v>167</v>
      </c>
      <c r="I1329" s="5" t="s">
        <v>4346</v>
      </c>
      <c r="J1329" s="5" t="s">
        <v>550</v>
      </c>
      <c r="K1329" s="5" t="s">
        <v>4346</v>
      </c>
      <c r="L1329" s="5" t="s">
        <v>576</v>
      </c>
      <c r="M1329" s="4" t="s">
        <v>223</v>
      </c>
      <c r="N1329" s="4" t="s">
        <v>4556</v>
      </c>
      <c r="O1329" s="4" t="s">
        <v>103</v>
      </c>
      <c r="P1329" s="4" t="s">
        <v>4556</v>
      </c>
      <c r="Q1329" s="4" t="s">
        <v>4557</v>
      </c>
      <c r="R1329" s="5">
        <v>61336</v>
      </c>
      <c r="S1329" s="5">
        <v>750</v>
      </c>
      <c r="T1329" s="5">
        <v>750</v>
      </c>
      <c r="U1329" s="4" t="s">
        <v>4558</v>
      </c>
      <c r="V1329" s="4" t="s">
        <v>142</v>
      </c>
      <c r="W1329" s="4" t="s">
        <v>103</v>
      </c>
      <c r="X1329" s="4" t="s">
        <v>143</v>
      </c>
      <c r="Y1329" s="4" t="s">
        <v>152</v>
      </c>
      <c r="Z1329" t="str">
        <f t="shared" si="21"/>
        <v>Dec-23</v>
      </c>
    </row>
    <row r="1330" spans="1:26" ht="57.6" x14ac:dyDescent="0.3">
      <c r="A1330" s="10">
        <v>181</v>
      </c>
      <c r="B1330" s="4" t="s">
        <v>129</v>
      </c>
      <c r="C1330" s="4" t="s">
        <v>215</v>
      </c>
      <c r="D1330" s="4" t="s">
        <v>414</v>
      </c>
      <c r="E1330" s="4" t="s">
        <v>103</v>
      </c>
      <c r="F1330" s="4" t="s">
        <v>131</v>
      </c>
      <c r="G1330" s="4" t="s">
        <v>132</v>
      </c>
      <c r="H1330" s="4" t="s">
        <v>133</v>
      </c>
      <c r="I1330" s="5" t="s">
        <v>4159</v>
      </c>
      <c r="J1330" s="5" t="s">
        <v>361</v>
      </c>
      <c r="K1330" s="5" t="s">
        <v>4159</v>
      </c>
      <c r="L1330" s="5" t="s">
        <v>2006</v>
      </c>
      <c r="M1330" s="4" t="s">
        <v>137</v>
      </c>
      <c r="N1330" s="4" t="s">
        <v>4559</v>
      </c>
      <c r="O1330" s="4" t="s">
        <v>103</v>
      </c>
      <c r="P1330" s="4" t="s">
        <v>4560</v>
      </c>
      <c r="Q1330" s="4" t="s">
        <v>4561</v>
      </c>
      <c r="R1330" s="5">
        <v>61393</v>
      </c>
      <c r="S1330" s="5">
        <v>45</v>
      </c>
      <c r="T1330" s="5">
        <v>45</v>
      </c>
      <c r="U1330" s="4" t="s">
        <v>719</v>
      </c>
      <c r="V1330" s="4" t="s">
        <v>142</v>
      </c>
      <c r="W1330" s="4" t="s">
        <v>103</v>
      </c>
      <c r="X1330" s="4" t="s">
        <v>143</v>
      </c>
      <c r="Y1330" s="4" t="s">
        <v>152</v>
      </c>
      <c r="Z1330" t="str">
        <f t="shared" si="21"/>
        <v>Dec-23</v>
      </c>
    </row>
    <row r="1331" spans="1:26" ht="43.2" x14ac:dyDescent="0.3">
      <c r="A1331" s="10">
        <v>182</v>
      </c>
      <c r="B1331" s="4" t="s">
        <v>129</v>
      </c>
      <c r="C1331" s="4" t="s">
        <v>215</v>
      </c>
      <c r="D1331" s="4" t="s">
        <v>414</v>
      </c>
      <c r="E1331" s="4" t="s">
        <v>103</v>
      </c>
      <c r="F1331" s="4" t="s">
        <v>131</v>
      </c>
      <c r="G1331" s="4" t="s">
        <v>132</v>
      </c>
      <c r="H1331" s="4" t="s">
        <v>167</v>
      </c>
      <c r="I1331" s="5" t="s">
        <v>4562</v>
      </c>
      <c r="J1331" s="5" t="s">
        <v>467</v>
      </c>
      <c r="K1331" s="5" t="s">
        <v>4562</v>
      </c>
      <c r="L1331" s="5" t="s">
        <v>740</v>
      </c>
      <c r="M1331" s="4" t="s">
        <v>223</v>
      </c>
      <c r="N1331" s="4" t="s">
        <v>4563</v>
      </c>
      <c r="O1331" s="4" t="s">
        <v>103</v>
      </c>
      <c r="P1331" s="4" t="s">
        <v>4564</v>
      </c>
      <c r="Q1331" s="4" t="s">
        <v>4565</v>
      </c>
      <c r="R1331" s="5">
        <v>61415</v>
      </c>
      <c r="S1331" s="5">
        <v>40</v>
      </c>
      <c r="T1331" s="5">
        <v>40</v>
      </c>
      <c r="U1331" s="4" t="s">
        <v>207</v>
      </c>
      <c r="V1331" s="4" t="s">
        <v>151</v>
      </c>
      <c r="W1331" s="4" t="s">
        <v>103</v>
      </c>
      <c r="X1331" s="4" t="s">
        <v>143</v>
      </c>
      <c r="Y1331" s="4" t="s">
        <v>152</v>
      </c>
      <c r="Z1331" t="str">
        <f t="shared" si="21"/>
        <v>Dec-23</v>
      </c>
    </row>
    <row r="1332" spans="1:26" ht="43.2" x14ac:dyDescent="0.3">
      <c r="A1332" s="10">
        <v>183</v>
      </c>
      <c r="B1332" s="4" t="s">
        <v>129</v>
      </c>
      <c r="C1332" s="4" t="s">
        <v>215</v>
      </c>
      <c r="D1332" s="4" t="s">
        <v>1550</v>
      </c>
      <c r="E1332" s="4" t="s">
        <v>103</v>
      </c>
      <c r="F1332" s="4" t="s">
        <v>131</v>
      </c>
      <c r="G1332" s="4" t="s">
        <v>166</v>
      </c>
      <c r="H1332" s="4" t="s">
        <v>133</v>
      </c>
      <c r="I1332" s="5" t="s">
        <v>4220</v>
      </c>
      <c r="J1332" s="5" t="s">
        <v>251</v>
      </c>
      <c r="K1332" s="5" t="s">
        <v>4220</v>
      </c>
      <c r="L1332" s="5" t="s">
        <v>160</v>
      </c>
      <c r="M1332" s="4" t="s">
        <v>263</v>
      </c>
      <c r="N1332" s="4" t="s">
        <v>1503</v>
      </c>
      <c r="O1332" s="4" t="s">
        <v>1503</v>
      </c>
      <c r="P1332" s="4" t="s">
        <v>1503</v>
      </c>
      <c r="Q1332" s="4" t="s">
        <v>4566</v>
      </c>
      <c r="R1332" s="5">
        <v>60366</v>
      </c>
      <c r="S1332" s="5">
        <v>120</v>
      </c>
      <c r="T1332" s="5">
        <v>120</v>
      </c>
      <c r="U1332" s="4" t="s">
        <v>4567</v>
      </c>
      <c r="V1332" s="4" t="s">
        <v>142</v>
      </c>
      <c r="W1332" s="4" t="s">
        <v>103</v>
      </c>
      <c r="X1332" s="4" t="s">
        <v>143</v>
      </c>
      <c r="Y1332" s="4" t="s">
        <v>103</v>
      </c>
      <c r="Z1332" t="str">
        <f t="shared" si="21"/>
        <v>Sep-23</v>
      </c>
    </row>
    <row r="1333" spans="1:26" ht="43.2" x14ac:dyDescent="0.3">
      <c r="A1333" s="10">
        <v>184</v>
      </c>
      <c r="B1333" s="4" t="s">
        <v>129</v>
      </c>
      <c r="C1333" s="4" t="s">
        <v>215</v>
      </c>
      <c r="D1333" s="4" t="s">
        <v>1548</v>
      </c>
      <c r="E1333" s="4" t="s">
        <v>103</v>
      </c>
      <c r="F1333" s="4" t="s">
        <v>131</v>
      </c>
      <c r="G1333" s="4" t="s">
        <v>132</v>
      </c>
      <c r="H1333" s="4" t="s">
        <v>167</v>
      </c>
      <c r="I1333" s="5" t="s">
        <v>4393</v>
      </c>
      <c r="J1333" s="5" t="s">
        <v>242</v>
      </c>
      <c r="K1333" s="5" t="s">
        <v>4393</v>
      </c>
      <c r="L1333" s="5" t="s">
        <v>353</v>
      </c>
      <c r="M1333" s="4" t="s">
        <v>223</v>
      </c>
      <c r="N1333" s="4" t="s">
        <v>4568</v>
      </c>
      <c r="O1333" s="4" t="s">
        <v>103</v>
      </c>
      <c r="P1333" s="4" t="s">
        <v>4569</v>
      </c>
      <c r="Q1333" s="4" t="s">
        <v>4570</v>
      </c>
      <c r="R1333" s="5">
        <v>61095</v>
      </c>
      <c r="S1333" s="5">
        <v>60</v>
      </c>
      <c r="T1333" s="5">
        <v>60</v>
      </c>
      <c r="U1333" s="4" t="s">
        <v>1334</v>
      </c>
      <c r="V1333" s="4" t="s">
        <v>151</v>
      </c>
      <c r="W1333" s="4" t="s">
        <v>103</v>
      </c>
      <c r="X1333" s="4" t="s">
        <v>143</v>
      </c>
      <c r="Y1333" s="4" t="s">
        <v>152</v>
      </c>
      <c r="Z1333" t="str">
        <f t="shared" si="21"/>
        <v>Nov-23</v>
      </c>
    </row>
    <row r="1334" spans="1:26" ht="72" x14ac:dyDescent="0.3">
      <c r="A1334" s="10">
        <v>185</v>
      </c>
      <c r="B1334" s="4" t="s">
        <v>129</v>
      </c>
      <c r="C1334" s="4" t="s">
        <v>215</v>
      </c>
      <c r="D1334" s="4" t="s">
        <v>1548</v>
      </c>
      <c r="E1334" s="4" t="s">
        <v>103</v>
      </c>
      <c r="F1334" s="4" t="s">
        <v>131</v>
      </c>
      <c r="G1334" s="4" t="s">
        <v>166</v>
      </c>
      <c r="H1334" s="4" t="s">
        <v>167</v>
      </c>
      <c r="I1334" s="5" t="s">
        <v>4571</v>
      </c>
      <c r="J1334" s="5" t="s">
        <v>978</v>
      </c>
      <c r="K1334" s="5" t="s">
        <v>4571</v>
      </c>
      <c r="L1334" s="5" t="s">
        <v>474</v>
      </c>
      <c r="M1334" s="4" t="s">
        <v>168</v>
      </c>
      <c r="N1334" s="4" t="s">
        <v>4461</v>
      </c>
      <c r="O1334" s="4" t="s">
        <v>4461</v>
      </c>
      <c r="P1334" s="4" t="s">
        <v>4461</v>
      </c>
      <c r="Q1334" s="4" t="s">
        <v>4572</v>
      </c>
      <c r="R1334" s="5">
        <v>61308</v>
      </c>
      <c r="S1334" s="5">
        <v>420</v>
      </c>
      <c r="T1334" s="5">
        <v>420</v>
      </c>
      <c r="U1334" s="4" t="s">
        <v>4573</v>
      </c>
      <c r="V1334" s="4" t="s">
        <v>142</v>
      </c>
      <c r="W1334" s="4" t="s">
        <v>103</v>
      </c>
      <c r="X1334" s="4" t="s">
        <v>143</v>
      </c>
      <c r="Y1334" s="4" t="s">
        <v>103</v>
      </c>
      <c r="Z1334" t="str">
        <f t="shared" si="21"/>
        <v>Dec-23</v>
      </c>
    </row>
    <row r="1335" spans="1:26" ht="43.2" x14ac:dyDescent="0.3">
      <c r="A1335" s="10">
        <v>186</v>
      </c>
      <c r="B1335" s="4" t="s">
        <v>129</v>
      </c>
      <c r="C1335" s="4" t="s">
        <v>440</v>
      </c>
      <c r="D1335" s="4" t="s">
        <v>454</v>
      </c>
      <c r="E1335" s="4" t="s">
        <v>103</v>
      </c>
      <c r="F1335" s="4" t="s">
        <v>131</v>
      </c>
      <c r="G1335" s="4" t="s">
        <v>132</v>
      </c>
      <c r="H1335" s="4" t="s">
        <v>133</v>
      </c>
      <c r="I1335" s="5" t="s">
        <v>4220</v>
      </c>
      <c r="J1335" s="5" t="s">
        <v>897</v>
      </c>
      <c r="K1335" s="5" t="s">
        <v>4220</v>
      </c>
      <c r="L1335" s="5" t="s">
        <v>234</v>
      </c>
      <c r="M1335" s="4" t="s">
        <v>137</v>
      </c>
      <c r="N1335" s="4" t="s">
        <v>4574</v>
      </c>
      <c r="O1335" s="4" t="s">
        <v>103</v>
      </c>
      <c r="P1335" s="4" t="s">
        <v>4575</v>
      </c>
      <c r="Q1335" s="4" t="s">
        <v>4576</v>
      </c>
      <c r="R1335" s="5">
        <v>60364</v>
      </c>
      <c r="S1335" s="5">
        <v>50</v>
      </c>
      <c r="T1335" s="5">
        <v>50</v>
      </c>
      <c r="U1335" s="4" t="s">
        <v>4361</v>
      </c>
      <c r="V1335" s="4" t="s">
        <v>197</v>
      </c>
      <c r="W1335" s="4" t="s">
        <v>103</v>
      </c>
      <c r="X1335" s="4" t="s">
        <v>143</v>
      </c>
      <c r="Y1335" s="4">
        <v>67545</v>
      </c>
      <c r="Z1335" t="str">
        <f t="shared" si="21"/>
        <v>Sep-23</v>
      </c>
    </row>
    <row r="1336" spans="1:26" ht="43.2" x14ac:dyDescent="0.3">
      <c r="A1336" s="10">
        <v>187</v>
      </c>
      <c r="B1336" s="4" t="s">
        <v>129</v>
      </c>
      <c r="C1336" s="4" t="s">
        <v>440</v>
      </c>
      <c r="D1336" s="4" t="s">
        <v>454</v>
      </c>
      <c r="E1336" s="4" t="s">
        <v>103</v>
      </c>
      <c r="F1336" s="4" t="s">
        <v>131</v>
      </c>
      <c r="G1336" s="4" t="s">
        <v>166</v>
      </c>
      <c r="H1336" s="4" t="s">
        <v>133</v>
      </c>
      <c r="I1336" s="5" t="s">
        <v>4010</v>
      </c>
      <c r="J1336" s="5" t="s">
        <v>242</v>
      </c>
      <c r="K1336" s="5" t="s">
        <v>4010</v>
      </c>
      <c r="L1336" s="5" t="s">
        <v>270</v>
      </c>
      <c r="M1336" s="4" t="s">
        <v>263</v>
      </c>
      <c r="N1336" s="4" t="s">
        <v>4577</v>
      </c>
      <c r="O1336" s="4" t="s">
        <v>103</v>
      </c>
      <c r="P1336" s="4" t="s">
        <v>4578</v>
      </c>
      <c r="Q1336" s="4" t="s">
        <v>4579</v>
      </c>
      <c r="R1336" s="5">
        <v>60540</v>
      </c>
      <c r="S1336" s="5">
        <v>20</v>
      </c>
      <c r="T1336" s="5">
        <v>20</v>
      </c>
      <c r="U1336" s="4" t="s">
        <v>4014</v>
      </c>
      <c r="V1336" s="4" t="s">
        <v>151</v>
      </c>
      <c r="W1336" s="4" t="s">
        <v>103</v>
      </c>
      <c r="X1336" s="4" t="s">
        <v>143</v>
      </c>
      <c r="Y1336" s="4" t="s">
        <v>103</v>
      </c>
      <c r="Z1336" t="str">
        <f t="shared" si="21"/>
        <v>Sep-23</v>
      </c>
    </row>
    <row r="1337" spans="1:26" ht="43.2" x14ac:dyDescent="0.3">
      <c r="A1337" s="10">
        <v>188</v>
      </c>
      <c r="B1337" s="4" t="s">
        <v>129</v>
      </c>
      <c r="C1337" s="4" t="s">
        <v>440</v>
      </c>
      <c r="D1337" s="4" t="s">
        <v>454</v>
      </c>
      <c r="E1337" s="4" t="s">
        <v>103</v>
      </c>
      <c r="F1337" s="4" t="s">
        <v>131</v>
      </c>
      <c r="G1337" s="4" t="s">
        <v>132</v>
      </c>
      <c r="H1337" s="4" t="s">
        <v>133</v>
      </c>
      <c r="I1337" s="5" t="s">
        <v>4010</v>
      </c>
      <c r="J1337" s="5" t="s">
        <v>862</v>
      </c>
      <c r="K1337" s="5" t="s">
        <v>4010</v>
      </c>
      <c r="L1337" s="5" t="s">
        <v>550</v>
      </c>
      <c r="M1337" s="4" t="s">
        <v>137</v>
      </c>
      <c r="N1337" s="4" t="s">
        <v>4580</v>
      </c>
      <c r="O1337" s="4" t="s">
        <v>103</v>
      </c>
      <c r="P1337" s="4" t="s">
        <v>4581</v>
      </c>
      <c r="Q1337" s="4" t="s">
        <v>4582</v>
      </c>
      <c r="R1337" s="5">
        <v>60472</v>
      </c>
      <c r="S1337" s="5">
        <v>340</v>
      </c>
      <c r="T1337" s="5">
        <v>340</v>
      </c>
      <c r="U1337" s="4" t="s">
        <v>1050</v>
      </c>
      <c r="V1337" s="4" t="s">
        <v>197</v>
      </c>
      <c r="W1337" s="4" t="s">
        <v>103</v>
      </c>
      <c r="X1337" s="4" t="s">
        <v>394</v>
      </c>
      <c r="Y1337" s="4">
        <v>67480</v>
      </c>
      <c r="Z1337" t="str">
        <f t="shared" si="21"/>
        <v>Sep-23</v>
      </c>
    </row>
    <row r="1338" spans="1:26" ht="43.2" x14ac:dyDescent="0.3">
      <c r="A1338" s="10">
        <v>189</v>
      </c>
      <c r="B1338" s="4" t="s">
        <v>129</v>
      </c>
      <c r="C1338" s="4" t="s">
        <v>440</v>
      </c>
      <c r="D1338" s="4" t="s">
        <v>454</v>
      </c>
      <c r="E1338" s="4" t="s">
        <v>103</v>
      </c>
      <c r="F1338" s="4" t="s">
        <v>131</v>
      </c>
      <c r="G1338" s="4" t="s">
        <v>132</v>
      </c>
      <c r="H1338" s="4" t="s">
        <v>133</v>
      </c>
      <c r="I1338" s="5" t="s">
        <v>4015</v>
      </c>
      <c r="J1338" s="5" t="s">
        <v>222</v>
      </c>
      <c r="K1338" s="5" t="s">
        <v>4015</v>
      </c>
      <c r="L1338" s="5" t="s">
        <v>235</v>
      </c>
      <c r="M1338" s="4" t="s">
        <v>137</v>
      </c>
      <c r="N1338" s="4" t="s">
        <v>4583</v>
      </c>
      <c r="O1338" s="4" t="s">
        <v>103</v>
      </c>
      <c r="P1338" s="4" t="s">
        <v>4584</v>
      </c>
      <c r="Q1338" s="4" t="s">
        <v>4585</v>
      </c>
      <c r="R1338" s="5">
        <v>60473</v>
      </c>
      <c r="S1338" s="5">
        <v>120</v>
      </c>
      <c r="T1338" s="5">
        <v>120</v>
      </c>
      <c r="U1338" s="4" t="s">
        <v>4026</v>
      </c>
      <c r="V1338" s="4" t="s">
        <v>197</v>
      </c>
      <c r="W1338" s="4" t="s">
        <v>103</v>
      </c>
      <c r="X1338" s="4" t="s">
        <v>143</v>
      </c>
      <c r="Y1338" s="4">
        <v>67490</v>
      </c>
      <c r="Z1338" t="str">
        <f t="shared" si="21"/>
        <v>Sep-23</v>
      </c>
    </row>
    <row r="1339" spans="1:26" ht="57.6" x14ac:dyDescent="0.3">
      <c r="A1339" s="10">
        <v>190</v>
      </c>
      <c r="B1339" s="4" t="s">
        <v>129</v>
      </c>
      <c r="C1339" s="4" t="s">
        <v>440</v>
      </c>
      <c r="D1339" s="4" t="s">
        <v>454</v>
      </c>
      <c r="E1339" s="4" t="s">
        <v>103</v>
      </c>
      <c r="F1339" s="4" t="s">
        <v>131</v>
      </c>
      <c r="G1339" s="4" t="s">
        <v>132</v>
      </c>
      <c r="H1339" s="4" t="s">
        <v>167</v>
      </c>
      <c r="I1339" s="5" t="s">
        <v>4586</v>
      </c>
      <c r="J1339" s="5" t="s">
        <v>191</v>
      </c>
      <c r="K1339" s="5" t="s">
        <v>4248</v>
      </c>
      <c r="L1339" s="5" t="s">
        <v>234</v>
      </c>
      <c r="M1339" s="4" t="s">
        <v>223</v>
      </c>
      <c r="N1339" s="4" t="s">
        <v>4587</v>
      </c>
      <c r="O1339" s="4" t="s">
        <v>103</v>
      </c>
      <c r="P1339" s="4" t="s">
        <v>4588</v>
      </c>
      <c r="Q1339" s="4" t="s">
        <v>4589</v>
      </c>
      <c r="R1339" s="5">
        <v>60548</v>
      </c>
      <c r="S1339" s="5">
        <v>420</v>
      </c>
      <c r="T1339" s="5">
        <v>420</v>
      </c>
      <c r="U1339" s="4" t="s">
        <v>4590</v>
      </c>
      <c r="V1339" s="4" t="s">
        <v>197</v>
      </c>
      <c r="W1339" s="4" t="s">
        <v>103</v>
      </c>
      <c r="X1339" s="4" t="s">
        <v>143</v>
      </c>
      <c r="Y1339" s="4" t="s">
        <v>152</v>
      </c>
      <c r="Z1339" t="str">
        <f t="shared" si="21"/>
        <v>Sep-23</v>
      </c>
    </row>
    <row r="1340" spans="1:26" ht="43.2" x14ac:dyDescent="0.3">
      <c r="A1340" s="10">
        <v>191</v>
      </c>
      <c r="B1340" s="4" t="s">
        <v>129</v>
      </c>
      <c r="C1340" s="4" t="s">
        <v>440</v>
      </c>
      <c r="D1340" s="4" t="s">
        <v>454</v>
      </c>
      <c r="E1340" s="4" t="s">
        <v>103</v>
      </c>
      <c r="F1340" s="4" t="s">
        <v>131</v>
      </c>
      <c r="G1340" s="4" t="s">
        <v>132</v>
      </c>
      <c r="H1340" s="4" t="s">
        <v>133</v>
      </c>
      <c r="I1340" s="5" t="s">
        <v>4254</v>
      </c>
      <c r="J1340" s="5" t="s">
        <v>309</v>
      </c>
      <c r="K1340" s="5" t="s">
        <v>4254</v>
      </c>
      <c r="L1340" s="5" t="s">
        <v>771</v>
      </c>
      <c r="M1340" s="4" t="s">
        <v>137</v>
      </c>
      <c r="N1340" s="4" t="s">
        <v>4591</v>
      </c>
      <c r="O1340" s="4" t="s">
        <v>103</v>
      </c>
      <c r="P1340" s="4" t="s">
        <v>4592</v>
      </c>
      <c r="Q1340" s="4" t="s">
        <v>4593</v>
      </c>
      <c r="R1340" s="5">
        <v>60599</v>
      </c>
      <c r="S1340" s="5">
        <v>60</v>
      </c>
      <c r="T1340" s="5">
        <v>60</v>
      </c>
      <c r="U1340" s="4" t="s">
        <v>4594</v>
      </c>
      <c r="V1340" s="4" t="s">
        <v>142</v>
      </c>
      <c r="W1340" s="4" t="s">
        <v>103</v>
      </c>
      <c r="X1340" s="4" t="s">
        <v>143</v>
      </c>
      <c r="Y1340" s="4">
        <v>66712</v>
      </c>
      <c r="Z1340" t="str">
        <f t="shared" si="21"/>
        <v>Sep-23</v>
      </c>
    </row>
    <row r="1341" spans="1:26" ht="43.2" x14ac:dyDescent="0.3">
      <c r="A1341" s="10">
        <v>192</v>
      </c>
      <c r="B1341" s="4" t="s">
        <v>129</v>
      </c>
      <c r="C1341" s="4" t="s">
        <v>440</v>
      </c>
      <c r="D1341" s="4" t="s">
        <v>454</v>
      </c>
      <c r="E1341" s="4" t="s">
        <v>103</v>
      </c>
      <c r="F1341" s="4" t="s">
        <v>131</v>
      </c>
      <c r="G1341" s="4" t="s">
        <v>132</v>
      </c>
      <c r="H1341" s="4" t="s">
        <v>167</v>
      </c>
      <c r="I1341" s="5" t="s">
        <v>4056</v>
      </c>
      <c r="J1341" s="5" t="s">
        <v>155</v>
      </c>
      <c r="K1341" s="5" t="s">
        <v>4056</v>
      </c>
      <c r="L1341" s="5" t="s">
        <v>532</v>
      </c>
      <c r="M1341" s="4" t="s">
        <v>223</v>
      </c>
      <c r="N1341" s="4" t="s">
        <v>4595</v>
      </c>
      <c r="O1341" s="4" t="s">
        <v>103</v>
      </c>
      <c r="P1341" s="4" t="s">
        <v>4596</v>
      </c>
      <c r="Q1341" s="4" t="s">
        <v>4597</v>
      </c>
      <c r="R1341" s="5">
        <v>60822</v>
      </c>
      <c r="S1341" s="5">
        <v>15</v>
      </c>
      <c r="T1341" s="5">
        <v>15</v>
      </c>
      <c r="U1341" s="4" t="s">
        <v>1713</v>
      </c>
      <c r="V1341" s="4" t="s">
        <v>151</v>
      </c>
      <c r="W1341" s="4" t="s">
        <v>103</v>
      </c>
      <c r="X1341" s="4" t="s">
        <v>143</v>
      </c>
      <c r="Y1341" s="4">
        <v>66775</v>
      </c>
      <c r="Z1341" t="str">
        <f t="shared" si="21"/>
        <v>Oct-23</v>
      </c>
    </row>
    <row r="1342" spans="1:26" ht="43.2" x14ac:dyDescent="0.3">
      <c r="A1342" s="10">
        <v>193</v>
      </c>
      <c r="B1342" s="4" t="s">
        <v>129</v>
      </c>
      <c r="C1342" s="4" t="s">
        <v>440</v>
      </c>
      <c r="D1342" s="4" t="s">
        <v>454</v>
      </c>
      <c r="E1342" s="4" t="s">
        <v>103</v>
      </c>
      <c r="F1342" s="4" t="s">
        <v>131</v>
      </c>
      <c r="G1342" s="4" t="s">
        <v>132</v>
      </c>
      <c r="H1342" s="4" t="s">
        <v>167</v>
      </c>
      <c r="I1342" s="5" t="s">
        <v>4062</v>
      </c>
      <c r="J1342" s="5" t="s">
        <v>241</v>
      </c>
      <c r="K1342" s="5" t="s">
        <v>4062</v>
      </c>
      <c r="L1342" s="5" t="s">
        <v>1403</v>
      </c>
      <c r="M1342" s="4" t="s">
        <v>223</v>
      </c>
      <c r="N1342" s="4" t="s">
        <v>4595</v>
      </c>
      <c r="O1342" s="4" t="s">
        <v>103</v>
      </c>
      <c r="P1342" s="4" t="s">
        <v>4598</v>
      </c>
      <c r="Q1342" s="4" t="s">
        <v>4599</v>
      </c>
      <c r="R1342" s="5">
        <v>60816</v>
      </c>
      <c r="S1342" s="5">
        <v>20</v>
      </c>
      <c r="T1342" s="5">
        <v>20</v>
      </c>
      <c r="U1342" s="4" t="s">
        <v>1334</v>
      </c>
      <c r="V1342" s="4" t="s">
        <v>151</v>
      </c>
      <c r="W1342" s="4" t="s">
        <v>103</v>
      </c>
      <c r="X1342" s="4" t="s">
        <v>143</v>
      </c>
      <c r="Y1342" s="4" t="s">
        <v>152</v>
      </c>
      <c r="Z1342" t="str">
        <f t="shared" ref="Z1342:Z1405" si="22">IF(AND(DAY(K1342) = 1, V1342 = "Third Shift"), TEXT(K1342 - 1, "mmm-yy"), IF(MONTH(K1342) &lt;&gt; MONTH(I1342), TEXT(K1342, "mmm-yy"), TEXT(I1342, "mmm-yy")))</f>
        <v>Oct-23</v>
      </c>
    </row>
    <row r="1343" spans="1:26" ht="43.2" x14ac:dyDescent="0.3">
      <c r="A1343" s="10">
        <v>194</v>
      </c>
      <c r="B1343" s="4" t="s">
        <v>129</v>
      </c>
      <c r="C1343" s="4" t="s">
        <v>440</v>
      </c>
      <c r="D1343" s="4" t="s">
        <v>454</v>
      </c>
      <c r="E1343" s="4" t="s">
        <v>103</v>
      </c>
      <c r="F1343" s="4" t="s">
        <v>131</v>
      </c>
      <c r="G1343" s="4" t="s">
        <v>132</v>
      </c>
      <c r="H1343" s="4" t="s">
        <v>133</v>
      </c>
      <c r="I1343" s="5" t="s">
        <v>4421</v>
      </c>
      <c r="J1343" s="5" t="s">
        <v>3307</v>
      </c>
      <c r="K1343" s="5" t="s">
        <v>4421</v>
      </c>
      <c r="L1343" s="5" t="s">
        <v>427</v>
      </c>
      <c r="M1343" s="4" t="s">
        <v>137</v>
      </c>
      <c r="N1343" s="4" t="s">
        <v>4591</v>
      </c>
      <c r="O1343" s="4" t="s">
        <v>103</v>
      </c>
      <c r="P1343" s="4" t="s">
        <v>4600</v>
      </c>
      <c r="Q1343" s="4" t="s">
        <v>938</v>
      </c>
      <c r="R1343" s="5">
        <v>60846</v>
      </c>
      <c r="S1343" s="5">
        <v>40</v>
      </c>
      <c r="T1343" s="5">
        <v>40</v>
      </c>
      <c r="U1343" s="4" t="s">
        <v>4601</v>
      </c>
      <c r="V1343" s="4" t="s">
        <v>142</v>
      </c>
      <c r="W1343" s="4" t="s">
        <v>103</v>
      </c>
      <c r="X1343" s="4" t="s">
        <v>143</v>
      </c>
      <c r="Y1343" s="4">
        <v>66786</v>
      </c>
      <c r="Z1343" t="str">
        <f t="shared" si="22"/>
        <v>Oct-23</v>
      </c>
    </row>
    <row r="1344" spans="1:26" ht="72" x14ac:dyDescent="0.3">
      <c r="A1344" s="10">
        <v>195</v>
      </c>
      <c r="B1344" s="4" t="s">
        <v>129</v>
      </c>
      <c r="C1344" s="4" t="s">
        <v>440</v>
      </c>
      <c r="D1344" s="4" t="s">
        <v>454</v>
      </c>
      <c r="E1344" s="4" t="s">
        <v>103</v>
      </c>
      <c r="F1344" s="4" t="s">
        <v>131</v>
      </c>
      <c r="G1344" s="4" t="s">
        <v>132</v>
      </c>
      <c r="H1344" s="4" t="s">
        <v>133</v>
      </c>
      <c r="I1344" s="5" t="s">
        <v>4071</v>
      </c>
      <c r="J1344" s="5" t="s">
        <v>154</v>
      </c>
      <c r="K1344" s="5" t="s">
        <v>4539</v>
      </c>
      <c r="L1344" s="5" t="s">
        <v>302</v>
      </c>
      <c r="M1344" s="4" t="s">
        <v>137</v>
      </c>
      <c r="N1344" s="4" t="s">
        <v>4602</v>
      </c>
      <c r="O1344" s="4" t="s">
        <v>103</v>
      </c>
      <c r="P1344" s="4" t="s">
        <v>4603</v>
      </c>
      <c r="Q1344" s="4" t="s">
        <v>4604</v>
      </c>
      <c r="R1344" s="5">
        <v>60877</v>
      </c>
      <c r="S1344" s="5">
        <v>630</v>
      </c>
      <c r="T1344" s="5">
        <v>630</v>
      </c>
      <c r="U1344" s="4" t="s">
        <v>4605</v>
      </c>
      <c r="V1344" s="4" t="s">
        <v>151</v>
      </c>
      <c r="W1344" s="4" t="s">
        <v>103</v>
      </c>
      <c r="X1344" s="4" t="s">
        <v>143</v>
      </c>
      <c r="Y1344" s="4" t="s">
        <v>152</v>
      </c>
      <c r="Z1344" t="str">
        <f t="shared" si="22"/>
        <v>Oct-23</v>
      </c>
    </row>
    <row r="1345" spans="1:26" ht="43.2" x14ac:dyDescent="0.3">
      <c r="A1345" s="10">
        <v>196</v>
      </c>
      <c r="B1345" s="4" t="s">
        <v>129</v>
      </c>
      <c r="C1345" s="4" t="s">
        <v>440</v>
      </c>
      <c r="D1345" s="4" t="s">
        <v>454</v>
      </c>
      <c r="E1345" s="4" t="s">
        <v>103</v>
      </c>
      <c r="F1345" s="4" t="s">
        <v>131</v>
      </c>
      <c r="G1345" s="4" t="s">
        <v>166</v>
      </c>
      <c r="H1345" s="4" t="s">
        <v>133</v>
      </c>
      <c r="I1345" s="5" t="s">
        <v>4071</v>
      </c>
      <c r="J1345" s="5" t="s">
        <v>4226</v>
      </c>
      <c r="K1345" s="5" t="s">
        <v>4071</v>
      </c>
      <c r="L1345" s="5" t="s">
        <v>474</v>
      </c>
      <c r="M1345" s="4" t="s">
        <v>263</v>
      </c>
      <c r="N1345" s="4" t="s">
        <v>4606</v>
      </c>
      <c r="O1345" s="4" t="s">
        <v>103</v>
      </c>
      <c r="P1345" s="4" t="s">
        <v>4607</v>
      </c>
      <c r="Q1345" s="4" t="s">
        <v>4608</v>
      </c>
      <c r="R1345" s="5">
        <v>60872</v>
      </c>
      <c r="S1345" s="5">
        <v>15</v>
      </c>
      <c r="T1345" s="5">
        <v>15</v>
      </c>
      <c r="U1345" s="4" t="s">
        <v>4609</v>
      </c>
      <c r="V1345" s="4" t="s">
        <v>142</v>
      </c>
      <c r="W1345" s="4" t="s">
        <v>103</v>
      </c>
      <c r="X1345" s="4" t="s">
        <v>143</v>
      </c>
      <c r="Y1345" s="4" t="s">
        <v>103</v>
      </c>
      <c r="Z1345" t="str">
        <f t="shared" si="22"/>
        <v>Oct-23</v>
      </c>
    </row>
    <row r="1346" spans="1:26" ht="57.6" x14ac:dyDescent="0.3">
      <c r="A1346" s="10">
        <v>197</v>
      </c>
      <c r="B1346" s="4" t="s">
        <v>129</v>
      </c>
      <c r="C1346" s="4" t="s">
        <v>440</v>
      </c>
      <c r="D1346" s="4" t="s">
        <v>454</v>
      </c>
      <c r="E1346" s="4" t="s">
        <v>103</v>
      </c>
      <c r="F1346" s="4" t="s">
        <v>131</v>
      </c>
      <c r="G1346" s="4" t="s">
        <v>166</v>
      </c>
      <c r="H1346" s="4" t="s">
        <v>133</v>
      </c>
      <c r="I1346" s="5" t="s">
        <v>4071</v>
      </c>
      <c r="J1346" s="5" t="s">
        <v>191</v>
      </c>
      <c r="K1346" s="5" t="s">
        <v>4539</v>
      </c>
      <c r="L1346" s="5" t="s">
        <v>302</v>
      </c>
      <c r="M1346" s="4" t="s">
        <v>263</v>
      </c>
      <c r="N1346" s="4" t="s">
        <v>4610</v>
      </c>
      <c r="O1346" s="4" t="s">
        <v>103</v>
      </c>
      <c r="P1346" s="4" t="s">
        <v>4610</v>
      </c>
      <c r="Q1346" s="4" t="s">
        <v>4611</v>
      </c>
      <c r="R1346" s="5">
        <v>60870</v>
      </c>
      <c r="S1346" s="5">
        <v>180</v>
      </c>
      <c r="T1346" s="5">
        <v>180</v>
      </c>
      <c r="U1346" s="4" t="s">
        <v>4612</v>
      </c>
      <c r="V1346" s="4" t="s">
        <v>197</v>
      </c>
      <c r="W1346" s="4" t="s">
        <v>103</v>
      </c>
      <c r="X1346" s="4" t="s">
        <v>143</v>
      </c>
      <c r="Y1346" s="4" t="s">
        <v>103</v>
      </c>
      <c r="Z1346" t="str">
        <f t="shared" si="22"/>
        <v>Oct-23</v>
      </c>
    </row>
    <row r="1347" spans="1:26" ht="43.2" x14ac:dyDescent="0.3">
      <c r="A1347" s="10">
        <v>198</v>
      </c>
      <c r="B1347" s="4" t="s">
        <v>129</v>
      </c>
      <c r="C1347" s="4" t="s">
        <v>440</v>
      </c>
      <c r="D1347" s="4" t="s">
        <v>454</v>
      </c>
      <c r="E1347" s="4" t="s">
        <v>103</v>
      </c>
      <c r="F1347" s="4" t="s">
        <v>131</v>
      </c>
      <c r="G1347" s="4" t="s">
        <v>166</v>
      </c>
      <c r="H1347" s="4" t="s">
        <v>133</v>
      </c>
      <c r="I1347" s="5" t="s">
        <v>4075</v>
      </c>
      <c r="J1347" s="5" t="s">
        <v>696</v>
      </c>
      <c r="K1347" s="5" t="s">
        <v>4075</v>
      </c>
      <c r="L1347" s="5" t="s">
        <v>995</v>
      </c>
      <c r="M1347" s="4" t="s">
        <v>263</v>
      </c>
      <c r="N1347" s="4" t="s">
        <v>4613</v>
      </c>
      <c r="O1347" s="4" t="s">
        <v>103</v>
      </c>
      <c r="P1347" s="4" t="s">
        <v>4613</v>
      </c>
      <c r="Q1347" s="4" t="s">
        <v>4614</v>
      </c>
      <c r="R1347" s="5">
        <v>60898</v>
      </c>
      <c r="S1347" s="5">
        <v>30</v>
      </c>
      <c r="T1347" s="5">
        <v>30</v>
      </c>
      <c r="U1347" s="4" t="s">
        <v>4615</v>
      </c>
      <c r="V1347" s="4" t="s">
        <v>197</v>
      </c>
      <c r="W1347" s="4" t="s">
        <v>103</v>
      </c>
      <c r="X1347" s="4" t="s">
        <v>143</v>
      </c>
      <c r="Y1347" s="4" t="s">
        <v>103</v>
      </c>
      <c r="Z1347" t="str">
        <f t="shared" si="22"/>
        <v>Oct-23</v>
      </c>
    </row>
    <row r="1348" spans="1:26" ht="43.2" x14ac:dyDescent="0.3">
      <c r="A1348" s="10">
        <v>199</v>
      </c>
      <c r="B1348" s="4" t="s">
        <v>129</v>
      </c>
      <c r="C1348" s="4" t="s">
        <v>440</v>
      </c>
      <c r="D1348" s="4" t="s">
        <v>454</v>
      </c>
      <c r="E1348" s="4" t="s">
        <v>103</v>
      </c>
      <c r="F1348" s="4" t="s">
        <v>131</v>
      </c>
      <c r="G1348" s="4" t="s">
        <v>132</v>
      </c>
      <c r="H1348" s="4" t="s">
        <v>133</v>
      </c>
      <c r="I1348" s="5" t="s">
        <v>4393</v>
      </c>
      <c r="J1348" s="5" t="s">
        <v>487</v>
      </c>
      <c r="K1348" s="5" t="s">
        <v>4393</v>
      </c>
      <c r="L1348" s="5" t="s">
        <v>474</v>
      </c>
      <c r="M1348" s="4" t="s">
        <v>137</v>
      </c>
      <c r="N1348" s="4" t="s">
        <v>4616</v>
      </c>
      <c r="O1348" s="4" t="s">
        <v>103</v>
      </c>
      <c r="P1348" s="4" t="s">
        <v>4617</v>
      </c>
      <c r="Q1348" s="4" t="s">
        <v>4618</v>
      </c>
      <c r="R1348" s="5">
        <v>61148</v>
      </c>
      <c r="S1348" s="5">
        <v>90</v>
      </c>
      <c r="T1348" s="5">
        <v>90</v>
      </c>
      <c r="U1348" s="4" t="s">
        <v>356</v>
      </c>
      <c r="V1348" s="4" t="s">
        <v>142</v>
      </c>
      <c r="W1348" s="4" t="s">
        <v>103</v>
      </c>
      <c r="X1348" s="4" t="s">
        <v>394</v>
      </c>
      <c r="Y1348" s="4" t="s">
        <v>152</v>
      </c>
      <c r="Z1348" t="str">
        <f t="shared" si="22"/>
        <v>Nov-23</v>
      </c>
    </row>
    <row r="1349" spans="1:26" ht="57.6" x14ac:dyDescent="0.3">
      <c r="A1349" s="10">
        <v>200</v>
      </c>
      <c r="B1349" s="4" t="s">
        <v>129</v>
      </c>
      <c r="C1349" s="4" t="s">
        <v>440</v>
      </c>
      <c r="D1349" s="4" t="s">
        <v>454</v>
      </c>
      <c r="E1349" s="4" t="s">
        <v>103</v>
      </c>
      <c r="F1349" s="4" t="s">
        <v>131</v>
      </c>
      <c r="G1349" s="4" t="s">
        <v>132</v>
      </c>
      <c r="H1349" s="4" t="s">
        <v>167</v>
      </c>
      <c r="I1349" s="5" t="s">
        <v>4200</v>
      </c>
      <c r="J1349" s="5" t="s">
        <v>296</v>
      </c>
      <c r="K1349" s="5" t="s">
        <v>4200</v>
      </c>
      <c r="L1349" s="5" t="s">
        <v>365</v>
      </c>
      <c r="M1349" s="4" t="s">
        <v>223</v>
      </c>
      <c r="N1349" s="4" t="s">
        <v>4619</v>
      </c>
      <c r="O1349" s="4" t="s">
        <v>170</v>
      </c>
      <c r="P1349" s="4" t="s">
        <v>4619</v>
      </c>
      <c r="Q1349" s="4" t="s">
        <v>4620</v>
      </c>
      <c r="R1349" s="5">
        <v>61110</v>
      </c>
      <c r="S1349" s="5">
        <v>30</v>
      </c>
      <c r="T1349" s="5">
        <v>30</v>
      </c>
      <c r="U1349" s="4" t="s">
        <v>4621</v>
      </c>
      <c r="V1349" s="4" t="s">
        <v>151</v>
      </c>
      <c r="W1349" s="4" t="s">
        <v>103</v>
      </c>
      <c r="X1349" s="4" t="s">
        <v>143</v>
      </c>
      <c r="Y1349" s="4" t="s">
        <v>152</v>
      </c>
      <c r="Z1349" t="str">
        <f t="shared" si="22"/>
        <v>Nov-23</v>
      </c>
    </row>
    <row r="1350" spans="1:26" ht="57.6" x14ac:dyDescent="0.3">
      <c r="A1350" s="10">
        <v>201</v>
      </c>
      <c r="B1350" s="4" t="s">
        <v>129</v>
      </c>
      <c r="C1350" s="4" t="s">
        <v>440</v>
      </c>
      <c r="D1350" s="4" t="s">
        <v>454</v>
      </c>
      <c r="E1350" s="4" t="s">
        <v>103</v>
      </c>
      <c r="F1350" s="4" t="s">
        <v>131</v>
      </c>
      <c r="G1350" s="4" t="s">
        <v>132</v>
      </c>
      <c r="H1350" s="4" t="s">
        <v>133</v>
      </c>
      <c r="I1350" s="5" t="s">
        <v>4622</v>
      </c>
      <c r="J1350" s="5" t="s">
        <v>191</v>
      </c>
      <c r="K1350" s="5" t="s">
        <v>4140</v>
      </c>
      <c r="L1350" s="5" t="s">
        <v>550</v>
      </c>
      <c r="M1350" s="4" t="s">
        <v>137</v>
      </c>
      <c r="N1350" s="4" t="s">
        <v>4623</v>
      </c>
      <c r="O1350" s="4" t="s">
        <v>103</v>
      </c>
      <c r="P1350" s="4" t="s">
        <v>4624</v>
      </c>
      <c r="Q1350" s="4" t="s">
        <v>4625</v>
      </c>
      <c r="R1350" s="5">
        <v>61281</v>
      </c>
      <c r="S1350" s="5">
        <v>480</v>
      </c>
      <c r="T1350" s="5">
        <v>480</v>
      </c>
      <c r="U1350" s="4" t="s">
        <v>4626</v>
      </c>
      <c r="V1350" s="4" t="s">
        <v>197</v>
      </c>
      <c r="W1350" s="4" t="s">
        <v>103</v>
      </c>
      <c r="X1350" s="4" t="s">
        <v>143</v>
      </c>
      <c r="Y1350" s="4" t="s">
        <v>152</v>
      </c>
      <c r="Z1350" t="str">
        <f t="shared" si="22"/>
        <v>Dec-23</v>
      </c>
    </row>
    <row r="1351" spans="1:26" ht="43.2" x14ac:dyDescent="0.3">
      <c r="A1351" s="10">
        <v>202</v>
      </c>
      <c r="B1351" s="4" t="s">
        <v>129</v>
      </c>
      <c r="C1351" s="4" t="s">
        <v>440</v>
      </c>
      <c r="D1351" s="4" t="s">
        <v>454</v>
      </c>
      <c r="E1351" s="4" t="s">
        <v>103</v>
      </c>
      <c r="F1351" s="4" t="s">
        <v>131</v>
      </c>
      <c r="G1351" s="4" t="s">
        <v>132</v>
      </c>
      <c r="H1351" s="4" t="s">
        <v>133</v>
      </c>
      <c r="I1351" s="5" t="s">
        <v>4498</v>
      </c>
      <c r="J1351" s="5" t="s">
        <v>200</v>
      </c>
      <c r="K1351" s="5" t="s">
        <v>4498</v>
      </c>
      <c r="L1351" s="5" t="s">
        <v>192</v>
      </c>
      <c r="M1351" s="4" t="s">
        <v>137</v>
      </c>
      <c r="N1351" s="4" t="s">
        <v>4627</v>
      </c>
      <c r="O1351" s="4" t="s">
        <v>103</v>
      </c>
      <c r="P1351" s="4" t="s">
        <v>4628</v>
      </c>
      <c r="Q1351" s="4" t="s">
        <v>4629</v>
      </c>
      <c r="R1351" s="5">
        <v>61287</v>
      </c>
      <c r="S1351" s="5">
        <v>30</v>
      </c>
      <c r="T1351" s="5">
        <v>30</v>
      </c>
      <c r="U1351" s="4" t="s">
        <v>4630</v>
      </c>
      <c r="V1351" s="4" t="s">
        <v>197</v>
      </c>
      <c r="W1351" s="4" t="s">
        <v>103</v>
      </c>
      <c r="X1351" s="4" t="s">
        <v>143</v>
      </c>
      <c r="Y1351" s="4" t="s">
        <v>152</v>
      </c>
      <c r="Z1351" t="str">
        <f t="shared" si="22"/>
        <v>Dec-23</v>
      </c>
    </row>
    <row r="1352" spans="1:26" ht="43.2" x14ac:dyDescent="0.3">
      <c r="A1352" s="10">
        <v>203</v>
      </c>
      <c r="B1352" s="4" t="s">
        <v>129</v>
      </c>
      <c r="C1352" s="4" t="s">
        <v>440</v>
      </c>
      <c r="D1352" s="4" t="s">
        <v>454</v>
      </c>
      <c r="E1352" s="4" t="s">
        <v>103</v>
      </c>
      <c r="F1352" s="4" t="s">
        <v>131</v>
      </c>
      <c r="G1352" s="4" t="s">
        <v>132</v>
      </c>
      <c r="H1352" s="4" t="s">
        <v>133</v>
      </c>
      <c r="I1352" s="5" t="s">
        <v>4499</v>
      </c>
      <c r="J1352" s="5" t="s">
        <v>315</v>
      </c>
      <c r="K1352" s="5" t="s">
        <v>4499</v>
      </c>
      <c r="L1352" s="5" t="s">
        <v>200</v>
      </c>
      <c r="M1352" s="4" t="s">
        <v>137</v>
      </c>
      <c r="N1352" s="4" t="s">
        <v>4631</v>
      </c>
      <c r="O1352" s="4" t="s">
        <v>103</v>
      </c>
      <c r="P1352" s="4" t="s">
        <v>4632</v>
      </c>
      <c r="Q1352" s="4" t="s">
        <v>4632</v>
      </c>
      <c r="R1352" s="5">
        <v>61289</v>
      </c>
      <c r="S1352" s="5">
        <v>30</v>
      </c>
      <c r="T1352" s="5">
        <v>30</v>
      </c>
      <c r="U1352" s="4" t="s">
        <v>221</v>
      </c>
      <c r="V1352" s="4" t="s">
        <v>197</v>
      </c>
      <c r="W1352" s="4" t="s">
        <v>103</v>
      </c>
      <c r="X1352" s="4" t="s">
        <v>143</v>
      </c>
      <c r="Y1352" s="4" t="s">
        <v>152</v>
      </c>
      <c r="Z1352" t="str">
        <f t="shared" si="22"/>
        <v>Dec-23</v>
      </c>
    </row>
    <row r="1353" spans="1:26" ht="43.2" x14ac:dyDescent="0.3">
      <c r="A1353" s="10">
        <v>204</v>
      </c>
      <c r="B1353" s="4" t="s">
        <v>129</v>
      </c>
      <c r="C1353" s="4" t="s">
        <v>440</v>
      </c>
      <c r="D1353" s="4" t="s">
        <v>454</v>
      </c>
      <c r="E1353" s="4" t="s">
        <v>103</v>
      </c>
      <c r="F1353" s="4" t="s">
        <v>131</v>
      </c>
      <c r="G1353" s="4" t="s">
        <v>166</v>
      </c>
      <c r="H1353" s="4" t="s">
        <v>167</v>
      </c>
      <c r="I1353" s="5" t="s">
        <v>4502</v>
      </c>
      <c r="J1353" s="5" t="s">
        <v>906</v>
      </c>
      <c r="K1353" s="5" t="s">
        <v>4502</v>
      </c>
      <c r="L1353" s="5" t="s">
        <v>247</v>
      </c>
      <c r="M1353" s="4" t="s">
        <v>168</v>
      </c>
      <c r="N1353" s="4" t="s">
        <v>4633</v>
      </c>
      <c r="O1353" s="4" t="s">
        <v>103</v>
      </c>
      <c r="P1353" s="4" t="s">
        <v>4634</v>
      </c>
      <c r="Q1353" s="4" t="s">
        <v>4635</v>
      </c>
      <c r="R1353" s="5">
        <v>61334</v>
      </c>
      <c r="S1353" s="5">
        <v>630</v>
      </c>
      <c r="T1353" s="5">
        <v>630</v>
      </c>
      <c r="U1353" s="4" t="s">
        <v>4636</v>
      </c>
      <c r="V1353" s="4" t="s">
        <v>142</v>
      </c>
      <c r="W1353" s="4" t="s">
        <v>103</v>
      </c>
      <c r="X1353" s="4" t="s">
        <v>394</v>
      </c>
      <c r="Y1353" s="4" t="s">
        <v>103</v>
      </c>
      <c r="Z1353" t="str">
        <f t="shared" si="22"/>
        <v>Dec-23</v>
      </c>
    </row>
    <row r="1354" spans="1:26" ht="43.2" x14ac:dyDescent="0.3">
      <c r="A1354" s="10">
        <v>205</v>
      </c>
      <c r="B1354" s="4" t="s">
        <v>129</v>
      </c>
      <c r="C1354" s="4" t="s">
        <v>440</v>
      </c>
      <c r="D1354" s="4" t="s">
        <v>454</v>
      </c>
      <c r="E1354" s="4" t="s">
        <v>103</v>
      </c>
      <c r="F1354" s="4" t="s">
        <v>131</v>
      </c>
      <c r="G1354" s="4" t="s">
        <v>132</v>
      </c>
      <c r="H1354" s="4" t="s">
        <v>167</v>
      </c>
      <c r="I1354" s="5" t="s">
        <v>4637</v>
      </c>
      <c r="J1354" s="5" t="s">
        <v>4638</v>
      </c>
      <c r="K1354" s="5" t="s">
        <v>4637</v>
      </c>
      <c r="L1354" s="5" t="s">
        <v>4639</v>
      </c>
      <c r="M1354" s="4" t="s">
        <v>223</v>
      </c>
      <c r="N1354" s="4" t="s">
        <v>4640</v>
      </c>
      <c r="O1354" s="4" t="s">
        <v>103</v>
      </c>
      <c r="P1354" s="4" t="s">
        <v>103</v>
      </c>
      <c r="Q1354" s="4" t="s">
        <v>103</v>
      </c>
      <c r="R1354" s="5">
        <v>61344</v>
      </c>
      <c r="S1354" s="5">
        <v>149</v>
      </c>
      <c r="T1354" s="5">
        <v>149</v>
      </c>
      <c r="U1354" s="4" t="s">
        <v>103</v>
      </c>
      <c r="V1354" s="4" t="s">
        <v>142</v>
      </c>
      <c r="W1354" s="4" t="s">
        <v>4641</v>
      </c>
      <c r="X1354" s="4" t="s">
        <v>143</v>
      </c>
      <c r="Y1354" s="4" t="s">
        <v>4642</v>
      </c>
      <c r="Z1354" t="str">
        <f t="shared" si="22"/>
        <v>Dec-23</v>
      </c>
    </row>
    <row r="1355" spans="1:26" ht="57.6" x14ac:dyDescent="0.3">
      <c r="A1355" s="10">
        <v>206</v>
      </c>
      <c r="B1355" s="4" t="s">
        <v>129</v>
      </c>
      <c r="C1355" s="4" t="s">
        <v>130</v>
      </c>
      <c r="D1355" s="4" t="s">
        <v>463</v>
      </c>
      <c r="E1355" s="4" t="s">
        <v>103</v>
      </c>
      <c r="F1355" s="4" t="s">
        <v>131</v>
      </c>
      <c r="G1355" s="4" t="s">
        <v>132</v>
      </c>
      <c r="H1355" s="4" t="s">
        <v>167</v>
      </c>
      <c r="I1355" s="5" t="s">
        <v>3977</v>
      </c>
      <c r="J1355" s="5" t="s">
        <v>191</v>
      </c>
      <c r="K1355" s="5" t="s">
        <v>3984</v>
      </c>
      <c r="L1355" s="5" t="s">
        <v>550</v>
      </c>
      <c r="M1355" s="4" t="s">
        <v>223</v>
      </c>
      <c r="N1355" s="4" t="s">
        <v>4643</v>
      </c>
      <c r="O1355" s="4" t="s">
        <v>170</v>
      </c>
      <c r="P1355" s="4" t="s">
        <v>4643</v>
      </c>
      <c r="Q1355" s="4" t="s">
        <v>4644</v>
      </c>
      <c r="R1355" s="5">
        <v>60324</v>
      </c>
      <c r="S1355" s="5">
        <v>480</v>
      </c>
      <c r="T1355" s="5">
        <v>480</v>
      </c>
      <c r="U1355" s="4" t="s">
        <v>4645</v>
      </c>
      <c r="V1355" s="4" t="s">
        <v>197</v>
      </c>
      <c r="W1355" s="4" t="s">
        <v>103</v>
      </c>
      <c r="X1355" s="4" t="s">
        <v>143</v>
      </c>
      <c r="Y1355" s="4" t="s">
        <v>152</v>
      </c>
      <c r="Z1355" t="str">
        <f t="shared" si="22"/>
        <v>Sep-23</v>
      </c>
    </row>
    <row r="1356" spans="1:26" ht="43.2" x14ac:dyDescent="0.3">
      <c r="A1356" s="10">
        <v>207</v>
      </c>
      <c r="B1356" s="4" t="s">
        <v>129</v>
      </c>
      <c r="C1356" s="4" t="s">
        <v>130</v>
      </c>
      <c r="D1356" s="4" t="s">
        <v>463</v>
      </c>
      <c r="E1356" s="4" t="s">
        <v>103</v>
      </c>
      <c r="F1356" s="4" t="s">
        <v>131</v>
      </c>
      <c r="G1356" s="4" t="s">
        <v>132</v>
      </c>
      <c r="H1356" s="4" t="s">
        <v>133</v>
      </c>
      <c r="I1356" s="5" t="s">
        <v>4220</v>
      </c>
      <c r="J1356" s="5" t="s">
        <v>2034</v>
      </c>
      <c r="K1356" s="5" t="s">
        <v>4220</v>
      </c>
      <c r="L1356" s="5" t="s">
        <v>474</v>
      </c>
      <c r="M1356" s="4" t="s">
        <v>137</v>
      </c>
      <c r="N1356" s="4" t="s">
        <v>4646</v>
      </c>
      <c r="O1356" s="4" t="s">
        <v>103</v>
      </c>
      <c r="P1356" s="4" t="s">
        <v>4647</v>
      </c>
      <c r="Q1356" s="4" t="s">
        <v>4648</v>
      </c>
      <c r="R1356" s="5">
        <v>60411</v>
      </c>
      <c r="S1356" s="5">
        <v>45</v>
      </c>
      <c r="T1356" s="5">
        <v>45</v>
      </c>
      <c r="U1356" s="4" t="s">
        <v>4649</v>
      </c>
      <c r="V1356" s="4" t="s">
        <v>142</v>
      </c>
      <c r="W1356" s="4" t="s">
        <v>103</v>
      </c>
      <c r="X1356" s="4" t="s">
        <v>143</v>
      </c>
      <c r="Y1356" s="4">
        <v>66127</v>
      </c>
      <c r="Z1356" t="str">
        <f t="shared" si="22"/>
        <v>Sep-23</v>
      </c>
    </row>
    <row r="1357" spans="1:26" ht="43.2" x14ac:dyDescent="0.3">
      <c r="A1357" s="10">
        <v>208</v>
      </c>
      <c r="B1357" s="4" t="s">
        <v>129</v>
      </c>
      <c r="C1357" s="4" t="s">
        <v>130</v>
      </c>
      <c r="D1357" s="4" t="s">
        <v>463</v>
      </c>
      <c r="E1357" s="4" t="s">
        <v>103</v>
      </c>
      <c r="F1357" s="4" t="s">
        <v>131</v>
      </c>
      <c r="G1357" s="4" t="s">
        <v>166</v>
      </c>
      <c r="H1357" s="4" t="s">
        <v>133</v>
      </c>
      <c r="I1357" s="5" t="s">
        <v>4220</v>
      </c>
      <c r="J1357" s="5" t="s">
        <v>279</v>
      </c>
      <c r="K1357" s="5" t="s">
        <v>4220</v>
      </c>
      <c r="L1357" s="5" t="s">
        <v>353</v>
      </c>
      <c r="M1357" s="4" t="s">
        <v>263</v>
      </c>
      <c r="N1357" s="4" t="s">
        <v>4650</v>
      </c>
      <c r="O1357" s="4" t="s">
        <v>103</v>
      </c>
      <c r="P1357" s="4" t="s">
        <v>4650</v>
      </c>
      <c r="Q1357" s="4" t="s">
        <v>4651</v>
      </c>
      <c r="R1357" s="5">
        <v>60361</v>
      </c>
      <c r="S1357" s="5">
        <v>150</v>
      </c>
      <c r="T1357" s="5">
        <v>150</v>
      </c>
      <c r="U1357" s="4" t="s">
        <v>4542</v>
      </c>
      <c r="V1357" s="4" t="s">
        <v>151</v>
      </c>
      <c r="W1357" s="4" t="s">
        <v>103</v>
      </c>
      <c r="X1357" s="4" t="s">
        <v>143</v>
      </c>
      <c r="Y1357" s="4" t="s">
        <v>103</v>
      </c>
      <c r="Z1357" t="str">
        <f t="shared" si="22"/>
        <v>Sep-23</v>
      </c>
    </row>
    <row r="1358" spans="1:26" ht="43.2" x14ac:dyDescent="0.3">
      <c r="A1358" s="10">
        <v>209</v>
      </c>
      <c r="B1358" s="4" t="s">
        <v>129</v>
      </c>
      <c r="C1358" s="4" t="s">
        <v>130</v>
      </c>
      <c r="D1358" s="4" t="s">
        <v>463</v>
      </c>
      <c r="E1358" s="4" t="s">
        <v>103</v>
      </c>
      <c r="F1358" s="4" t="s">
        <v>131</v>
      </c>
      <c r="G1358" s="4" t="s">
        <v>132</v>
      </c>
      <c r="H1358" s="4" t="s">
        <v>167</v>
      </c>
      <c r="I1358" s="5" t="s">
        <v>4042</v>
      </c>
      <c r="J1358" s="5" t="s">
        <v>191</v>
      </c>
      <c r="K1358" s="5" t="s">
        <v>4045</v>
      </c>
      <c r="L1358" s="5" t="s">
        <v>302</v>
      </c>
      <c r="M1358" s="4" t="s">
        <v>223</v>
      </c>
      <c r="N1358" s="4" t="s">
        <v>4652</v>
      </c>
      <c r="O1358" s="4" t="s">
        <v>103</v>
      </c>
      <c r="P1358" s="4" t="s">
        <v>4653</v>
      </c>
      <c r="Q1358" s="4" t="s">
        <v>4654</v>
      </c>
      <c r="R1358" s="5">
        <v>60771</v>
      </c>
      <c r="S1358" s="5">
        <v>180</v>
      </c>
      <c r="T1358" s="5">
        <v>180</v>
      </c>
      <c r="U1358" s="4" t="s">
        <v>2123</v>
      </c>
      <c r="V1358" s="4" t="s">
        <v>197</v>
      </c>
      <c r="W1358" s="4" t="s">
        <v>103</v>
      </c>
      <c r="X1358" s="4" t="s">
        <v>143</v>
      </c>
      <c r="Y1358" s="4" t="s">
        <v>152</v>
      </c>
      <c r="Z1358" t="str">
        <f t="shared" si="22"/>
        <v>Oct-23</v>
      </c>
    </row>
    <row r="1359" spans="1:26" ht="43.2" x14ac:dyDescent="0.3">
      <c r="A1359" s="10">
        <v>210</v>
      </c>
      <c r="B1359" s="4" t="s">
        <v>129</v>
      </c>
      <c r="C1359" s="4" t="s">
        <v>130</v>
      </c>
      <c r="D1359" s="4" t="s">
        <v>463</v>
      </c>
      <c r="E1359" s="4" t="s">
        <v>103</v>
      </c>
      <c r="F1359" s="4" t="s">
        <v>131</v>
      </c>
      <c r="G1359" s="4" t="s">
        <v>132</v>
      </c>
      <c r="H1359" s="4" t="s">
        <v>167</v>
      </c>
      <c r="I1359" s="5" t="s">
        <v>1285</v>
      </c>
      <c r="J1359" s="5" t="s">
        <v>652</v>
      </c>
      <c r="K1359" s="5" t="s">
        <v>1285</v>
      </c>
      <c r="L1359" s="5" t="s">
        <v>1446</v>
      </c>
      <c r="M1359" s="4" t="s">
        <v>223</v>
      </c>
      <c r="N1359" s="4" t="s">
        <v>4655</v>
      </c>
      <c r="O1359" s="4" t="s">
        <v>103</v>
      </c>
      <c r="P1359" s="4" t="s">
        <v>4655</v>
      </c>
      <c r="Q1359" s="4" t="s">
        <v>4656</v>
      </c>
      <c r="R1359" s="5">
        <v>60990</v>
      </c>
      <c r="S1359" s="5">
        <v>45</v>
      </c>
      <c r="T1359" s="5">
        <v>45</v>
      </c>
      <c r="U1359" s="4" t="s">
        <v>4657</v>
      </c>
      <c r="V1359" s="4" t="s">
        <v>142</v>
      </c>
      <c r="W1359" s="4" t="s">
        <v>103</v>
      </c>
      <c r="X1359" s="4" t="s">
        <v>143</v>
      </c>
      <c r="Y1359" s="4" t="s">
        <v>152</v>
      </c>
      <c r="Z1359" t="str">
        <f t="shared" si="22"/>
        <v>Oct-23</v>
      </c>
    </row>
    <row r="1360" spans="1:26" ht="43.2" x14ac:dyDescent="0.3">
      <c r="A1360" s="10">
        <v>211</v>
      </c>
      <c r="B1360" s="4" t="s">
        <v>129</v>
      </c>
      <c r="C1360" s="4" t="s">
        <v>130</v>
      </c>
      <c r="D1360" s="4" t="s">
        <v>463</v>
      </c>
      <c r="E1360" s="4" t="s">
        <v>103</v>
      </c>
      <c r="F1360" s="4" t="s">
        <v>131</v>
      </c>
      <c r="G1360" s="4" t="s">
        <v>132</v>
      </c>
      <c r="H1360" s="4" t="s">
        <v>167</v>
      </c>
      <c r="I1360" s="5" t="s">
        <v>4658</v>
      </c>
      <c r="J1360" s="5" t="s">
        <v>145</v>
      </c>
      <c r="K1360" s="5" t="s">
        <v>4658</v>
      </c>
      <c r="L1360" s="5" t="s">
        <v>279</v>
      </c>
      <c r="M1360" s="4" t="s">
        <v>223</v>
      </c>
      <c r="N1360" s="4" t="s">
        <v>4334</v>
      </c>
      <c r="O1360" s="4" t="s">
        <v>103</v>
      </c>
      <c r="P1360" s="4" t="s">
        <v>4659</v>
      </c>
      <c r="Q1360" s="4" t="s">
        <v>4660</v>
      </c>
      <c r="R1360" s="5">
        <v>61318</v>
      </c>
      <c r="S1360" s="5">
        <v>90</v>
      </c>
      <c r="T1360" s="5">
        <v>90</v>
      </c>
      <c r="U1360" s="4" t="s">
        <v>4661</v>
      </c>
      <c r="V1360" s="4" t="s">
        <v>151</v>
      </c>
      <c r="W1360" s="4" t="s">
        <v>103</v>
      </c>
      <c r="X1360" s="4" t="s">
        <v>143</v>
      </c>
      <c r="Y1360" s="4" t="s">
        <v>152</v>
      </c>
      <c r="Z1360" t="str">
        <f t="shared" si="22"/>
        <v>Dec-23</v>
      </c>
    </row>
    <row r="1361" spans="1:26" ht="57.6" x14ac:dyDescent="0.3">
      <c r="A1361" s="10">
        <v>212</v>
      </c>
      <c r="B1361" s="4" t="s">
        <v>129</v>
      </c>
      <c r="C1361" s="4" t="s">
        <v>130</v>
      </c>
      <c r="D1361" s="4" t="s">
        <v>463</v>
      </c>
      <c r="E1361" s="4" t="s">
        <v>103</v>
      </c>
      <c r="F1361" s="4" t="s">
        <v>131</v>
      </c>
      <c r="G1361" s="4" t="s">
        <v>166</v>
      </c>
      <c r="H1361" s="4" t="s">
        <v>167</v>
      </c>
      <c r="I1361" s="5" t="s">
        <v>4152</v>
      </c>
      <c r="J1361" s="5" t="s">
        <v>200</v>
      </c>
      <c r="K1361" s="5" t="s">
        <v>4156</v>
      </c>
      <c r="L1361" s="5" t="s">
        <v>550</v>
      </c>
      <c r="M1361" s="4" t="s">
        <v>168</v>
      </c>
      <c r="N1361" s="4" t="s">
        <v>4662</v>
      </c>
      <c r="O1361" s="4" t="s">
        <v>170</v>
      </c>
      <c r="P1361" s="4" t="s">
        <v>4662</v>
      </c>
      <c r="Q1361" s="4" t="s">
        <v>4663</v>
      </c>
      <c r="R1361" s="5">
        <v>61388</v>
      </c>
      <c r="S1361" s="5">
        <v>420</v>
      </c>
      <c r="T1361" s="5">
        <v>420</v>
      </c>
      <c r="U1361" s="4" t="s">
        <v>4155</v>
      </c>
      <c r="V1361" s="4" t="s">
        <v>197</v>
      </c>
      <c r="W1361" s="4" t="s">
        <v>103</v>
      </c>
      <c r="X1361" s="4" t="s">
        <v>143</v>
      </c>
      <c r="Y1361" s="4" t="s">
        <v>103</v>
      </c>
      <c r="Z1361" t="str">
        <f t="shared" si="22"/>
        <v>Dec-23</v>
      </c>
    </row>
    <row r="1362" spans="1:26" ht="72" x14ac:dyDescent="0.3">
      <c r="A1362" s="10">
        <v>213</v>
      </c>
      <c r="B1362" s="4" t="s">
        <v>129</v>
      </c>
      <c r="C1362" s="4" t="s">
        <v>130</v>
      </c>
      <c r="D1362" s="4" t="s">
        <v>463</v>
      </c>
      <c r="E1362" s="4" t="s">
        <v>103</v>
      </c>
      <c r="F1362" s="4" t="s">
        <v>131</v>
      </c>
      <c r="G1362" s="4" t="s">
        <v>132</v>
      </c>
      <c r="H1362" s="4" t="s">
        <v>133</v>
      </c>
      <c r="I1362" s="5" t="s">
        <v>4156</v>
      </c>
      <c r="J1362" s="5" t="s">
        <v>183</v>
      </c>
      <c r="K1362" s="5" t="s">
        <v>4156</v>
      </c>
      <c r="L1362" s="5" t="s">
        <v>309</v>
      </c>
      <c r="M1362" s="4" t="s">
        <v>137</v>
      </c>
      <c r="N1362" s="4" t="s">
        <v>4664</v>
      </c>
      <c r="O1362" s="4" t="s">
        <v>103</v>
      </c>
      <c r="P1362" s="4" t="s">
        <v>4665</v>
      </c>
      <c r="Q1362" s="4" t="s">
        <v>4666</v>
      </c>
      <c r="R1362" s="5">
        <v>61398</v>
      </c>
      <c r="S1362" s="5">
        <v>50</v>
      </c>
      <c r="T1362" s="5">
        <v>50</v>
      </c>
      <c r="U1362" s="4" t="s">
        <v>2682</v>
      </c>
      <c r="V1362" s="4" t="s">
        <v>142</v>
      </c>
      <c r="W1362" s="4" t="s">
        <v>103</v>
      </c>
      <c r="X1362" s="4" t="s">
        <v>143</v>
      </c>
      <c r="Y1362" s="4" t="s">
        <v>152</v>
      </c>
      <c r="Z1362" t="str">
        <f t="shared" si="22"/>
        <v>Dec-23</v>
      </c>
    </row>
    <row r="1363" spans="1:26" ht="43.2" x14ac:dyDescent="0.3">
      <c r="A1363" s="10">
        <v>214</v>
      </c>
      <c r="B1363" s="4" t="s">
        <v>129</v>
      </c>
      <c r="C1363" s="4" t="s">
        <v>130</v>
      </c>
      <c r="D1363" s="4" t="s">
        <v>473</v>
      </c>
      <c r="E1363" s="4" t="s">
        <v>103</v>
      </c>
      <c r="F1363" s="4" t="s">
        <v>131</v>
      </c>
      <c r="G1363" s="4" t="s">
        <v>166</v>
      </c>
      <c r="H1363" s="4" t="s">
        <v>167</v>
      </c>
      <c r="I1363" s="5" t="s">
        <v>4015</v>
      </c>
      <c r="J1363" s="5" t="s">
        <v>191</v>
      </c>
      <c r="K1363" s="5" t="s">
        <v>4244</v>
      </c>
      <c r="L1363" s="5" t="s">
        <v>550</v>
      </c>
      <c r="M1363" s="4" t="s">
        <v>1275</v>
      </c>
      <c r="N1363" s="4" t="s">
        <v>4667</v>
      </c>
      <c r="O1363" s="4" t="s">
        <v>103</v>
      </c>
      <c r="P1363" s="4" t="s">
        <v>4667</v>
      </c>
      <c r="Q1363" s="4" t="s">
        <v>4668</v>
      </c>
      <c r="R1363" s="5">
        <v>60476</v>
      </c>
      <c r="S1363" s="5">
        <v>0</v>
      </c>
      <c r="T1363" s="5">
        <v>0</v>
      </c>
      <c r="U1363" s="4" t="s">
        <v>4669</v>
      </c>
      <c r="V1363" s="4" t="s">
        <v>197</v>
      </c>
      <c r="W1363" s="4" t="s">
        <v>103</v>
      </c>
      <c r="X1363" s="4" t="s">
        <v>143</v>
      </c>
      <c r="Y1363" s="4" t="s">
        <v>152</v>
      </c>
      <c r="Z1363" t="str">
        <f t="shared" si="22"/>
        <v>Sep-23</v>
      </c>
    </row>
    <row r="1364" spans="1:26" ht="43.2" x14ac:dyDescent="0.3">
      <c r="A1364" s="10">
        <v>215</v>
      </c>
      <c r="B1364" s="4" t="s">
        <v>129</v>
      </c>
      <c r="C1364" s="4" t="s">
        <v>130</v>
      </c>
      <c r="D1364" s="4" t="s">
        <v>473</v>
      </c>
      <c r="E1364" s="4" t="s">
        <v>103</v>
      </c>
      <c r="F1364" s="4" t="s">
        <v>131</v>
      </c>
      <c r="G1364" s="4" t="s">
        <v>132</v>
      </c>
      <c r="H1364" s="4" t="s">
        <v>167</v>
      </c>
      <c r="I1364" s="5" t="s">
        <v>4670</v>
      </c>
      <c r="J1364" s="5" t="s">
        <v>435</v>
      </c>
      <c r="K1364" s="5" t="s">
        <v>4670</v>
      </c>
      <c r="L1364" s="5" t="s">
        <v>331</v>
      </c>
      <c r="M1364" s="4" t="s">
        <v>203</v>
      </c>
      <c r="N1364" s="4" t="s">
        <v>4671</v>
      </c>
      <c r="O1364" s="4" t="s">
        <v>103</v>
      </c>
      <c r="P1364" s="4" t="s">
        <v>4672</v>
      </c>
      <c r="Q1364" s="4" t="s">
        <v>4673</v>
      </c>
      <c r="R1364" s="5">
        <v>60481</v>
      </c>
      <c r="S1364" s="5">
        <v>0</v>
      </c>
      <c r="T1364" s="5">
        <v>0</v>
      </c>
      <c r="U1364" s="4" t="s">
        <v>245</v>
      </c>
      <c r="V1364" s="4" t="s">
        <v>197</v>
      </c>
      <c r="W1364" s="4" t="s">
        <v>103</v>
      </c>
      <c r="X1364" s="4" t="s">
        <v>143</v>
      </c>
      <c r="Y1364" s="4" t="s">
        <v>152</v>
      </c>
      <c r="Z1364" t="str">
        <f t="shared" si="22"/>
        <v>Sep-23</v>
      </c>
    </row>
    <row r="1365" spans="1:26" ht="187.2" x14ac:dyDescent="0.3">
      <c r="A1365" s="10">
        <v>216</v>
      </c>
      <c r="B1365" s="4" t="s">
        <v>129</v>
      </c>
      <c r="C1365" s="4" t="s">
        <v>130</v>
      </c>
      <c r="D1365" s="4" t="s">
        <v>473</v>
      </c>
      <c r="E1365" s="4" t="s">
        <v>103</v>
      </c>
      <c r="F1365" s="4" t="s">
        <v>131</v>
      </c>
      <c r="G1365" s="4" t="s">
        <v>166</v>
      </c>
      <c r="H1365" s="4" t="s">
        <v>167</v>
      </c>
      <c r="I1365" s="5" t="s">
        <v>4250</v>
      </c>
      <c r="J1365" s="5" t="s">
        <v>550</v>
      </c>
      <c r="K1365" s="5" t="s">
        <v>4407</v>
      </c>
      <c r="L1365" s="5" t="s">
        <v>621</v>
      </c>
      <c r="M1365" s="4" t="s">
        <v>168</v>
      </c>
      <c r="N1365" s="4" t="s">
        <v>4674</v>
      </c>
      <c r="O1365" s="4" t="s">
        <v>4675</v>
      </c>
      <c r="P1365" s="4" t="s">
        <v>4676</v>
      </c>
      <c r="Q1365" s="4" t="s">
        <v>4677</v>
      </c>
      <c r="R1365" s="5">
        <v>60585</v>
      </c>
      <c r="S1365" s="5">
        <v>3660</v>
      </c>
      <c r="T1365" s="5">
        <v>3660</v>
      </c>
      <c r="U1365" s="4" t="s">
        <v>4678</v>
      </c>
      <c r="V1365" s="4" t="s">
        <v>142</v>
      </c>
      <c r="W1365" s="4" t="s">
        <v>103</v>
      </c>
      <c r="X1365" s="4" t="s">
        <v>143</v>
      </c>
      <c r="Y1365" s="4" t="s">
        <v>103</v>
      </c>
      <c r="Z1365" t="str">
        <f t="shared" si="22"/>
        <v>Sep-23</v>
      </c>
    </row>
    <row r="1366" spans="1:26" ht="72" x14ac:dyDescent="0.3">
      <c r="A1366" s="10">
        <v>217</v>
      </c>
      <c r="B1366" s="4" t="s">
        <v>129</v>
      </c>
      <c r="C1366" s="4" t="s">
        <v>130</v>
      </c>
      <c r="D1366" s="4" t="s">
        <v>473</v>
      </c>
      <c r="E1366" s="4" t="s">
        <v>103</v>
      </c>
      <c r="F1366" s="4" t="s">
        <v>131</v>
      </c>
      <c r="G1366" s="4" t="s">
        <v>166</v>
      </c>
      <c r="H1366" s="4" t="s">
        <v>167</v>
      </c>
      <c r="I1366" s="5" t="s">
        <v>4278</v>
      </c>
      <c r="J1366" s="5" t="s">
        <v>978</v>
      </c>
      <c r="K1366" s="5" t="s">
        <v>4278</v>
      </c>
      <c r="L1366" s="5" t="s">
        <v>145</v>
      </c>
      <c r="M1366" s="4" t="s">
        <v>168</v>
      </c>
      <c r="N1366" s="4" t="s">
        <v>4679</v>
      </c>
      <c r="O1366" s="4" t="s">
        <v>170</v>
      </c>
      <c r="P1366" s="4" t="s">
        <v>4679</v>
      </c>
      <c r="Q1366" s="4" t="s">
        <v>4680</v>
      </c>
      <c r="R1366" s="5">
        <v>60660</v>
      </c>
      <c r="S1366" s="5">
        <v>450</v>
      </c>
      <c r="T1366" s="5">
        <v>450</v>
      </c>
      <c r="U1366" s="4" t="s">
        <v>4681</v>
      </c>
      <c r="V1366" s="4" t="s">
        <v>142</v>
      </c>
      <c r="W1366" s="4" t="s">
        <v>103</v>
      </c>
      <c r="X1366" s="4" t="s">
        <v>143</v>
      </c>
      <c r="Y1366" s="4" t="s">
        <v>103</v>
      </c>
      <c r="Z1366" t="str">
        <f t="shared" si="22"/>
        <v>Sep-23</v>
      </c>
    </row>
    <row r="1367" spans="1:26" ht="43.2" x14ac:dyDescent="0.3">
      <c r="A1367" s="10">
        <v>218</v>
      </c>
      <c r="B1367" s="4" t="s">
        <v>129</v>
      </c>
      <c r="C1367" s="4" t="s">
        <v>130</v>
      </c>
      <c r="D1367" s="4" t="s">
        <v>473</v>
      </c>
      <c r="E1367" s="4" t="s">
        <v>103</v>
      </c>
      <c r="F1367" s="4" t="s">
        <v>131</v>
      </c>
      <c r="G1367" s="4" t="s">
        <v>132</v>
      </c>
      <c r="H1367" s="4" t="s">
        <v>167</v>
      </c>
      <c r="I1367" s="5" t="s">
        <v>4100</v>
      </c>
      <c r="J1367" s="5" t="s">
        <v>361</v>
      </c>
      <c r="K1367" s="5" t="s">
        <v>4100</v>
      </c>
      <c r="L1367" s="5" t="s">
        <v>1476</v>
      </c>
      <c r="M1367" s="4" t="s">
        <v>223</v>
      </c>
      <c r="N1367" s="4" t="s">
        <v>859</v>
      </c>
      <c r="O1367" s="4" t="s">
        <v>859</v>
      </c>
      <c r="P1367" s="4" t="s">
        <v>859</v>
      </c>
      <c r="Q1367" s="4" t="s">
        <v>4682</v>
      </c>
      <c r="R1367" s="5">
        <v>60972</v>
      </c>
      <c r="S1367" s="5">
        <v>20</v>
      </c>
      <c r="T1367" s="5">
        <v>20</v>
      </c>
      <c r="U1367" s="4" t="s">
        <v>377</v>
      </c>
      <c r="V1367" s="4" t="s">
        <v>142</v>
      </c>
      <c r="W1367" s="4" t="s">
        <v>103</v>
      </c>
      <c r="X1367" s="4" t="s">
        <v>143</v>
      </c>
      <c r="Y1367" s="4">
        <v>66585</v>
      </c>
      <c r="Z1367" t="str">
        <f t="shared" si="22"/>
        <v>Oct-23</v>
      </c>
    </row>
    <row r="1368" spans="1:26" ht="43.2" x14ac:dyDescent="0.3">
      <c r="A1368" s="10">
        <v>219</v>
      </c>
      <c r="B1368" s="4" t="s">
        <v>129</v>
      </c>
      <c r="C1368" s="4" t="s">
        <v>130</v>
      </c>
      <c r="D1368" s="4" t="s">
        <v>1568</v>
      </c>
      <c r="E1368" s="4" t="s">
        <v>103</v>
      </c>
      <c r="F1368" s="4" t="s">
        <v>131</v>
      </c>
      <c r="G1368" s="4" t="s">
        <v>132</v>
      </c>
      <c r="H1368" s="4" t="s">
        <v>167</v>
      </c>
      <c r="I1368" s="5" t="s">
        <v>3967</v>
      </c>
      <c r="J1368" s="5" t="s">
        <v>906</v>
      </c>
      <c r="K1368" s="5" t="s">
        <v>3967</v>
      </c>
      <c r="L1368" s="5" t="s">
        <v>161</v>
      </c>
      <c r="M1368" s="4" t="s">
        <v>223</v>
      </c>
      <c r="N1368" s="4" t="s">
        <v>4683</v>
      </c>
      <c r="O1368" s="4" t="s">
        <v>103</v>
      </c>
      <c r="P1368" s="4" t="s">
        <v>4683</v>
      </c>
      <c r="Q1368" s="4" t="s">
        <v>4684</v>
      </c>
      <c r="R1368" s="5">
        <v>60309</v>
      </c>
      <c r="S1368" s="5">
        <v>90</v>
      </c>
      <c r="T1368" s="5">
        <v>90</v>
      </c>
      <c r="U1368" s="4" t="s">
        <v>431</v>
      </c>
      <c r="V1368" s="4" t="s">
        <v>142</v>
      </c>
      <c r="W1368" s="4" t="s">
        <v>103</v>
      </c>
      <c r="X1368" s="4" t="s">
        <v>143</v>
      </c>
      <c r="Y1368" s="4">
        <v>67558</v>
      </c>
      <c r="Z1368" t="str">
        <f t="shared" si="22"/>
        <v>Sep-23</v>
      </c>
    </row>
    <row r="1369" spans="1:26" ht="43.2" x14ac:dyDescent="0.3">
      <c r="A1369" s="10">
        <v>220</v>
      </c>
      <c r="B1369" s="4" t="s">
        <v>129</v>
      </c>
      <c r="C1369" s="4" t="s">
        <v>130</v>
      </c>
      <c r="D1369" s="4" t="s">
        <v>1568</v>
      </c>
      <c r="E1369" s="4" t="s">
        <v>103</v>
      </c>
      <c r="F1369" s="4" t="s">
        <v>131</v>
      </c>
      <c r="G1369" s="4" t="s">
        <v>132</v>
      </c>
      <c r="H1369" s="4" t="s">
        <v>167</v>
      </c>
      <c r="I1369" s="5" t="s">
        <v>3985</v>
      </c>
      <c r="J1369" s="5" t="s">
        <v>160</v>
      </c>
      <c r="K1369" s="5" t="s">
        <v>3985</v>
      </c>
      <c r="L1369" s="5" t="s">
        <v>136</v>
      </c>
      <c r="M1369" s="4" t="s">
        <v>203</v>
      </c>
      <c r="N1369" s="4" t="s">
        <v>4685</v>
      </c>
      <c r="O1369" s="4" t="s">
        <v>103</v>
      </c>
      <c r="P1369" s="4" t="s">
        <v>4686</v>
      </c>
      <c r="Q1369" s="4" t="s">
        <v>4687</v>
      </c>
      <c r="R1369" s="5">
        <v>60349</v>
      </c>
      <c r="S1369" s="5">
        <v>0</v>
      </c>
      <c r="T1369" s="5">
        <v>0</v>
      </c>
      <c r="U1369" s="4" t="s">
        <v>1334</v>
      </c>
      <c r="V1369" s="4" t="s">
        <v>142</v>
      </c>
      <c r="W1369" s="4" t="s">
        <v>103</v>
      </c>
      <c r="X1369" s="4" t="s">
        <v>143</v>
      </c>
      <c r="Y1369" s="4" t="s">
        <v>152</v>
      </c>
      <c r="Z1369" t="str">
        <f t="shared" si="22"/>
        <v>Sep-23</v>
      </c>
    </row>
    <row r="1370" spans="1:26" ht="43.2" x14ac:dyDescent="0.3">
      <c r="A1370" s="10">
        <v>221</v>
      </c>
      <c r="B1370" s="4" t="s">
        <v>129</v>
      </c>
      <c r="C1370" s="4" t="s">
        <v>130</v>
      </c>
      <c r="D1370" s="4" t="s">
        <v>1568</v>
      </c>
      <c r="E1370" s="4" t="s">
        <v>103</v>
      </c>
      <c r="F1370" s="4" t="s">
        <v>131</v>
      </c>
      <c r="G1370" s="4" t="s">
        <v>132</v>
      </c>
      <c r="H1370" s="4" t="s">
        <v>167</v>
      </c>
      <c r="I1370" s="5" t="s">
        <v>3999</v>
      </c>
      <c r="J1370" s="5" t="s">
        <v>487</v>
      </c>
      <c r="K1370" s="5" t="s">
        <v>3999</v>
      </c>
      <c r="L1370" s="5" t="s">
        <v>361</v>
      </c>
      <c r="M1370" s="4" t="s">
        <v>223</v>
      </c>
      <c r="N1370" s="4" t="s">
        <v>4688</v>
      </c>
      <c r="O1370" s="4" t="s">
        <v>103</v>
      </c>
      <c r="P1370" s="4" t="s">
        <v>4689</v>
      </c>
      <c r="Q1370" s="4" t="s">
        <v>4690</v>
      </c>
      <c r="R1370" s="5">
        <v>60400</v>
      </c>
      <c r="S1370" s="5">
        <v>60</v>
      </c>
      <c r="T1370" s="5">
        <v>60</v>
      </c>
      <c r="U1370" s="4" t="s">
        <v>381</v>
      </c>
      <c r="V1370" s="4" t="s">
        <v>142</v>
      </c>
      <c r="W1370" s="4" t="s">
        <v>103</v>
      </c>
      <c r="X1370" s="4" t="s">
        <v>143</v>
      </c>
      <c r="Y1370" s="4" t="s">
        <v>152</v>
      </c>
      <c r="Z1370" t="str">
        <f t="shared" si="22"/>
        <v>Sep-23</v>
      </c>
    </row>
    <row r="1371" spans="1:26" ht="43.2" x14ac:dyDescent="0.3">
      <c r="A1371" s="10">
        <v>222</v>
      </c>
      <c r="B1371" s="4" t="s">
        <v>129</v>
      </c>
      <c r="C1371" s="4" t="s">
        <v>130</v>
      </c>
      <c r="D1371" s="4" t="s">
        <v>1568</v>
      </c>
      <c r="E1371" s="4" t="s">
        <v>103</v>
      </c>
      <c r="F1371" s="4" t="s">
        <v>131</v>
      </c>
      <c r="G1371" s="4" t="s">
        <v>132</v>
      </c>
      <c r="H1371" s="4" t="s">
        <v>167</v>
      </c>
      <c r="I1371" s="5" t="s">
        <v>4670</v>
      </c>
      <c r="J1371" s="5" t="s">
        <v>459</v>
      </c>
      <c r="K1371" s="5" t="s">
        <v>4670</v>
      </c>
      <c r="L1371" s="5" t="s">
        <v>234</v>
      </c>
      <c r="M1371" s="4" t="s">
        <v>223</v>
      </c>
      <c r="N1371" s="4" t="s">
        <v>4688</v>
      </c>
      <c r="O1371" s="4" t="s">
        <v>103</v>
      </c>
      <c r="P1371" s="4" t="s">
        <v>4688</v>
      </c>
      <c r="Q1371" s="4" t="s">
        <v>4691</v>
      </c>
      <c r="R1371" s="5">
        <v>60506</v>
      </c>
      <c r="S1371" s="5">
        <v>60</v>
      </c>
      <c r="T1371" s="5">
        <v>60</v>
      </c>
      <c r="U1371" s="4" t="s">
        <v>4290</v>
      </c>
      <c r="V1371" s="4" t="s">
        <v>197</v>
      </c>
      <c r="W1371" s="4" t="s">
        <v>103</v>
      </c>
      <c r="X1371" s="4" t="s">
        <v>143</v>
      </c>
      <c r="Y1371" s="4" t="s">
        <v>152</v>
      </c>
      <c r="Z1371" t="str">
        <f t="shared" si="22"/>
        <v>Sep-23</v>
      </c>
    </row>
    <row r="1372" spans="1:26" ht="43.2" x14ac:dyDescent="0.3">
      <c r="A1372" s="10">
        <v>223</v>
      </c>
      <c r="B1372" s="4" t="s">
        <v>129</v>
      </c>
      <c r="C1372" s="4" t="s">
        <v>130</v>
      </c>
      <c r="D1372" s="4" t="s">
        <v>1568</v>
      </c>
      <c r="E1372" s="4" t="s">
        <v>103</v>
      </c>
      <c r="F1372" s="4" t="s">
        <v>131</v>
      </c>
      <c r="G1372" s="4" t="s">
        <v>132</v>
      </c>
      <c r="H1372" s="4" t="s">
        <v>167</v>
      </c>
      <c r="I1372" s="5" t="s">
        <v>4254</v>
      </c>
      <c r="J1372" s="5" t="s">
        <v>1729</v>
      </c>
      <c r="K1372" s="5" t="s">
        <v>4254</v>
      </c>
      <c r="L1372" s="5" t="s">
        <v>353</v>
      </c>
      <c r="M1372" s="4" t="s">
        <v>223</v>
      </c>
      <c r="N1372" s="4" t="s">
        <v>4688</v>
      </c>
      <c r="O1372" s="4" t="s">
        <v>103</v>
      </c>
      <c r="P1372" s="4" t="s">
        <v>4692</v>
      </c>
      <c r="Q1372" s="4" t="s">
        <v>4693</v>
      </c>
      <c r="R1372" s="5">
        <v>60590</v>
      </c>
      <c r="S1372" s="5">
        <v>50</v>
      </c>
      <c r="T1372" s="5">
        <v>50</v>
      </c>
      <c r="U1372" s="4" t="s">
        <v>103</v>
      </c>
      <c r="V1372" s="4" t="s">
        <v>151</v>
      </c>
      <c r="W1372" s="4" t="s">
        <v>103</v>
      </c>
      <c r="X1372" s="4" t="s">
        <v>143</v>
      </c>
      <c r="Y1372" s="4">
        <v>66714</v>
      </c>
      <c r="Z1372" t="str">
        <f t="shared" si="22"/>
        <v>Sep-23</v>
      </c>
    </row>
    <row r="1373" spans="1:26" ht="57.6" x14ac:dyDescent="0.3">
      <c r="A1373" s="10">
        <v>224</v>
      </c>
      <c r="B1373" s="4" t="s">
        <v>129</v>
      </c>
      <c r="C1373" s="4" t="s">
        <v>130</v>
      </c>
      <c r="D1373" s="4" t="s">
        <v>1568</v>
      </c>
      <c r="E1373" s="4" t="s">
        <v>103</v>
      </c>
      <c r="F1373" s="4" t="s">
        <v>131</v>
      </c>
      <c r="G1373" s="4" t="s">
        <v>132</v>
      </c>
      <c r="H1373" s="4" t="s">
        <v>167</v>
      </c>
      <c r="I1373" s="5" t="s">
        <v>4254</v>
      </c>
      <c r="J1373" s="5" t="s">
        <v>216</v>
      </c>
      <c r="K1373" s="5" t="s">
        <v>4254</v>
      </c>
      <c r="L1373" s="5" t="s">
        <v>510</v>
      </c>
      <c r="M1373" s="4" t="s">
        <v>223</v>
      </c>
      <c r="N1373" s="4" t="s">
        <v>4694</v>
      </c>
      <c r="O1373" s="4" t="s">
        <v>170</v>
      </c>
      <c r="P1373" s="4" t="s">
        <v>4694</v>
      </c>
      <c r="Q1373" s="4" t="s">
        <v>4695</v>
      </c>
      <c r="R1373" s="5">
        <v>60573</v>
      </c>
      <c r="S1373" s="5">
        <v>310</v>
      </c>
      <c r="T1373" s="5">
        <v>310</v>
      </c>
      <c r="U1373" s="4" t="s">
        <v>4009</v>
      </c>
      <c r="V1373" s="4" t="s">
        <v>197</v>
      </c>
      <c r="W1373" s="4" t="s">
        <v>103</v>
      </c>
      <c r="X1373" s="4" t="s">
        <v>394</v>
      </c>
      <c r="Y1373" s="4">
        <v>66709</v>
      </c>
      <c r="Z1373" t="str">
        <f t="shared" si="22"/>
        <v>Sep-23</v>
      </c>
    </row>
    <row r="1374" spans="1:26" ht="43.2" x14ac:dyDescent="0.3">
      <c r="A1374" s="10">
        <v>225</v>
      </c>
      <c r="B1374" s="4" t="s">
        <v>129</v>
      </c>
      <c r="C1374" s="4" t="s">
        <v>130</v>
      </c>
      <c r="D1374" s="4" t="s">
        <v>1568</v>
      </c>
      <c r="E1374" s="4" t="s">
        <v>103</v>
      </c>
      <c r="F1374" s="4" t="s">
        <v>131</v>
      </c>
      <c r="G1374" s="4" t="s">
        <v>132</v>
      </c>
      <c r="H1374" s="4" t="s">
        <v>167</v>
      </c>
      <c r="I1374" s="5" t="s">
        <v>4407</v>
      </c>
      <c r="J1374" s="5" t="s">
        <v>161</v>
      </c>
      <c r="K1374" s="5" t="s">
        <v>4407</v>
      </c>
      <c r="L1374" s="5" t="s">
        <v>427</v>
      </c>
      <c r="M1374" s="4" t="s">
        <v>223</v>
      </c>
      <c r="N1374" s="4" t="s">
        <v>4696</v>
      </c>
      <c r="O1374" s="4" t="s">
        <v>103</v>
      </c>
      <c r="P1374" s="4" t="s">
        <v>4696</v>
      </c>
      <c r="Q1374" s="4" t="s">
        <v>4697</v>
      </c>
      <c r="R1374" s="5">
        <v>60617</v>
      </c>
      <c r="S1374" s="5">
        <v>60</v>
      </c>
      <c r="T1374" s="5">
        <v>60</v>
      </c>
      <c r="U1374" s="4" t="s">
        <v>207</v>
      </c>
      <c r="V1374" s="4" t="s">
        <v>142</v>
      </c>
      <c r="W1374" s="4" t="s">
        <v>103</v>
      </c>
      <c r="X1374" s="4" t="s">
        <v>143</v>
      </c>
      <c r="Y1374" s="4">
        <v>66719</v>
      </c>
      <c r="Z1374" t="str">
        <f t="shared" si="22"/>
        <v>Sep-23</v>
      </c>
    </row>
    <row r="1375" spans="1:26" ht="43.2" x14ac:dyDescent="0.3">
      <c r="A1375" s="10">
        <v>226</v>
      </c>
      <c r="B1375" s="4" t="s">
        <v>129</v>
      </c>
      <c r="C1375" s="4" t="s">
        <v>130</v>
      </c>
      <c r="D1375" s="4" t="s">
        <v>1568</v>
      </c>
      <c r="E1375" s="4" t="s">
        <v>103</v>
      </c>
      <c r="F1375" s="4" t="s">
        <v>131</v>
      </c>
      <c r="G1375" s="4" t="s">
        <v>132</v>
      </c>
      <c r="H1375" s="4" t="s">
        <v>133</v>
      </c>
      <c r="I1375" s="5" t="s">
        <v>4042</v>
      </c>
      <c r="J1375" s="5" t="s">
        <v>1605</v>
      </c>
      <c r="K1375" s="5" t="s">
        <v>4045</v>
      </c>
      <c r="L1375" s="5" t="s">
        <v>216</v>
      </c>
      <c r="M1375" s="4" t="s">
        <v>137</v>
      </c>
      <c r="N1375" s="4" t="s">
        <v>4698</v>
      </c>
      <c r="O1375" s="4" t="s">
        <v>103</v>
      </c>
      <c r="P1375" s="4" t="s">
        <v>4699</v>
      </c>
      <c r="Q1375" s="4" t="s">
        <v>4700</v>
      </c>
      <c r="R1375" s="5">
        <v>60779</v>
      </c>
      <c r="S1375" s="5">
        <v>100</v>
      </c>
      <c r="T1375" s="5">
        <v>100</v>
      </c>
      <c r="U1375" s="4" t="s">
        <v>731</v>
      </c>
      <c r="V1375" s="4" t="s">
        <v>197</v>
      </c>
      <c r="W1375" s="4" t="s">
        <v>103</v>
      </c>
      <c r="X1375" s="4" t="s">
        <v>143</v>
      </c>
      <c r="Y1375" s="4" t="s">
        <v>1234</v>
      </c>
      <c r="Z1375" t="str">
        <f t="shared" si="22"/>
        <v>Oct-23</v>
      </c>
    </row>
    <row r="1376" spans="1:26" ht="43.2" x14ac:dyDescent="0.3">
      <c r="A1376" s="10">
        <v>227</v>
      </c>
      <c r="B1376" s="4" t="s">
        <v>129</v>
      </c>
      <c r="C1376" s="4" t="s">
        <v>130</v>
      </c>
      <c r="D1376" s="4" t="s">
        <v>1568</v>
      </c>
      <c r="E1376" s="4" t="s">
        <v>103</v>
      </c>
      <c r="F1376" s="4" t="s">
        <v>131</v>
      </c>
      <c r="G1376" s="4" t="s">
        <v>132</v>
      </c>
      <c r="H1376" s="4" t="s">
        <v>167</v>
      </c>
      <c r="I1376" s="5" t="s">
        <v>4048</v>
      </c>
      <c r="J1376" s="5" t="s">
        <v>222</v>
      </c>
      <c r="K1376" s="5" t="s">
        <v>4048</v>
      </c>
      <c r="L1376" s="5" t="s">
        <v>459</v>
      </c>
      <c r="M1376" s="4" t="s">
        <v>223</v>
      </c>
      <c r="N1376" s="4" t="s">
        <v>4688</v>
      </c>
      <c r="O1376" s="4" t="s">
        <v>103</v>
      </c>
      <c r="P1376" s="4" t="s">
        <v>4701</v>
      </c>
      <c r="Q1376" s="4" t="s">
        <v>4702</v>
      </c>
      <c r="R1376" s="5">
        <v>60817</v>
      </c>
      <c r="S1376" s="5">
        <v>30</v>
      </c>
      <c r="T1376" s="5">
        <v>30</v>
      </c>
      <c r="U1376" s="4" t="s">
        <v>2123</v>
      </c>
      <c r="V1376" s="4" t="s">
        <v>197</v>
      </c>
      <c r="W1376" s="4" t="s">
        <v>103</v>
      </c>
      <c r="X1376" s="4" t="s">
        <v>143</v>
      </c>
      <c r="Y1376" s="4">
        <v>66767</v>
      </c>
      <c r="Z1376" t="str">
        <f t="shared" si="22"/>
        <v>Oct-23</v>
      </c>
    </row>
    <row r="1377" spans="1:26" ht="43.2" x14ac:dyDescent="0.3">
      <c r="A1377" s="10">
        <v>228</v>
      </c>
      <c r="B1377" s="4" t="s">
        <v>129</v>
      </c>
      <c r="C1377" s="4" t="s">
        <v>2948</v>
      </c>
      <c r="D1377" s="4" t="s">
        <v>4703</v>
      </c>
      <c r="E1377" s="4" t="s">
        <v>103</v>
      </c>
      <c r="F1377" s="4" t="s">
        <v>131</v>
      </c>
      <c r="G1377" s="4" t="s">
        <v>132</v>
      </c>
      <c r="H1377" s="4" t="s">
        <v>167</v>
      </c>
      <c r="I1377" s="5" t="s">
        <v>3999</v>
      </c>
      <c r="J1377" s="5" t="s">
        <v>1162</v>
      </c>
      <c r="K1377" s="5" t="s">
        <v>3999</v>
      </c>
      <c r="L1377" s="5" t="s">
        <v>687</v>
      </c>
      <c r="M1377" s="4" t="s">
        <v>223</v>
      </c>
      <c r="N1377" s="4" t="s">
        <v>4704</v>
      </c>
      <c r="O1377" s="4" t="s">
        <v>103</v>
      </c>
      <c r="P1377" s="4" t="s">
        <v>4705</v>
      </c>
      <c r="Q1377" s="4" t="s">
        <v>4706</v>
      </c>
      <c r="R1377" s="5">
        <v>60397</v>
      </c>
      <c r="S1377" s="5">
        <v>30</v>
      </c>
      <c r="T1377" s="5">
        <v>30</v>
      </c>
      <c r="U1377" s="4" t="s">
        <v>381</v>
      </c>
      <c r="V1377" s="4" t="s">
        <v>142</v>
      </c>
      <c r="W1377" s="4" t="s">
        <v>103</v>
      </c>
      <c r="X1377" s="4" t="s">
        <v>143</v>
      </c>
      <c r="Y1377" s="4">
        <v>56176</v>
      </c>
      <c r="Z1377" t="str">
        <f t="shared" si="22"/>
        <v>Sep-23</v>
      </c>
    </row>
    <row r="1378" spans="1:26" ht="43.2" x14ac:dyDescent="0.3">
      <c r="A1378" s="10">
        <v>229</v>
      </c>
      <c r="B1378" s="4" t="s">
        <v>129</v>
      </c>
      <c r="C1378" s="4" t="s">
        <v>2948</v>
      </c>
      <c r="D1378" s="4" t="s">
        <v>4703</v>
      </c>
      <c r="E1378" s="4" t="s">
        <v>103</v>
      </c>
      <c r="F1378" s="4" t="s">
        <v>131</v>
      </c>
      <c r="G1378" s="4" t="s">
        <v>132</v>
      </c>
      <c r="H1378" s="4" t="s">
        <v>167</v>
      </c>
      <c r="I1378" s="5" t="s">
        <v>3999</v>
      </c>
      <c r="J1378" s="5" t="s">
        <v>2289</v>
      </c>
      <c r="K1378" s="5" t="s">
        <v>3999</v>
      </c>
      <c r="L1378" s="5" t="s">
        <v>1205</v>
      </c>
      <c r="M1378" s="4" t="s">
        <v>223</v>
      </c>
      <c r="N1378" s="4" t="s">
        <v>4707</v>
      </c>
      <c r="O1378" s="4" t="s">
        <v>103</v>
      </c>
      <c r="P1378" s="4" t="s">
        <v>4708</v>
      </c>
      <c r="Q1378" s="4" t="s">
        <v>4709</v>
      </c>
      <c r="R1378" s="5">
        <v>60396</v>
      </c>
      <c r="S1378" s="5">
        <v>30</v>
      </c>
      <c r="T1378" s="5">
        <v>30</v>
      </c>
      <c r="U1378" s="4" t="s">
        <v>381</v>
      </c>
      <c r="V1378" s="4" t="s">
        <v>142</v>
      </c>
      <c r="W1378" s="4" t="s">
        <v>103</v>
      </c>
      <c r="X1378" s="4" t="s">
        <v>143</v>
      </c>
      <c r="Y1378" s="4">
        <v>56173</v>
      </c>
      <c r="Z1378" t="str">
        <f t="shared" si="22"/>
        <v>Sep-23</v>
      </c>
    </row>
    <row r="1379" spans="1:26" ht="43.2" x14ac:dyDescent="0.3">
      <c r="A1379" s="10">
        <v>230</v>
      </c>
      <c r="B1379" s="4" t="s">
        <v>129</v>
      </c>
      <c r="C1379" s="4" t="s">
        <v>2948</v>
      </c>
      <c r="D1379" s="4" t="s">
        <v>4703</v>
      </c>
      <c r="E1379" s="4" t="s">
        <v>103</v>
      </c>
      <c r="F1379" s="4" t="s">
        <v>131</v>
      </c>
      <c r="G1379" s="4" t="s">
        <v>132</v>
      </c>
      <c r="H1379" s="4" t="s">
        <v>167</v>
      </c>
      <c r="I1379" s="5" t="s">
        <v>4586</v>
      </c>
      <c r="J1379" s="5" t="s">
        <v>217</v>
      </c>
      <c r="K1379" s="5" t="s">
        <v>4586</v>
      </c>
      <c r="L1379" s="5" t="s">
        <v>480</v>
      </c>
      <c r="M1379" s="4" t="s">
        <v>223</v>
      </c>
      <c r="N1379" s="4" t="s">
        <v>1073</v>
      </c>
      <c r="O1379" s="4" t="s">
        <v>103</v>
      </c>
      <c r="P1379" s="4" t="s">
        <v>4710</v>
      </c>
      <c r="Q1379" s="4" t="s">
        <v>4711</v>
      </c>
      <c r="R1379" s="5">
        <v>60519</v>
      </c>
      <c r="S1379" s="5">
        <v>20</v>
      </c>
      <c r="T1379" s="5">
        <v>20</v>
      </c>
      <c r="U1379" s="4" t="s">
        <v>245</v>
      </c>
      <c r="V1379" s="4" t="s">
        <v>197</v>
      </c>
      <c r="W1379" s="4" t="s">
        <v>103</v>
      </c>
      <c r="X1379" s="4" t="s">
        <v>143</v>
      </c>
      <c r="Y1379" s="4" t="s">
        <v>152</v>
      </c>
      <c r="Z1379" t="str">
        <f t="shared" si="22"/>
        <v>Sep-23</v>
      </c>
    </row>
    <row r="1380" spans="1:26" ht="72" x14ac:dyDescent="0.3">
      <c r="A1380" s="10">
        <v>231</v>
      </c>
      <c r="B1380" s="4" t="s">
        <v>129</v>
      </c>
      <c r="C1380" s="4" t="s">
        <v>2948</v>
      </c>
      <c r="D1380" s="4" t="s">
        <v>4703</v>
      </c>
      <c r="E1380" s="4" t="s">
        <v>103</v>
      </c>
      <c r="F1380" s="4" t="s">
        <v>131</v>
      </c>
      <c r="G1380" s="4" t="s">
        <v>166</v>
      </c>
      <c r="H1380" s="4" t="s">
        <v>167</v>
      </c>
      <c r="I1380" s="5" t="s">
        <v>4262</v>
      </c>
      <c r="J1380" s="5" t="s">
        <v>279</v>
      </c>
      <c r="K1380" s="5" t="s">
        <v>4262</v>
      </c>
      <c r="L1380" s="5" t="s">
        <v>365</v>
      </c>
      <c r="M1380" s="4" t="s">
        <v>168</v>
      </c>
      <c r="N1380" s="4" t="s">
        <v>4712</v>
      </c>
      <c r="O1380" s="4" t="s">
        <v>103</v>
      </c>
      <c r="P1380" s="4" t="s">
        <v>4713</v>
      </c>
      <c r="Q1380" s="4" t="s">
        <v>4714</v>
      </c>
      <c r="R1380" s="5">
        <v>60621</v>
      </c>
      <c r="S1380" s="5">
        <v>300</v>
      </c>
      <c r="T1380" s="5">
        <v>300</v>
      </c>
      <c r="U1380" s="4" t="s">
        <v>4715</v>
      </c>
      <c r="V1380" s="4" t="s">
        <v>151</v>
      </c>
      <c r="W1380" s="4" t="s">
        <v>103</v>
      </c>
      <c r="X1380" s="4" t="s">
        <v>143</v>
      </c>
      <c r="Y1380" s="4" t="s">
        <v>152</v>
      </c>
      <c r="Z1380" t="str">
        <f t="shared" si="22"/>
        <v>Sep-23</v>
      </c>
    </row>
    <row r="1381" spans="1:26" ht="43.2" x14ac:dyDescent="0.3">
      <c r="A1381" s="10">
        <v>232</v>
      </c>
      <c r="B1381" s="4" t="s">
        <v>129</v>
      </c>
      <c r="C1381" s="4" t="s">
        <v>2948</v>
      </c>
      <c r="D1381" s="4" t="s">
        <v>4703</v>
      </c>
      <c r="E1381" s="4" t="s">
        <v>103</v>
      </c>
      <c r="F1381" s="4" t="s">
        <v>131</v>
      </c>
      <c r="G1381" s="4" t="s">
        <v>166</v>
      </c>
      <c r="H1381" s="4" t="s">
        <v>133</v>
      </c>
      <c r="I1381" s="5" t="s">
        <v>4274</v>
      </c>
      <c r="J1381" s="5" t="s">
        <v>222</v>
      </c>
      <c r="K1381" s="5" t="s">
        <v>4274</v>
      </c>
      <c r="L1381" s="5" t="s">
        <v>884</v>
      </c>
      <c r="M1381" s="4" t="s">
        <v>263</v>
      </c>
      <c r="N1381" s="4" t="s">
        <v>4716</v>
      </c>
      <c r="O1381" s="4" t="s">
        <v>103</v>
      </c>
      <c r="P1381" s="4" t="s">
        <v>4716</v>
      </c>
      <c r="Q1381" s="4" t="s">
        <v>4717</v>
      </c>
      <c r="R1381" s="5">
        <v>60642</v>
      </c>
      <c r="S1381" s="5">
        <v>15</v>
      </c>
      <c r="T1381" s="5">
        <v>15</v>
      </c>
      <c r="U1381" s="4" t="s">
        <v>4718</v>
      </c>
      <c r="V1381" s="4" t="s">
        <v>197</v>
      </c>
      <c r="W1381" s="4" t="s">
        <v>103</v>
      </c>
      <c r="X1381" s="4" t="s">
        <v>143</v>
      </c>
      <c r="Y1381" s="4" t="s">
        <v>103</v>
      </c>
      <c r="Z1381" t="str">
        <f t="shared" si="22"/>
        <v>Sep-23</v>
      </c>
    </row>
    <row r="1382" spans="1:26" ht="43.2" x14ac:dyDescent="0.3">
      <c r="A1382" s="10">
        <v>233</v>
      </c>
      <c r="B1382" s="4" t="s">
        <v>129</v>
      </c>
      <c r="C1382" s="4" t="s">
        <v>2948</v>
      </c>
      <c r="D1382" s="4" t="s">
        <v>4703</v>
      </c>
      <c r="E1382" s="4" t="s">
        <v>103</v>
      </c>
      <c r="F1382" s="4" t="s">
        <v>131</v>
      </c>
      <c r="G1382" s="4" t="s">
        <v>166</v>
      </c>
      <c r="H1382" s="4" t="s">
        <v>133</v>
      </c>
      <c r="I1382" s="5" t="s">
        <v>4066</v>
      </c>
      <c r="J1382" s="5" t="s">
        <v>191</v>
      </c>
      <c r="K1382" s="5" t="s">
        <v>4066</v>
      </c>
      <c r="L1382" s="5" t="s">
        <v>315</v>
      </c>
      <c r="M1382" s="4" t="s">
        <v>263</v>
      </c>
      <c r="N1382" s="4" t="s">
        <v>4719</v>
      </c>
      <c r="O1382" s="4" t="s">
        <v>103</v>
      </c>
      <c r="P1382" s="4" t="s">
        <v>4719</v>
      </c>
      <c r="Q1382" s="4" t="s">
        <v>4720</v>
      </c>
      <c r="R1382" s="5">
        <v>60856</v>
      </c>
      <c r="S1382" s="5">
        <v>30</v>
      </c>
      <c r="T1382" s="5">
        <v>30</v>
      </c>
      <c r="U1382" s="4" t="s">
        <v>4721</v>
      </c>
      <c r="V1382" s="4" t="s">
        <v>197</v>
      </c>
      <c r="W1382" s="4" t="s">
        <v>103</v>
      </c>
      <c r="X1382" s="4" t="s">
        <v>143</v>
      </c>
      <c r="Y1382" s="4" t="s">
        <v>103</v>
      </c>
      <c r="Z1382" t="str">
        <f t="shared" si="22"/>
        <v>Oct-23</v>
      </c>
    </row>
    <row r="1383" spans="1:26" ht="43.2" x14ac:dyDescent="0.3">
      <c r="A1383" s="10">
        <v>234</v>
      </c>
      <c r="B1383" s="4" t="s">
        <v>129</v>
      </c>
      <c r="C1383" s="4" t="s">
        <v>2948</v>
      </c>
      <c r="D1383" s="4" t="s">
        <v>4703</v>
      </c>
      <c r="E1383" s="4" t="s">
        <v>103</v>
      </c>
      <c r="F1383" s="4" t="s">
        <v>131</v>
      </c>
      <c r="G1383" s="4" t="s">
        <v>132</v>
      </c>
      <c r="H1383" s="4" t="s">
        <v>133</v>
      </c>
      <c r="I1383" s="5" t="s">
        <v>4488</v>
      </c>
      <c r="J1383" s="5" t="s">
        <v>531</v>
      </c>
      <c r="K1383" s="5" t="s">
        <v>4488</v>
      </c>
      <c r="L1383" s="5" t="s">
        <v>242</v>
      </c>
      <c r="M1383" s="4" t="s">
        <v>137</v>
      </c>
      <c r="N1383" s="4" t="s">
        <v>4722</v>
      </c>
      <c r="O1383" s="4" t="s">
        <v>103</v>
      </c>
      <c r="P1383" s="4" t="s">
        <v>4723</v>
      </c>
      <c r="Q1383" s="4" t="s">
        <v>4724</v>
      </c>
      <c r="R1383" s="5">
        <v>61256</v>
      </c>
      <c r="S1383" s="5">
        <v>135</v>
      </c>
      <c r="T1383" s="5">
        <v>135</v>
      </c>
      <c r="U1383" s="4" t="s">
        <v>1090</v>
      </c>
      <c r="V1383" s="4" t="s">
        <v>151</v>
      </c>
      <c r="W1383" s="4" t="s">
        <v>103</v>
      </c>
      <c r="X1383" s="4" t="s">
        <v>143</v>
      </c>
      <c r="Y1383" s="4" t="s">
        <v>395</v>
      </c>
      <c r="Z1383" t="str">
        <f t="shared" si="22"/>
        <v>Nov-23</v>
      </c>
    </row>
    <row r="1384" spans="1:26" ht="43.2" x14ac:dyDescent="0.3">
      <c r="A1384" s="10">
        <v>235</v>
      </c>
      <c r="B1384" s="4" t="s">
        <v>129</v>
      </c>
      <c r="C1384" s="4" t="s">
        <v>215</v>
      </c>
      <c r="D1384" s="4" t="s">
        <v>486</v>
      </c>
      <c r="E1384" s="4" t="s">
        <v>103</v>
      </c>
      <c r="F1384" s="4" t="s">
        <v>131</v>
      </c>
      <c r="G1384" s="4" t="s">
        <v>132</v>
      </c>
      <c r="H1384" s="4" t="s">
        <v>133</v>
      </c>
      <c r="I1384" s="5" t="s">
        <v>4521</v>
      </c>
      <c r="J1384" s="5" t="s">
        <v>202</v>
      </c>
      <c r="K1384" s="5" t="s">
        <v>4521</v>
      </c>
      <c r="L1384" s="5" t="s">
        <v>302</v>
      </c>
      <c r="M1384" s="4" t="s">
        <v>137</v>
      </c>
      <c r="N1384" s="4" t="s">
        <v>4725</v>
      </c>
      <c r="O1384" s="4" t="s">
        <v>185</v>
      </c>
      <c r="P1384" s="4" t="s">
        <v>4726</v>
      </c>
      <c r="Q1384" s="4" t="s">
        <v>4727</v>
      </c>
      <c r="R1384" s="5">
        <v>61856</v>
      </c>
      <c r="S1384" s="5">
        <v>30</v>
      </c>
      <c r="T1384" s="5">
        <v>30</v>
      </c>
      <c r="U1384" s="4" t="s">
        <v>4525</v>
      </c>
      <c r="V1384" s="4" t="s">
        <v>197</v>
      </c>
      <c r="W1384" s="4" t="s">
        <v>103</v>
      </c>
      <c r="X1384" s="4" t="s">
        <v>143</v>
      </c>
      <c r="Y1384" s="4">
        <v>68819</v>
      </c>
      <c r="Z1384" t="str">
        <f t="shared" si="22"/>
        <v>Dec-23</v>
      </c>
    </row>
    <row r="1385" spans="1:26" ht="72" x14ac:dyDescent="0.3">
      <c r="A1385" s="10">
        <v>236</v>
      </c>
      <c r="B1385" s="4" t="s">
        <v>129</v>
      </c>
      <c r="C1385" s="4" t="s">
        <v>130</v>
      </c>
      <c r="D1385" s="4" t="s">
        <v>503</v>
      </c>
      <c r="E1385" s="4" t="s">
        <v>103</v>
      </c>
      <c r="F1385" s="4" t="s">
        <v>131</v>
      </c>
      <c r="G1385" s="4" t="s">
        <v>166</v>
      </c>
      <c r="H1385" s="4" t="s">
        <v>167</v>
      </c>
      <c r="I1385" s="5" t="s">
        <v>4006</v>
      </c>
      <c r="J1385" s="5" t="s">
        <v>550</v>
      </c>
      <c r="K1385" s="5" t="s">
        <v>4006</v>
      </c>
      <c r="L1385" s="5" t="s">
        <v>1894</v>
      </c>
      <c r="M1385" s="4" t="s">
        <v>168</v>
      </c>
      <c r="N1385" s="4" t="s">
        <v>3809</v>
      </c>
      <c r="O1385" s="4" t="s">
        <v>4461</v>
      </c>
      <c r="P1385" s="4" t="s">
        <v>3809</v>
      </c>
      <c r="Q1385" s="4" t="s">
        <v>4728</v>
      </c>
      <c r="R1385" s="5">
        <v>60437</v>
      </c>
      <c r="S1385" s="5">
        <v>460</v>
      </c>
      <c r="T1385" s="5">
        <v>460</v>
      </c>
      <c r="U1385" s="4" t="s">
        <v>4463</v>
      </c>
      <c r="V1385" s="4" t="s">
        <v>142</v>
      </c>
      <c r="W1385" s="4" t="s">
        <v>103</v>
      </c>
      <c r="X1385" s="4" t="s">
        <v>143</v>
      </c>
      <c r="Y1385" s="4" t="s">
        <v>103</v>
      </c>
      <c r="Z1385" t="str">
        <f t="shared" si="22"/>
        <v>Sep-23</v>
      </c>
    </row>
    <row r="1386" spans="1:26" ht="43.2" x14ac:dyDescent="0.3">
      <c r="A1386" s="10">
        <v>237</v>
      </c>
      <c r="B1386" s="4" t="s">
        <v>129</v>
      </c>
      <c r="C1386" s="4" t="s">
        <v>130</v>
      </c>
      <c r="D1386" s="4" t="s">
        <v>503</v>
      </c>
      <c r="E1386" s="4" t="s">
        <v>103</v>
      </c>
      <c r="F1386" s="4" t="s">
        <v>131</v>
      </c>
      <c r="G1386" s="4" t="s">
        <v>198</v>
      </c>
      <c r="H1386" s="4" t="s">
        <v>133</v>
      </c>
      <c r="I1386" s="5" t="s">
        <v>4018</v>
      </c>
      <c r="J1386" s="5" t="s">
        <v>1115</v>
      </c>
      <c r="K1386" s="5" t="s">
        <v>4250</v>
      </c>
      <c r="L1386" s="5" t="s">
        <v>682</v>
      </c>
      <c r="M1386" s="4" t="s">
        <v>137</v>
      </c>
      <c r="N1386" s="4" t="s">
        <v>4729</v>
      </c>
      <c r="O1386" s="4" t="s">
        <v>103</v>
      </c>
      <c r="P1386" s="4" t="s">
        <v>4730</v>
      </c>
      <c r="Q1386" s="4" t="s">
        <v>4731</v>
      </c>
      <c r="R1386" s="5">
        <v>60565</v>
      </c>
      <c r="S1386" s="5">
        <v>150</v>
      </c>
      <c r="T1386" s="5">
        <v>150</v>
      </c>
      <c r="U1386" s="4" t="s">
        <v>4732</v>
      </c>
      <c r="V1386" s="4" t="s">
        <v>197</v>
      </c>
      <c r="W1386" s="4" t="s">
        <v>103</v>
      </c>
      <c r="X1386" s="4" t="s">
        <v>143</v>
      </c>
      <c r="Y1386" s="4">
        <v>66621</v>
      </c>
      <c r="Z1386" t="str">
        <f t="shared" si="22"/>
        <v>Sep-23</v>
      </c>
    </row>
    <row r="1387" spans="1:26" ht="43.2" x14ac:dyDescent="0.3">
      <c r="A1387" s="10">
        <v>238</v>
      </c>
      <c r="B1387" s="4" t="s">
        <v>129</v>
      </c>
      <c r="C1387" s="4" t="s">
        <v>130</v>
      </c>
      <c r="D1387" s="4" t="s">
        <v>503</v>
      </c>
      <c r="E1387" s="4" t="s">
        <v>103</v>
      </c>
      <c r="F1387" s="4" t="s">
        <v>131</v>
      </c>
      <c r="G1387" s="4" t="s">
        <v>198</v>
      </c>
      <c r="H1387" s="4" t="s">
        <v>133</v>
      </c>
      <c r="I1387" s="5" t="s">
        <v>4254</v>
      </c>
      <c r="J1387" s="5" t="s">
        <v>4733</v>
      </c>
      <c r="K1387" s="5" t="s">
        <v>4254</v>
      </c>
      <c r="L1387" s="5" t="s">
        <v>2255</v>
      </c>
      <c r="M1387" s="4" t="s">
        <v>137</v>
      </c>
      <c r="N1387" s="4" t="s">
        <v>4734</v>
      </c>
      <c r="O1387" s="4" t="s">
        <v>103</v>
      </c>
      <c r="P1387" s="4" t="s">
        <v>4735</v>
      </c>
      <c r="Q1387" s="4" t="s">
        <v>4736</v>
      </c>
      <c r="R1387" s="5">
        <v>60600</v>
      </c>
      <c r="S1387" s="5">
        <v>63</v>
      </c>
      <c r="T1387" s="5">
        <v>63</v>
      </c>
      <c r="U1387" s="4" t="s">
        <v>1090</v>
      </c>
      <c r="V1387" s="4" t="s">
        <v>142</v>
      </c>
      <c r="W1387" s="4" t="s">
        <v>103</v>
      </c>
      <c r="X1387" s="4" t="s">
        <v>143</v>
      </c>
      <c r="Y1387" s="4">
        <v>66631</v>
      </c>
      <c r="Z1387" t="str">
        <f t="shared" si="22"/>
        <v>Sep-23</v>
      </c>
    </row>
    <row r="1388" spans="1:26" ht="43.2" x14ac:dyDescent="0.3">
      <c r="A1388" s="10">
        <v>239</v>
      </c>
      <c r="B1388" s="4" t="s">
        <v>129</v>
      </c>
      <c r="C1388" s="4" t="s">
        <v>130</v>
      </c>
      <c r="D1388" s="4" t="s">
        <v>503</v>
      </c>
      <c r="E1388" s="4" t="s">
        <v>103</v>
      </c>
      <c r="F1388" s="4" t="s">
        <v>131</v>
      </c>
      <c r="G1388" s="4" t="s">
        <v>198</v>
      </c>
      <c r="H1388" s="4" t="s">
        <v>167</v>
      </c>
      <c r="I1388" s="5" t="s">
        <v>4278</v>
      </c>
      <c r="J1388" s="5" t="s">
        <v>582</v>
      </c>
      <c r="K1388" s="5" t="s">
        <v>4278</v>
      </c>
      <c r="L1388" s="5" t="s">
        <v>242</v>
      </c>
      <c r="M1388" s="4" t="s">
        <v>223</v>
      </c>
      <c r="N1388" s="4" t="s">
        <v>4737</v>
      </c>
      <c r="O1388" s="4" t="s">
        <v>1965</v>
      </c>
      <c r="P1388" s="4" t="s">
        <v>4737</v>
      </c>
      <c r="Q1388" s="4" t="s">
        <v>4738</v>
      </c>
      <c r="R1388" s="5">
        <v>60673</v>
      </c>
      <c r="S1388" s="5">
        <v>45</v>
      </c>
      <c r="T1388" s="5">
        <v>45</v>
      </c>
      <c r="U1388" s="4" t="s">
        <v>173</v>
      </c>
      <c r="V1388" s="4" t="s">
        <v>151</v>
      </c>
      <c r="W1388" s="4" t="s">
        <v>103</v>
      </c>
      <c r="X1388" s="4" t="s">
        <v>143</v>
      </c>
      <c r="Y1388" s="4">
        <v>66653</v>
      </c>
      <c r="Z1388" t="str">
        <f t="shared" si="22"/>
        <v>Sep-23</v>
      </c>
    </row>
    <row r="1389" spans="1:26" ht="43.2" x14ac:dyDescent="0.3">
      <c r="A1389" s="10">
        <v>240</v>
      </c>
      <c r="B1389" s="4" t="s">
        <v>129</v>
      </c>
      <c r="C1389" s="4" t="s">
        <v>130</v>
      </c>
      <c r="D1389" s="4" t="s">
        <v>503</v>
      </c>
      <c r="E1389" s="4" t="s">
        <v>103</v>
      </c>
      <c r="F1389" s="4" t="s">
        <v>131</v>
      </c>
      <c r="G1389" s="4" t="s">
        <v>198</v>
      </c>
      <c r="H1389" s="4" t="s">
        <v>167</v>
      </c>
      <c r="I1389" s="5" t="s">
        <v>4019</v>
      </c>
      <c r="J1389" s="5" t="s">
        <v>664</v>
      </c>
      <c r="K1389" s="5" t="s">
        <v>4019</v>
      </c>
      <c r="L1389" s="5" t="s">
        <v>665</v>
      </c>
      <c r="M1389" s="4" t="s">
        <v>203</v>
      </c>
      <c r="N1389" s="4" t="s">
        <v>4739</v>
      </c>
      <c r="O1389" s="4" t="s">
        <v>103</v>
      </c>
      <c r="P1389" s="4" t="s">
        <v>4740</v>
      </c>
      <c r="Q1389" s="4" t="s">
        <v>4741</v>
      </c>
      <c r="R1389" s="5">
        <v>60754</v>
      </c>
      <c r="S1389" s="5">
        <v>0</v>
      </c>
      <c r="T1389" s="5">
        <v>0</v>
      </c>
      <c r="U1389" s="4" t="s">
        <v>1371</v>
      </c>
      <c r="V1389" s="4" t="s">
        <v>142</v>
      </c>
      <c r="W1389" s="4" t="s">
        <v>103</v>
      </c>
      <c r="X1389" s="4" t="s">
        <v>143</v>
      </c>
      <c r="Y1389" s="4">
        <v>66652</v>
      </c>
      <c r="Z1389" t="str">
        <f t="shared" si="22"/>
        <v>Sep-23</v>
      </c>
    </row>
    <row r="1390" spans="1:26" ht="43.2" x14ac:dyDescent="0.3">
      <c r="A1390" s="10">
        <v>241</v>
      </c>
      <c r="B1390" s="4" t="s">
        <v>129</v>
      </c>
      <c r="C1390" s="4" t="s">
        <v>130</v>
      </c>
      <c r="D1390" s="4" t="s">
        <v>503</v>
      </c>
      <c r="E1390" s="4" t="s">
        <v>103</v>
      </c>
      <c r="F1390" s="4" t="s">
        <v>131</v>
      </c>
      <c r="G1390" s="4" t="s">
        <v>198</v>
      </c>
      <c r="H1390" s="4" t="s">
        <v>167</v>
      </c>
      <c r="I1390" s="5" t="s">
        <v>4066</v>
      </c>
      <c r="J1390" s="5" t="s">
        <v>191</v>
      </c>
      <c r="K1390" s="5" t="s">
        <v>4066</v>
      </c>
      <c r="L1390" s="5" t="s">
        <v>315</v>
      </c>
      <c r="M1390" s="4" t="s">
        <v>223</v>
      </c>
      <c r="N1390" s="4" t="s">
        <v>4742</v>
      </c>
      <c r="O1390" s="4" t="s">
        <v>3807</v>
      </c>
      <c r="P1390" s="4" t="s">
        <v>4742</v>
      </c>
      <c r="Q1390" s="4" t="s">
        <v>4743</v>
      </c>
      <c r="R1390" s="5">
        <v>60854</v>
      </c>
      <c r="S1390" s="5">
        <v>30</v>
      </c>
      <c r="T1390" s="5">
        <v>30</v>
      </c>
      <c r="U1390" s="4" t="s">
        <v>173</v>
      </c>
      <c r="V1390" s="4" t="s">
        <v>197</v>
      </c>
      <c r="W1390" s="4" t="s">
        <v>103</v>
      </c>
      <c r="X1390" s="4" t="s">
        <v>143</v>
      </c>
      <c r="Y1390" s="4">
        <v>67738</v>
      </c>
      <c r="Z1390" t="str">
        <f t="shared" si="22"/>
        <v>Oct-23</v>
      </c>
    </row>
    <row r="1391" spans="1:26" ht="43.2" x14ac:dyDescent="0.3">
      <c r="A1391" s="10">
        <v>242</v>
      </c>
      <c r="B1391" s="4" t="s">
        <v>129</v>
      </c>
      <c r="C1391" s="4" t="s">
        <v>130</v>
      </c>
      <c r="D1391" s="4" t="s">
        <v>503</v>
      </c>
      <c r="E1391" s="4" t="s">
        <v>103</v>
      </c>
      <c r="F1391" s="4" t="s">
        <v>131</v>
      </c>
      <c r="G1391" s="4" t="s">
        <v>198</v>
      </c>
      <c r="H1391" s="4" t="s">
        <v>133</v>
      </c>
      <c r="I1391" s="5" t="s">
        <v>4082</v>
      </c>
      <c r="J1391" s="5" t="s">
        <v>247</v>
      </c>
      <c r="K1391" s="5" t="s">
        <v>4082</v>
      </c>
      <c r="L1391" s="5" t="s">
        <v>366</v>
      </c>
      <c r="M1391" s="4" t="s">
        <v>137</v>
      </c>
      <c r="N1391" s="4" t="s">
        <v>4744</v>
      </c>
      <c r="O1391" s="4" t="s">
        <v>103</v>
      </c>
      <c r="P1391" s="4" t="s">
        <v>4745</v>
      </c>
      <c r="Q1391" s="4" t="s">
        <v>4746</v>
      </c>
      <c r="R1391" s="5">
        <v>60913</v>
      </c>
      <c r="S1391" s="5">
        <v>105</v>
      </c>
      <c r="T1391" s="5">
        <v>105</v>
      </c>
      <c r="U1391" s="4" t="s">
        <v>4747</v>
      </c>
      <c r="V1391" s="4" t="s">
        <v>151</v>
      </c>
      <c r="W1391" s="4" t="s">
        <v>103</v>
      </c>
      <c r="X1391" s="4" t="s">
        <v>143</v>
      </c>
      <c r="Y1391" s="4">
        <v>67930</v>
      </c>
      <c r="Z1391" t="str">
        <f t="shared" si="22"/>
        <v>Oct-23</v>
      </c>
    </row>
    <row r="1392" spans="1:26" ht="43.2" x14ac:dyDescent="0.3">
      <c r="A1392" s="10">
        <v>243</v>
      </c>
      <c r="B1392" s="4" t="s">
        <v>129</v>
      </c>
      <c r="C1392" s="4" t="s">
        <v>130</v>
      </c>
      <c r="D1392" s="4" t="s">
        <v>503</v>
      </c>
      <c r="E1392" s="4" t="s">
        <v>103</v>
      </c>
      <c r="F1392" s="4" t="s">
        <v>131</v>
      </c>
      <c r="G1392" s="4" t="s">
        <v>198</v>
      </c>
      <c r="H1392" s="4" t="s">
        <v>167</v>
      </c>
      <c r="I1392" s="5" t="s">
        <v>1285</v>
      </c>
      <c r="J1392" s="5" t="s">
        <v>464</v>
      </c>
      <c r="K1392" s="5" t="s">
        <v>1285</v>
      </c>
      <c r="L1392" s="5" t="s">
        <v>331</v>
      </c>
      <c r="M1392" s="4" t="s">
        <v>223</v>
      </c>
      <c r="N1392" s="4" t="s">
        <v>4748</v>
      </c>
      <c r="O1392" s="4" t="s">
        <v>4749</v>
      </c>
      <c r="P1392" s="4" t="s">
        <v>4748</v>
      </c>
      <c r="Q1392" s="4" t="s">
        <v>4750</v>
      </c>
      <c r="R1392" s="5">
        <v>60919</v>
      </c>
      <c r="S1392" s="5">
        <v>60</v>
      </c>
      <c r="T1392" s="5">
        <v>60</v>
      </c>
      <c r="U1392" s="4" t="s">
        <v>1691</v>
      </c>
      <c r="V1392" s="4" t="s">
        <v>197</v>
      </c>
      <c r="W1392" s="4" t="s">
        <v>103</v>
      </c>
      <c r="X1392" s="4" t="s">
        <v>143</v>
      </c>
      <c r="Y1392" s="4">
        <v>67931</v>
      </c>
      <c r="Z1392" t="str">
        <f t="shared" si="22"/>
        <v>Oct-23</v>
      </c>
    </row>
    <row r="1393" spans="1:26" ht="43.2" x14ac:dyDescent="0.3">
      <c r="A1393" s="10">
        <v>244</v>
      </c>
      <c r="B1393" s="4" t="s">
        <v>129</v>
      </c>
      <c r="C1393" s="4" t="s">
        <v>130</v>
      </c>
      <c r="D1393" s="4" t="s">
        <v>503</v>
      </c>
      <c r="E1393" s="4" t="s">
        <v>103</v>
      </c>
      <c r="F1393" s="4" t="s">
        <v>131</v>
      </c>
      <c r="G1393" s="4" t="s">
        <v>166</v>
      </c>
      <c r="H1393" s="4" t="s">
        <v>133</v>
      </c>
      <c r="I1393" s="5" t="s">
        <v>4314</v>
      </c>
      <c r="J1393" s="5" t="s">
        <v>1813</v>
      </c>
      <c r="K1393" s="5" t="s">
        <v>4314</v>
      </c>
      <c r="L1393" s="5" t="s">
        <v>217</v>
      </c>
      <c r="M1393" s="4" t="s">
        <v>263</v>
      </c>
      <c r="N1393" s="4" t="s">
        <v>4751</v>
      </c>
      <c r="O1393" s="4" t="s">
        <v>103</v>
      </c>
      <c r="P1393" s="4" t="s">
        <v>4752</v>
      </c>
      <c r="Q1393" s="4" t="s">
        <v>4753</v>
      </c>
      <c r="R1393" s="5">
        <v>61054</v>
      </c>
      <c r="S1393" s="5">
        <v>30</v>
      </c>
      <c r="T1393" s="5">
        <v>30</v>
      </c>
      <c r="U1393" s="4" t="s">
        <v>4318</v>
      </c>
      <c r="V1393" s="4" t="s">
        <v>197</v>
      </c>
      <c r="W1393" s="4" t="s">
        <v>103</v>
      </c>
      <c r="X1393" s="4" t="s">
        <v>143</v>
      </c>
      <c r="Y1393" s="4" t="s">
        <v>103</v>
      </c>
      <c r="Z1393" t="str">
        <f t="shared" si="22"/>
        <v>Oct-23</v>
      </c>
    </row>
    <row r="1394" spans="1:26" ht="43.2" x14ac:dyDescent="0.3">
      <c r="A1394" s="10">
        <v>245</v>
      </c>
      <c r="B1394" s="4" t="s">
        <v>129</v>
      </c>
      <c r="C1394" s="4" t="s">
        <v>130</v>
      </c>
      <c r="D1394" s="4" t="s">
        <v>503</v>
      </c>
      <c r="E1394" s="4" t="s">
        <v>103</v>
      </c>
      <c r="F1394" s="4" t="s">
        <v>131</v>
      </c>
      <c r="G1394" s="4" t="s">
        <v>198</v>
      </c>
      <c r="H1394" s="4" t="s">
        <v>133</v>
      </c>
      <c r="I1394" s="5" t="s">
        <v>4113</v>
      </c>
      <c r="J1394" s="5" t="s">
        <v>1007</v>
      </c>
      <c r="K1394" s="5" t="s">
        <v>4113</v>
      </c>
      <c r="L1394" s="5" t="s">
        <v>884</v>
      </c>
      <c r="M1394" s="4" t="s">
        <v>137</v>
      </c>
      <c r="N1394" s="4" t="s">
        <v>4754</v>
      </c>
      <c r="O1394" s="4" t="s">
        <v>103</v>
      </c>
      <c r="P1394" s="4" t="s">
        <v>4755</v>
      </c>
      <c r="Q1394" s="4" t="s">
        <v>4756</v>
      </c>
      <c r="R1394" s="5">
        <v>61069</v>
      </c>
      <c r="S1394" s="5">
        <v>25</v>
      </c>
      <c r="T1394" s="5">
        <v>25</v>
      </c>
      <c r="U1394" s="4" t="s">
        <v>4318</v>
      </c>
      <c r="V1394" s="4" t="s">
        <v>197</v>
      </c>
      <c r="W1394" s="4" t="s">
        <v>103</v>
      </c>
      <c r="X1394" s="4" t="s">
        <v>143</v>
      </c>
      <c r="Y1394" s="4">
        <v>68307</v>
      </c>
      <c r="Z1394" t="str">
        <f t="shared" si="22"/>
        <v>Nov-23</v>
      </c>
    </row>
    <row r="1395" spans="1:26" ht="57.6" x14ac:dyDescent="0.3">
      <c r="A1395" s="10">
        <v>246</v>
      </c>
      <c r="B1395" s="4" t="s">
        <v>129</v>
      </c>
      <c r="C1395" s="4" t="s">
        <v>130</v>
      </c>
      <c r="D1395" s="4" t="s">
        <v>503</v>
      </c>
      <c r="E1395" s="4" t="s">
        <v>103</v>
      </c>
      <c r="F1395" s="4" t="s">
        <v>131</v>
      </c>
      <c r="G1395" s="4" t="s">
        <v>198</v>
      </c>
      <c r="H1395" s="4" t="s">
        <v>133</v>
      </c>
      <c r="I1395" s="5" t="s">
        <v>4393</v>
      </c>
      <c r="J1395" s="5" t="s">
        <v>251</v>
      </c>
      <c r="K1395" s="5" t="s">
        <v>4393</v>
      </c>
      <c r="L1395" s="5" t="s">
        <v>652</v>
      </c>
      <c r="M1395" s="4" t="s">
        <v>137</v>
      </c>
      <c r="N1395" s="4" t="s">
        <v>4757</v>
      </c>
      <c r="O1395" s="4" t="s">
        <v>103</v>
      </c>
      <c r="P1395" s="4" t="s">
        <v>4758</v>
      </c>
      <c r="Q1395" s="4" t="s">
        <v>4759</v>
      </c>
      <c r="R1395" s="5">
        <v>61146</v>
      </c>
      <c r="S1395" s="5">
        <v>90</v>
      </c>
      <c r="T1395" s="5">
        <v>90</v>
      </c>
      <c r="U1395" s="4" t="s">
        <v>1022</v>
      </c>
      <c r="V1395" s="4" t="s">
        <v>142</v>
      </c>
      <c r="W1395" s="4" t="s">
        <v>103</v>
      </c>
      <c r="X1395" s="4" t="s">
        <v>143</v>
      </c>
      <c r="Y1395" s="4" t="s">
        <v>152</v>
      </c>
      <c r="Z1395" t="str">
        <f t="shared" si="22"/>
        <v>Nov-23</v>
      </c>
    </row>
    <row r="1396" spans="1:26" ht="43.2" x14ac:dyDescent="0.3">
      <c r="A1396" s="10">
        <v>247</v>
      </c>
      <c r="B1396" s="4" t="s">
        <v>129</v>
      </c>
      <c r="C1396" s="4" t="s">
        <v>130</v>
      </c>
      <c r="D1396" s="4" t="s">
        <v>503</v>
      </c>
      <c r="E1396" s="4" t="s">
        <v>103</v>
      </c>
      <c r="F1396" s="4" t="s">
        <v>131</v>
      </c>
      <c r="G1396" s="4" t="s">
        <v>198</v>
      </c>
      <c r="H1396" s="4" t="s">
        <v>133</v>
      </c>
      <c r="I1396" s="5" t="s">
        <v>4205</v>
      </c>
      <c r="J1396" s="5" t="s">
        <v>4760</v>
      </c>
      <c r="K1396" s="5" t="s">
        <v>4205</v>
      </c>
      <c r="L1396" s="5" t="s">
        <v>4761</v>
      </c>
      <c r="M1396" s="4" t="s">
        <v>137</v>
      </c>
      <c r="N1396" s="4" t="s">
        <v>4762</v>
      </c>
      <c r="O1396" s="4" t="s">
        <v>103</v>
      </c>
      <c r="P1396" s="4" t="s">
        <v>4763</v>
      </c>
      <c r="Q1396" s="4" t="s">
        <v>4764</v>
      </c>
      <c r="R1396" s="5">
        <v>61153</v>
      </c>
      <c r="S1396" s="5">
        <v>25</v>
      </c>
      <c r="T1396" s="5">
        <v>25</v>
      </c>
      <c r="U1396" s="4" t="s">
        <v>1022</v>
      </c>
      <c r="V1396" s="4" t="s">
        <v>197</v>
      </c>
      <c r="W1396" s="4" t="s">
        <v>103</v>
      </c>
      <c r="X1396" s="4" t="s">
        <v>143</v>
      </c>
      <c r="Y1396" s="4" t="s">
        <v>152</v>
      </c>
      <c r="Z1396" t="str">
        <f t="shared" si="22"/>
        <v>Nov-23</v>
      </c>
    </row>
    <row r="1397" spans="1:26" ht="43.2" x14ac:dyDescent="0.3">
      <c r="A1397" s="10">
        <v>248</v>
      </c>
      <c r="B1397" s="4" t="s">
        <v>129</v>
      </c>
      <c r="C1397" s="4" t="s">
        <v>130</v>
      </c>
      <c r="D1397" s="4" t="s">
        <v>503</v>
      </c>
      <c r="E1397" s="4" t="s">
        <v>103</v>
      </c>
      <c r="F1397" s="4" t="s">
        <v>131</v>
      </c>
      <c r="G1397" s="4" t="s">
        <v>198</v>
      </c>
      <c r="H1397" s="4" t="s">
        <v>167</v>
      </c>
      <c r="I1397" s="5" t="s">
        <v>4498</v>
      </c>
      <c r="J1397" s="5" t="s">
        <v>1112</v>
      </c>
      <c r="K1397" s="5" t="s">
        <v>4498</v>
      </c>
      <c r="L1397" s="5" t="s">
        <v>235</v>
      </c>
      <c r="M1397" s="4" t="s">
        <v>223</v>
      </c>
      <c r="N1397" s="4" t="s">
        <v>4765</v>
      </c>
      <c r="O1397" s="4" t="s">
        <v>103</v>
      </c>
      <c r="P1397" s="4" t="s">
        <v>4766</v>
      </c>
      <c r="Q1397" s="4" t="s">
        <v>4767</v>
      </c>
      <c r="R1397" s="5">
        <v>61298</v>
      </c>
      <c r="S1397" s="5">
        <v>40</v>
      </c>
      <c r="T1397" s="5">
        <v>40</v>
      </c>
      <c r="U1397" s="4" t="s">
        <v>245</v>
      </c>
      <c r="V1397" s="4" t="s">
        <v>197</v>
      </c>
      <c r="W1397" s="4" t="s">
        <v>103</v>
      </c>
      <c r="X1397" s="4" t="s">
        <v>143</v>
      </c>
      <c r="Y1397" s="4" t="s">
        <v>152</v>
      </c>
      <c r="Z1397" t="str">
        <f t="shared" si="22"/>
        <v>Dec-23</v>
      </c>
    </row>
    <row r="1398" spans="1:26" ht="43.2" x14ac:dyDescent="0.3">
      <c r="A1398" s="10">
        <v>249</v>
      </c>
      <c r="B1398" s="4" t="s">
        <v>129</v>
      </c>
      <c r="C1398" s="4" t="s">
        <v>130</v>
      </c>
      <c r="D1398" s="4" t="s">
        <v>503</v>
      </c>
      <c r="E1398" s="4" t="s">
        <v>103</v>
      </c>
      <c r="F1398" s="4" t="s">
        <v>131</v>
      </c>
      <c r="G1398" s="4" t="s">
        <v>198</v>
      </c>
      <c r="H1398" s="4" t="s">
        <v>133</v>
      </c>
      <c r="I1398" s="5" t="s">
        <v>4195</v>
      </c>
      <c r="J1398" s="5" t="s">
        <v>296</v>
      </c>
      <c r="K1398" s="5" t="s">
        <v>4195</v>
      </c>
      <c r="L1398" s="5" t="s">
        <v>759</v>
      </c>
      <c r="M1398" s="4" t="s">
        <v>137</v>
      </c>
      <c r="N1398" s="4" t="s">
        <v>4768</v>
      </c>
      <c r="O1398" s="4" t="s">
        <v>103</v>
      </c>
      <c r="P1398" s="4" t="s">
        <v>4769</v>
      </c>
      <c r="Q1398" s="4" t="s">
        <v>4769</v>
      </c>
      <c r="R1398" s="5">
        <v>61349</v>
      </c>
      <c r="S1398" s="5">
        <v>60</v>
      </c>
      <c r="T1398" s="5">
        <v>60</v>
      </c>
      <c r="U1398" s="4" t="s">
        <v>4770</v>
      </c>
      <c r="V1398" s="4" t="s">
        <v>151</v>
      </c>
      <c r="W1398" s="4" t="s">
        <v>103</v>
      </c>
      <c r="X1398" s="4" t="s">
        <v>143</v>
      </c>
      <c r="Y1398" s="4" t="s">
        <v>152</v>
      </c>
      <c r="Z1398" t="str">
        <f t="shared" si="22"/>
        <v>Dec-23</v>
      </c>
    </row>
    <row r="1399" spans="1:26" ht="43.2" x14ac:dyDescent="0.3">
      <c r="A1399" s="10">
        <v>250</v>
      </c>
      <c r="B1399" s="4" t="s">
        <v>129</v>
      </c>
      <c r="C1399" s="4" t="s">
        <v>130</v>
      </c>
      <c r="D1399" s="4" t="s">
        <v>503</v>
      </c>
      <c r="E1399" s="4" t="s">
        <v>103</v>
      </c>
      <c r="F1399" s="4" t="s">
        <v>131</v>
      </c>
      <c r="G1399" s="4" t="s">
        <v>198</v>
      </c>
      <c r="H1399" s="4" t="s">
        <v>133</v>
      </c>
      <c r="I1399" s="5" t="s">
        <v>4195</v>
      </c>
      <c r="J1399" s="5" t="s">
        <v>191</v>
      </c>
      <c r="K1399" s="5" t="s">
        <v>4195</v>
      </c>
      <c r="L1399" s="5" t="s">
        <v>192</v>
      </c>
      <c r="M1399" s="4" t="s">
        <v>137</v>
      </c>
      <c r="N1399" s="4" t="s">
        <v>4771</v>
      </c>
      <c r="O1399" s="4" t="s">
        <v>103</v>
      </c>
      <c r="P1399" s="4" t="s">
        <v>4772</v>
      </c>
      <c r="Q1399" s="4" t="s">
        <v>4773</v>
      </c>
      <c r="R1399" s="5">
        <v>61326</v>
      </c>
      <c r="S1399" s="5">
        <v>90</v>
      </c>
      <c r="T1399" s="5">
        <v>90</v>
      </c>
      <c r="U1399" s="4" t="s">
        <v>1233</v>
      </c>
      <c r="V1399" s="4" t="s">
        <v>197</v>
      </c>
      <c r="W1399" s="4" t="s">
        <v>103</v>
      </c>
      <c r="X1399" s="4" t="s">
        <v>143</v>
      </c>
      <c r="Y1399" s="4">
        <v>71062</v>
      </c>
      <c r="Z1399" t="str">
        <f t="shared" si="22"/>
        <v>Dec-23</v>
      </c>
    </row>
    <row r="1400" spans="1:26" ht="57.6" x14ac:dyDescent="0.3">
      <c r="A1400" s="10">
        <v>251</v>
      </c>
      <c r="B1400" s="4" t="s">
        <v>129</v>
      </c>
      <c r="C1400" s="4" t="s">
        <v>529</v>
      </c>
      <c r="D1400" s="4" t="s">
        <v>530</v>
      </c>
      <c r="E1400" s="4" t="s">
        <v>103</v>
      </c>
      <c r="F1400" s="4" t="s">
        <v>131</v>
      </c>
      <c r="G1400" s="4" t="s">
        <v>132</v>
      </c>
      <c r="H1400" s="4" t="s">
        <v>277</v>
      </c>
      <c r="I1400" s="5" t="s">
        <v>4670</v>
      </c>
      <c r="J1400" s="5" t="s">
        <v>978</v>
      </c>
      <c r="K1400" s="5" t="s">
        <v>4670</v>
      </c>
      <c r="L1400" s="5" t="s">
        <v>183</v>
      </c>
      <c r="M1400" s="4" t="s">
        <v>280</v>
      </c>
      <c r="N1400" s="4" t="s">
        <v>1073</v>
      </c>
      <c r="O1400" s="4" t="s">
        <v>170</v>
      </c>
      <c r="P1400" s="4" t="s">
        <v>1073</v>
      </c>
      <c r="Q1400" s="4" t="s">
        <v>4774</v>
      </c>
      <c r="R1400" s="5">
        <v>60499</v>
      </c>
      <c r="S1400" s="5">
        <v>60</v>
      </c>
      <c r="T1400" s="5">
        <v>60</v>
      </c>
      <c r="U1400" s="4" t="s">
        <v>4009</v>
      </c>
      <c r="V1400" s="4" t="s">
        <v>142</v>
      </c>
      <c r="W1400" s="4" t="s">
        <v>103</v>
      </c>
      <c r="X1400" s="4" t="s">
        <v>143</v>
      </c>
      <c r="Y1400" s="4" t="s">
        <v>152</v>
      </c>
      <c r="Z1400" t="str">
        <f t="shared" si="22"/>
        <v>Sep-23</v>
      </c>
    </row>
    <row r="1401" spans="1:26" ht="43.2" x14ac:dyDescent="0.3">
      <c r="A1401" s="10">
        <v>252</v>
      </c>
      <c r="B1401" s="4" t="s">
        <v>129</v>
      </c>
      <c r="C1401" s="4" t="s">
        <v>529</v>
      </c>
      <c r="D1401" s="4" t="s">
        <v>530</v>
      </c>
      <c r="E1401" s="4" t="s">
        <v>103</v>
      </c>
      <c r="F1401" s="4" t="s">
        <v>131</v>
      </c>
      <c r="G1401" s="4" t="s">
        <v>132</v>
      </c>
      <c r="H1401" s="4" t="s">
        <v>133</v>
      </c>
      <c r="I1401" s="5" t="s">
        <v>4038</v>
      </c>
      <c r="J1401" s="5" t="s">
        <v>532</v>
      </c>
      <c r="K1401" s="5" t="s">
        <v>4038</v>
      </c>
      <c r="L1401" s="5" t="s">
        <v>3475</v>
      </c>
      <c r="M1401" s="4" t="s">
        <v>137</v>
      </c>
      <c r="N1401" s="4" t="s">
        <v>4775</v>
      </c>
      <c r="O1401" s="4" t="s">
        <v>103</v>
      </c>
      <c r="P1401" s="4" t="s">
        <v>4775</v>
      </c>
      <c r="Q1401" s="4" t="s">
        <v>4776</v>
      </c>
      <c r="R1401" s="5">
        <v>60722</v>
      </c>
      <c r="S1401" s="5">
        <v>20</v>
      </c>
      <c r="T1401" s="5">
        <v>20</v>
      </c>
      <c r="U1401" s="4" t="s">
        <v>509</v>
      </c>
      <c r="V1401" s="4" t="s">
        <v>151</v>
      </c>
      <c r="W1401" s="4" t="s">
        <v>103</v>
      </c>
      <c r="X1401" s="4" t="s">
        <v>143</v>
      </c>
      <c r="Y1401" s="4">
        <v>66676</v>
      </c>
      <c r="Z1401" t="str">
        <f t="shared" si="22"/>
        <v>Sep-23</v>
      </c>
    </row>
    <row r="1402" spans="1:26" ht="57.6" x14ac:dyDescent="0.3">
      <c r="A1402" s="10">
        <v>253</v>
      </c>
      <c r="B1402" s="4" t="s">
        <v>129</v>
      </c>
      <c r="C1402" s="4" t="s">
        <v>529</v>
      </c>
      <c r="D1402" s="4" t="s">
        <v>530</v>
      </c>
      <c r="E1402" s="4" t="s">
        <v>103</v>
      </c>
      <c r="F1402" s="4" t="s">
        <v>131</v>
      </c>
      <c r="G1402" s="4" t="s">
        <v>132</v>
      </c>
      <c r="H1402" s="4" t="s">
        <v>167</v>
      </c>
      <c r="I1402" s="5" t="s">
        <v>4302</v>
      </c>
      <c r="J1402" s="5" t="s">
        <v>4777</v>
      </c>
      <c r="K1402" s="5" t="s">
        <v>4302</v>
      </c>
      <c r="L1402" s="5" t="s">
        <v>640</v>
      </c>
      <c r="M1402" s="4" t="s">
        <v>223</v>
      </c>
      <c r="N1402" s="4" t="s">
        <v>4778</v>
      </c>
      <c r="O1402" s="4" t="s">
        <v>170</v>
      </c>
      <c r="P1402" s="4" t="s">
        <v>4778</v>
      </c>
      <c r="Q1402" s="4" t="s">
        <v>4779</v>
      </c>
      <c r="R1402" s="5">
        <v>60934</v>
      </c>
      <c r="S1402" s="5">
        <v>30</v>
      </c>
      <c r="T1402" s="5">
        <v>30</v>
      </c>
      <c r="U1402" s="4" t="s">
        <v>4009</v>
      </c>
      <c r="V1402" s="4" t="s">
        <v>151</v>
      </c>
      <c r="W1402" s="4" t="s">
        <v>103</v>
      </c>
      <c r="X1402" s="4" t="s">
        <v>143</v>
      </c>
      <c r="Y1402" s="4" t="s">
        <v>152</v>
      </c>
      <c r="Z1402" t="str">
        <f t="shared" si="22"/>
        <v>Oct-23</v>
      </c>
    </row>
    <row r="1403" spans="1:26" ht="43.2" x14ac:dyDescent="0.3">
      <c r="A1403" s="10">
        <v>254</v>
      </c>
      <c r="B1403" s="4" t="s">
        <v>129</v>
      </c>
      <c r="C1403" s="4" t="s">
        <v>529</v>
      </c>
      <c r="D1403" s="4" t="s">
        <v>530</v>
      </c>
      <c r="E1403" s="4" t="s">
        <v>103</v>
      </c>
      <c r="F1403" s="4" t="s">
        <v>131</v>
      </c>
      <c r="G1403" s="4" t="s">
        <v>132</v>
      </c>
      <c r="H1403" s="4" t="s">
        <v>133</v>
      </c>
      <c r="I1403" s="5" t="s">
        <v>4101</v>
      </c>
      <c r="J1403" s="5" t="s">
        <v>4780</v>
      </c>
      <c r="K1403" s="5" t="s">
        <v>4101</v>
      </c>
      <c r="L1403" s="5" t="s">
        <v>1772</v>
      </c>
      <c r="M1403" s="4" t="s">
        <v>137</v>
      </c>
      <c r="N1403" s="4" t="s">
        <v>4781</v>
      </c>
      <c r="O1403" s="4" t="s">
        <v>103</v>
      </c>
      <c r="P1403" s="4" t="s">
        <v>4782</v>
      </c>
      <c r="Q1403" s="4" t="s">
        <v>4783</v>
      </c>
      <c r="R1403" s="5">
        <v>61003</v>
      </c>
      <c r="S1403" s="5">
        <v>55</v>
      </c>
      <c r="T1403" s="5">
        <v>55</v>
      </c>
      <c r="U1403" s="4" t="s">
        <v>1467</v>
      </c>
      <c r="V1403" s="4" t="s">
        <v>151</v>
      </c>
      <c r="W1403" s="4" t="s">
        <v>103</v>
      </c>
      <c r="X1403" s="4" t="s">
        <v>143</v>
      </c>
      <c r="Y1403" s="4">
        <v>67951</v>
      </c>
      <c r="Z1403" t="str">
        <f t="shared" si="22"/>
        <v>Oct-23</v>
      </c>
    </row>
    <row r="1404" spans="1:26" ht="43.2" x14ac:dyDescent="0.3">
      <c r="A1404" s="10">
        <v>255</v>
      </c>
      <c r="B1404" s="4" t="s">
        <v>129</v>
      </c>
      <c r="C1404" s="4" t="s">
        <v>529</v>
      </c>
      <c r="D1404" s="4" t="s">
        <v>530</v>
      </c>
      <c r="E1404" s="4" t="s">
        <v>103</v>
      </c>
      <c r="F1404" s="4" t="s">
        <v>131</v>
      </c>
      <c r="G1404" s="4" t="s">
        <v>132</v>
      </c>
      <c r="H1404" s="4" t="s">
        <v>133</v>
      </c>
      <c r="I1404" s="5" t="s">
        <v>4130</v>
      </c>
      <c r="J1404" s="5" t="s">
        <v>3720</v>
      </c>
      <c r="K1404" s="5" t="s">
        <v>4130</v>
      </c>
      <c r="L1404" s="5" t="s">
        <v>978</v>
      </c>
      <c r="M1404" s="4" t="s">
        <v>137</v>
      </c>
      <c r="N1404" s="4" t="s">
        <v>4784</v>
      </c>
      <c r="O1404" s="4" t="s">
        <v>103</v>
      </c>
      <c r="P1404" s="4" t="s">
        <v>4785</v>
      </c>
      <c r="Q1404" s="4" t="s">
        <v>4786</v>
      </c>
      <c r="R1404" s="5">
        <v>61183</v>
      </c>
      <c r="S1404" s="5">
        <v>25</v>
      </c>
      <c r="T1404" s="5">
        <v>25</v>
      </c>
      <c r="U1404" s="4" t="s">
        <v>4318</v>
      </c>
      <c r="V1404" s="4" t="s">
        <v>142</v>
      </c>
      <c r="W1404" s="4" t="s">
        <v>103</v>
      </c>
      <c r="X1404" s="4" t="s">
        <v>143</v>
      </c>
      <c r="Y1404" s="4">
        <v>68357</v>
      </c>
      <c r="Z1404" t="str">
        <f t="shared" si="22"/>
        <v>Nov-23</v>
      </c>
    </row>
    <row r="1405" spans="1:26" ht="43.2" x14ac:dyDescent="0.3">
      <c r="A1405" s="10">
        <v>256</v>
      </c>
      <c r="B1405" s="4" t="s">
        <v>129</v>
      </c>
      <c r="C1405" s="4" t="s">
        <v>529</v>
      </c>
      <c r="D1405" s="4" t="s">
        <v>530</v>
      </c>
      <c r="E1405" s="4" t="s">
        <v>103</v>
      </c>
      <c r="F1405" s="4" t="s">
        <v>131</v>
      </c>
      <c r="G1405" s="4" t="s">
        <v>132</v>
      </c>
      <c r="H1405" s="4" t="s">
        <v>167</v>
      </c>
      <c r="I1405" s="5" t="s">
        <v>4622</v>
      </c>
      <c r="J1405" s="5" t="s">
        <v>435</v>
      </c>
      <c r="K1405" s="5" t="s">
        <v>4622</v>
      </c>
      <c r="L1405" s="5" t="s">
        <v>229</v>
      </c>
      <c r="M1405" s="4" t="s">
        <v>223</v>
      </c>
      <c r="N1405" s="4" t="s">
        <v>4787</v>
      </c>
      <c r="O1405" s="4" t="s">
        <v>103</v>
      </c>
      <c r="P1405" s="4" t="s">
        <v>4788</v>
      </c>
      <c r="Q1405" s="4" t="s">
        <v>4789</v>
      </c>
      <c r="R1405" s="5">
        <v>61301</v>
      </c>
      <c r="S1405" s="5">
        <v>60</v>
      </c>
      <c r="T1405" s="5">
        <v>60</v>
      </c>
      <c r="U1405" s="4" t="s">
        <v>381</v>
      </c>
      <c r="V1405" s="4" t="s">
        <v>197</v>
      </c>
      <c r="W1405" s="4" t="s">
        <v>103</v>
      </c>
      <c r="X1405" s="4" t="s">
        <v>143</v>
      </c>
      <c r="Y1405" s="4" t="s">
        <v>152</v>
      </c>
      <c r="Z1405" t="str">
        <f t="shared" si="22"/>
        <v>Dec-23</v>
      </c>
    </row>
    <row r="1406" spans="1:26" ht="43.2" x14ac:dyDescent="0.3">
      <c r="A1406" s="10">
        <v>257</v>
      </c>
      <c r="B1406" s="4" t="s">
        <v>129</v>
      </c>
      <c r="C1406" s="4" t="s">
        <v>529</v>
      </c>
      <c r="D1406" s="4" t="s">
        <v>530</v>
      </c>
      <c r="E1406" s="4" t="s">
        <v>103</v>
      </c>
      <c r="F1406" s="4" t="s">
        <v>131</v>
      </c>
      <c r="G1406" s="4" t="s">
        <v>132</v>
      </c>
      <c r="H1406" s="4" t="s">
        <v>167</v>
      </c>
      <c r="I1406" s="5" t="s">
        <v>4637</v>
      </c>
      <c r="J1406" s="5" t="s">
        <v>2034</v>
      </c>
      <c r="K1406" s="5" t="s">
        <v>4637</v>
      </c>
      <c r="L1406" s="5" t="s">
        <v>474</v>
      </c>
      <c r="M1406" s="4" t="s">
        <v>223</v>
      </c>
      <c r="N1406" s="4" t="s">
        <v>4790</v>
      </c>
      <c r="O1406" s="4" t="s">
        <v>103</v>
      </c>
      <c r="P1406" s="4" t="s">
        <v>4791</v>
      </c>
      <c r="Q1406" s="4" t="s">
        <v>4792</v>
      </c>
      <c r="R1406" s="5">
        <v>61346</v>
      </c>
      <c r="S1406" s="5">
        <v>45</v>
      </c>
      <c r="T1406" s="5">
        <v>45</v>
      </c>
      <c r="U1406" s="4" t="s">
        <v>4793</v>
      </c>
      <c r="V1406" s="4" t="s">
        <v>142</v>
      </c>
      <c r="W1406" s="4" t="s">
        <v>103</v>
      </c>
      <c r="X1406" s="4" t="s">
        <v>143</v>
      </c>
      <c r="Y1406" s="4" t="s">
        <v>152</v>
      </c>
      <c r="Z1406" t="str">
        <f t="shared" ref="Z1406:Z1469" si="23">IF(AND(DAY(K1406) = 1, V1406 = "Third Shift"), TEXT(K1406 - 1, "mmm-yy"), IF(MONTH(K1406) &lt;&gt; MONTH(I1406), TEXT(K1406, "mmm-yy"), TEXT(I1406, "mmm-yy")))</f>
        <v>Dec-23</v>
      </c>
    </row>
    <row r="1407" spans="1:26" ht="57.6" x14ac:dyDescent="0.3">
      <c r="A1407" s="10">
        <v>258</v>
      </c>
      <c r="B1407" s="4" t="s">
        <v>129</v>
      </c>
      <c r="C1407" s="4" t="s">
        <v>529</v>
      </c>
      <c r="D1407" s="4" t="s">
        <v>530</v>
      </c>
      <c r="E1407" s="4" t="s">
        <v>103</v>
      </c>
      <c r="F1407" s="4" t="s">
        <v>131</v>
      </c>
      <c r="G1407" s="4" t="s">
        <v>132</v>
      </c>
      <c r="H1407" s="4" t="s">
        <v>133</v>
      </c>
      <c r="I1407" s="5" t="s">
        <v>4152</v>
      </c>
      <c r="J1407" s="5" t="s">
        <v>182</v>
      </c>
      <c r="K1407" s="5" t="s">
        <v>4152</v>
      </c>
      <c r="L1407" s="5" t="s">
        <v>183</v>
      </c>
      <c r="M1407" s="4" t="s">
        <v>137</v>
      </c>
      <c r="N1407" s="4" t="s">
        <v>4794</v>
      </c>
      <c r="O1407" s="4" t="s">
        <v>103</v>
      </c>
      <c r="P1407" s="4" t="s">
        <v>4795</v>
      </c>
      <c r="Q1407" s="4" t="s">
        <v>4795</v>
      </c>
      <c r="R1407" s="5">
        <v>61399</v>
      </c>
      <c r="S1407" s="5">
        <v>30</v>
      </c>
      <c r="T1407" s="5">
        <v>30</v>
      </c>
      <c r="U1407" s="4" t="s">
        <v>2682</v>
      </c>
      <c r="V1407" s="4" t="s">
        <v>142</v>
      </c>
      <c r="W1407" s="4" t="s">
        <v>103</v>
      </c>
      <c r="X1407" s="4" t="s">
        <v>143</v>
      </c>
      <c r="Y1407" s="4" t="s">
        <v>152</v>
      </c>
      <c r="Z1407" t="str">
        <f t="shared" si="23"/>
        <v>Dec-23</v>
      </c>
    </row>
    <row r="1408" spans="1:26" ht="43.2" x14ac:dyDescent="0.3">
      <c r="A1408" s="10">
        <v>259</v>
      </c>
      <c r="B1408" s="4" t="s">
        <v>129</v>
      </c>
      <c r="C1408" s="4" t="s">
        <v>554</v>
      </c>
      <c r="D1408" s="4" t="s">
        <v>555</v>
      </c>
      <c r="E1408" s="4" t="s">
        <v>103</v>
      </c>
      <c r="F1408" s="4" t="s">
        <v>131</v>
      </c>
      <c r="G1408" s="4" t="s">
        <v>166</v>
      </c>
      <c r="H1408" s="4" t="s">
        <v>133</v>
      </c>
      <c r="I1408" s="5" t="s">
        <v>4211</v>
      </c>
      <c r="J1408" s="5" t="s">
        <v>136</v>
      </c>
      <c r="K1408" s="5" t="s">
        <v>4211</v>
      </c>
      <c r="L1408" s="5" t="s">
        <v>687</v>
      </c>
      <c r="M1408" s="4" t="s">
        <v>263</v>
      </c>
      <c r="N1408" s="4" t="s">
        <v>4796</v>
      </c>
      <c r="O1408" s="4" t="s">
        <v>1503</v>
      </c>
      <c r="P1408" s="4" t="s">
        <v>4797</v>
      </c>
      <c r="Q1408" s="4" t="s">
        <v>4798</v>
      </c>
      <c r="R1408" s="5">
        <v>61101</v>
      </c>
      <c r="S1408" s="5">
        <v>40</v>
      </c>
      <c r="T1408" s="5">
        <v>40</v>
      </c>
      <c r="U1408" s="4" t="s">
        <v>260</v>
      </c>
      <c r="V1408" s="4" t="s">
        <v>142</v>
      </c>
      <c r="W1408" s="4" t="s">
        <v>103</v>
      </c>
      <c r="X1408" s="4" t="s">
        <v>143</v>
      </c>
      <c r="Y1408" s="4" t="s">
        <v>103</v>
      </c>
      <c r="Z1408" t="str">
        <f t="shared" si="23"/>
        <v>Nov-23</v>
      </c>
    </row>
    <row r="1409" spans="1:26" ht="43.2" x14ac:dyDescent="0.3">
      <c r="A1409" s="10">
        <v>260</v>
      </c>
      <c r="B1409" s="4" t="s">
        <v>129</v>
      </c>
      <c r="C1409" s="4" t="s">
        <v>554</v>
      </c>
      <c r="D1409" s="4" t="s">
        <v>4799</v>
      </c>
      <c r="E1409" s="4" t="s">
        <v>103</v>
      </c>
      <c r="F1409" s="4" t="s">
        <v>131</v>
      </c>
      <c r="G1409" s="4" t="s">
        <v>132</v>
      </c>
      <c r="H1409" s="4" t="s">
        <v>133</v>
      </c>
      <c r="I1409" s="5" t="s">
        <v>4045</v>
      </c>
      <c r="J1409" s="5" t="s">
        <v>550</v>
      </c>
      <c r="K1409" s="5" t="s">
        <v>4045</v>
      </c>
      <c r="L1409" s="5" t="s">
        <v>182</v>
      </c>
      <c r="M1409" s="4" t="s">
        <v>137</v>
      </c>
      <c r="N1409" s="4" t="s">
        <v>4800</v>
      </c>
      <c r="O1409" s="4" t="s">
        <v>212</v>
      </c>
      <c r="P1409" s="4" t="s">
        <v>4801</v>
      </c>
      <c r="Q1409" s="4" t="s">
        <v>4802</v>
      </c>
      <c r="R1409" s="5">
        <v>60866</v>
      </c>
      <c r="S1409" s="5">
        <v>60</v>
      </c>
      <c r="T1409" s="5">
        <v>60</v>
      </c>
      <c r="U1409" s="4" t="s">
        <v>285</v>
      </c>
      <c r="V1409" s="4" t="s">
        <v>142</v>
      </c>
      <c r="W1409" s="4" t="s">
        <v>103</v>
      </c>
      <c r="X1409" s="4" t="s">
        <v>143</v>
      </c>
      <c r="Y1409" s="4">
        <v>66418</v>
      </c>
      <c r="Z1409" t="str">
        <f t="shared" si="23"/>
        <v>Oct-23</v>
      </c>
    </row>
    <row r="1410" spans="1:26" ht="43.2" x14ac:dyDescent="0.3">
      <c r="A1410" s="10">
        <v>261</v>
      </c>
      <c r="B1410" s="4" t="s">
        <v>129</v>
      </c>
      <c r="C1410" s="4" t="s">
        <v>554</v>
      </c>
      <c r="D1410" s="4" t="s">
        <v>4799</v>
      </c>
      <c r="E1410" s="4" t="s">
        <v>103</v>
      </c>
      <c r="F1410" s="4" t="s">
        <v>131</v>
      </c>
      <c r="G1410" s="4" t="s">
        <v>132</v>
      </c>
      <c r="H1410" s="4" t="s">
        <v>133</v>
      </c>
      <c r="I1410" s="5" t="s">
        <v>4186</v>
      </c>
      <c r="J1410" s="5" t="s">
        <v>353</v>
      </c>
      <c r="K1410" s="5" t="s">
        <v>4186</v>
      </c>
      <c r="L1410" s="5" t="s">
        <v>296</v>
      </c>
      <c r="M1410" s="4" t="s">
        <v>137</v>
      </c>
      <c r="N1410" s="4" t="s">
        <v>4803</v>
      </c>
      <c r="O1410" s="4" t="s">
        <v>185</v>
      </c>
      <c r="P1410" s="4" t="s">
        <v>4804</v>
      </c>
      <c r="Q1410" s="4" t="s">
        <v>4805</v>
      </c>
      <c r="R1410" s="5">
        <v>61086</v>
      </c>
      <c r="S1410" s="5">
        <v>120</v>
      </c>
      <c r="T1410" s="5">
        <v>120</v>
      </c>
      <c r="U1410" s="4" t="s">
        <v>196</v>
      </c>
      <c r="V1410" s="4" t="s">
        <v>151</v>
      </c>
      <c r="W1410" s="4" t="s">
        <v>103</v>
      </c>
      <c r="X1410" s="4" t="s">
        <v>143</v>
      </c>
      <c r="Y1410" s="4">
        <v>66439</v>
      </c>
      <c r="Z1410" t="str">
        <f t="shared" si="23"/>
        <v>Oct-23</v>
      </c>
    </row>
    <row r="1411" spans="1:26" ht="57.6" x14ac:dyDescent="0.3">
      <c r="A1411" s="10">
        <v>262</v>
      </c>
      <c r="B1411" s="4" t="s">
        <v>129</v>
      </c>
      <c r="C1411" s="4" t="s">
        <v>130</v>
      </c>
      <c r="D1411" s="4" t="s">
        <v>1217</v>
      </c>
      <c r="E1411" s="4" t="s">
        <v>103</v>
      </c>
      <c r="F1411" s="4" t="s">
        <v>131</v>
      </c>
      <c r="G1411" s="4" t="s">
        <v>132</v>
      </c>
      <c r="H1411" s="4" t="s">
        <v>167</v>
      </c>
      <c r="I1411" s="5" t="s">
        <v>3985</v>
      </c>
      <c r="J1411" s="5" t="s">
        <v>331</v>
      </c>
      <c r="K1411" s="5" t="s">
        <v>3985</v>
      </c>
      <c r="L1411" s="5" t="s">
        <v>222</v>
      </c>
      <c r="M1411" s="4" t="s">
        <v>223</v>
      </c>
      <c r="N1411" s="4" t="s">
        <v>4806</v>
      </c>
      <c r="O1411" s="4" t="s">
        <v>170</v>
      </c>
      <c r="P1411" s="4" t="s">
        <v>4806</v>
      </c>
      <c r="Q1411" s="4" t="s">
        <v>4807</v>
      </c>
      <c r="R1411" s="5">
        <v>60328</v>
      </c>
      <c r="S1411" s="5">
        <v>60</v>
      </c>
      <c r="T1411" s="5">
        <v>60</v>
      </c>
      <c r="U1411" s="4" t="s">
        <v>4808</v>
      </c>
      <c r="V1411" s="4" t="s">
        <v>197</v>
      </c>
      <c r="W1411" s="4" t="s">
        <v>103</v>
      </c>
      <c r="X1411" s="4" t="s">
        <v>143</v>
      </c>
      <c r="Y1411" s="4">
        <v>66073</v>
      </c>
      <c r="Z1411" t="str">
        <f t="shared" si="23"/>
        <v>Sep-23</v>
      </c>
    </row>
    <row r="1412" spans="1:26" ht="43.2" x14ac:dyDescent="0.3">
      <c r="A1412" s="10">
        <v>263</v>
      </c>
      <c r="B1412" s="4" t="s">
        <v>129</v>
      </c>
      <c r="C1412" s="4" t="s">
        <v>130</v>
      </c>
      <c r="D1412" s="4" t="s">
        <v>1217</v>
      </c>
      <c r="E1412" s="4" t="s">
        <v>103</v>
      </c>
      <c r="F1412" s="4" t="s">
        <v>131</v>
      </c>
      <c r="G1412" s="4" t="s">
        <v>132</v>
      </c>
      <c r="H1412" s="4" t="s">
        <v>133</v>
      </c>
      <c r="I1412" s="5" t="s">
        <v>4236</v>
      </c>
      <c r="J1412" s="5" t="s">
        <v>576</v>
      </c>
      <c r="K1412" s="5" t="s">
        <v>4236</v>
      </c>
      <c r="L1412" s="5" t="s">
        <v>2905</v>
      </c>
      <c r="M1412" s="4" t="s">
        <v>137</v>
      </c>
      <c r="N1412" s="4" t="s">
        <v>4809</v>
      </c>
      <c r="O1412" s="4" t="s">
        <v>103</v>
      </c>
      <c r="P1412" s="4" t="s">
        <v>4809</v>
      </c>
      <c r="Q1412" s="4" t="s">
        <v>4810</v>
      </c>
      <c r="R1412" s="5">
        <v>60494</v>
      </c>
      <c r="S1412" s="5">
        <v>20</v>
      </c>
      <c r="T1412" s="5">
        <v>20</v>
      </c>
      <c r="U1412" s="4" t="s">
        <v>1467</v>
      </c>
      <c r="V1412" s="4" t="s">
        <v>151</v>
      </c>
      <c r="W1412" s="4" t="s">
        <v>103</v>
      </c>
      <c r="X1412" s="4" t="s">
        <v>143</v>
      </c>
      <c r="Y1412" s="4">
        <v>66230</v>
      </c>
      <c r="Z1412" t="str">
        <f t="shared" si="23"/>
        <v>Sep-23</v>
      </c>
    </row>
    <row r="1413" spans="1:26" ht="43.2" x14ac:dyDescent="0.3">
      <c r="A1413" s="10">
        <v>264</v>
      </c>
      <c r="B1413" s="4" t="s">
        <v>129</v>
      </c>
      <c r="C1413" s="4" t="s">
        <v>130</v>
      </c>
      <c r="D1413" s="4" t="s">
        <v>1217</v>
      </c>
      <c r="E1413" s="4" t="s">
        <v>103</v>
      </c>
      <c r="F1413" s="4" t="s">
        <v>131</v>
      </c>
      <c r="G1413" s="4" t="s">
        <v>166</v>
      </c>
      <c r="H1413" s="4" t="s">
        <v>167</v>
      </c>
      <c r="I1413" s="5" t="s">
        <v>4006</v>
      </c>
      <c r="J1413" s="5" t="s">
        <v>160</v>
      </c>
      <c r="K1413" s="5" t="s">
        <v>4006</v>
      </c>
      <c r="L1413" s="5" t="s">
        <v>136</v>
      </c>
      <c r="M1413" s="4" t="s">
        <v>168</v>
      </c>
      <c r="N1413" s="4" t="s">
        <v>4811</v>
      </c>
      <c r="O1413" s="4" t="s">
        <v>103</v>
      </c>
      <c r="P1413" s="4" t="s">
        <v>4811</v>
      </c>
      <c r="Q1413" s="4" t="s">
        <v>4812</v>
      </c>
      <c r="R1413" s="5">
        <v>60440</v>
      </c>
      <c r="S1413" s="5">
        <v>60</v>
      </c>
      <c r="T1413" s="5">
        <v>60</v>
      </c>
      <c r="U1413" s="4" t="s">
        <v>1713</v>
      </c>
      <c r="V1413" s="4" t="s">
        <v>142</v>
      </c>
      <c r="W1413" s="4" t="s">
        <v>103</v>
      </c>
      <c r="X1413" s="4" t="s">
        <v>143</v>
      </c>
      <c r="Y1413" s="4" t="s">
        <v>152</v>
      </c>
      <c r="Z1413" t="str">
        <f t="shared" si="23"/>
        <v>Sep-23</v>
      </c>
    </row>
    <row r="1414" spans="1:26" ht="43.2" x14ac:dyDescent="0.3">
      <c r="A1414" s="10">
        <v>265</v>
      </c>
      <c r="B1414" s="4" t="s">
        <v>129</v>
      </c>
      <c r="C1414" s="4" t="s">
        <v>130</v>
      </c>
      <c r="D1414" s="4" t="s">
        <v>1217</v>
      </c>
      <c r="E1414" s="4" t="s">
        <v>103</v>
      </c>
      <c r="F1414" s="4" t="s">
        <v>131</v>
      </c>
      <c r="G1414" s="4" t="s">
        <v>132</v>
      </c>
      <c r="H1414" s="4" t="s">
        <v>167</v>
      </c>
      <c r="I1414" s="5" t="s">
        <v>4010</v>
      </c>
      <c r="J1414" s="5" t="s">
        <v>145</v>
      </c>
      <c r="K1414" s="5" t="s">
        <v>4010</v>
      </c>
      <c r="L1414" s="5" t="s">
        <v>262</v>
      </c>
      <c r="M1414" s="4" t="s">
        <v>223</v>
      </c>
      <c r="N1414" s="4" t="s">
        <v>4813</v>
      </c>
      <c r="O1414" s="4" t="s">
        <v>103</v>
      </c>
      <c r="P1414" s="4" t="s">
        <v>4813</v>
      </c>
      <c r="Q1414" s="4" t="s">
        <v>4814</v>
      </c>
      <c r="R1414" s="5">
        <v>60529</v>
      </c>
      <c r="S1414" s="5">
        <v>140</v>
      </c>
      <c r="T1414" s="5">
        <v>140</v>
      </c>
      <c r="U1414" s="4" t="s">
        <v>207</v>
      </c>
      <c r="V1414" s="4" t="s">
        <v>151</v>
      </c>
      <c r="W1414" s="4" t="s">
        <v>103</v>
      </c>
      <c r="X1414" s="4" t="s">
        <v>143</v>
      </c>
      <c r="Y1414" s="4" t="s">
        <v>4815</v>
      </c>
      <c r="Z1414" t="str">
        <f t="shared" si="23"/>
        <v>Sep-23</v>
      </c>
    </row>
    <row r="1415" spans="1:26" ht="43.2" x14ac:dyDescent="0.3">
      <c r="A1415" s="10">
        <v>266</v>
      </c>
      <c r="B1415" s="4" t="s">
        <v>129</v>
      </c>
      <c r="C1415" s="4" t="s">
        <v>130</v>
      </c>
      <c r="D1415" s="4" t="s">
        <v>1217</v>
      </c>
      <c r="E1415" s="4" t="s">
        <v>103</v>
      </c>
      <c r="F1415" s="4" t="s">
        <v>131</v>
      </c>
      <c r="G1415" s="4" t="s">
        <v>132</v>
      </c>
      <c r="H1415" s="4" t="s">
        <v>133</v>
      </c>
      <c r="I1415" s="5" t="s">
        <v>4248</v>
      </c>
      <c r="J1415" s="5" t="s">
        <v>154</v>
      </c>
      <c r="K1415" s="5" t="s">
        <v>4248</v>
      </c>
      <c r="L1415" s="5" t="s">
        <v>155</v>
      </c>
      <c r="M1415" s="4" t="s">
        <v>137</v>
      </c>
      <c r="N1415" s="4" t="s">
        <v>1235</v>
      </c>
      <c r="O1415" s="4" t="s">
        <v>103</v>
      </c>
      <c r="P1415" s="4" t="s">
        <v>4816</v>
      </c>
      <c r="Q1415" s="4" t="s">
        <v>4817</v>
      </c>
      <c r="R1415" s="5">
        <v>60553</v>
      </c>
      <c r="S1415" s="5">
        <v>30</v>
      </c>
      <c r="T1415" s="5">
        <v>30</v>
      </c>
      <c r="U1415" s="4" t="s">
        <v>4818</v>
      </c>
      <c r="V1415" s="4" t="s">
        <v>151</v>
      </c>
      <c r="W1415" s="4" t="s">
        <v>103</v>
      </c>
      <c r="X1415" s="4" t="s">
        <v>143</v>
      </c>
      <c r="Y1415" s="4" t="s">
        <v>395</v>
      </c>
      <c r="Z1415" t="str">
        <f t="shared" si="23"/>
        <v>Sep-23</v>
      </c>
    </row>
    <row r="1416" spans="1:26" ht="43.2" x14ac:dyDescent="0.3">
      <c r="A1416" s="10">
        <v>267</v>
      </c>
      <c r="B1416" s="4" t="s">
        <v>129</v>
      </c>
      <c r="C1416" s="4" t="s">
        <v>130</v>
      </c>
      <c r="D1416" s="4" t="s">
        <v>1217</v>
      </c>
      <c r="E1416" s="4" t="s">
        <v>103</v>
      </c>
      <c r="F1416" s="4" t="s">
        <v>131</v>
      </c>
      <c r="G1416" s="4" t="s">
        <v>132</v>
      </c>
      <c r="H1416" s="4" t="s">
        <v>167</v>
      </c>
      <c r="I1416" s="5" t="s">
        <v>4250</v>
      </c>
      <c r="J1416" s="5" t="s">
        <v>467</v>
      </c>
      <c r="K1416" s="5" t="s">
        <v>4250</v>
      </c>
      <c r="L1416" s="5" t="s">
        <v>262</v>
      </c>
      <c r="M1416" s="4" t="s">
        <v>223</v>
      </c>
      <c r="N1416" s="4" t="s">
        <v>4819</v>
      </c>
      <c r="O1416" s="4" t="s">
        <v>103</v>
      </c>
      <c r="P1416" s="4" t="s">
        <v>4820</v>
      </c>
      <c r="Q1416" s="4" t="s">
        <v>4821</v>
      </c>
      <c r="R1416" s="5">
        <v>60586</v>
      </c>
      <c r="S1416" s="5">
        <v>20</v>
      </c>
      <c r="T1416" s="5">
        <v>20</v>
      </c>
      <c r="U1416" s="4" t="s">
        <v>1334</v>
      </c>
      <c r="V1416" s="4" t="s">
        <v>151</v>
      </c>
      <c r="W1416" s="4" t="s">
        <v>103</v>
      </c>
      <c r="X1416" s="4" t="s">
        <v>143</v>
      </c>
      <c r="Y1416" s="4">
        <v>67603</v>
      </c>
      <c r="Z1416" t="str">
        <f t="shared" si="23"/>
        <v>Sep-23</v>
      </c>
    </row>
    <row r="1417" spans="1:26" ht="57.6" x14ac:dyDescent="0.3">
      <c r="A1417" s="10">
        <v>268</v>
      </c>
      <c r="B1417" s="4" t="s">
        <v>129</v>
      </c>
      <c r="C1417" s="4" t="s">
        <v>130</v>
      </c>
      <c r="D1417" s="4" t="s">
        <v>1217</v>
      </c>
      <c r="E1417" s="4" t="s">
        <v>103</v>
      </c>
      <c r="F1417" s="4" t="s">
        <v>131</v>
      </c>
      <c r="G1417" s="4" t="s">
        <v>132</v>
      </c>
      <c r="H1417" s="4" t="s">
        <v>167</v>
      </c>
      <c r="I1417" s="5" t="s">
        <v>4278</v>
      </c>
      <c r="J1417" s="5" t="s">
        <v>241</v>
      </c>
      <c r="K1417" s="5" t="s">
        <v>4278</v>
      </c>
      <c r="L1417" s="5" t="s">
        <v>242</v>
      </c>
      <c r="M1417" s="4" t="s">
        <v>223</v>
      </c>
      <c r="N1417" s="4" t="s">
        <v>4822</v>
      </c>
      <c r="O1417" s="4" t="s">
        <v>170</v>
      </c>
      <c r="P1417" s="4" t="s">
        <v>4822</v>
      </c>
      <c r="Q1417" s="4" t="s">
        <v>4823</v>
      </c>
      <c r="R1417" s="5">
        <v>60657</v>
      </c>
      <c r="S1417" s="5">
        <v>30</v>
      </c>
      <c r="T1417" s="5">
        <v>30</v>
      </c>
      <c r="U1417" s="4" t="s">
        <v>103</v>
      </c>
      <c r="V1417" s="4" t="s">
        <v>151</v>
      </c>
      <c r="W1417" s="4" t="s">
        <v>103</v>
      </c>
      <c r="X1417" s="4" t="s">
        <v>143</v>
      </c>
      <c r="Y1417" s="4">
        <v>67645</v>
      </c>
      <c r="Z1417" t="str">
        <f t="shared" si="23"/>
        <v>Sep-23</v>
      </c>
    </row>
    <row r="1418" spans="1:26" ht="57.6" x14ac:dyDescent="0.3">
      <c r="A1418" s="10">
        <v>269</v>
      </c>
      <c r="B1418" s="4" t="s">
        <v>129</v>
      </c>
      <c r="C1418" s="4" t="s">
        <v>130</v>
      </c>
      <c r="D1418" s="4" t="s">
        <v>1217</v>
      </c>
      <c r="E1418" s="4" t="s">
        <v>103</v>
      </c>
      <c r="F1418" s="4" t="s">
        <v>131</v>
      </c>
      <c r="G1418" s="4" t="s">
        <v>132</v>
      </c>
      <c r="H1418" s="4" t="s">
        <v>167</v>
      </c>
      <c r="I1418" s="5" t="s">
        <v>4278</v>
      </c>
      <c r="J1418" s="5" t="s">
        <v>145</v>
      </c>
      <c r="K1418" s="5" t="s">
        <v>4278</v>
      </c>
      <c r="L1418" s="5" t="s">
        <v>467</v>
      </c>
      <c r="M1418" s="4" t="s">
        <v>223</v>
      </c>
      <c r="N1418" s="4" t="s">
        <v>4824</v>
      </c>
      <c r="O1418" s="4" t="s">
        <v>170</v>
      </c>
      <c r="P1418" s="4" t="s">
        <v>4824</v>
      </c>
      <c r="Q1418" s="4" t="s">
        <v>4825</v>
      </c>
      <c r="R1418" s="5">
        <v>60656</v>
      </c>
      <c r="S1418" s="5">
        <v>120</v>
      </c>
      <c r="T1418" s="5">
        <v>120</v>
      </c>
      <c r="U1418" s="4" t="s">
        <v>417</v>
      </c>
      <c r="V1418" s="4" t="s">
        <v>151</v>
      </c>
      <c r="W1418" s="4" t="s">
        <v>103</v>
      </c>
      <c r="X1418" s="4" t="s">
        <v>143</v>
      </c>
      <c r="Y1418" s="4">
        <v>67646</v>
      </c>
      <c r="Z1418" t="str">
        <f t="shared" si="23"/>
        <v>Sep-23</v>
      </c>
    </row>
    <row r="1419" spans="1:26" ht="43.2" x14ac:dyDescent="0.3">
      <c r="A1419" s="10">
        <v>270</v>
      </c>
      <c r="B1419" s="4" t="s">
        <v>129</v>
      </c>
      <c r="C1419" s="4" t="s">
        <v>130</v>
      </c>
      <c r="D1419" s="4" t="s">
        <v>1217</v>
      </c>
      <c r="E1419" s="4" t="s">
        <v>103</v>
      </c>
      <c r="F1419" s="4" t="s">
        <v>131</v>
      </c>
      <c r="G1419" s="4" t="s">
        <v>132</v>
      </c>
      <c r="H1419" s="4" t="s">
        <v>133</v>
      </c>
      <c r="I1419" s="5" t="s">
        <v>4031</v>
      </c>
      <c r="J1419" s="5" t="s">
        <v>621</v>
      </c>
      <c r="K1419" s="5" t="s">
        <v>4031</v>
      </c>
      <c r="L1419" s="5" t="s">
        <v>365</v>
      </c>
      <c r="M1419" s="4" t="s">
        <v>137</v>
      </c>
      <c r="N1419" s="4" t="s">
        <v>4826</v>
      </c>
      <c r="O1419" s="4" t="s">
        <v>103</v>
      </c>
      <c r="P1419" s="4" t="s">
        <v>4826</v>
      </c>
      <c r="Q1419" s="4" t="s">
        <v>4827</v>
      </c>
      <c r="R1419" s="5">
        <v>60717</v>
      </c>
      <c r="S1419" s="5">
        <v>90</v>
      </c>
      <c r="T1419" s="5">
        <v>90</v>
      </c>
      <c r="U1419" s="4" t="s">
        <v>4479</v>
      </c>
      <c r="V1419" s="4" t="s">
        <v>151</v>
      </c>
      <c r="W1419" s="4" t="s">
        <v>103</v>
      </c>
      <c r="X1419" s="4" t="s">
        <v>143</v>
      </c>
      <c r="Y1419" s="4">
        <v>67678</v>
      </c>
      <c r="Z1419" t="str">
        <f t="shared" si="23"/>
        <v>Sep-23</v>
      </c>
    </row>
    <row r="1420" spans="1:26" ht="43.2" x14ac:dyDescent="0.3">
      <c r="A1420" s="10">
        <v>271</v>
      </c>
      <c r="B1420" s="4" t="s">
        <v>129</v>
      </c>
      <c r="C1420" s="4" t="s">
        <v>130</v>
      </c>
      <c r="D1420" s="4" t="s">
        <v>1217</v>
      </c>
      <c r="E1420" s="4" t="s">
        <v>103</v>
      </c>
      <c r="F1420" s="4" t="s">
        <v>131</v>
      </c>
      <c r="G1420" s="4" t="s">
        <v>132</v>
      </c>
      <c r="H1420" s="4" t="s">
        <v>167</v>
      </c>
      <c r="I1420" s="5" t="s">
        <v>4048</v>
      </c>
      <c r="J1420" s="5" t="s">
        <v>1772</v>
      </c>
      <c r="K1420" s="5" t="s">
        <v>4048</v>
      </c>
      <c r="L1420" s="5" t="s">
        <v>423</v>
      </c>
      <c r="M1420" s="4" t="s">
        <v>223</v>
      </c>
      <c r="N1420" s="4" t="s">
        <v>4828</v>
      </c>
      <c r="O1420" s="4" t="s">
        <v>103</v>
      </c>
      <c r="P1420" s="4" t="s">
        <v>4829</v>
      </c>
      <c r="Q1420" s="4" t="s">
        <v>4830</v>
      </c>
      <c r="R1420" s="5">
        <v>60843</v>
      </c>
      <c r="S1420" s="5">
        <v>25</v>
      </c>
      <c r="T1420" s="5">
        <v>25</v>
      </c>
      <c r="U1420" s="4" t="s">
        <v>950</v>
      </c>
      <c r="V1420" s="4" t="s">
        <v>151</v>
      </c>
      <c r="W1420" s="4" t="s">
        <v>103</v>
      </c>
      <c r="X1420" s="4" t="s">
        <v>143</v>
      </c>
      <c r="Y1420" s="4">
        <v>67808</v>
      </c>
      <c r="Z1420" t="str">
        <f t="shared" si="23"/>
        <v>Oct-23</v>
      </c>
    </row>
    <row r="1421" spans="1:26" ht="43.2" x14ac:dyDescent="0.3">
      <c r="A1421" s="10">
        <v>272</v>
      </c>
      <c r="B1421" s="4" t="s">
        <v>129</v>
      </c>
      <c r="C1421" s="4" t="s">
        <v>130</v>
      </c>
      <c r="D1421" s="4" t="s">
        <v>1217</v>
      </c>
      <c r="E1421" s="4" t="s">
        <v>103</v>
      </c>
      <c r="F1421" s="4" t="s">
        <v>131</v>
      </c>
      <c r="G1421" s="4" t="s">
        <v>132</v>
      </c>
      <c r="H1421" s="4" t="s">
        <v>133</v>
      </c>
      <c r="I1421" s="5" t="s">
        <v>4831</v>
      </c>
      <c r="J1421" s="5" t="s">
        <v>234</v>
      </c>
      <c r="K1421" s="5" t="s">
        <v>4831</v>
      </c>
      <c r="L1421" s="5" t="s">
        <v>3303</v>
      </c>
      <c r="M1421" s="4" t="s">
        <v>137</v>
      </c>
      <c r="N1421" s="4" t="s">
        <v>4832</v>
      </c>
      <c r="O1421" s="4" t="s">
        <v>103</v>
      </c>
      <c r="P1421" s="4" t="s">
        <v>4833</v>
      </c>
      <c r="Q1421" s="4" t="s">
        <v>4833</v>
      </c>
      <c r="R1421" s="5">
        <v>61203</v>
      </c>
      <c r="S1421" s="5">
        <v>20</v>
      </c>
      <c r="T1421" s="5">
        <v>20</v>
      </c>
      <c r="U1421" s="4" t="s">
        <v>4548</v>
      </c>
      <c r="V1421" s="4" t="s">
        <v>197</v>
      </c>
      <c r="W1421" s="4" t="s">
        <v>103</v>
      </c>
      <c r="X1421" s="4" t="s">
        <v>143</v>
      </c>
      <c r="Y1421" s="4">
        <v>68070</v>
      </c>
      <c r="Z1421" t="str">
        <f t="shared" si="23"/>
        <v>Nov-23</v>
      </c>
    </row>
    <row r="1422" spans="1:26" ht="43.2" x14ac:dyDescent="0.3">
      <c r="A1422" s="10">
        <v>273</v>
      </c>
      <c r="B1422" s="4" t="s">
        <v>129</v>
      </c>
      <c r="C1422" s="4" t="s">
        <v>130</v>
      </c>
      <c r="D1422" s="4" t="s">
        <v>1217</v>
      </c>
      <c r="E1422" s="4" t="s">
        <v>103</v>
      </c>
      <c r="F1422" s="4" t="s">
        <v>131</v>
      </c>
      <c r="G1422" s="4" t="s">
        <v>132</v>
      </c>
      <c r="H1422" s="4" t="s">
        <v>133</v>
      </c>
      <c r="I1422" s="5" t="s">
        <v>4622</v>
      </c>
      <c r="J1422" s="5" t="s">
        <v>480</v>
      </c>
      <c r="K1422" s="5" t="s">
        <v>4622</v>
      </c>
      <c r="L1422" s="5" t="s">
        <v>464</v>
      </c>
      <c r="M1422" s="4" t="s">
        <v>137</v>
      </c>
      <c r="N1422" s="4" t="s">
        <v>4834</v>
      </c>
      <c r="O1422" s="4" t="s">
        <v>103</v>
      </c>
      <c r="P1422" s="4" t="s">
        <v>4835</v>
      </c>
      <c r="Q1422" s="4" t="s">
        <v>4836</v>
      </c>
      <c r="R1422" s="5">
        <v>61279</v>
      </c>
      <c r="S1422" s="5">
        <v>25</v>
      </c>
      <c r="T1422" s="5">
        <v>25</v>
      </c>
      <c r="U1422" s="4" t="s">
        <v>491</v>
      </c>
      <c r="V1422" s="4" t="s">
        <v>197</v>
      </c>
      <c r="W1422" s="4" t="s">
        <v>103</v>
      </c>
      <c r="X1422" s="4" t="s">
        <v>143</v>
      </c>
      <c r="Y1422" s="4" t="s">
        <v>152</v>
      </c>
      <c r="Z1422" t="str">
        <f t="shared" si="23"/>
        <v>Dec-23</v>
      </c>
    </row>
    <row r="1423" spans="1:26" ht="57.6" x14ac:dyDescent="0.3">
      <c r="A1423" s="10">
        <v>274</v>
      </c>
      <c r="B1423" s="4" t="s">
        <v>129</v>
      </c>
      <c r="C1423" s="4" t="s">
        <v>130</v>
      </c>
      <c r="D1423" s="4" t="s">
        <v>1222</v>
      </c>
      <c r="E1423" s="4" t="s">
        <v>103</v>
      </c>
      <c r="F1423" s="4" t="s">
        <v>131</v>
      </c>
      <c r="G1423" s="4" t="s">
        <v>132</v>
      </c>
      <c r="H1423" s="4" t="s">
        <v>133</v>
      </c>
      <c r="I1423" s="5" t="s">
        <v>3985</v>
      </c>
      <c r="J1423" s="5" t="s">
        <v>487</v>
      </c>
      <c r="K1423" s="5" t="s">
        <v>3985</v>
      </c>
      <c r="L1423" s="5" t="s">
        <v>474</v>
      </c>
      <c r="M1423" s="4" t="s">
        <v>137</v>
      </c>
      <c r="N1423" s="4" t="s">
        <v>4837</v>
      </c>
      <c r="O1423" s="4" t="s">
        <v>103</v>
      </c>
      <c r="P1423" s="4" t="s">
        <v>4838</v>
      </c>
      <c r="Q1423" s="4" t="s">
        <v>4839</v>
      </c>
      <c r="R1423" s="5">
        <v>60406</v>
      </c>
      <c r="S1423" s="5">
        <v>90</v>
      </c>
      <c r="T1423" s="5">
        <v>90</v>
      </c>
      <c r="U1423" s="4" t="s">
        <v>509</v>
      </c>
      <c r="V1423" s="4" t="s">
        <v>142</v>
      </c>
      <c r="W1423" s="4" t="s">
        <v>103</v>
      </c>
      <c r="X1423" s="4" t="s">
        <v>143</v>
      </c>
      <c r="Y1423" s="4" t="s">
        <v>152</v>
      </c>
      <c r="Z1423" t="str">
        <f t="shared" si="23"/>
        <v>Sep-23</v>
      </c>
    </row>
    <row r="1424" spans="1:26" ht="57.6" x14ac:dyDescent="0.3">
      <c r="A1424" s="10">
        <v>275</v>
      </c>
      <c r="B1424" s="4" t="s">
        <v>129</v>
      </c>
      <c r="C1424" s="4" t="s">
        <v>130</v>
      </c>
      <c r="D1424" s="4" t="s">
        <v>1222</v>
      </c>
      <c r="E1424" s="4" t="s">
        <v>103</v>
      </c>
      <c r="F1424" s="4" t="s">
        <v>131</v>
      </c>
      <c r="G1424" s="4" t="s">
        <v>166</v>
      </c>
      <c r="H1424" s="4" t="s">
        <v>167</v>
      </c>
      <c r="I1424" s="5" t="s">
        <v>3985</v>
      </c>
      <c r="J1424" s="5" t="s">
        <v>1091</v>
      </c>
      <c r="K1424" s="5" t="s">
        <v>3985</v>
      </c>
      <c r="L1424" s="5" t="s">
        <v>361</v>
      </c>
      <c r="M1424" s="4" t="s">
        <v>168</v>
      </c>
      <c r="N1424" s="4" t="s">
        <v>4840</v>
      </c>
      <c r="O1424" s="4" t="s">
        <v>170</v>
      </c>
      <c r="P1424" s="4" t="s">
        <v>4840</v>
      </c>
      <c r="Q1424" s="4" t="s">
        <v>4841</v>
      </c>
      <c r="R1424" s="5">
        <v>60335</v>
      </c>
      <c r="S1424" s="5">
        <v>400</v>
      </c>
      <c r="T1424" s="5">
        <v>400</v>
      </c>
      <c r="U1424" s="4" t="s">
        <v>4842</v>
      </c>
      <c r="V1424" s="4" t="s">
        <v>142</v>
      </c>
      <c r="W1424" s="4" t="s">
        <v>103</v>
      </c>
      <c r="X1424" s="4" t="s">
        <v>143</v>
      </c>
      <c r="Y1424" s="4" t="s">
        <v>103</v>
      </c>
      <c r="Z1424" t="str">
        <f t="shared" si="23"/>
        <v>Sep-23</v>
      </c>
    </row>
    <row r="1425" spans="1:26" ht="43.2" x14ac:dyDescent="0.3">
      <c r="A1425" s="10">
        <v>276</v>
      </c>
      <c r="B1425" s="4" t="s">
        <v>129</v>
      </c>
      <c r="C1425" s="4" t="s">
        <v>130</v>
      </c>
      <c r="D1425" s="4" t="s">
        <v>1222</v>
      </c>
      <c r="E1425" s="4" t="s">
        <v>103</v>
      </c>
      <c r="F1425" s="4" t="s">
        <v>131</v>
      </c>
      <c r="G1425" s="4" t="s">
        <v>132</v>
      </c>
      <c r="H1425" s="4" t="s">
        <v>167</v>
      </c>
      <c r="I1425" s="5" t="s">
        <v>3999</v>
      </c>
      <c r="J1425" s="5" t="s">
        <v>1119</v>
      </c>
      <c r="K1425" s="5" t="s">
        <v>3999</v>
      </c>
      <c r="L1425" s="5" t="s">
        <v>360</v>
      </c>
      <c r="M1425" s="4" t="s">
        <v>223</v>
      </c>
      <c r="N1425" s="4" t="s">
        <v>641</v>
      </c>
      <c r="O1425" s="4" t="s">
        <v>103</v>
      </c>
      <c r="P1425" s="4" t="s">
        <v>4843</v>
      </c>
      <c r="Q1425" s="4" t="s">
        <v>4844</v>
      </c>
      <c r="R1425" s="5">
        <v>60413</v>
      </c>
      <c r="S1425" s="5">
        <v>90</v>
      </c>
      <c r="T1425" s="5">
        <v>90</v>
      </c>
      <c r="U1425" s="4" t="s">
        <v>381</v>
      </c>
      <c r="V1425" s="4" t="s">
        <v>142</v>
      </c>
      <c r="W1425" s="4" t="s">
        <v>103</v>
      </c>
      <c r="X1425" s="4" t="s">
        <v>143</v>
      </c>
      <c r="Y1425" s="4" t="s">
        <v>152</v>
      </c>
      <c r="Z1425" t="str">
        <f t="shared" si="23"/>
        <v>Sep-23</v>
      </c>
    </row>
    <row r="1426" spans="1:26" ht="43.2" x14ac:dyDescent="0.3">
      <c r="A1426" s="10">
        <v>277</v>
      </c>
      <c r="B1426" s="4" t="s">
        <v>129</v>
      </c>
      <c r="C1426" s="4" t="s">
        <v>130</v>
      </c>
      <c r="D1426" s="4" t="s">
        <v>1222</v>
      </c>
      <c r="E1426" s="4" t="s">
        <v>103</v>
      </c>
      <c r="F1426" s="4" t="s">
        <v>131</v>
      </c>
      <c r="G1426" s="4" t="s">
        <v>166</v>
      </c>
      <c r="H1426" s="4" t="s">
        <v>167</v>
      </c>
      <c r="I1426" s="5" t="s">
        <v>4006</v>
      </c>
      <c r="J1426" s="5" t="s">
        <v>136</v>
      </c>
      <c r="K1426" s="5" t="s">
        <v>4006</v>
      </c>
      <c r="L1426" s="5" t="s">
        <v>487</v>
      </c>
      <c r="M1426" s="4" t="s">
        <v>168</v>
      </c>
      <c r="N1426" s="4" t="s">
        <v>4811</v>
      </c>
      <c r="O1426" s="4" t="s">
        <v>103</v>
      </c>
      <c r="P1426" s="4" t="s">
        <v>4811</v>
      </c>
      <c r="Q1426" s="4" t="s">
        <v>4812</v>
      </c>
      <c r="R1426" s="5">
        <v>60441</v>
      </c>
      <c r="S1426" s="5">
        <v>60</v>
      </c>
      <c r="T1426" s="5">
        <v>60</v>
      </c>
      <c r="U1426" s="4" t="s">
        <v>1713</v>
      </c>
      <c r="V1426" s="4" t="s">
        <v>142</v>
      </c>
      <c r="W1426" s="4" t="s">
        <v>103</v>
      </c>
      <c r="X1426" s="4" t="s">
        <v>143</v>
      </c>
      <c r="Y1426" s="4" t="s">
        <v>152</v>
      </c>
      <c r="Z1426" t="str">
        <f t="shared" si="23"/>
        <v>Sep-23</v>
      </c>
    </row>
    <row r="1427" spans="1:26" ht="43.2" x14ac:dyDescent="0.3">
      <c r="A1427" s="10">
        <v>278</v>
      </c>
      <c r="B1427" s="4" t="s">
        <v>129</v>
      </c>
      <c r="C1427" s="4" t="s">
        <v>130</v>
      </c>
      <c r="D1427" s="4" t="s">
        <v>1222</v>
      </c>
      <c r="E1427" s="4" t="s">
        <v>103</v>
      </c>
      <c r="F1427" s="4" t="s">
        <v>131</v>
      </c>
      <c r="G1427" s="4" t="s">
        <v>132</v>
      </c>
      <c r="H1427" s="4" t="s">
        <v>133</v>
      </c>
      <c r="I1427" s="5" t="s">
        <v>4010</v>
      </c>
      <c r="J1427" s="5" t="s">
        <v>160</v>
      </c>
      <c r="K1427" s="5" t="s">
        <v>4010</v>
      </c>
      <c r="L1427" s="5" t="s">
        <v>136</v>
      </c>
      <c r="M1427" s="4" t="s">
        <v>137</v>
      </c>
      <c r="N1427" s="4" t="s">
        <v>4845</v>
      </c>
      <c r="O1427" s="4" t="s">
        <v>103</v>
      </c>
      <c r="P1427" s="4" t="s">
        <v>4846</v>
      </c>
      <c r="Q1427" s="4" t="s">
        <v>4847</v>
      </c>
      <c r="R1427" s="5">
        <v>60459</v>
      </c>
      <c r="S1427" s="5">
        <v>60</v>
      </c>
      <c r="T1427" s="5">
        <v>60</v>
      </c>
      <c r="U1427" s="4" t="s">
        <v>4848</v>
      </c>
      <c r="V1427" s="4" t="s">
        <v>142</v>
      </c>
      <c r="W1427" s="4" t="s">
        <v>103</v>
      </c>
      <c r="X1427" s="4" t="s">
        <v>143</v>
      </c>
      <c r="Y1427" s="4" t="s">
        <v>159</v>
      </c>
      <c r="Z1427" t="str">
        <f t="shared" si="23"/>
        <v>Sep-23</v>
      </c>
    </row>
    <row r="1428" spans="1:26" ht="57.6" x14ac:dyDescent="0.3">
      <c r="A1428" s="10">
        <v>279</v>
      </c>
      <c r="B1428" s="4" t="s">
        <v>129</v>
      </c>
      <c r="C1428" s="4" t="s">
        <v>130</v>
      </c>
      <c r="D1428" s="4" t="s">
        <v>1222</v>
      </c>
      <c r="E1428" s="4" t="s">
        <v>103</v>
      </c>
      <c r="F1428" s="4" t="s">
        <v>131</v>
      </c>
      <c r="G1428" s="4" t="s">
        <v>132</v>
      </c>
      <c r="H1428" s="4" t="s">
        <v>167</v>
      </c>
      <c r="I1428" s="5" t="s">
        <v>4244</v>
      </c>
      <c r="J1428" s="5" t="s">
        <v>1378</v>
      </c>
      <c r="K1428" s="5" t="s">
        <v>4244</v>
      </c>
      <c r="L1428" s="5" t="s">
        <v>474</v>
      </c>
      <c r="M1428" s="4" t="s">
        <v>223</v>
      </c>
      <c r="N1428" s="4" t="s">
        <v>1395</v>
      </c>
      <c r="O1428" s="4" t="s">
        <v>170</v>
      </c>
      <c r="P1428" s="4" t="s">
        <v>4849</v>
      </c>
      <c r="Q1428" s="4" t="s">
        <v>4850</v>
      </c>
      <c r="R1428" s="5">
        <v>60487</v>
      </c>
      <c r="S1428" s="5">
        <v>410</v>
      </c>
      <c r="T1428" s="5">
        <v>410</v>
      </c>
      <c r="U1428" s="4" t="s">
        <v>417</v>
      </c>
      <c r="V1428" s="4" t="s">
        <v>142</v>
      </c>
      <c r="W1428" s="4" t="s">
        <v>103</v>
      </c>
      <c r="X1428" s="4" t="s">
        <v>143</v>
      </c>
      <c r="Y1428" s="4">
        <v>66264</v>
      </c>
      <c r="Z1428" t="str">
        <f t="shared" si="23"/>
        <v>Sep-23</v>
      </c>
    </row>
    <row r="1429" spans="1:26" ht="43.2" x14ac:dyDescent="0.3">
      <c r="A1429" s="10">
        <v>280</v>
      </c>
      <c r="B1429" s="4" t="s">
        <v>129</v>
      </c>
      <c r="C1429" s="4" t="s">
        <v>130</v>
      </c>
      <c r="D1429" s="4" t="s">
        <v>1222</v>
      </c>
      <c r="E1429" s="4" t="s">
        <v>103</v>
      </c>
      <c r="F1429" s="4" t="s">
        <v>131</v>
      </c>
      <c r="G1429" s="4" t="s">
        <v>132</v>
      </c>
      <c r="H1429" s="4" t="s">
        <v>133</v>
      </c>
      <c r="I1429" s="5" t="s">
        <v>4248</v>
      </c>
      <c r="J1429" s="5" t="s">
        <v>467</v>
      </c>
      <c r="K1429" s="5" t="s">
        <v>4248</v>
      </c>
      <c r="L1429" s="5" t="s">
        <v>242</v>
      </c>
      <c r="M1429" s="4" t="s">
        <v>137</v>
      </c>
      <c r="N1429" s="4" t="s">
        <v>4851</v>
      </c>
      <c r="O1429" s="4" t="s">
        <v>103</v>
      </c>
      <c r="P1429" s="4" t="s">
        <v>4852</v>
      </c>
      <c r="Q1429" s="4" t="s">
        <v>4853</v>
      </c>
      <c r="R1429" s="5">
        <v>60552</v>
      </c>
      <c r="S1429" s="5">
        <v>60</v>
      </c>
      <c r="T1429" s="5">
        <v>60</v>
      </c>
      <c r="U1429" s="4" t="s">
        <v>4854</v>
      </c>
      <c r="V1429" s="4" t="s">
        <v>151</v>
      </c>
      <c r="W1429" s="4" t="s">
        <v>103</v>
      </c>
      <c r="X1429" s="4" t="s">
        <v>143</v>
      </c>
      <c r="Y1429" s="4" t="s">
        <v>395</v>
      </c>
      <c r="Z1429" t="str">
        <f t="shared" si="23"/>
        <v>Sep-23</v>
      </c>
    </row>
    <row r="1430" spans="1:26" ht="43.2" x14ac:dyDescent="0.3">
      <c r="A1430" s="10">
        <v>281</v>
      </c>
      <c r="B1430" s="4" t="s">
        <v>129</v>
      </c>
      <c r="C1430" s="4" t="s">
        <v>130</v>
      </c>
      <c r="D1430" s="4" t="s">
        <v>1222</v>
      </c>
      <c r="E1430" s="4" t="s">
        <v>103</v>
      </c>
      <c r="F1430" s="4" t="s">
        <v>131</v>
      </c>
      <c r="G1430" s="4" t="s">
        <v>132</v>
      </c>
      <c r="H1430" s="4" t="s">
        <v>133</v>
      </c>
      <c r="I1430" s="5" t="s">
        <v>4018</v>
      </c>
      <c r="J1430" s="5" t="s">
        <v>192</v>
      </c>
      <c r="K1430" s="5" t="s">
        <v>4250</v>
      </c>
      <c r="L1430" s="5" t="s">
        <v>216</v>
      </c>
      <c r="M1430" s="4" t="s">
        <v>137</v>
      </c>
      <c r="N1430" s="4" t="s">
        <v>4855</v>
      </c>
      <c r="O1430" s="4" t="s">
        <v>103</v>
      </c>
      <c r="P1430" s="4" t="s">
        <v>4856</v>
      </c>
      <c r="Q1430" s="4" t="s">
        <v>4857</v>
      </c>
      <c r="R1430" s="5">
        <v>60560</v>
      </c>
      <c r="S1430" s="5">
        <v>30</v>
      </c>
      <c r="T1430" s="5">
        <v>30</v>
      </c>
      <c r="U1430" s="4" t="s">
        <v>103</v>
      </c>
      <c r="V1430" s="4" t="s">
        <v>197</v>
      </c>
      <c r="W1430" s="4" t="s">
        <v>103</v>
      </c>
      <c r="X1430" s="4" t="s">
        <v>143</v>
      </c>
      <c r="Y1430" s="4">
        <v>66296</v>
      </c>
      <c r="Z1430" t="str">
        <f t="shared" si="23"/>
        <v>Sep-23</v>
      </c>
    </row>
    <row r="1431" spans="1:26" ht="43.2" x14ac:dyDescent="0.3">
      <c r="A1431" s="10">
        <v>282</v>
      </c>
      <c r="B1431" s="4" t="s">
        <v>129</v>
      </c>
      <c r="C1431" s="4" t="s">
        <v>130</v>
      </c>
      <c r="D1431" s="4" t="s">
        <v>1222</v>
      </c>
      <c r="E1431" s="4" t="s">
        <v>103</v>
      </c>
      <c r="F1431" s="4" t="s">
        <v>131</v>
      </c>
      <c r="G1431" s="4" t="s">
        <v>132</v>
      </c>
      <c r="H1431" s="4" t="s">
        <v>167</v>
      </c>
      <c r="I1431" s="5" t="s">
        <v>4421</v>
      </c>
      <c r="J1431" s="5" t="s">
        <v>145</v>
      </c>
      <c r="K1431" s="5" t="s">
        <v>4421</v>
      </c>
      <c r="L1431" s="5" t="s">
        <v>261</v>
      </c>
      <c r="M1431" s="4" t="s">
        <v>203</v>
      </c>
      <c r="N1431" s="4" t="s">
        <v>4858</v>
      </c>
      <c r="O1431" s="4" t="s">
        <v>103</v>
      </c>
      <c r="P1431" s="4" t="s">
        <v>4859</v>
      </c>
      <c r="Q1431" s="4" t="s">
        <v>4860</v>
      </c>
      <c r="R1431" s="5">
        <v>60826</v>
      </c>
      <c r="S1431" s="5">
        <v>0</v>
      </c>
      <c r="T1431" s="5">
        <v>0</v>
      </c>
      <c r="U1431" s="4" t="s">
        <v>1371</v>
      </c>
      <c r="V1431" s="4" t="s">
        <v>151</v>
      </c>
      <c r="W1431" s="4" t="s">
        <v>103</v>
      </c>
      <c r="X1431" s="4" t="s">
        <v>143</v>
      </c>
      <c r="Y1431" s="4">
        <v>67831</v>
      </c>
      <c r="Z1431" t="str">
        <f t="shared" si="23"/>
        <v>Oct-23</v>
      </c>
    </row>
    <row r="1432" spans="1:26" ht="43.2" x14ac:dyDescent="0.3">
      <c r="A1432" s="10">
        <v>283</v>
      </c>
      <c r="B1432" s="4" t="s">
        <v>129</v>
      </c>
      <c r="C1432" s="4" t="s">
        <v>130</v>
      </c>
      <c r="D1432" s="4" t="s">
        <v>1222</v>
      </c>
      <c r="E1432" s="4" t="s">
        <v>103</v>
      </c>
      <c r="F1432" s="4" t="s">
        <v>131</v>
      </c>
      <c r="G1432" s="4" t="s">
        <v>166</v>
      </c>
      <c r="H1432" s="4" t="s">
        <v>133</v>
      </c>
      <c r="I1432" s="5" t="s">
        <v>4101</v>
      </c>
      <c r="J1432" s="5" t="s">
        <v>279</v>
      </c>
      <c r="K1432" s="5" t="s">
        <v>4101</v>
      </c>
      <c r="L1432" s="5" t="s">
        <v>241</v>
      </c>
      <c r="M1432" s="4" t="s">
        <v>707</v>
      </c>
      <c r="N1432" s="4" t="s">
        <v>2558</v>
      </c>
      <c r="O1432" s="4" t="s">
        <v>103</v>
      </c>
      <c r="P1432" s="4" t="s">
        <v>2558</v>
      </c>
      <c r="Q1432" s="4" t="s">
        <v>4861</v>
      </c>
      <c r="R1432" s="5">
        <v>60996</v>
      </c>
      <c r="S1432" s="5">
        <v>0</v>
      </c>
      <c r="T1432" s="5">
        <v>0</v>
      </c>
      <c r="U1432" s="4" t="s">
        <v>4862</v>
      </c>
      <c r="V1432" s="4" t="s">
        <v>151</v>
      </c>
      <c r="W1432" s="4" t="s">
        <v>103</v>
      </c>
      <c r="X1432" s="4" t="s">
        <v>143</v>
      </c>
      <c r="Y1432" s="4" t="s">
        <v>103</v>
      </c>
      <c r="Z1432" t="str">
        <f t="shared" si="23"/>
        <v>Oct-23</v>
      </c>
    </row>
    <row r="1433" spans="1:26" ht="43.2" x14ac:dyDescent="0.3">
      <c r="A1433" s="10">
        <v>284</v>
      </c>
      <c r="B1433" s="4" t="s">
        <v>129</v>
      </c>
      <c r="C1433" s="4" t="s">
        <v>130</v>
      </c>
      <c r="D1433" s="4" t="s">
        <v>1222</v>
      </c>
      <c r="E1433" s="4" t="s">
        <v>103</v>
      </c>
      <c r="F1433" s="4" t="s">
        <v>131</v>
      </c>
      <c r="G1433" s="4" t="s">
        <v>132</v>
      </c>
      <c r="H1433" s="4" t="s">
        <v>167</v>
      </c>
      <c r="I1433" s="5" t="s">
        <v>4309</v>
      </c>
      <c r="J1433" s="5" t="s">
        <v>2590</v>
      </c>
      <c r="K1433" s="5" t="s">
        <v>4309</v>
      </c>
      <c r="L1433" s="5" t="s">
        <v>1014</v>
      </c>
      <c r="M1433" s="4" t="s">
        <v>223</v>
      </c>
      <c r="N1433" s="4" t="s">
        <v>4863</v>
      </c>
      <c r="O1433" s="4" t="s">
        <v>103</v>
      </c>
      <c r="P1433" s="4" t="s">
        <v>4864</v>
      </c>
      <c r="Q1433" s="4" t="s">
        <v>4865</v>
      </c>
      <c r="R1433" s="5">
        <v>61072</v>
      </c>
      <c r="S1433" s="5">
        <v>15</v>
      </c>
      <c r="T1433" s="5">
        <v>15</v>
      </c>
      <c r="U1433" s="4" t="s">
        <v>370</v>
      </c>
      <c r="V1433" s="4" t="s">
        <v>151</v>
      </c>
      <c r="W1433" s="4" t="s">
        <v>103</v>
      </c>
      <c r="X1433" s="4" t="s">
        <v>143</v>
      </c>
      <c r="Y1433" s="4">
        <v>66976</v>
      </c>
      <c r="Z1433" t="str">
        <f t="shared" si="23"/>
        <v>Oct-23</v>
      </c>
    </row>
    <row r="1434" spans="1:26" ht="43.2" x14ac:dyDescent="0.3">
      <c r="A1434" s="10">
        <v>285</v>
      </c>
      <c r="B1434" s="4" t="s">
        <v>129</v>
      </c>
      <c r="C1434" s="4" t="s">
        <v>130</v>
      </c>
      <c r="D1434" s="4" t="s">
        <v>1222</v>
      </c>
      <c r="E1434" s="4" t="s">
        <v>103</v>
      </c>
      <c r="F1434" s="4" t="s">
        <v>131</v>
      </c>
      <c r="G1434" s="4" t="s">
        <v>132</v>
      </c>
      <c r="H1434" s="4" t="s">
        <v>133</v>
      </c>
      <c r="I1434" s="5" t="s">
        <v>4113</v>
      </c>
      <c r="J1434" s="5" t="s">
        <v>1701</v>
      </c>
      <c r="K1434" s="5" t="s">
        <v>4113</v>
      </c>
      <c r="L1434" s="5" t="s">
        <v>200</v>
      </c>
      <c r="M1434" s="4" t="s">
        <v>137</v>
      </c>
      <c r="N1434" s="4" t="s">
        <v>4866</v>
      </c>
      <c r="O1434" s="4" t="s">
        <v>103</v>
      </c>
      <c r="P1434" s="4" t="s">
        <v>4867</v>
      </c>
      <c r="Q1434" s="4" t="s">
        <v>4868</v>
      </c>
      <c r="R1434" s="5">
        <v>61080</v>
      </c>
      <c r="S1434" s="5">
        <v>45</v>
      </c>
      <c r="T1434" s="5">
        <v>45</v>
      </c>
      <c r="U1434" s="4" t="s">
        <v>4139</v>
      </c>
      <c r="V1434" s="4" t="s">
        <v>197</v>
      </c>
      <c r="W1434" s="4" t="s">
        <v>103</v>
      </c>
      <c r="X1434" s="4" t="s">
        <v>143</v>
      </c>
      <c r="Y1434" s="4">
        <v>68020</v>
      </c>
      <c r="Z1434" t="str">
        <f t="shared" si="23"/>
        <v>Nov-23</v>
      </c>
    </row>
    <row r="1435" spans="1:26" ht="43.2" x14ac:dyDescent="0.3">
      <c r="A1435" s="10">
        <v>286</v>
      </c>
      <c r="B1435" s="4" t="s">
        <v>129</v>
      </c>
      <c r="C1435" s="4" t="s">
        <v>130</v>
      </c>
      <c r="D1435" s="4" t="s">
        <v>1222</v>
      </c>
      <c r="E1435" s="4" t="s">
        <v>103</v>
      </c>
      <c r="F1435" s="4" t="s">
        <v>131</v>
      </c>
      <c r="G1435" s="4" t="s">
        <v>166</v>
      </c>
      <c r="H1435" s="4" t="s">
        <v>133</v>
      </c>
      <c r="I1435" s="5" t="s">
        <v>4393</v>
      </c>
      <c r="J1435" s="5" t="s">
        <v>229</v>
      </c>
      <c r="K1435" s="5" t="s">
        <v>4393</v>
      </c>
      <c r="L1435" s="5" t="s">
        <v>234</v>
      </c>
      <c r="M1435" s="4" t="s">
        <v>263</v>
      </c>
      <c r="N1435" s="4" t="s">
        <v>4869</v>
      </c>
      <c r="O1435" s="4" t="s">
        <v>103</v>
      </c>
      <c r="P1435" s="4" t="s">
        <v>4869</v>
      </c>
      <c r="Q1435" s="4" t="s">
        <v>4870</v>
      </c>
      <c r="R1435" s="5">
        <v>61084</v>
      </c>
      <c r="S1435" s="5">
        <v>120</v>
      </c>
      <c r="T1435" s="5">
        <v>120</v>
      </c>
      <c r="U1435" s="4" t="s">
        <v>4871</v>
      </c>
      <c r="V1435" s="4" t="s">
        <v>197</v>
      </c>
      <c r="W1435" s="4" t="s">
        <v>103</v>
      </c>
      <c r="X1435" s="4" t="s">
        <v>143</v>
      </c>
      <c r="Y1435" s="4" t="s">
        <v>4872</v>
      </c>
      <c r="Z1435" t="str">
        <f t="shared" si="23"/>
        <v>Nov-23</v>
      </c>
    </row>
    <row r="1436" spans="1:26" ht="331.2" x14ac:dyDescent="0.3">
      <c r="A1436" s="10">
        <v>287</v>
      </c>
      <c r="B1436" s="4" t="s">
        <v>129</v>
      </c>
      <c r="C1436" s="4" t="s">
        <v>130</v>
      </c>
      <c r="D1436" s="4" t="s">
        <v>1222</v>
      </c>
      <c r="E1436" s="4" t="s">
        <v>103</v>
      </c>
      <c r="F1436" s="4" t="s">
        <v>4873</v>
      </c>
      <c r="G1436" s="4" t="s">
        <v>132</v>
      </c>
      <c r="H1436" s="4" t="s">
        <v>133</v>
      </c>
      <c r="I1436" s="5" t="s">
        <v>4130</v>
      </c>
      <c r="J1436" s="5" t="s">
        <v>1112</v>
      </c>
      <c r="K1436" s="5" t="s">
        <v>4321</v>
      </c>
      <c r="L1436" s="5" t="s">
        <v>696</v>
      </c>
      <c r="M1436" s="4" t="s">
        <v>137</v>
      </c>
      <c r="N1436" s="4" t="s">
        <v>4874</v>
      </c>
      <c r="O1436" s="4" t="s">
        <v>103</v>
      </c>
      <c r="P1436" s="4" t="s">
        <v>4875</v>
      </c>
      <c r="Q1436" s="4" t="s">
        <v>4876</v>
      </c>
      <c r="R1436" s="5">
        <v>61176</v>
      </c>
      <c r="S1436" s="5">
        <v>5785</v>
      </c>
      <c r="T1436" s="5">
        <v>5785</v>
      </c>
      <c r="U1436" s="4" t="s">
        <v>4877</v>
      </c>
      <c r="V1436" s="4" t="s">
        <v>197</v>
      </c>
      <c r="W1436" s="4" t="s">
        <v>103</v>
      </c>
      <c r="X1436" s="4" t="s">
        <v>143</v>
      </c>
      <c r="Y1436" s="4">
        <v>68070</v>
      </c>
      <c r="Z1436" t="str">
        <f t="shared" si="23"/>
        <v>Nov-23</v>
      </c>
    </row>
    <row r="1437" spans="1:26" ht="57.6" x14ac:dyDescent="0.3">
      <c r="A1437" s="10">
        <v>288</v>
      </c>
      <c r="B1437" s="4" t="s">
        <v>129</v>
      </c>
      <c r="C1437" s="4" t="s">
        <v>130</v>
      </c>
      <c r="D1437" s="4" t="s">
        <v>1222</v>
      </c>
      <c r="E1437" s="4" t="s">
        <v>103</v>
      </c>
      <c r="F1437" s="4" t="s">
        <v>131</v>
      </c>
      <c r="G1437" s="4" t="s">
        <v>132</v>
      </c>
      <c r="H1437" s="4" t="s">
        <v>167</v>
      </c>
      <c r="I1437" s="5" t="s">
        <v>4368</v>
      </c>
      <c r="J1437" s="5" t="s">
        <v>550</v>
      </c>
      <c r="K1437" s="5" t="s">
        <v>4368</v>
      </c>
      <c r="L1437" s="5" t="s">
        <v>760</v>
      </c>
      <c r="M1437" s="4" t="s">
        <v>223</v>
      </c>
      <c r="N1437" s="4" t="s">
        <v>4878</v>
      </c>
      <c r="O1437" s="4" t="s">
        <v>170</v>
      </c>
      <c r="P1437" s="4" t="s">
        <v>4878</v>
      </c>
      <c r="Q1437" s="4" t="s">
        <v>4879</v>
      </c>
      <c r="R1437" s="5">
        <v>61192</v>
      </c>
      <c r="S1437" s="5">
        <v>930</v>
      </c>
      <c r="T1437" s="5">
        <v>930</v>
      </c>
      <c r="U1437" s="4" t="s">
        <v>4880</v>
      </c>
      <c r="V1437" s="4" t="s">
        <v>142</v>
      </c>
      <c r="W1437" s="4" t="s">
        <v>103</v>
      </c>
      <c r="X1437" s="4" t="s">
        <v>143</v>
      </c>
      <c r="Y1437" s="4" t="s">
        <v>152</v>
      </c>
      <c r="Z1437" t="str">
        <f t="shared" si="23"/>
        <v>Nov-23</v>
      </c>
    </row>
    <row r="1438" spans="1:26" ht="144" x14ac:dyDescent="0.3">
      <c r="A1438" s="10">
        <v>289</v>
      </c>
      <c r="B1438" s="4" t="s">
        <v>129</v>
      </c>
      <c r="C1438" s="4" t="s">
        <v>130</v>
      </c>
      <c r="D1438" s="4" t="s">
        <v>1222</v>
      </c>
      <c r="E1438" s="4" t="s">
        <v>103</v>
      </c>
      <c r="F1438" s="4" t="s">
        <v>131</v>
      </c>
      <c r="G1438" s="4" t="s">
        <v>166</v>
      </c>
      <c r="H1438" s="4" t="s">
        <v>133</v>
      </c>
      <c r="I1438" s="5" t="s">
        <v>4881</v>
      </c>
      <c r="J1438" s="5" t="s">
        <v>145</v>
      </c>
      <c r="K1438" s="5" t="s">
        <v>4321</v>
      </c>
      <c r="L1438" s="5" t="s">
        <v>235</v>
      </c>
      <c r="M1438" s="4" t="s">
        <v>263</v>
      </c>
      <c r="N1438" s="4" t="s">
        <v>4882</v>
      </c>
      <c r="O1438" s="4" t="s">
        <v>103</v>
      </c>
      <c r="P1438" s="4" t="s">
        <v>4882</v>
      </c>
      <c r="Q1438" s="4" t="s">
        <v>4883</v>
      </c>
      <c r="R1438" s="5">
        <v>61221</v>
      </c>
      <c r="S1438" s="5">
        <v>930</v>
      </c>
      <c r="T1438" s="5">
        <v>930</v>
      </c>
      <c r="U1438" s="4" t="s">
        <v>4884</v>
      </c>
      <c r="V1438" s="4" t="s">
        <v>151</v>
      </c>
      <c r="W1438" s="4" t="s">
        <v>103</v>
      </c>
      <c r="X1438" s="4" t="s">
        <v>143</v>
      </c>
      <c r="Y1438" s="4" t="s">
        <v>103</v>
      </c>
      <c r="Z1438" t="str">
        <f t="shared" si="23"/>
        <v>Nov-23</v>
      </c>
    </row>
    <row r="1439" spans="1:26" ht="43.2" x14ac:dyDescent="0.3">
      <c r="A1439" s="10">
        <v>290</v>
      </c>
      <c r="B1439" s="4" t="s">
        <v>129</v>
      </c>
      <c r="C1439" s="4" t="s">
        <v>130</v>
      </c>
      <c r="D1439" s="4" t="s">
        <v>1222</v>
      </c>
      <c r="E1439" s="4" t="s">
        <v>103</v>
      </c>
      <c r="F1439" s="4" t="s">
        <v>131</v>
      </c>
      <c r="G1439" s="4" t="s">
        <v>132</v>
      </c>
      <c r="H1439" s="4" t="s">
        <v>133</v>
      </c>
      <c r="I1439" s="5" t="s">
        <v>4488</v>
      </c>
      <c r="J1439" s="5" t="s">
        <v>242</v>
      </c>
      <c r="K1439" s="5" t="s">
        <v>4488</v>
      </c>
      <c r="L1439" s="5" t="s">
        <v>246</v>
      </c>
      <c r="M1439" s="4" t="s">
        <v>137</v>
      </c>
      <c r="N1439" s="4" t="s">
        <v>4885</v>
      </c>
      <c r="O1439" s="4" t="s">
        <v>103</v>
      </c>
      <c r="P1439" s="4" t="s">
        <v>4886</v>
      </c>
      <c r="Q1439" s="4" t="s">
        <v>4886</v>
      </c>
      <c r="R1439" s="5">
        <v>61255</v>
      </c>
      <c r="S1439" s="5">
        <v>30</v>
      </c>
      <c r="T1439" s="5">
        <v>30</v>
      </c>
      <c r="U1439" s="4" t="s">
        <v>1090</v>
      </c>
      <c r="V1439" s="4" t="s">
        <v>151</v>
      </c>
      <c r="W1439" s="4" t="s">
        <v>103</v>
      </c>
      <c r="X1439" s="4" t="s">
        <v>143</v>
      </c>
      <c r="Y1439" s="4" t="s">
        <v>152</v>
      </c>
      <c r="Z1439" t="str">
        <f t="shared" si="23"/>
        <v>Nov-23</v>
      </c>
    </row>
    <row r="1440" spans="1:26" ht="43.2" x14ac:dyDescent="0.3">
      <c r="A1440" s="10">
        <v>291</v>
      </c>
      <c r="B1440" s="4" t="s">
        <v>129</v>
      </c>
      <c r="C1440" s="4" t="s">
        <v>130</v>
      </c>
      <c r="D1440" s="4" t="s">
        <v>1222</v>
      </c>
      <c r="E1440" s="4" t="s">
        <v>103</v>
      </c>
      <c r="F1440" s="4" t="s">
        <v>131</v>
      </c>
      <c r="G1440" s="4" t="s">
        <v>132</v>
      </c>
      <c r="H1440" s="4" t="s">
        <v>167</v>
      </c>
      <c r="I1440" s="5" t="s">
        <v>4333</v>
      </c>
      <c r="J1440" s="5" t="s">
        <v>4887</v>
      </c>
      <c r="K1440" s="5" t="s">
        <v>4333</v>
      </c>
      <c r="L1440" s="5" t="s">
        <v>474</v>
      </c>
      <c r="M1440" s="4" t="s">
        <v>223</v>
      </c>
      <c r="N1440" s="4" t="s">
        <v>4888</v>
      </c>
      <c r="O1440" s="4" t="s">
        <v>103</v>
      </c>
      <c r="P1440" s="4" t="s">
        <v>4889</v>
      </c>
      <c r="Q1440" s="4" t="s">
        <v>4890</v>
      </c>
      <c r="R1440" s="5">
        <v>61270</v>
      </c>
      <c r="S1440" s="5">
        <v>25</v>
      </c>
      <c r="T1440" s="5">
        <v>25</v>
      </c>
      <c r="U1440" s="4" t="s">
        <v>381</v>
      </c>
      <c r="V1440" s="4" t="s">
        <v>142</v>
      </c>
      <c r="W1440" s="4" t="s">
        <v>103</v>
      </c>
      <c r="X1440" s="4" t="s">
        <v>143</v>
      </c>
      <c r="Y1440" s="4">
        <v>68560</v>
      </c>
      <c r="Z1440" t="str">
        <f t="shared" si="23"/>
        <v>Dec-23</v>
      </c>
    </row>
    <row r="1441" spans="1:26" ht="43.2" x14ac:dyDescent="0.3">
      <c r="A1441" s="10">
        <v>292</v>
      </c>
      <c r="B1441" s="4" t="s">
        <v>129</v>
      </c>
      <c r="C1441" s="4" t="s">
        <v>130</v>
      </c>
      <c r="D1441" s="4" t="s">
        <v>1222</v>
      </c>
      <c r="E1441" s="4" t="s">
        <v>103</v>
      </c>
      <c r="F1441" s="4" t="s">
        <v>131</v>
      </c>
      <c r="G1441" s="4" t="s">
        <v>166</v>
      </c>
      <c r="H1441" s="4" t="s">
        <v>167</v>
      </c>
      <c r="I1441" s="5" t="s">
        <v>4159</v>
      </c>
      <c r="J1441" s="5" t="s">
        <v>302</v>
      </c>
      <c r="K1441" s="5" t="s">
        <v>4159</v>
      </c>
      <c r="L1441" s="5" t="s">
        <v>459</v>
      </c>
      <c r="M1441" s="4" t="s">
        <v>168</v>
      </c>
      <c r="N1441" s="4" t="s">
        <v>4891</v>
      </c>
      <c r="O1441" s="4" t="s">
        <v>4892</v>
      </c>
      <c r="P1441" s="4" t="s">
        <v>4891</v>
      </c>
      <c r="Q1441" s="4" t="s">
        <v>4893</v>
      </c>
      <c r="R1441" s="5">
        <v>61384</v>
      </c>
      <c r="S1441" s="5">
        <v>180</v>
      </c>
      <c r="T1441" s="5">
        <v>180</v>
      </c>
      <c r="U1441" s="4" t="s">
        <v>4364</v>
      </c>
      <c r="V1441" s="4" t="s">
        <v>197</v>
      </c>
      <c r="W1441" s="4" t="s">
        <v>103</v>
      </c>
      <c r="X1441" s="4" t="s">
        <v>143</v>
      </c>
      <c r="Y1441" s="4" t="s">
        <v>103</v>
      </c>
      <c r="Z1441" t="str">
        <f t="shared" si="23"/>
        <v>Dec-23</v>
      </c>
    </row>
    <row r="1442" spans="1:26" ht="57.6" x14ac:dyDescent="0.3">
      <c r="A1442" s="10">
        <v>293</v>
      </c>
      <c r="B1442" s="4" t="s">
        <v>129</v>
      </c>
      <c r="C1442" s="4" t="s">
        <v>130</v>
      </c>
      <c r="D1442" s="4" t="s">
        <v>1481</v>
      </c>
      <c r="E1442" s="4" t="s">
        <v>103</v>
      </c>
      <c r="F1442" s="4" t="s">
        <v>131</v>
      </c>
      <c r="G1442" s="4" t="s">
        <v>132</v>
      </c>
      <c r="H1442" s="4" t="s">
        <v>133</v>
      </c>
      <c r="I1442" s="5" t="s">
        <v>4220</v>
      </c>
      <c r="J1442" s="5" t="s">
        <v>427</v>
      </c>
      <c r="K1442" s="5" t="s">
        <v>4220</v>
      </c>
      <c r="L1442" s="5" t="s">
        <v>487</v>
      </c>
      <c r="M1442" s="4" t="s">
        <v>137</v>
      </c>
      <c r="N1442" s="4" t="s">
        <v>4894</v>
      </c>
      <c r="O1442" s="4" t="s">
        <v>103</v>
      </c>
      <c r="P1442" s="4" t="s">
        <v>4895</v>
      </c>
      <c r="Q1442" s="4" t="s">
        <v>4895</v>
      </c>
      <c r="R1442" s="5">
        <v>60410</v>
      </c>
      <c r="S1442" s="5">
        <v>30</v>
      </c>
      <c r="T1442" s="5">
        <v>30</v>
      </c>
      <c r="U1442" s="4" t="s">
        <v>1050</v>
      </c>
      <c r="V1442" s="4" t="s">
        <v>142</v>
      </c>
      <c r="W1442" s="4" t="s">
        <v>103</v>
      </c>
      <c r="X1442" s="4" t="s">
        <v>143</v>
      </c>
      <c r="Y1442" s="4">
        <v>67456</v>
      </c>
      <c r="Z1442" t="str">
        <f t="shared" si="23"/>
        <v>Sep-23</v>
      </c>
    </row>
    <row r="1443" spans="1:26" ht="43.2" x14ac:dyDescent="0.3">
      <c r="A1443" s="10">
        <v>294</v>
      </c>
      <c r="B1443" s="4" t="s">
        <v>129</v>
      </c>
      <c r="C1443" s="4" t="s">
        <v>130</v>
      </c>
      <c r="D1443" s="4" t="s">
        <v>1481</v>
      </c>
      <c r="E1443" s="4" t="s">
        <v>103</v>
      </c>
      <c r="F1443" s="4" t="s">
        <v>131</v>
      </c>
      <c r="G1443" s="4" t="s">
        <v>132</v>
      </c>
      <c r="H1443" s="4" t="s">
        <v>167</v>
      </c>
      <c r="I1443" s="5" t="s">
        <v>3999</v>
      </c>
      <c r="J1443" s="5" t="s">
        <v>183</v>
      </c>
      <c r="K1443" s="5" t="s">
        <v>3999</v>
      </c>
      <c r="L1443" s="5" t="s">
        <v>2352</v>
      </c>
      <c r="M1443" s="4" t="s">
        <v>223</v>
      </c>
      <c r="N1443" s="4" t="s">
        <v>4896</v>
      </c>
      <c r="O1443" s="4" t="s">
        <v>103</v>
      </c>
      <c r="P1443" s="4" t="s">
        <v>4896</v>
      </c>
      <c r="Q1443" s="4" t="s">
        <v>4897</v>
      </c>
      <c r="R1443" s="5">
        <v>60436</v>
      </c>
      <c r="S1443" s="5">
        <v>45</v>
      </c>
      <c r="T1443" s="5">
        <v>45</v>
      </c>
      <c r="U1443" s="4" t="s">
        <v>1334</v>
      </c>
      <c r="V1443" s="4" t="s">
        <v>142</v>
      </c>
      <c r="W1443" s="4" t="s">
        <v>103</v>
      </c>
      <c r="X1443" s="4" t="s">
        <v>143</v>
      </c>
      <c r="Y1443" s="4" t="s">
        <v>152</v>
      </c>
      <c r="Z1443" t="str">
        <f t="shared" si="23"/>
        <v>Sep-23</v>
      </c>
    </row>
    <row r="1444" spans="1:26" ht="43.2" x14ac:dyDescent="0.3">
      <c r="A1444" s="10">
        <v>295</v>
      </c>
      <c r="B1444" s="4" t="s">
        <v>129</v>
      </c>
      <c r="C1444" s="4" t="s">
        <v>130</v>
      </c>
      <c r="D1444" s="4" t="s">
        <v>1481</v>
      </c>
      <c r="E1444" s="4" t="s">
        <v>103</v>
      </c>
      <c r="F1444" s="4" t="s">
        <v>131</v>
      </c>
      <c r="G1444" s="4" t="s">
        <v>132</v>
      </c>
      <c r="H1444" s="4" t="s">
        <v>167</v>
      </c>
      <c r="I1444" s="5" t="s">
        <v>4250</v>
      </c>
      <c r="J1444" s="5" t="s">
        <v>242</v>
      </c>
      <c r="K1444" s="5" t="s">
        <v>4250</v>
      </c>
      <c r="L1444" s="5" t="s">
        <v>246</v>
      </c>
      <c r="M1444" s="4" t="s">
        <v>223</v>
      </c>
      <c r="N1444" s="4" t="s">
        <v>4898</v>
      </c>
      <c r="O1444" s="4" t="s">
        <v>103</v>
      </c>
      <c r="P1444" s="4" t="s">
        <v>4899</v>
      </c>
      <c r="Q1444" s="4" t="s">
        <v>4900</v>
      </c>
      <c r="R1444" s="5">
        <v>60571</v>
      </c>
      <c r="S1444" s="5">
        <v>30</v>
      </c>
      <c r="T1444" s="5">
        <v>30</v>
      </c>
      <c r="U1444" s="4" t="s">
        <v>1371</v>
      </c>
      <c r="V1444" s="4" t="s">
        <v>151</v>
      </c>
      <c r="W1444" s="4" t="s">
        <v>103</v>
      </c>
      <c r="X1444" s="4" t="s">
        <v>143</v>
      </c>
      <c r="Y1444" s="4" t="s">
        <v>4901</v>
      </c>
      <c r="Z1444" t="str">
        <f t="shared" si="23"/>
        <v>Sep-23</v>
      </c>
    </row>
    <row r="1445" spans="1:26" ht="57.6" x14ac:dyDescent="0.3">
      <c r="A1445" s="10">
        <v>296</v>
      </c>
      <c r="B1445" s="4" t="s">
        <v>129</v>
      </c>
      <c r="C1445" s="4" t="s">
        <v>130</v>
      </c>
      <c r="D1445" s="4" t="s">
        <v>1481</v>
      </c>
      <c r="E1445" s="4" t="s">
        <v>103</v>
      </c>
      <c r="F1445" s="4" t="s">
        <v>131</v>
      </c>
      <c r="G1445" s="4" t="s">
        <v>132</v>
      </c>
      <c r="H1445" s="4" t="s">
        <v>167</v>
      </c>
      <c r="I1445" s="5" t="s">
        <v>4250</v>
      </c>
      <c r="J1445" s="5" t="s">
        <v>695</v>
      </c>
      <c r="K1445" s="5" t="s">
        <v>4250</v>
      </c>
      <c r="L1445" s="5" t="s">
        <v>234</v>
      </c>
      <c r="M1445" s="4" t="s">
        <v>223</v>
      </c>
      <c r="N1445" s="4" t="s">
        <v>4902</v>
      </c>
      <c r="O1445" s="4" t="s">
        <v>170</v>
      </c>
      <c r="P1445" s="4" t="s">
        <v>4902</v>
      </c>
      <c r="Q1445" s="4" t="s">
        <v>4903</v>
      </c>
      <c r="R1445" s="5">
        <v>60562</v>
      </c>
      <c r="S1445" s="5">
        <v>30</v>
      </c>
      <c r="T1445" s="5">
        <v>30</v>
      </c>
      <c r="U1445" s="4" t="s">
        <v>4009</v>
      </c>
      <c r="V1445" s="4" t="s">
        <v>197</v>
      </c>
      <c r="W1445" s="4" t="s">
        <v>103</v>
      </c>
      <c r="X1445" s="4" t="s">
        <v>143</v>
      </c>
      <c r="Y1445" s="4">
        <v>66704</v>
      </c>
      <c r="Z1445" t="str">
        <f t="shared" si="23"/>
        <v>Sep-23</v>
      </c>
    </row>
    <row r="1446" spans="1:26" ht="43.2" x14ac:dyDescent="0.3">
      <c r="A1446" s="10">
        <v>297</v>
      </c>
      <c r="B1446" s="4" t="s">
        <v>129</v>
      </c>
      <c r="C1446" s="4" t="s">
        <v>130</v>
      </c>
      <c r="D1446" s="4" t="s">
        <v>1481</v>
      </c>
      <c r="E1446" s="4" t="s">
        <v>103</v>
      </c>
      <c r="F1446" s="4" t="s">
        <v>131</v>
      </c>
      <c r="G1446" s="4" t="s">
        <v>132</v>
      </c>
      <c r="H1446" s="4" t="s">
        <v>167</v>
      </c>
      <c r="I1446" s="5" t="s">
        <v>4254</v>
      </c>
      <c r="J1446" s="5" t="s">
        <v>849</v>
      </c>
      <c r="K1446" s="5" t="s">
        <v>4254</v>
      </c>
      <c r="L1446" s="5" t="s">
        <v>1403</v>
      </c>
      <c r="M1446" s="4" t="s">
        <v>223</v>
      </c>
      <c r="N1446" s="4" t="s">
        <v>4904</v>
      </c>
      <c r="O1446" s="4" t="s">
        <v>103</v>
      </c>
      <c r="P1446" s="4" t="s">
        <v>4905</v>
      </c>
      <c r="Q1446" s="4" t="s">
        <v>4906</v>
      </c>
      <c r="R1446" s="5">
        <v>60589</v>
      </c>
      <c r="S1446" s="5">
        <v>15</v>
      </c>
      <c r="T1446" s="5">
        <v>15</v>
      </c>
      <c r="U1446" s="4" t="s">
        <v>245</v>
      </c>
      <c r="V1446" s="4" t="s">
        <v>151</v>
      </c>
      <c r="W1446" s="4" t="s">
        <v>103</v>
      </c>
      <c r="X1446" s="4" t="s">
        <v>143</v>
      </c>
      <c r="Y1446" s="4">
        <v>66740</v>
      </c>
      <c r="Z1446" t="str">
        <f t="shared" si="23"/>
        <v>Sep-23</v>
      </c>
    </row>
    <row r="1447" spans="1:26" ht="43.2" x14ac:dyDescent="0.3">
      <c r="A1447" s="10">
        <v>298</v>
      </c>
      <c r="B1447" s="4" t="s">
        <v>129</v>
      </c>
      <c r="C1447" s="4" t="s">
        <v>130</v>
      </c>
      <c r="D1447" s="4" t="s">
        <v>1481</v>
      </c>
      <c r="E1447" s="4" t="s">
        <v>103</v>
      </c>
      <c r="F1447" s="4" t="s">
        <v>131</v>
      </c>
      <c r="G1447" s="4" t="s">
        <v>166</v>
      </c>
      <c r="H1447" s="4" t="s">
        <v>133</v>
      </c>
      <c r="I1447" s="5" t="s">
        <v>4278</v>
      </c>
      <c r="J1447" s="5" t="s">
        <v>200</v>
      </c>
      <c r="K1447" s="5" t="s">
        <v>4019</v>
      </c>
      <c r="L1447" s="5" t="s">
        <v>216</v>
      </c>
      <c r="M1447" s="4" t="s">
        <v>263</v>
      </c>
      <c r="N1447" s="4" t="s">
        <v>4907</v>
      </c>
      <c r="O1447" s="4" t="s">
        <v>103</v>
      </c>
      <c r="P1447" s="4" t="s">
        <v>4908</v>
      </c>
      <c r="Q1447" s="4" t="s">
        <v>4909</v>
      </c>
      <c r="R1447" s="5">
        <v>60675</v>
      </c>
      <c r="S1447" s="5">
        <v>60</v>
      </c>
      <c r="T1447" s="5">
        <v>60</v>
      </c>
      <c r="U1447" s="4" t="s">
        <v>4361</v>
      </c>
      <c r="V1447" s="4" t="s">
        <v>197</v>
      </c>
      <c r="W1447" s="4" t="s">
        <v>103</v>
      </c>
      <c r="X1447" s="4" t="s">
        <v>143</v>
      </c>
      <c r="Y1447" s="4" t="s">
        <v>103</v>
      </c>
      <c r="Z1447" t="str">
        <f t="shared" si="23"/>
        <v>Sep-23</v>
      </c>
    </row>
    <row r="1448" spans="1:26" ht="57.6" x14ac:dyDescent="0.3">
      <c r="A1448" s="10">
        <v>299</v>
      </c>
      <c r="B1448" s="4" t="s">
        <v>129</v>
      </c>
      <c r="C1448" s="4" t="s">
        <v>130</v>
      </c>
      <c r="D1448" s="4" t="s">
        <v>1481</v>
      </c>
      <c r="E1448" s="4" t="s">
        <v>103</v>
      </c>
      <c r="F1448" s="4" t="s">
        <v>131</v>
      </c>
      <c r="G1448" s="4" t="s">
        <v>132</v>
      </c>
      <c r="H1448" s="4" t="s">
        <v>133</v>
      </c>
      <c r="I1448" s="5" t="s">
        <v>4282</v>
      </c>
      <c r="J1448" s="5" t="s">
        <v>978</v>
      </c>
      <c r="K1448" s="5" t="s">
        <v>4282</v>
      </c>
      <c r="L1448" s="5" t="s">
        <v>906</v>
      </c>
      <c r="M1448" s="4" t="s">
        <v>137</v>
      </c>
      <c r="N1448" s="4" t="s">
        <v>4910</v>
      </c>
      <c r="O1448" s="4" t="s">
        <v>103</v>
      </c>
      <c r="P1448" s="4" t="s">
        <v>4911</v>
      </c>
      <c r="Q1448" s="4" t="s">
        <v>4912</v>
      </c>
      <c r="R1448" s="5">
        <v>60774</v>
      </c>
      <c r="S1448" s="5">
        <v>150</v>
      </c>
      <c r="T1448" s="5">
        <v>150</v>
      </c>
      <c r="U1448" s="4" t="s">
        <v>4913</v>
      </c>
      <c r="V1448" s="4" t="s">
        <v>142</v>
      </c>
      <c r="W1448" s="4" t="s">
        <v>103</v>
      </c>
      <c r="X1448" s="4" t="s">
        <v>143</v>
      </c>
      <c r="Y1448" s="4" t="s">
        <v>395</v>
      </c>
      <c r="Z1448" t="str">
        <f t="shared" si="23"/>
        <v>Sep-23</v>
      </c>
    </row>
    <row r="1449" spans="1:26" ht="43.2" x14ac:dyDescent="0.3">
      <c r="A1449" s="10">
        <v>300</v>
      </c>
      <c r="B1449" s="4" t="s">
        <v>129</v>
      </c>
      <c r="C1449" s="4" t="s">
        <v>130</v>
      </c>
      <c r="D1449" s="4" t="s">
        <v>1481</v>
      </c>
      <c r="E1449" s="4" t="s">
        <v>103</v>
      </c>
      <c r="F1449" s="4" t="s">
        <v>131</v>
      </c>
      <c r="G1449" s="4" t="s">
        <v>132</v>
      </c>
      <c r="H1449" s="4" t="s">
        <v>167</v>
      </c>
      <c r="I1449" s="5" t="s">
        <v>4914</v>
      </c>
      <c r="J1449" s="5" t="s">
        <v>664</v>
      </c>
      <c r="K1449" s="5" t="s">
        <v>4914</v>
      </c>
      <c r="L1449" s="5" t="s">
        <v>652</v>
      </c>
      <c r="M1449" s="4" t="s">
        <v>223</v>
      </c>
      <c r="N1449" s="4" t="s">
        <v>608</v>
      </c>
      <c r="O1449" s="4" t="s">
        <v>103</v>
      </c>
      <c r="P1449" s="4" t="s">
        <v>4915</v>
      </c>
      <c r="Q1449" s="4" t="s">
        <v>4916</v>
      </c>
      <c r="R1449" s="5">
        <v>60756</v>
      </c>
      <c r="S1449" s="5">
        <v>60</v>
      </c>
      <c r="T1449" s="5">
        <v>60</v>
      </c>
      <c r="U1449" s="4" t="s">
        <v>370</v>
      </c>
      <c r="V1449" s="4" t="s">
        <v>142</v>
      </c>
      <c r="W1449" s="4" t="s">
        <v>103</v>
      </c>
      <c r="X1449" s="4" t="s">
        <v>143</v>
      </c>
      <c r="Y1449" s="4" t="s">
        <v>152</v>
      </c>
      <c r="Z1449" t="str">
        <f t="shared" si="23"/>
        <v>Oct-23</v>
      </c>
    </row>
    <row r="1450" spans="1:26" ht="43.2" x14ac:dyDescent="0.3">
      <c r="A1450" s="10">
        <v>301</v>
      </c>
      <c r="B1450" s="4" t="s">
        <v>129</v>
      </c>
      <c r="C1450" s="4" t="s">
        <v>130</v>
      </c>
      <c r="D1450" s="4" t="s">
        <v>1481</v>
      </c>
      <c r="E1450" s="4" t="s">
        <v>103</v>
      </c>
      <c r="F1450" s="4" t="s">
        <v>131</v>
      </c>
      <c r="G1450" s="4" t="s">
        <v>132</v>
      </c>
      <c r="H1450" s="4" t="s">
        <v>167</v>
      </c>
      <c r="I1450" s="5" t="s">
        <v>4082</v>
      </c>
      <c r="J1450" s="5" t="s">
        <v>145</v>
      </c>
      <c r="K1450" s="5" t="s">
        <v>4082</v>
      </c>
      <c r="L1450" s="5" t="s">
        <v>621</v>
      </c>
      <c r="M1450" s="4" t="s">
        <v>223</v>
      </c>
      <c r="N1450" s="4" t="s">
        <v>4917</v>
      </c>
      <c r="O1450" s="4" t="s">
        <v>103</v>
      </c>
      <c r="P1450" s="4" t="s">
        <v>4918</v>
      </c>
      <c r="Q1450" s="4" t="s">
        <v>4919</v>
      </c>
      <c r="R1450" s="5">
        <v>60902</v>
      </c>
      <c r="S1450" s="5">
        <v>300</v>
      </c>
      <c r="T1450" s="5">
        <v>300</v>
      </c>
      <c r="U1450" s="4" t="s">
        <v>255</v>
      </c>
      <c r="V1450" s="4" t="s">
        <v>151</v>
      </c>
      <c r="W1450" s="4" t="s">
        <v>103</v>
      </c>
      <c r="X1450" s="4" t="s">
        <v>143</v>
      </c>
      <c r="Y1450" s="4" t="s">
        <v>152</v>
      </c>
      <c r="Z1450" t="str">
        <f t="shared" si="23"/>
        <v>Oct-23</v>
      </c>
    </row>
    <row r="1451" spans="1:26" ht="43.2" x14ac:dyDescent="0.3">
      <c r="A1451" s="10">
        <v>302</v>
      </c>
      <c r="B1451" s="4" t="s">
        <v>129</v>
      </c>
      <c r="C1451" s="4" t="s">
        <v>130</v>
      </c>
      <c r="D1451" s="4" t="s">
        <v>1481</v>
      </c>
      <c r="E1451" s="4" t="s">
        <v>103</v>
      </c>
      <c r="F1451" s="4" t="s">
        <v>131</v>
      </c>
      <c r="G1451" s="4" t="s">
        <v>132</v>
      </c>
      <c r="H1451" s="4" t="s">
        <v>167</v>
      </c>
      <c r="I1451" s="5" t="s">
        <v>1285</v>
      </c>
      <c r="J1451" s="5" t="s">
        <v>487</v>
      </c>
      <c r="K1451" s="5" t="s">
        <v>1285</v>
      </c>
      <c r="L1451" s="5" t="s">
        <v>145</v>
      </c>
      <c r="M1451" s="4" t="s">
        <v>223</v>
      </c>
      <c r="N1451" s="4" t="s">
        <v>3736</v>
      </c>
      <c r="O1451" s="4" t="s">
        <v>103</v>
      </c>
      <c r="P1451" s="4" t="s">
        <v>3736</v>
      </c>
      <c r="Q1451" s="4" t="s">
        <v>4920</v>
      </c>
      <c r="R1451" s="5">
        <v>60989</v>
      </c>
      <c r="S1451" s="5">
        <v>120</v>
      </c>
      <c r="T1451" s="5">
        <v>120</v>
      </c>
      <c r="U1451" s="4" t="s">
        <v>1371</v>
      </c>
      <c r="V1451" s="4" t="s">
        <v>142</v>
      </c>
      <c r="W1451" s="4" t="s">
        <v>103</v>
      </c>
      <c r="X1451" s="4" t="s">
        <v>143</v>
      </c>
      <c r="Y1451" s="4" t="s">
        <v>152</v>
      </c>
      <c r="Z1451" t="str">
        <f t="shared" si="23"/>
        <v>Oct-23</v>
      </c>
    </row>
    <row r="1452" spans="1:26" ht="43.2" x14ac:dyDescent="0.3">
      <c r="A1452" s="10">
        <v>303</v>
      </c>
      <c r="B1452" s="4" t="s">
        <v>129</v>
      </c>
      <c r="C1452" s="4" t="s">
        <v>130</v>
      </c>
      <c r="D1452" s="4" t="s">
        <v>1481</v>
      </c>
      <c r="E1452" s="4" t="s">
        <v>103</v>
      </c>
      <c r="F1452" s="4" t="s">
        <v>131</v>
      </c>
      <c r="G1452" s="4" t="s">
        <v>132</v>
      </c>
      <c r="H1452" s="4" t="s">
        <v>167</v>
      </c>
      <c r="I1452" s="5" t="s">
        <v>1285</v>
      </c>
      <c r="J1452" s="5" t="s">
        <v>222</v>
      </c>
      <c r="K1452" s="5" t="s">
        <v>1285</v>
      </c>
      <c r="L1452" s="5" t="s">
        <v>459</v>
      </c>
      <c r="M1452" s="4" t="s">
        <v>223</v>
      </c>
      <c r="N1452" s="4" t="s">
        <v>4921</v>
      </c>
      <c r="O1452" s="4" t="s">
        <v>103</v>
      </c>
      <c r="P1452" s="4" t="s">
        <v>4921</v>
      </c>
      <c r="Q1452" s="4" t="s">
        <v>4922</v>
      </c>
      <c r="R1452" s="5">
        <v>60924</v>
      </c>
      <c r="S1452" s="5">
        <v>30</v>
      </c>
      <c r="T1452" s="5">
        <v>30</v>
      </c>
      <c r="U1452" s="4" t="s">
        <v>549</v>
      </c>
      <c r="V1452" s="4" t="s">
        <v>197</v>
      </c>
      <c r="W1452" s="4" t="s">
        <v>103</v>
      </c>
      <c r="X1452" s="4" t="s">
        <v>143</v>
      </c>
      <c r="Y1452" s="4">
        <v>67760</v>
      </c>
      <c r="Z1452" t="str">
        <f t="shared" si="23"/>
        <v>Oct-23</v>
      </c>
    </row>
    <row r="1453" spans="1:26" ht="43.2" x14ac:dyDescent="0.3">
      <c r="A1453" s="10">
        <v>304</v>
      </c>
      <c r="B1453" s="4" t="s">
        <v>129</v>
      </c>
      <c r="C1453" s="4" t="s">
        <v>130</v>
      </c>
      <c r="D1453" s="4" t="s">
        <v>1481</v>
      </c>
      <c r="E1453" s="4" t="s">
        <v>103</v>
      </c>
      <c r="F1453" s="4" t="s">
        <v>131</v>
      </c>
      <c r="G1453" s="4" t="s">
        <v>166</v>
      </c>
      <c r="H1453" s="4" t="s">
        <v>133</v>
      </c>
      <c r="I1453" s="5" t="s">
        <v>4191</v>
      </c>
      <c r="J1453" s="5" t="s">
        <v>191</v>
      </c>
      <c r="K1453" s="5" t="s">
        <v>4191</v>
      </c>
      <c r="L1453" s="5" t="s">
        <v>200</v>
      </c>
      <c r="M1453" s="4" t="s">
        <v>263</v>
      </c>
      <c r="N1453" s="4" t="s">
        <v>4923</v>
      </c>
      <c r="O1453" s="4" t="s">
        <v>103</v>
      </c>
      <c r="P1453" s="4" t="s">
        <v>4924</v>
      </c>
      <c r="Q1453" s="4" t="s">
        <v>4925</v>
      </c>
      <c r="R1453" s="5">
        <v>61070</v>
      </c>
      <c r="S1453" s="5">
        <v>60</v>
      </c>
      <c r="T1453" s="5">
        <v>60</v>
      </c>
      <c r="U1453" s="4" t="s">
        <v>4139</v>
      </c>
      <c r="V1453" s="4" t="s">
        <v>197</v>
      </c>
      <c r="W1453" s="4" t="s">
        <v>103</v>
      </c>
      <c r="X1453" s="4" t="s">
        <v>143</v>
      </c>
      <c r="Y1453" s="4" t="s">
        <v>103</v>
      </c>
      <c r="Z1453" t="str">
        <f t="shared" si="23"/>
        <v>Nov-23</v>
      </c>
    </row>
    <row r="1454" spans="1:26" ht="57.6" x14ac:dyDescent="0.3">
      <c r="A1454" s="10">
        <v>305</v>
      </c>
      <c r="B1454" s="4" t="s">
        <v>129</v>
      </c>
      <c r="C1454" s="4" t="s">
        <v>130</v>
      </c>
      <c r="D1454" s="4" t="s">
        <v>1481</v>
      </c>
      <c r="E1454" s="4" t="s">
        <v>103</v>
      </c>
      <c r="F1454" s="4" t="s">
        <v>131</v>
      </c>
      <c r="G1454" s="4" t="s">
        <v>166</v>
      </c>
      <c r="H1454" s="4" t="s">
        <v>133</v>
      </c>
      <c r="I1454" s="5" t="s">
        <v>4113</v>
      </c>
      <c r="J1454" s="5" t="s">
        <v>550</v>
      </c>
      <c r="K1454" s="5" t="s">
        <v>4113</v>
      </c>
      <c r="L1454" s="5" t="s">
        <v>474</v>
      </c>
      <c r="M1454" s="4" t="s">
        <v>263</v>
      </c>
      <c r="N1454" s="4" t="s">
        <v>4926</v>
      </c>
      <c r="O1454" s="4" t="s">
        <v>103</v>
      </c>
      <c r="P1454" s="4" t="s">
        <v>4927</v>
      </c>
      <c r="Q1454" s="4" t="s">
        <v>4928</v>
      </c>
      <c r="R1454" s="5">
        <v>61143</v>
      </c>
      <c r="S1454" s="5">
        <v>450</v>
      </c>
      <c r="T1454" s="5">
        <v>450</v>
      </c>
      <c r="U1454" s="4" t="s">
        <v>4929</v>
      </c>
      <c r="V1454" s="4" t="s">
        <v>142</v>
      </c>
      <c r="W1454" s="4" t="s">
        <v>103</v>
      </c>
      <c r="X1454" s="4" t="s">
        <v>143</v>
      </c>
      <c r="Y1454" s="4" t="s">
        <v>388</v>
      </c>
      <c r="Z1454" t="str">
        <f t="shared" si="23"/>
        <v>Nov-23</v>
      </c>
    </row>
    <row r="1455" spans="1:26" ht="57.6" x14ac:dyDescent="0.3">
      <c r="A1455" s="10">
        <v>306</v>
      </c>
      <c r="B1455" s="4" t="s">
        <v>129</v>
      </c>
      <c r="C1455" s="4" t="s">
        <v>130</v>
      </c>
      <c r="D1455" s="4" t="s">
        <v>1481</v>
      </c>
      <c r="E1455" s="4" t="s">
        <v>103</v>
      </c>
      <c r="F1455" s="4" t="s">
        <v>131</v>
      </c>
      <c r="G1455" s="4" t="s">
        <v>132</v>
      </c>
      <c r="H1455" s="4" t="s">
        <v>167</v>
      </c>
      <c r="I1455" s="5" t="s">
        <v>4393</v>
      </c>
      <c r="J1455" s="5" t="s">
        <v>1675</v>
      </c>
      <c r="K1455" s="5" t="s">
        <v>4393</v>
      </c>
      <c r="L1455" s="5" t="s">
        <v>459</v>
      </c>
      <c r="M1455" s="4" t="s">
        <v>223</v>
      </c>
      <c r="N1455" s="4" t="s">
        <v>599</v>
      </c>
      <c r="O1455" s="4" t="s">
        <v>170</v>
      </c>
      <c r="P1455" s="4" t="s">
        <v>599</v>
      </c>
      <c r="Q1455" s="4" t="s">
        <v>4930</v>
      </c>
      <c r="R1455" s="5">
        <v>61079</v>
      </c>
      <c r="S1455" s="5">
        <v>105</v>
      </c>
      <c r="T1455" s="5">
        <v>105</v>
      </c>
      <c r="U1455" s="4" t="s">
        <v>4009</v>
      </c>
      <c r="V1455" s="4" t="s">
        <v>197</v>
      </c>
      <c r="W1455" s="4" t="s">
        <v>103</v>
      </c>
      <c r="X1455" s="4" t="s">
        <v>143</v>
      </c>
      <c r="Y1455" s="4" t="s">
        <v>152</v>
      </c>
      <c r="Z1455" t="str">
        <f t="shared" si="23"/>
        <v>Nov-23</v>
      </c>
    </row>
    <row r="1456" spans="1:26" ht="115.2" x14ac:dyDescent="0.3">
      <c r="A1456" s="10">
        <v>307</v>
      </c>
      <c r="B1456" s="4" t="s">
        <v>129</v>
      </c>
      <c r="C1456" s="4" t="s">
        <v>130</v>
      </c>
      <c r="D1456" s="4" t="s">
        <v>1481</v>
      </c>
      <c r="E1456" s="4" t="s">
        <v>103</v>
      </c>
      <c r="F1456" s="4" t="s">
        <v>131</v>
      </c>
      <c r="G1456" s="4" t="s">
        <v>166</v>
      </c>
      <c r="H1456" s="4" t="s">
        <v>167</v>
      </c>
      <c r="I1456" s="5" t="s">
        <v>4205</v>
      </c>
      <c r="J1456" s="5" t="s">
        <v>191</v>
      </c>
      <c r="K1456" s="5" t="s">
        <v>4200</v>
      </c>
      <c r="L1456" s="5" t="s">
        <v>234</v>
      </c>
      <c r="M1456" s="4" t="s">
        <v>168</v>
      </c>
      <c r="N1456" s="4" t="s">
        <v>1922</v>
      </c>
      <c r="O1456" s="4" t="s">
        <v>1935</v>
      </c>
      <c r="P1456" s="4" t="s">
        <v>1922</v>
      </c>
      <c r="Q1456" s="4" t="s">
        <v>4931</v>
      </c>
      <c r="R1456" s="5">
        <v>61115</v>
      </c>
      <c r="S1456" s="5">
        <v>420</v>
      </c>
      <c r="T1456" s="5">
        <v>420</v>
      </c>
      <c r="U1456" s="4" t="s">
        <v>1293</v>
      </c>
      <c r="V1456" s="4" t="s">
        <v>197</v>
      </c>
      <c r="W1456" s="4" t="s">
        <v>103</v>
      </c>
      <c r="X1456" s="4" t="s">
        <v>143</v>
      </c>
      <c r="Y1456" s="4" t="s">
        <v>103</v>
      </c>
      <c r="Z1456" t="str">
        <f t="shared" si="23"/>
        <v>Nov-23</v>
      </c>
    </row>
    <row r="1457" spans="1:26" ht="57.6" x14ac:dyDescent="0.3">
      <c r="A1457" s="10">
        <v>308</v>
      </c>
      <c r="B1457" s="4" t="s">
        <v>129</v>
      </c>
      <c r="C1457" s="4" t="s">
        <v>130</v>
      </c>
      <c r="D1457" s="4" t="s">
        <v>1481</v>
      </c>
      <c r="E1457" s="4" t="s">
        <v>103</v>
      </c>
      <c r="F1457" s="4" t="s">
        <v>131</v>
      </c>
      <c r="G1457" s="4" t="s">
        <v>166</v>
      </c>
      <c r="H1457" s="4" t="s">
        <v>167</v>
      </c>
      <c r="I1457" s="5" t="s">
        <v>4200</v>
      </c>
      <c r="J1457" s="5" t="s">
        <v>200</v>
      </c>
      <c r="K1457" s="5" t="s">
        <v>4200</v>
      </c>
      <c r="L1457" s="5" t="s">
        <v>410</v>
      </c>
      <c r="M1457" s="4" t="s">
        <v>168</v>
      </c>
      <c r="N1457" s="4" t="s">
        <v>4932</v>
      </c>
      <c r="O1457" s="4" t="s">
        <v>4933</v>
      </c>
      <c r="P1457" s="4" t="s">
        <v>4932</v>
      </c>
      <c r="Q1457" s="4" t="s">
        <v>4932</v>
      </c>
      <c r="R1457" s="5">
        <v>61126</v>
      </c>
      <c r="S1457" s="5">
        <v>20</v>
      </c>
      <c r="T1457" s="5">
        <v>20</v>
      </c>
      <c r="U1457" s="4" t="s">
        <v>173</v>
      </c>
      <c r="V1457" s="4" t="s">
        <v>197</v>
      </c>
      <c r="W1457" s="4" t="s">
        <v>103</v>
      </c>
      <c r="X1457" s="4" t="s">
        <v>143</v>
      </c>
      <c r="Y1457" s="4" t="s">
        <v>103</v>
      </c>
      <c r="Z1457" t="str">
        <f t="shared" si="23"/>
        <v>Nov-23</v>
      </c>
    </row>
    <row r="1458" spans="1:26" ht="43.2" x14ac:dyDescent="0.3">
      <c r="A1458" s="10">
        <v>309</v>
      </c>
      <c r="B1458" s="4" t="s">
        <v>129</v>
      </c>
      <c r="C1458" s="4" t="s">
        <v>130</v>
      </c>
      <c r="D1458" s="4" t="s">
        <v>1481</v>
      </c>
      <c r="E1458" s="4" t="s">
        <v>103</v>
      </c>
      <c r="F1458" s="4" t="s">
        <v>131</v>
      </c>
      <c r="G1458" s="4" t="s">
        <v>132</v>
      </c>
      <c r="H1458" s="4" t="s">
        <v>167</v>
      </c>
      <c r="I1458" s="5" t="s">
        <v>4123</v>
      </c>
      <c r="J1458" s="5" t="s">
        <v>550</v>
      </c>
      <c r="K1458" s="5" t="s">
        <v>4123</v>
      </c>
      <c r="L1458" s="5" t="s">
        <v>652</v>
      </c>
      <c r="M1458" s="4" t="s">
        <v>223</v>
      </c>
      <c r="N1458" s="4" t="s">
        <v>4934</v>
      </c>
      <c r="O1458" s="4" t="s">
        <v>103</v>
      </c>
      <c r="P1458" s="4" t="s">
        <v>4935</v>
      </c>
      <c r="Q1458" s="4" t="s">
        <v>4936</v>
      </c>
      <c r="R1458" s="5">
        <v>61172</v>
      </c>
      <c r="S1458" s="5">
        <v>210</v>
      </c>
      <c r="T1458" s="5">
        <v>210</v>
      </c>
      <c r="U1458" s="4" t="s">
        <v>4937</v>
      </c>
      <c r="V1458" s="4" t="s">
        <v>142</v>
      </c>
      <c r="W1458" s="4" t="s">
        <v>103</v>
      </c>
      <c r="X1458" s="4" t="s">
        <v>143</v>
      </c>
      <c r="Y1458" s="4" t="s">
        <v>152</v>
      </c>
      <c r="Z1458" t="str">
        <f t="shared" si="23"/>
        <v>Nov-23</v>
      </c>
    </row>
    <row r="1459" spans="1:26" ht="43.2" x14ac:dyDescent="0.3">
      <c r="A1459" s="10">
        <v>310</v>
      </c>
      <c r="B1459" s="4" t="s">
        <v>129</v>
      </c>
      <c r="C1459" s="4" t="s">
        <v>130</v>
      </c>
      <c r="D1459" s="4" t="s">
        <v>1481</v>
      </c>
      <c r="E1459" s="4" t="s">
        <v>103</v>
      </c>
      <c r="F1459" s="4" t="s">
        <v>131</v>
      </c>
      <c r="G1459" s="4" t="s">
        <v>132</v>
      </c>
      <c r="H1459" s="4" t="s">
        <v>167</v>
      </c>
      <c r="I1459" s="5" t="s">
        <v>4123</v>
      </c>
      <c r="J1459" s="5" t="s">
        <v>353</v>
      </c>
      <c r="K1459" s="5" t="s">
        <v>4123</v>
      </c>
      <c r="L1459" s="5" t="s">
        <v>760</v>
      </c>
      <c r="M1459" s="4" t="s">
        <v>223</v>
      </c>
      <c r="N1459" s="4" t="s">
        <v>4934</v>
      </c>
      <c r="O1459" s="4" t="s">
        <v>103</v>
      </c>
      <c r="P1459" s="4" t="s">
        <v>4938</v>
      </c>
      <c r="Q1459" s="4" t="s">
        <v>4939</v>
      </c>
      <c r="R1459" s="5">
        <v>61131</v>
      </c>
      <c r="S1459" s="5">
        <v>210</v>
      </c>
      <c r="T1459" s="5">
        <v>210</v>
      </c>
      <c r="U1459" s="4" t="s">
        <v>4937</v>
      </c>
      <c r="V1459" s="4" t="s">
        <v>151</v>
      </c>
      <c r="W1459" s="4" t="s">
        <v>103</v>
      </c>
      <c r="X1459" s="4" t="s">
        <v>143</v>
      </c>
      <c r="Y1459" s="4" t="s">
        <v>152</v>
      </c>
      <c r="Z1459" t="str">
        <f t="shared" si="23"/>
        <v>Nov-23</v>
      </c>
    </row>
    <row r="1460" spans="1:26" ht="57.6" x14ac:dyDescent="0.3">
      <c r="A1460" s="10">
        <v>311</v>
      </c>
      <c r="B1460" s="4" t="s">
        <v>129</v>
      </c>
      <c r="C1460" s="4" t="s">
        <v>130</v>
      </c>
      <c r="D1460" s="4" t="s">
        <v>1481</v>
      </c>
      <c r="E1460" s="4" t="s">
        <v>103</v>
      </c>
      <c r="F1460" s="4" t="s">
        <v>131</v>
      </c>
      <c r="G1460" s="4" t="s">
        <v>132</v>
      </c>
      <c r="H1460" s="4" t="s">
        <v>167</v>
      </c>
      <c r="I1460" s="5" t="s">
        <v>4130</v>
      </c>
      <c r="J1460" s="5" t="s">
        <v>906</v>
      </c>
      <c r="K1460" s="5" t="s">
        <v>4130</v>
      </c>
      <c r="L1460" s="5" t="s">
        <v>160</v>
      </c>
      <c r="M1460" s="4" t="s">
        <v>223</v>
      </c>
      <c r="N1460" s="4" t="s">
        <v>3777</v>
      </c>
      <c r="O1460" s="4" t="s">
        <v>170</v>
      </c>
      <c r="P1460" s="4" t="s">
        <v>3777</v>
      </c>
      <c r="Q1460" s="4" t="s">
        <v>4940</v>
      </c>
      <c r="R1460" s="5">
        <v>61178</v>
      </c>
      <c r="S1460" s="5">
        <v>60</v>
      </c>
      <c r="T1460" s="5">
        <v>60</v>
      </c>
      <c r="U1460" s="4" t="s">
        <v>663</v>
      </c>
      <c r="V1460" s="4" t="s">
        <v>142</v>
      </c>
      <c r="W1460" s="4" t="s">
        <v>103</v>
      </c>
      <c r="X1460" s="4" t="s">
        <v>143</v>
      </c>
      <c r="Y1460" s="4" t="s">
        <v>152</v>
      </c>
      <c r="Z1460" t="str">
        <f t="shared" si="23"/>
        <v>Nov-23</v>
      </c>
    </row>
    <row r="1461" spans="1:26" ht="43.2" x14ac:dyDescent="0.3">
      <c r="A1461" s="10">
        <v>312</v>
      </c>
      <c r="B1461" s="4" t="s">
        <v>129</v>
      </c>
      <c r="C1461" s="4" t="s">
        <v>130</v>
      </c>
      <c r="D1461" s="4" t="s">
        <v>1481</v>
      </c>
      <c r="E1461" s="4" t="s">
        <v>103</v>
      </c>
      <c r="F1461" s="4" t="s">
        <v>131</v>
      </c>
      <c r="G1461" s="4" t="s">
        <v>132</v>
      </c>
      <c r="H1461" s="4" t="s">
        <v>167</v>
      </c>
      <c r="I1461" s="5" t="s">
        <v>4544</v>
      </c>
      <c r="J1461" s="5" t="s">
        <v>191</v>
      </c>
      <c r="K1461" s="5" t="s">
        <v>4544</v>
      </c>
      <c r="L1461" s="5" t="s">
        <v>409</v>
      </c>
      <c r="M1461" s="4" t="s">
        <v>223</v>
      </c>
      <c r="N1461" s="4" t="s">
        <v>608</v>
      </c>
      <c r="O1461" s="4" t="s">
        <v>103</v>
      </c>
      <c r="P1461" s="4" t="s">
        <v>4941</v>
      </c>
      <c r="Q1461" s="4" t="s">
        <v>4942</v>
      </c>
      <c r="R1461" s="5">
        <v>61209</v>
      </c>
      <c r="S1461" s="5">
        <v>45</v>
      </c>
      <c r="T1461" s="5">
        <v>45</v>
      </c>
      <c r="U1461" s="4" t="s">
        <v>381</v>
      </c>
      <c r="V1461" s="4" t="s">
        <v>197</v>
      </c>
      <c r="W1461" s="4" t="s">
        <v>103</v>
      </c>
      <c r="X1461" s="4" t="s">
        <v>143</v>
      </c>
      <c r="Y1461" s="4" t="s">
        <v>152</v>
      </c>
      <c r="Z1461" t="str">
        <f t="shared" si="23"/>
        <v>Nov-23</v>
      </c>
    </row>
    <row r="1462" spans="1:26" ht="57.6" x14ac:dyDescent="0.3">
      <c r="A1462" s="10">
        <v>313</v>
      </c>
      <c r="B1462" s="4" t="s">
        <v>129</v>
      </c>
      <c r="C1462" s="4" t="s">
        <v>130</v>
      </c>
      <c r="D1462" s="4" t="s">
        <v>1481</v>
      </c>
      <c r="E1462" s="4" t="s">
        <v>103</v>
      </c>
      <c r="F1462" s="4" t="s">
        <v>131</v>
      </c>
      <c r="G1462" s="4" t="s">
        <v>132</v>
      </c>
      <c r="H1462" s="4" t="s">
        <v>167</v>
      </c>
      <c r="I1462" s="5" t="s">
        <v>4133</v>
      </c>
      <c r="J1462" s="5" t="s">
        <v>331</v>
      </c>
      <c r="K1462" s="5" t="s">
        <v>4133</v>
      </c>
      <c r="L1462" s="5" t="s">
        <v>222</v>
      </c>
      <c r="M1462" s="4" t="s">
        <v>223</v>
      </c>
      <c r="N1462" s="4" t="s">
        <v>4943</v>
      </c>
      <c r="O1462" s="4" t="s">
        <v>170</v>
      </c>
      <c r="P1462" s="4" t="s">
        <v>4943</v>
      </c>
      <c r="Q1462" s="4" t="s">
        <v>4944</v>
      </c>
      <c r="R1462" s="5">
        <v>61233</v>
      </c>
      <c r="S1462" s="5">
        <v>60</v>
      </c>
      <c r="T1462" s="5">
        <v>60</v>
      </c>
      <c r="U1462" s="4" t="s">
        <v>4009</v>
      </c>
      <c r="V1462" s="4" t="s">
        <v>197</v>
      </c>
      <c r="W1462" s="4" t="s">
        <v>103</v>
      </c>
      <c r="X1462" s="4" t="s">
        <v>143</v>
      </c>
      <c r="Y1462" s="4" t="s">
        <v>159</v>
      </c>
      <c r="Z1462" t="str">
        <f t="shared" si="23"/>
        <v>Nov-23</v>
      </c>
    </row>
    <row r="1463" spans="1:26" ht="43.2" x14ac:dyDescent="0.3">
      <c r="A1463" s="10">
        <v>314</v>
      </c>
      <c r="B1463" s="4" t="s">
        <v>129</v>
      </c>
      <c r="C1463" s="4" t="s">
        <v>130</v>
      </c>
      <c r="D1463" s="4" t="s">
        <v>1481</v>
      </c>
      <c r="E1463" s="4" t="s">
        <v>103</v>
      </c>
      <c r="F1463" s="4" t="s">
        <v>131</v>
      </c>
      <c r="G1463" s="4" t="s">
        <v>132</v>
      </c>
      <c r="H1463" s="4" t="s">
        <v>167</v>
      </c>
      <c r="I1463" s="5" t="s">
        <v>4945</v>
      </c>
      <c r="J1463" s="5" t="s">
        <v>361</v>
      </c>
      <c r="K1463" s="5" t="s">
        <v>4945</v>
      </c>
      <c r="L1463" s="5" t="s">
        <v>145</v>
      </c>
      <c r="M1463" s="4" t="s">
        <v>223</v>
      </c>
      <c r="N1463" s="4" t="s">
        <v>1482</v>
      </c>
      <c r="O1463" s="4" t="s">
        <v>103</v>
      </c>
      <c r="P1463" s="4" t="s">
        <v>4946</v>
      </c>
      <c r="Q1463" s="4" t="s">
        <v>4947</v>
      </c>
      <c r="R1463" s="5">
        <v>61307</v>
      </c>
      <c r="S1463" s="5">
        <v>60</v>
      </c>
      <c r="T1463" s="5">
        <v>60</v>
      </c>
      <c r="U1463" s="4" t="s">
        <v>370</v>
      </c>
      <c r="V1463" s="4" t="s">
        <v>142</v>
      </c>
      <c r="W1463" s="4" t="s">
        <v>103</v>
      </c>
      <c r="X1463" s="4" t="s">
        <v>143</v>
      </c>
      <c r="Y1463" s="4" t="s">
        <v>152</v>
      </c>
      <c r="Z1463" t="str">
        <f t="shared" si="23"/>
        <v>Nov-23</v>
      </c>
    </row>
    <row r="1464" spans="1:26" ht="43.2" x14ac:dyDescent="0.3">
      <c r="A1464" s="10">
        <v>315</v>
      </c>
      <c r="B1464" s="4" t="s">
        <v>129</v>
      </c>
      <c r="C1464" s="4" t="s">
        <v>130</v>
      </c>
      <c r="D1464" s="4" t="s">
        <v>1481</v>
      </c>
      <c r="E1464" s="4" t="s">
        <v>103</v>
      </c>
      <c r="F1464" s="4" t="s">
        <v>131</v>
      </c>
      <c r="G1464" s="4" t="s">
        <v>132</v>
      </c>
      <c r="H1464" s="4" t="s">
        <v>167</v>
      </c>
      <c r="I1464" s="5" t="s">
        <v>4140</v>
      </c>
      <c r="J1464" s="5" t="s">
        <v>200</v>
      </c>
      <c r="K1464" s="5" t="s">
        <v>4140</v>
      </c>
      <c r="L1464" s="5" t="s">
        <v>192</v>
      </c>
      <c r="M1464" s="4" t="s">
        <v>223</v>
      </c>
      <c r="N1464" s="4" t="s">
        <v>4948</v>
      </c>
      <c r="O1464" s="4" t="s">
        <v>103</v>
      </c>
      <c r="P1464" s="4" t="s">
        <v>4948</v>
      </c>
      <c r="Q1464" s="4" t="s">
        <v>4949</v>
      </c>
      <c r="R1464" s="5">
        <v>61300</v>
      </c>
      <c r="S1464" s="5">
        <v>30</v>
      </c>
      <c r="T1464" s="5">
        <v>30</v>
      </c>
      <c r="U1464" s="4" t="s">
        <v>1371</v>
      </c>
      <c r="V1464" s="4" t="s">
        <v>197</v>
      </c>
      <c r="W1464" s="4" t="s">
        <v>103</v>
      </c>
      <c r="X1464" s="4" t="s">
        <v>143</v>
      </c>
      <c r="Y1464" s="4" t="s">
        <v>152</v>
      </c>
      <c r="Z1464" t="str">
        <f t="shared" si="23"/>
        <v>Dec-23</v>
      </c>
    </row>
    <row r="1465" spans="1:26" ht="43.2" x14ac:dyDescent="0.3">
      <c r="A1465" s="10">
        <v>316</v>
      </c>
      <c r="B1465" s="4" t="s">
        <v>129</v>
      </c>
      <c r="C1465" s="4" t="s">
        <v>130</v>
      </c>
      <c r="D1465" s="4" t="s">
        <v>1481</v>
      </c>
      <c r="E1465" s="4" t="s">
        <v>103</v>
      </c>
      <c r="F1465" s="4" t="s">
        <v>131</v>
      </c>
      <c r="G1465" s="4" t="s">
        <v>132</v>
      </c>
      <c r="H1465" s="4" t="s">
        <v>167</v>
      </c>
      <c r="I1465" s="5" t="s">
        <v>4351</v>
      </c>
      <c r="J1465" s="5" t="s">
        <v>182</v>
      </c>
      <c r="K1465" s="5" t="s">
        <v>4351</v>
      </c>
      <c r="L1465" s="5" t="s">
        <v>154</v>
      </c>
      <c r="M1465" s="4" t="s">
        <v>223</v>
      </c>
      <c r="N1465" s="4" t="s">
        <v>4950</v>
      </c>
      <c r="O1465" s="4" t="s">
        <v>103</v>
      </c>
      <c r="P1465" s="4" t="s">
        <v>4951</v>
      </c>
      <c r="Q1465" s="4" t="s">
        <v>4952</v>
      </c>
      <c r="R1465" s="5">
        <v>61339</v>
      </c>
      <c r="S1465" s="5">
        <v>450</v>
      </c>
      <c r="T1465" s="5">
        <v>450</v>
      </c>
      <c r="U1465" s="4" t="s">
        <v>1026</v>
      </c>
      <c r="V1465" s="4" t="s">
        <v>142</v>
      </c>
      <c r="W1465" s="4" t="s">
        <v>103</v>
      </c>
      <c r="X1465" s="4" t="s">
        <v>143</v>
      </c>
      <c r="Y1465" s="4" t="s">
        <v>152</v>
      </c>
      <c r="Z1465" t="str">
        <f t="shared" si="23"/>
        <v>Dec-23</v>
      </c>
    </row>
    <row r="1466" spans="1:26" ht="57.6" x14ac:dyDescent="0.3">
      <c r="A1466" s="10">
        <v>317</v>
      </c>
      <c r="B1466" s="4" t="s">
        <v>129</v>
      </c>
      <c r="C1466" s="4" t="s">
        <v>130</v>
      </c>
      <c r="D1466" s="4" t="s">
        <v>1481</v>
      </c>
      <c r="E1466" s="4" t="s">
        <v>103</v>
      </c>
      <c r="F1466" s="4" t="s">
        <v>131</v>
      </c>
      <c r="G1466" s="4" t="s">
        <v>132</v>
      </c>
      <c r="H1466" s="4" t="s">
        <v>167</v>
      </c>
      <c r="I1466" s="5" t="s">
        <v>4159</v>
      </c>
      <c r="J1466" s="5" t="s">
        <v>764</v>
      </c>
      <c r="K1466" s="5" t="s">
        <v>4159</v>
      </c>
      <c r="L1466" s="5" t="s">
        <v>755</v>
      </c>
      <c r="M1466" s="4" t="s">
        <v>223</v>
      </c>
      <c r="N1466" s="4" t="s">
        <v>599</v>
      </c>
      <c r="O1466" s="4" t="s">
        <v>170</v>
      </c>
      <c r="P1466" s="4" t="s">
        <v>599</v>
      </c>
      <c r="Q1466" s="4" t="s">
        <v>4953</v>
      </c>
      <c r="R1466" s="5">
        <v>61379</v>
      </c>
      <c r="S1466" s="5">
        <v>30</v>
      </c>
      <c r="T1466" s="5">
        <v>30</v>
      </c>
      <c r="U1466" s="4" t="s">
        <v>479</v>
      </c>
      <c r="V1466" s="4" t="s">
        <v>142</v>
      </c>
      <c r="W1466" s="4" t="s">
        <v>103</v>
      </c>
      <c r="X1466" s="4" t="s">
        <v>143</v>
      </c>
      <c r="Y1466" s="4" t="s">
        <v>152</v>
      </c>
      <c r="Z1466" t="str">
        <f t="shared" si="23"/>
        <v>Dec-23</v>
      </c>
    </row>
    <row r="1467" spans="1:26" ht="57.6" x14ac:dyDescent="0.3">
      <c r="A1467" s="10">
        <v>318</v>
      </c>
      <c r="B1467" s="4" t="s">
        <v>129</v>
      </c>
      <c r="C1467" s="4" t="s">
        <v>130</v>
      </c>
      <c r="D1467" s="4" t="s">
        <v>1481</v>
      </c>
      <c r="E1467" s="4" t="s">
        <v>103</v>
      </c>
      <c r="F1467" s="4" t="s">
        <v>131</v>
      </c>
      <c r="G1467" s="4" t="s">
        <v>132</v>
      </c>
      <c r="H1467" s="4" t="s">
        <v>167</v>
      </c>
      <c r="I1467" s="5" t="s">
        <v>4162</v>
      </c>
      <c r="J1467" s="5" t="s">
        <v>160</v>
      </c>
      <c r="K1467" s="5" t="s">
        <v>4162</v>
      </c>
      <c r="L1467" s="5" t="s">
        <v>161</v>
      </c>
      <c r="M1467" s="4" t="s">
        <v>223</v>
      </c>
      <c r="N1467" s="4" t="s">
        <v>599</v>
      </c>
      <c r="O1467" s="4" t="s">
        <v>170</v>
      </c>
      <c r="P1467" s="4" t="s">
        <v>599</v>
      </c>
      <c r="Q1467" s="4" t="s">
        <v>4954</v>
      </c>
      <c r="R1467" s="5">
        <v>61411</v>
      </c>
      <c r="S1467" s="5">
        <v>30</v>
      </c>
      <c r="T1467" s="5">
        <v>30</v>
      </c>
      <c r="U1467" s="4" t="s">
        <v>479</v>
      </c>
      <c r="V1467" s="4" t="s">
        <v>142</v>
      </c>
      <c r="W1467" s="4" t="s">
        <v>103</v>
      </c>
      <c r="X1467" s="4" t="s">
        <v>143</v>
      </c>
      <c r="Y1467" s="4" t="s">
        <v>152</v>
      </c>
      <c r="Z1467" t="str">
        <f t="shared" si="23"/>
        <v>Dec-23</v>
      </c>
    </row>
    <row r="1468" spans="1:26" ht="43.2" x14ac:dyDescent="0.3">
      <c r="A1468" s="10">
        <v>319</v>
      </c>
      <c r="B1468" s="4" t="s">
        <v>129</v>
      </c>
      <c r="C1468" s="4" t="s">
        <v>130</v>
      </c>
      <c r="D1468" s="4" t="s">
        <v>4955</v>
      </c>
      <c r="E1468" s="4" t="s">
        <v>103</v>
      </c>
      <c r="F1468" s="4" t="s">
        <v>131</v>
      </c>
      <c r="G1468" s="4" t="s">
        <v>132</v>
      </c>
      <c r="H1468" s="4" t="s">
        <v>167</v>
      </c>
      <c r="I1468" s="5" t="s">
        <v>3977</v>
      </c>
      <c r="J1468" s="5" t="s">
        <v>242</v>
      </c>
      <c r="K1468" s="5" t="s">
        <v>3977</v>
      </c>
      <c r="L1468" s="5" t="s">
        <v>621</v>
      </c>
      <c r="M1468" s="4" t="s">
        <v>223</v>
      </c>
      <c r="N1468" s="4" t="s">
        <v>4956</v>
      </c>
      <c r="O1468" s="4" t="s">
        <v>103</v>
      </c>
      <c r="P1468" s="4" t="s">
        <v>4957</v>
      </c>
      <c r="Q1468" s="4" t="s">
        <v>4958</v>
      </c>
      <c r="R1468" s="5">
        <v>60319</v>
      </c>
      <c r="S1468" s="5">
        <v>120</v>
      </c>
      <c r="T1468" s="5">
        <v>120</v>
      </c>
      <c r="U1468" s="4" t="s">
        <v>4959</v>
      </c>
      <c r="V1468" s="4" t="s">
        <v>151</v>
      </c>
      <c r="W1468" s="4" t="s">
        <v>103</v>
      </c>
      <c r="X1468" s="4" t="s">
        <v>143</v>
      </c>
      <c r="Y1468" s="4">
        <v>65889</v>
      </c>
      <c r="Z1468" t="str">
        <f t="shared" si="23"/>
        <v>Sep-23</v>
      </c>
    </row>
    <row r="1469" spans="1:26" ht="43.2" x14ac:dyDescent="0.3">
      <c r="A1469" s="10">
        <v>320</v>
      </c>
      <c r="B1469" s="4" t="s">
        <v>129</v>
      </c>
      <c r="C1469" s="4" t="s">
        <v>130</v>
      </c>
      <c r="D1469" s="4" t="s">
        <v>4955</v>
      </c>
      <c r="E1469" s="4" t="s">
        <v>103</v>
      </c>
      <c r="F1469" s="4" t="s">
        <v>131</v>
      </c>
      <c r="G1469" s="4" t="s">
        <v>132</v>
      </c>
      <c r="H1469" s="4" t="s">
        <v>167</v>
      </c>
      <c r="I1469" s="5" t="s">
        <v>4539</v>
      </c>
      <c r="J1469" s="5" t="s">
        <v>145</v>
      </c>
      <c r="K1469" s="5" t="s">
        <v>4539</v>
      </c>
      <c r="L1469" s="5" t="s">
        <v>154</v>
      </c>
      <c r="M1469" s="4" t="s">
        <v>223</v>
      </c>
      <c r="N1469" s="4" t="s">
        <v>4960</v>
      </c>
      <c r="O1469" s="4" t="s">
        <v>3807</v>
      </c>
      <c r="P1469" s="4" t="s">
        <v>4960</v>
      </c>
      <c r="Q1469" s="4" t="s">
        <v>4961</v>
      </c>
      <c r="R1469" s="5">
        <v>60879</v>
      </c>
      <c r="S1469" s="5">
        <v>30</v>
      </c>
      <c r="T1469" s="5">
        <v>30</v>
      </c>
      <c r="U1469" s="4" t="s">
        <v>4155</v>
      </c>
      <c r="V1469" s="4" t="s">
        <v>151</v>
      </c>
      <c r="W1469" s="4" t="s">
        <v>103</v>
      </c>
      <c r="X1469" s="4" t="s">
        <v>143</v>
      </c>
      <c r="Y1469" s="4">
        <v>67861</v>
      </c>
      <c r="Z1469" t="str">
        <f t="shared" si="23"/>
        <v>Oct-23</v>
      </c>
    </row>
    <row r="1470" spans="1:26" ht="43.2" x14ac:dyDescent="0.3">
      <c r="A1470" s="10">
        <v>321</v>
      </c>
      <c r="B1470" s="4" t="s">
        <v>129</v>
      </c>
      <c r="C1470" s="4" t="s">
        <v>130</v>
      </c>
      <c r="D1470" s="4" t="s">
        <v>4955</v>
      </c>
      <c r="E1470" s="4" t="s">
        <v>103</v>
      </c>
      <c r="F1470" s="4" t="s">
        <v>131</v>
      </c>
      <c r="G1470" s="4" t="s">
        <v>132</v>
      </c>
      <c r="H1470" s="4" t="s">
        <v>167</v>
      </c>
      <c r="I1470" s="5" t="s">
        <v>4195</v>
      </c>
      <c r="J1470" s="5" t="s">
        <v>467</v>
      </c>
      <c r="K1470" s="5" t="s">
        <v>4195</v>
      </c>
      <c r="L1470" s="5" t="s">
        <v>576</v>
      </c>
      <c r="M1470" s="4" t="s">
        <v>223</v>
      </c>
      <c r="N1470" s="4" t="s">
        <v>4962</v>
      </c>
      <c r="O1470" s="4" t="s">
        <v>103</v>
      </c>
      <c r="P1470" s="4" t="s">
        <v>4963</v>
      </c>
      <c r="Q1470" s="4" t="s">
        <v>4964</v>
      </c>
      <c r="R1470" s="5">
        <v>61315</v>
      </c>
      <c r="S1470" s="5">
        <v>150</v>
      </c>
      <c r="T1470" s="5">
        <v>150</v>
      </c>
      <c r="U1470" s="4" t="s">
        <v>4194</v>
      </c>
      <c r="V1470" s="4" t="s">
        <v>151</v>
      </c>
      <c r="W1470" s="4" t="s">
        <v>103</v>
      </c>
      <c r="X1470" s="4" t="s">
        <v>143</v>
      </c>
      <c r="Y1470" s="4" t="s">
        <v>152</v>
      </c>
      <c r="Z1470" t="str">
        <f t="shared" ref="Z1470:Z1533" si="24">IF(AND(DAY(K1470) = 1, V1470 = "Third Shift"), TEXT(K1470 - 1, "mmm-yy"), IF(MONTH(K1470) &lt;&gt; MONTH(I1470), TEXT(K1470, "mmm-yy"), TEXT(I1470, "mmm-yy")))</f>
        <v>Dec-23</v>
      </c>
    </row>
    <row r="1471" spans="1:26" ht="57.6" x14ac:dyDescent="0.3">
      <c r="A1471" s="10">
        <v>322</v>
      </c>
      <c r="B1471" s="4" t="s">
        <v>129</v>
      </c>
      <c r="C1471" s="4" t="s">
        <v>130</v>
      </c>
      <c r="D1471" s="4" t="s">
        <v>1459</v>
      </c>
      <c r="E1471" s="4" t="s">
        <v>103</v>
      </c>
      <c r="F1471" s="4" t="s">
        <v>131</v>
      </c>
      <c r="G1471" s="4" t="s">
        <v>132</v>
      </c>
      <c r="H1471" s="4" t="s">
        <v>277</v>
      </c>
      <c r="I1471" s="5" t="s">
        <v>4006</v>
      </c>
      <c r="J1471" s="5" t="s">
        <v>154</v>
      </c>
      <c r="K1471" s="5" t="s">
        <v>4006</v>
      </c>
      <c r="L1471" s="5" t="s">
        <v>155</v>
      </c>
      <c r="M1471" s="4" t="s">
        <v>280</v>
      </c>
      <c r="N1471" s="4" t="s">
        <v>4965</v>
      </c>
      <c r="O1471" s="4" t="s">
        <v>170</v>
      </c>
      <c r="P1471" s="4" t="s">
        <v>4965</v>
      </c>
      <c r="Q1471" s="4" t="s">
        <v>4966</v>
      </c>
      <c r="R1471" s="5">
        <v>60448</v>
      </c>
      <c r="S1471" s="5">
        <v>30</v>
      </c>
      <c r="T1471" s="5">
        <v>30</v>
      </c>
      <c r="U1471" s="4" t="s">
        <v>4009</v>
      </c>
      <c r="V1471" s="4" t="s">
        <v>151</v>
      </c>
      <c r="W1471" s="4" t="s">
        <v>103</v>
      </c>
      <c r="X1471" s="4" t="s">
        <v>143</v>
      </c>
      <c r="Y1471" s="4" t="s">
        <v>152</v>
      </c>
      <c r="Z1471" t="str">
        <f t="shared" si="24"/>
        <v>Sep-23</v>
      </c>
    </row>
    <row r="1472" spans="1:26" ht="43.2" x14ac:dyDescent="0.3">
      <c r="A1472" s="10">
        <v>323</v>
      </c>
      <c r="B1472" s="4" t="s">
        <v>129</v>
      </c>
      <c r="C1472" s="4" t="s">
        <v>130</v>
      </c>
      <c r="D1472" s="4" t="s">
        <v>1459</v>
      </c>
      <c r="E1472" s="4" t="s">
        <v>103</v>
      </c>
      <c r="F1472" s="4" t="s">
        <v>131</v>
      </c>
      <c r="G1472" s="4" t="s">
        <v>132</v>
      </c>
      <c r="H1472" s="4" t="s">
        <v>167</v>
      </c>
      <c r="I1472" s="5" t="s">
        <v>4539</v>
      </c>
      <c r="J1472" s="5" t="s">
        <v>331</v>
      </c>
      <c r="K1472" s="5" t="s">
        <v>4539</v>
      </c>
      <c r="L1472" s="5" t="s">
        <v>550</v>
      </c>
      <c r="M1472" s="4" t="s">
        <v>203</v>
      </c>
      <c r="N1472" s="4" t="s">
        <v>4967</v>
      </c>
      <c r="O1472" s="4" t="s">
        <v>103</v>
      </c>
      <c r="P1472" s="4" t="s">
        <v>4968</v>
      </c>
      <c r="Q1472" s="4" t="s">
        <v>4969</v>
      </c>
      <c r="R1472" s="5">
        <v>60954</v>
      </c>
      <c r="S1472" s="5">
        <v>0</v>
      </c>
      <c r="T1472" s="5">
        <v>0</v>
      </c>
      <c r="U1472" s="4" t="s">
        <v>1371</v>
      </c>
      <c r="V1472" s="4" t="s">
        <v>197</v>
      </c>
      <c r="W1472" s="4" t="s">
        <v>103</v>
      </c>
      <c r="X1472" s="4" t="s">
        <v>143</v>
      </c>
      <c r="Y1472" s="4" t="s">
        <v>152</v>
      </c>
      <c r="Z1472" t="str">
        <f t="shared" si="24"/>
        <v>Oct-23</v>
      </c>
    </row>
    <row r="1473" spans="1:26" ht="57.6" x14ac:dyDescent="0.3">
      <c r="A1473" s="10">
        <v>324</v>
      </c>
      <c r="B1473" s="4" t="s">
        <v>129</v>
      </c>
      <c r="C1473" s="4" t="s">
        <v>130</v>
      </c>
      <c r="D1473" s="4" t="s">
        <v>1459</v>
      </c>
      <c r="E1473" s="4" t="s">
        <v>103</v>
      </c>
      <c r="F1473" s="4" t="s">
        <v>131</v>
      </c>
      <c r="G1473" s="4" t="s">
        <v>132</v>
      </c>
      <c r="H1473" s="4" t="s">
        <v>167</v>
      </c>
      <c r="I1473" s="5" t="s">
        <v>4082</v>
      </c>
      <c r="J1473" s="5" t="s">
        <v>515</v>
      </c>
      <c r="K1473" s="5" t="s">
        <v>1285</v>
      </c>
      <c r="L1473" s="5" t="s">
        <v>229</v>
      </c>
      <c r="M1473" s="4" t="s">
        <v>223</v>
      </c>
      <c r="N1473" s="4" t="s">
        <v>4970</v>
      </c>
      <c r="O1473" s="4" t="s">
        <v>483</v>
      </c>
      <c r="P1473" s="4" t="s">
        <v>4970</v>
      </c>
      <c r="Q1473" s="4" t="s">
        <v>4971</v>
      </c>
      <c r="R1473" s="5">
        <v>60921</v>
      </c>
      <c r="S1473" s="5">
        <v>250</v>
      </c>
      <c r="T1473" s="5">
        <v>250</v>
      </c>
      <c r="U1473" s="4" t="s">
        <v>4972</v>
      </c>
      <c r="V1473" s="4" t="s">
        <v>197</v>
      </c>
      <c r="W1473" s="4" t="s">
        <v>103</v>
      </c>
      <c r="X1473" s="4" t="s">
        <v>143</v>
      </c>
      <c r="Y1473" s="4">
        <v>67759</v>
      </c>
      <c r="Z1473" t="str">
        <f t="shared" si="24"/>
        <v>Oct-23</v>
      </c>
    </row>
    <row r="1474" spans="1:26" ht="43.2" x14ac:dyDescent="0.3">
      <c r="A1474" s="10">
        <v>325</v>
      </c>
      <c r="B1474" s="4" t="s">
        <v>129</v>
      </c>
      <c r="C1474" s="4" t="s">
        <v>130</v>
      </c>
      <c r="D1474" s="4" t="s">
        <v>1459</v>
      </c>
      <c r="E1474" s="4" t="s">
        <v>103</v>
      </c>
      <c r="F1474" s="4" t="s">
        <v>131</v>
      </c>
      <c r="G1474" s="4" t="s">
        <v>132</v>
      </c>
      <c r="H1474" s="4" t="s">
        <v>167</v>
      </c>
      <c r="I1474" s="5" t="s">
        <v>4309</v>
      </c>
      <c r="J1474" s="5" t="s">
        <v>155</v>
      </c>
      <c r="K1474" s="5" t="s">
        <v>4309</v>
      </c>
      <c r="L1474" s="5" t="s">
        <v>581</v>
      </c>
      <c r="M1474" s="4" t="s">
        <v>223</v>
      </c>
      <c r="N1474" s="4" t="s">
        <v>4973</v>
      </c>
      <c r="O1474" s="4" t="s">
        <v>103</v>
      </c>
      <c r="P1474" s="4" t="s">
        <v>4974</v>
      </c>
      <c r="Q1474" s="4" t="s">
        <v>4975</v>
      </c>
      <c r="R1474" s="5">
        <v>61073</v>
      </c>
      <c r="S1474" s="5">
        <v>45</v>
      </c>
      <c r="T1474" s="5">
        <v>45</v>
      </c>
      <c r="U1474" s="4" t="s">
        <v>4976</v>
      </c>
      <c r="V1474" s="4" t="s">
        <v>151</v>
      </c>
      <c r="W1474" s="4" t="s">
        <v>103</v>
      </c>
      <c r="X1474" s="4" t="s">
        <v>143</v>
      </c>
      <c r="Y1474" s="4" t="s">
        <v>152</v>
      </c>
      <c r="Z1474" t="str">
        <f t="shared" si="24"/>
        <v>Oct-23</v>
      </c>
    </row>
    <row r="1475" spans="1:26" ht="43.2" x14ac:dyDescent="0.3">
      <c r="A1475" s="10">
        <v>326</v>
      </c>
      <c r="B1475" s="4" t="s">
        <v>129</v>
      </c>
      <c r="C1475" s="4" t="s">
        <v>130</v>
      </c>
      <c r="D1475" s="4" t="s">
        <v>1459</v>
      </c>
      <c r="E1475" s="4" t="s">
        <v>103</v>
      </c>
      <c r="F1475" s="4" t="s">
        <v>131</v>
      </c>
      <c r="G1475" s="4" t="s">
        <v>166</v>
      </c>
      <c r="H1475" s="4" t="s">
        <v>167</v>
      </c>
      <c r="I1475" s="5" t="s">
        <v>4200</v>
      </c>
      <c r="J1475" s="5" t="s">
        <v>229</v>
      </c>
      <c r="K1475" s="5" t="s">
        <v>4200</v>
      </c>
      <c r="L1475" s="5" t="s">
        <v>695</v>
      </c>
      <c r="M1475" s="4" t="s">
        <v>168</v>
      </c>
      <c r="N1475" s="4" t="s">
        <v>3711</v>
      </c>
      <c r="O1475" s="4" t="s">
        <v>1159</v>
      </c>
      <c r="P1475" s="4" t="s">
        <v>3711</v>
      </c>
      <c r="Q1475" s="4" t="s">
        <v>4977</v>
      </c>
      <c r="R1475" s="5">
        <v>61116</v>
      </c>
      <c r="S1475" s="5">
        <v>90</v>
      </c>
      <c r="T1475" s="5">
        <v>90</v>
      </c>
      <c r="U1475" s="4" t="s">
        <v>173</v>
      </c>
      <c r="V1475" s="4" t="s">
        <v>197</v>
      </c>
      <c r="W1475" s="4" t="s">
        <v>103</v>
      </c>
      <c r="X1475" s="4" t="s">
        <v>143</v>
      </c>
      <c r="Y1475" s="4" t="s">
        <v>103</v>
      </c>
      <c r="Z1475" t="str">
        <f t="shared" si="24"/>
        <v>Nov-23</v>
      </c>
    </row>
    <row r="1476" spans="1:26" ht="43.2" x14ac:dyDescent="0.3">
      <c r="A1476" s="10">
        <v>327</v>
      </c>
      <c r="B1476" s="4" t="s">
        <v>129</v>
      </c>
      <c r="C1476" s="4" t="s">
        <v>130</v>
      </c>
      <c r="D1476" s="4" t="s">
        <v>1459</v>
      </c>
      <c r="E1476" s="4" t="s">
        <v>103</v>
      </c>
      <c r="F1476" s="4" t="s">
        <v>131</v>
      </c>
      <c r="G1476" s="4" t="s">
        <v>132</v>
      </c>
      <c r="H1476" s="4" t="s">
        <v>167</v>
      </c>
      <c r="I1476" s="5" t="s">
        <v>4945</v>
      </c>
      <c r="J1476" s="5" t="s">
        <v>136</v>
      </c>
      <c r="K1476" s="5" t="s">
        <v>4945</v>
      </c>
      <c r="L1476" s="5" t="s">
        <v>176</v>
      </c>
      <c r="M1476" s="4" t="s">
        <v>223</v>
      </c>
      <c r="N1476" s="4" t="s">
        <v>3736</v>
      </c>
      <c r="O1476" s="4" t="s">
        <v>103</v>
      </c>
      <c r="P1476" s="4" t="s">
        <v>4978</v>
      </c>
      <c r="Q1476" s="4" t="s">
        <v>4979</v>
      </c>
      <c r="R1476" s="5">
        <v>61306</v>
      </c>
      <c r="S1476" s="5">
        <v>90</v>
      </c>
      <c r="T1476" s="5">
        <v>90</v>
      </c>
      <c r="U1476" s="4" t="s">
        <v>370</v>
      </c>
      <c r="V1476" s="4" t="s">
        <v>142</v>
      </c>
      <c r="W1476" s="4" t="s">
        <v>103</v>
      </c>
      <c r="X1476" s="4" t="s">
        <v>143</v>
      </c>
      <c r="Y1476" s="4" t="s">
        <v>152</v>
      </c>
      <c r="Z1476" t="str">
        <f t="shared" si="24"/>
        <v>Nov-23</v>
      </c>
    </row>
    <row r="1477" spans="1:26" ht="57.6" x14ac:dyDescent="0.3">
      <c r="A1477" s="10">
        <v>328</v>
      </c>
      <c r="B1477" s="4" t="s">
        <v>129</v>
      </c>
      <c r="C1477" s="4" t="s">
        <v>130</v>
      </c>
      <c r="D1477" s="4" t="s">
        <v>1459</v>
      </c>
      <c r="E1477" s="4" t="s">
        <v>103</v>
      </c>
      <c r="F1477" s="4" t="s">
        <v>131</v>
      </c>
      <c r="G1477" s="4" t="s">
        <v>132</v>
      </c>
      <c r="H1477" s="4" t="s">
        <v>167</v>
      </c>
      <c r="I1477" s="5" t="s">
        <v>4156</v>
      </c>
      <c r="J1477" s="5" t="s">
        <v>427</v>
      </c>
      <c r="K1477" s="5" t="s">
        <v>4156</v>
      </c>
      <c r="L1477" s="5" t="s">
        <v>487</v>
      </c>
      <c r="M1477" s="4" t="s">
        <v>223</v>
      </c>
      <c r="N1477" s="4" t="s">
        <v>657</v>
      </c>
      <c r="O1477" s="4" t="s">
        <v>170</v>
      </c>
      <c r="P1477" s="4" t="s">
        <v>657</v>
      </c>
      <c r="Q1477" s="4" t="s">
        <v>4980</v>
      </c>
      <c r="R1477" s="5">
        <v>61373</v>
      </c>
      <c r="S1477" s="5">
        <v>30</v>
      </c>
      <c r="T1477" s="5">
        <v>30</v>
      </c>
      <c r="U1477" s="4" t="s">
        <v>601</v>
      </c>
      <c r="V1477" s="4" t="s">
        <v>142</v>
      </c>
      <c r="W1477" s="4" t="s">
        <v>103</v>
      </c>
      <c r="X1477" s="4" t="s">
        <v>143</v>
      </c>
      <c r="Y1477" s="4" t="s">
        <v>152</v>
      </c>
      <c r="Z1477" t="str">
        <f t="shared" si="24"/>
        <v>Dec-23</v>
      </c>
    </row>
    <row r="1478" spans="1:26" ht="43.2" x14ac:dyDescent="0.3">
      <c r="A1478" s="10">
        <v>329</v>
      </c>
      <c r="B1478" s="4" t="s">
        <v>129</v>
      </c>
      <c r="C1478" s="4" t="s">
        <v>130</v>
      </c>
      <c r="D1478" s="4" t="s">
        <v>1463</v>
      </c>
      <c r="E1478" s="4" t="s">
        <v>103</v>
      </c>
      <c r="F1478" s="4" t="s">
        <v>131</v>
      </c>
      <c r="G1478" s="4" t="s">
        <v>132</v>
      </c>
      <c r="H1478" s="4" t="s">
        <v>167</v>
      </c>
      <c r="I1478" s="5" t="s">
        <v>3985</v>
      </c>
      <c r="J1478" s="5" t="s">
        <v>598</v>
      </c>
      <c r="K1478" s="5" t="s">
        <v>3985</v>
      </c>
      <c r="L1478" s="5" t="s">
        <v>365</v>
      </c>
      <c r="M1478" s="4" t="s">
        <v>223</v>
      </c>
      <c r="N1478" s="4" t="s">
        <v>4981</v>
      </c>
      <c r="O1478" s="4" t="s">
        <v>103</v>
      </c>
      <c r="P1478" s="4" t="s">
        <v>4981</v>
      </c>
      <c r="Q1478" s="4" t="s">
        <v>4982</v>
      </c>
      <c r="R1478" s="5">
        <v>60339</v>
      </c>
      <c r="S1478" s="5">
        <v>225</v>
      </c>
      <c r="T1478" s="5">
        <v>225</v>
      </c>
      <c r="U1478" s="4" t="s">
        <v>4937</v>
      </c>
      <c r="V1478" s="4" t="s">
        <v>151</v>
      </c>
      <c r="W1478" s="4" t="s">
        <v>103</v>
      </c>
      <c r="X1478" s="4" t="s">
        <v>143</v>
      </c>
      <c r="Y1478" s="4">
        <v>65893</v>
      </c>
      <c r="Z1478" t="str">
        <f t="shared" si="24"/>
        <v>Sep-23</v>
      </c>
    </row>
    <row r="1479" spans="1:26" ht="43.2" x14ac:dyDescent="0.3">
      <c r="A1479" s="10">
        <v>330</v>
      </c>
      <c r="B1479" s="4" t="s">
        <v>129</v>
      </c>
      <c r="C1479" s="4" t="s">
        <v>130</v>
      </c>
      <c r="D1479" s="4" t="s">
        <v>1463</v>
      </c>
      <c r="E1479" s="4" t="s">
        <v>103</v>
      </c>
      <c r="F1479" s="4" t="s">
        <v>131</v>
      </c>
      <c r="G1479" s="4" t="s">
        <v>132</v>
      </c>
      <c r="H1479" s="4" t="s">
        <v>167</v>
      </c>
      <c r="I1479" s="5" t="s">
        <v>4220</v>
      </c>
      <c r="J1479" s="5" t="s">
        <v>487</v>
      </c>
      <c r="K1479" s="5" t="s">
        <v>4220</v>
      </c>
      <c r="L1479" s="5" t="s">
        <v>176</v>
      </c>
      <c r="M1479" s="4" t="s">
        <v>203</v>
      </c>
      <c r="N1479" s="4" t="s">
        <v>4983</v>
      </c>
      <c r="O1479" s="4" t="s">
        <v>103</v>
      </c>
      <c r="P1479" s="4" t="s">
        <v>4983</v>
      </c>
      <c r="Q1479" s="4" t="s">
        <v>4984</v>
      </c>
      <c r="R1479" s="5">
        <v>60353</v>
      </c>
      <c r="S1479" s="5">
        <v>0</v>
      </c>
      <c r="T1479" s="5">
        <v>0</v>
      </c>
      <c r="U1479" s="4" t="s">
        <v>3993</v>
      </c>
      <c r="V1479" s="4" t="s">
        <v>142</v>
      </c>
      <c r="W1479" s="4" t="s">
        <v>103</v>
      </c>
      <c r="X1479" s="4" t="s">
        <v>143</v>
      </c>
      <c r="Y1479" s="4" t="s">
        <v>152</v>
      </c>
      <c r="Z1479" t="str">
        <f t="shared" si="24"/>
        <v>Sep-23</v>
      </c>
    </row>
    <row r="1480" spans="1:26" ht="43.2" x14ac:dyDescent="0.3">
      <c r="A1480" s="10">
        <v>331</v>
      </c>
      <c r="B1480" s="4" t="s">
        <v>129</v>
      </c>
      <c r="C1480" s="4" t="s">
        <v>130</v>
      </c>
      <c r="D1480" s="4" t="s">
        <v>1463</v>
      </c>
      <c r="E1480" s="4" t="s">
        <v>103</v>
      </c>
      <c r="F1480" s="4" t="s">
        <v>131</v>
      </c>
      <c r="G1480" s="4" t="s">
        <v>132</v>
      </c>
      <c r="H1480" s="4" t="s">
        <v>167</v>
      </c>
      <c r="I1480" s="5" t="s">
        <v>4010</v>
      </c>
      <c r="J1480" s="5" t="s">
        <v>2267</v>
      </c>
      <c r="K1480" s="5" t="s">
        <v>4010</v>
      </c>
      <c r="L1480" s="5" t="s">
        <v>1729</v>
      </c>
      <c r="M1480" s="4" t="s">
        <v>223</v>
      </c>
      <c r="N1480" s="4" t="s">
        <v>4985</v>
      </c>
      <c r="O1480" s="4" t="s">
        <v>103</v>
      </c>
      <c r="P1480" s="4" t="s">
        <v>4986</v>
      </c>
      <c r="Q1480" s="4" t="s">
        <v>4987</v>
      </c>
      <c r="R1480" s="5">
        <v>60474</v>
      </c>
      <c r="S1480" s="5">
        <v>60</v>
      </c>
      <c r="T1480" s="5">
        <v>60</v>
      </c>
      <c r="U1480" s="4" t="s">
        <v>207</v>
      </c>
      <c r="V1480" s="4" t="s">
        <v>151</v>
      </c>
      <c r="W1480" s="4" t="s">
        <v>103</v>
      </c>
      <c r="X1480" s="4" t="s">
        <v>143</v>
      </c>
      <c r="Y1480" s="4">
        <v>67488</v>
      </c>
      <c r="Z1480" t="str">
        <f t="shared" si="24"/>
        <v>Sep-23</v>
      </c>
    </row>
    <row r="1481" spans="1:26" ht="57.6" x14ac:dyDescent="0.3">
      <c r="A1481" s="10">
        <v>332</v>
      </c>
      <c r="B1481" s="4" t="s">
        <v>129</v>
      </c>
      <c r="C1481" s="4" t="s">
        <v>130</v>
      </c>
      <c r="D1481" s="4" t="s">
        <v>1463</v>
      </c>
      <c r="E1481" s="4" t="s">
        <v>103</v>
      </c>
      <c r="F1481" s="4" t="s">
        <v>131</v>
      </c>
      <c r="G1481" s="4" t="s">
        <v>132</v>
      </c>
      <c r="H1481" s="4" t="s">
        <v>167</v>
      </c>
      <c r="I1481" s="5" t="s">
        <v>4244</v>
      </c>
      <c r="J1481" s="5" t="s">
        <v>652</v>
      </c>
      <c r="K1481" s="5" t="s">
        <v>4244</v>
      </c>
      <c r="L1481" s="5" t="s">
        <v>1446</v>
      </c>
      <c r="M1481" s="4" t="s">
        <v>223</v>
      </c>
      <c r="N1481" s="4" t="s">
        <v>4988</v>
      </c>
      <c r="O1481" s="4" t="s">
        <v>170</v>
      </c>
      <c r="P1481" s="4" t="s">
        <v>4988</v>
      </c>
      <c r="Q1481" s="4" t="s">
        <v>4989</v>
      </c>
      <c r="R1481" s="5">
        <v>60492</v>
      </c>
      <c r="S1481" s="5">
        <v>45</v>
      </c>
      <c r="T1481" s="5">
        <v>45</v>
      </c>
      <c r="U1481" s="4" t="s">
        <v>103</v>
      </c>
      <c r="V1481" s="4" t="s">
        <v>142</v>
      </c>
      <c r="W1481" s="4" t="s">
        <v>103</v>
      </c>
      <c r="X1481" s="4" t="s">
        <v>143</v>
      </c>
      <c r="Y1481" s="4">
        <v>67500</v>
      </c>
      <c r="Z1481" t="str">
        <f t="shared" si="24"/>
        <v>Sep-23</v>
      </c>
    </row>
    <row r="1482" spans="1:26" ht="57.6" x14ac:dyDescent="0.3">
      <c r="A1482" s="10">
        <v>333</v>
      </c>
      <c r="B1482" s="4" t="s">
        <v>129</v>
      </c>
      <c r="C1482" s="4" t="s">
        <v>130</v>
      </c>
      <c r="D1482" s="4" t="s">
        <v>1463</v>
      </c>
      <c r="E1482" s="4" t="s">
        <v>103</v>
      </c>
      <c r="F1482" s="4" t="s">
        <v>131</v>
      </c>
      <c r="G1482" s="4" t="s">
        <v>132</v>
      </c>
      <c r="H1482" s="4" t="s">
        <v>277</v>
      </c>
      <c r="I1482" s="5" t="s">
        <v>4244</v>
      </c>
      <c r="J1482" s="5" t="s">
        <v>487</v>
      </c>
      <c r="K1482" s="5" t="s">
        <v>4244</v>
      </c>
      <c r="L1482" s="5" t="s">
        <v>176</v>
      </c>
      <c r="M1482" s="4" t="s">
        <v>280</v>
      </c>
      <c r="N1482" s="4" t="s">
        <v>4990</v>
      </c>
      <c r="O1482" s="4" t="s">
        <v>170</v>
      </c>
      <c r="P1482" s="4" t="s">
        <v>4990</v>
      </c>
      <c r="Q1482" s="4" t="s">
        <v>4991</v>
      </c>
      <c r="R1482" s="5">
        <v>60490</v>
      </c>
      <c r="S1482" s="5">
        <v>30</v>
      </c>
      <c r="T1482" s="5">
        <v>30</v>
      </c>
      <c r="U1482" s="4" t="s">
        <v>663</v>
      </c>
      <c r="V1482" s="4" t="s">
        <v>142</v>
      </c>
      <c r="W1482" s="4" t="s">
        <v>103</v>
      </c>
      <c r="X1482" s="4" t="s">
        <v>143</v>
      </c>
      <c r="Y1482" s="4">
        <v>67599</v>
      </c>
      <c r="Z1482" t="str">
        <f t="shared" si="24"/>
        <v>Sep-23</v>
      </c>
    </row>
    <row r="1483" spans="1:26" ht="43.2" x14ac:dyDescent="0.3">
      <c r="A1483" s="10">
        <v>334</v>
      </c>
      <c r="B1483" s="4" t="s">
        <v>129</v>
      </c>
      <c r="C1483" s="4" t="s">
        <v>130</v>
      </c>
      <c r="D1483" s="4" t="s">
        <v>1463</v>
      </c>
      <c r="E1483" s="4" t="s">
        <v>103</v>
      </c>
      <c r="F1483" s="4" t="s">
        <v>131</v>
      </c>
      <c r="G1483" s="4" t="s">
        <v>132</v>
      </c>
      <c r="H1483" s="4" t="s">
        <v>167</v>
      </c>
      <c r="I1483" s="5" t="s">
        <v>4407</v>
      </c>
      <c r="J1483" s="5" t="s">
        <v>978</v>
      </c>
      <c r="K1483" s="5" t="s">
        <v>4407</v>
      </c>
      <c r="L1483" s="5" t="s">
        <v>182</v>
      </c>
      <c r="M1483" s="4" t="s">
        <v>223</v>
      </c>
      <c r="N1483" s="4" t="s">
        <v>4992</v>
      </c>
      <c r="O1483" s="4" t="s">
        <v>103</v>
      </c>
      <c r="P1483" s="4" t="s">
        <v>4992</v>
      </c>
      <c r="Q1483" s="4" t="s">
        <v>4993</v>
      </c>
      <c r="R1483" s="5">
        <v>60616</v>
      </c>
      <c r="S1483" s="5">
        <v>30</v>
      </c>
      <c r="T1483" s="5">
        <v>30</v>
      </c>
      <c r="U1483" s="4" t="s">
        <v>207</v>
      </c>
      <c r="V1483" s="4" t="s">
        <v>142</v>
      </c>
      <c r="W1483" s="4" t="s">
        <v>103</v>
      </c>
      <c r="X1483" s="4" t="s">
        <v>143</v>
      </c>
      <c r="Y1483" s="4">
        <v>66718</v>
      </c>
      <c r="Z1483" t="str">
        <f t="shared" si="24"/>
        <v>Sep-23</v>
      </c>
    </row>
    <row r="1484" spans="1:26" ht="57.6" x14ac:dyDescent="0.3">
      <c r="A1484" s="10">
        <v>335</v>
      </c>
      <c r="B1484" s="4" t="s">
        <v>129</v>
      </c>
      <c r="C1484" s="4" t="s">
        <v>130</v>
      </c>
      <c r="D1484" s="4" t="s">
        <v>1463</v>
      </c>
      <c r="E1484" s="4" t="s">
        <v>103</v>
      </c>
      <c r="F1484" s="4" t="s">
        <v>131</v>
      </c>
      <c r="G1484" s="4" t="s">
        <v>132</v>
      </c>
      <c r="H1484" s="4" t="s">
        <v>167</v>
      </c>
      <c r="I1484" s="5" t="s">
        <v>4278</v>
      </c>
      <c r="J1484" s="5" t="s">
        <v>3307</v>
      </c>
      <c r="K1484" s="5" t="s">
        <v>4278</v>
      </c>
      <c r="L1484" s="5" t="s">
        <v>360</v>
      </c>
      <c r="M1484" s="4" t="s">
        <v>223</v>
      </c>
      <c r="N1484" s="4" t="s">
        <v>4994</v>
      </c>
      <c r="O1484" s="4" t="s">
        <v>170</v>
      </c>
      <c r="P1484" s="4" t="s">
        <v>4994</v>
      </c>
      <c r="Q1484" s="4" t="s">
        <v>4995</v>
      </c>
      <c r="R1484" s="5">
        <v>60672</v>
      </c>
      <c r="S1484" s="5">
        <v>85</v>
      </c>
      <c r="T1484" s="5">
        <v>85</v>
      </c>
      <c r="U1484" s="4" t="s">
        <v>1691</v>
      </c>
      <c r="V1484" s="4" t="s">
        <v>142</v>
      </c>
      <c r="W1484" s="4" t="s">
        <v>103</v>
      </c>
      <c r="X1484" s="4" t="s">
        <v>143</v>
      </c>
      <c r="Y1484" s="4">
        <v>66733</v>
      </c>
      <c r="Z1484" t="str">
        <f t="shared" si="24"/>
        <v>Sep-23</v>
      </c>
    </row>
    <row r="1485" spans="1:26" ht="57.6" x14ac:dyDescent="0.3">
      <c r="A1485" s="10">
        <v>336</v>
      </c>
      <c r="B1485" s="4" t="s">
        <v>129</v>
      </c>
      <c r="C1485" s="4" t="s">
        <v>130</v>
      </c>
      <c r="D1485" s="4" t="s">
        <v>1463</v>
      </c>
      <c r="E1485" s="4" t="s">
        <v>103</v>
      </c>
      <c r="F1485" s="4" t="s">
        <v>131</v>
      </c>
      <c r="G1485" s="4" t="s">
        <v>166</v>
      </c>
      <c r="H1485" s="4" t="s">
        <v>167</v>
      </c>
      <c r="I1485" s="5" t="s">
        <v>4282</v>
      </c>
      <c r="J1485" s="5" t="s">
        <v>695</v>
      </c>
      <c r="K1485" s="5" t="s">
        <v>4282</v>
      </c>
      <c r="L1485" s="5" t="s">
        <v>1112</v>
      </c>
      <c r="M1485" s="4" t="s">
        <v>168</v>
      </c>
      <c r="N1485" s="4" t="s">
        <v>4996</v>
      </c>
      <c r="O1485" s="4" t="s">
        <v>170</v>
      </c>
      <c r="P1485" s="4" t="s">
        <v>4996</v>
      </c>
      <c r="Q1485" s="4" t="s">
        <v>4997</v>
      </c>
      <c r="R1485" s="5">
        <v>60686</v>
      </c>
      <c r="S1485" s="5">
        <v>20</v>
      </c>
      <c r="T1485" s="5">
        <v>20</v>
      </c>
      <c r="U1485" s="4" t="s">
        <v>173</v>
      </c>
      <c r="V1485" s="4" t="s">
        <v>197</v>
      </c>
      <c r="W1485" s="4" t="s">
        <v>103</v>
      </c>
      <c r="X1485" s="4" t="s">
        <v>143</v>
      </c>
      <c r="Y1485" s="4" t="s">
        <v>103</v>
      </c>
      <c r="Z1485" t="str">
        <f t="shared" si="24"/>
        <v>Sep-23</v>
      </c>
    </row>
    <row r="1486" spans="1:26" ht="43.2" x14ac:dyDescent="0.3">
      <c r="A1486" s="10">
        <v>337</v>
      </c>
      <c r="B1486" s="4" t="s">
        <v>129</v>
      </c>
      <c r="C1486" s="4" t="s">
        <v>130</v>
      </c>
      <c r="D1486" s="4" t="s">
        <v>1463</v>
      </c>
      <c r="E1486" s="4" t="s">
        <v>103</v>
      </c>
      <c r="F1486" s="4" t="s">
        <v>131</v>
      </c>
      <c r="G1486" s="4" t="s">
        <v>132</v>
      </c>
      <c r="H1486" s="4" t="s">
        <v>167</v>
      </c>
      <c r="I1486" s="5" t="s">
        <v>4027</v>
      </c>
      <c r="J1486" s="5" t="s">
        <v>435</v>
      </c>
      <c r="K1486" s="5" t="s">
        <v>4027</v>
      </c>
      <c r="L1486" s="5" t="s">
        <v>331</v>
      </c>
      <c r="M1486" s="4" t="s">
        <v>223</v>
      </c>
      <c r="N1486" s="4" t="s">
        <v>4998</v>
      </c>
      <c r="O1486" s="4" t="s">
        <v>103</v>
      </c>
      <c r="P1486" s="4" t="s">
        <v>4998</v>
      </c>
      <c r="Q1486" s="4" t="s">
        <v>4999</v>
      </c>
      <c r="R1486" s="5">
        <v>60705</v>
      </c>
      <c r="S1486" s="5">
        <v>30</v>
      </c>
      <c r="T1486" s="5">
        <v>30</v>
      </c>
      <c r="U1486" s="4" t="s">
        <v>207</v>
      </c>
      <c r="V1486" s="4" t="s">
        <v>197</v>
      </c>
      <c r="W1486" s="4" t="s">
        <v>103</v>
      </c>
      <c r="X1486" s="4" t="s">
        <v>143</v>
      </c>
      <c r="Y1486" s="4">
        <v>66746</v>
      </c>
      <c r="Z1486" t="str">
        <f t="shared" si="24"/>
        <v>Sep-23</v>
      </c>
    </row>
    <row r="1487" spans="1:26" ht="43.2" x14ac:dyDescent="0.3">
      <c r="A1487" s="10">
        <v>338</v>
      </c>
      <c r="B1487" s="4" t="s">
        <v>129</v>
      </c>
      <c r="C1487" s="4" t="s">
        <v>130</v>
      </c>
      <c r="D1487" s="4" t="s">
        <v>1463</v>
      </c>
      <c r="E1487" s="4" t="s">
        <v>103</v>
      </c>
      <c r="F1487" s="4" t="s">
        <v>131</v>
      </c>
      <c r="G1487" s="4" t="s">
        <v>132</v>
      </c>
      <c r="H1487" s="4" t="s">
        <v>167</v>
      </c>
      <c r="I1487" s="5" t="s">
        <v>4031</v>
      </c>
      <c r="J1487" s="5" t="s">
        <v>200</v>
      </c>
      <c r="K1487" s="5" t="s">
        <v>4031</v>
      </c>
      <c r="L1487" s="5" t="s">
        <v>1038</v>
      </c>
      <c r="M1487" s="4" t="s">
        <v>223</v>
      </c>
      <c r="N1487" s="4" t="s">
        <v>5000</v>
      </c>
      <c r="O1487" s="4" t="s">
        <v>103</v>
      </c>
      <c r="P1487" s="4" t="s">
        <v>5001</v>
      </c>
      <c r="Q1487" s="4" t="s">
        <v>5002</v>
      </c>
      <c r="R1487" s="5">
        <v>60747</v>
      </c>
      <c r="S1487" s="5">
        <v>15</v>
      </c>
      <c r="T1487" s="5">
        <v>15</v>
      </c>
      <c r="U1487" s="4" t="s">
        <v>1026</v>
      </c>
      <c r="V1487" s="4" t="s">
        <v>197</v>
      </c>
      <c r="W1487" s="4" t="s">
        <v>103</v>
      </c>
      <c r="X1487" s="4" t="s">
        <v>143</v>
      </c>
      <c r="Y1487" s="4" t="s">
        <v>152</v>
      </c>
      <c r="Z1487" t="str">
        <f t="shared" si="24"/>
        <v>Sep-23</v>
      </c>
    </row>
    <row r="1488" spans="1:26" ht="43.2" x14ac:dyDescent="0.3">
      <c r="A1488" s="10">
        <v>339</v>
      </c>
      <c r="B1488" s="4" t="s">
        <v>129</v>
      </c>
      <c r="C1488" s="4" t="s">
        <v>130</v>
      </c>
      <c r="D1488" s="4" t="s">
        <v>1463</v>
      </c>
      <c r="E1488" s="4" t="s">
        <v>103</v>
      </c>
      <c r="F1488" s="4" t="s">
        <v>131</v>
      </c>
      <c r="G1488" s="4" t="s">
        <v>132</v>
      </c>
      <c r="H1488" s="4" t="s">
        <v>167</v>
      </c>
      <c r="I1488" s="5" t="s">
        <v>4914</v>
      </c>
      <c r="J1488" s="5" t="s">
        <v>182</v>
      </c>
      <c r="K1488" s="5" t="s">
        <v>4914</v>
      </c>
      <c r="L1488" s="5" t="s">
        <v>664</v>
      </c>
      <c r="M1488" s="4" t="s">
        <v>223</v>
      </c>
      <c r="N1488" s="4" t="s">
        <v>5003</v>
      </c>
      <c r="O1488" s="4" t="s">
        <v>103</v>
      </c>
      <c r="P1488" s="4" t="s">
        <v>5004</v>
      </c>
      <c r="Q1488" s="4" t="s">
        <v>5005</v>
      </c>
      <c r="R1488" s="5">
        <v>60751</v>
      </c>
      <c r="S1488" s="5">
        <v>90</v>
      </c>
      <c r="T1488" s="5">
        <v>90</v>
      </c>
      <c r="U1488" s="4" t="s">
        <v>381</v>
      </c>
      <c r="V1488" s="4" t="s">
        <v>142</v>
      </c>
      <c r="W1488" s="4" t="s">
        <v>103</v>
      </c>
      <c r="X1488" s="4" t="s">
        <v>143</v>
      </c>
      <c r="Y1488" s="4" t="s">
        <v>152</v>
      </c>
      <c r="Z1488" t="str">
        <f t="shared" si="24"/>
        <v>Oct-23</v>
      </c>
    </row>
    <row r="1489" spans="1:26" ht="43.2" x14ac:dyDescent="0.3">
      <c r="A1489" s="10">
        <v>340</v>
      </c>
      <c r="B1489" s="4" t="s">
        <v>129</v>
      </c>
      <c r="C1489" s="4" t="s">
        <v>130</v>
      </c>
      <c r="D1489" s="4" t="s">
        <v>1463</v>
      </c>
      <c r="E1489" s="4" t="s">
        <v>103</v>
      </c>
      <c r="F1489" s="4" t="s">
        <v>131</v>
      </c>
      <c r="G1489" s="4" t="s">
        <v>132</v>
      </c>
      <c r="H1489" s="4" t="s">
        <v>167</v>
      </c>
      <c r="I1489" s="5" t="s">
        <v>4052</v>
      </c>
      <c r="J1489" s="5" t="s">
        <v>296</v>
      </c>
      <c r="K1489" s="5" t="s">
        <v>4052</v>
      </c>
      <c r="L1489" s="5" t="s">
        <v>759</v>
      </c>
      <c r="M1489" s="4" t="s">
        <v>223</v>
      </c>
      <c r="N1489" s="4" t="s">
        <v>5006</v>
      </c>
      <c r="O1489" s="4" t="s">
        <v>103</v>
      </c>
      <c r="P1489" s="4" t="s">
        <v>5006</v>
      </c>
      <c r="Q1489" s="4" t="s">
        <v>5007</v>
      </c>
      <c r="R1489" s="5">
        <v>60840</v>
      </c>
      <c r="S1489" s="5">
        <v>60</v>
      </c>
      <c r="T1489" s="5">
        <v>60</v>
      </c>
      <c r="U1489" s="4" t="s">
        <v>5008</v>
      </c>
      <c r="V1489" s="4" t="s">
        <v>151</v>
      </c>
      <c r="W1489" s="4" t="s">
        <v>103</v>
      </c>
      <c r="X1489" s="4" t="s">
        <v>143</v>
      </c>
      <c r="Y1489" s="4" t="s">
        <v>152</v>
      </c>
      <c r="Z1489" t="str">
        <f t="shared" si="24"/>
        <v>Oct-23</v>
      </c>
    </row>
    <row r="1490" spans="1:26" ht="43.2" x14ac:dyDescent="0.3">
      <c r="A1490" s="10">
        <v>341</v>
      </c>
      <c r="B1490" s="4" t="s">
        <v>129</v>
      </c>
      <c r="C1490" s="4" t="s">
        <v>130</v>
      </c>
      <c r="D1490" s="4" t="s">
        <v>1463</v>
      </c>
      <c r="E1490" s="4" t="s">
        <v>103</v>
      </c>
      <c r="F1490" s="4" t="s">
        <v>131</v>
      </c>
      <c r="G1490" s="4" t="s">
        <v>132</v>
      </c>
      <c r="H1490" s="4" t="s">
        <v>167</v>
      </c>
      <c r="I1490" s="5" t="s">
        <v>4056</v>
      </c>
      <c r="J1490" s="5" t="s">
        <v>229</v>
      </c>
      <c r="K1490" s="5" t="s">
        <v>4056</v>
      </c>
      <c r="L1490" s="5" t="s">
        <v>222</v>
      </c>
      <c r="M1490" s="4" t="s">
        <v>223</v>
      </c>
      <c r="N1490" s="4" t="s">
        <v>5009</v>
      </c>
      <c r="O1490" s="4" t="s">
        <v>103</v>
      </c>
      <c r="P1490" s="4" t="s">
        <v>5010</v>
      </c>
      <c r="Q1490" s="4" t="s">
        <v>5011</v>
      </c>
      <c r="R1490" s="5">
        <v>60818</v>
      </c>
      <c r="S1490" s="5">
        <v>30</v>
      </c>
      <c r="T1490" s="5">
        <v>30</v>
      </c>
      <c r="U1490" s="4" t="s">
        <v>381</v>
      </c>
      <c r="V1490" s="4" t="s">
        <v>197</v>
      </c>
      <c r="W1490" s="4" t="s">
        <v>103</v>
      </c>
      <c r="X1490" s="4" t="s">
        <v>143</v>
      </c>
      <c r="Y1490" s="4" t="s">
        <v>152</v>
      </c>
      <c r="Z1490" t="str">
        <f t="shared" si="24"/>
        <v>Oct-23</v>
      </c>
    </row>
    <row r="1491" spans="1:26" ht="43.2" x14ac:dyDescent="0.3">
      <c r="A1491" s="10">
        <v>342</v>
      </c>
      <c r="B1491" s="4" t="s">
        <v>129</v>
      </c>
      <c r="C1491" s="4" t="s">
        <v>130</v>
      </c>
      <c r="D1491" s="4" t="s">
        <v>1463</v>
      </c>
      <c r="E1491" s="4" t="s">
        <v>103</v>
      </c>
      <c r="F1491" s="4" t="s">
        <v>131</v>
      </c>
      <c r="G1491" s="4" t="s">
        <v>166</v>
      </c>
      <c r="H1491" s="4" t="s">
        <v>133</v>
      </c>
      <c r="I1491" s="5" t="s">
        <v>4082</v>
      </c>
      <c r="J1491" s="5" t="s">
        <v>427</v>
      </c>
      <c r="K1491" s="5" t="s">
        <v>4082</v>
      </c>
      <c r="L1491" s="5" t="s">
        <v>487</v>
      </c>
      <c r="M1491" s="4" t="s">
        <v>263</v>
      </c>
      <c r="N1491" s="4" t="s">
        <v>5012</v>
      </c>
      <c r="O1491" s="4" t="s">
        <v>5013</v>
      </c>
      <c r="P1491" s="4" t="s">
        <v>5014</v>
      </c>
      <c r="Q1491" s="4" t="s">
        <v>5015</v>
      </c>
      <c r="R1491" s="5">
        <v>60904</v>
      </c>
      <c r="S1491" s="5">
        <v>30</v>
      </c>
      <c r="T1491" s="5">
        <v>30</v>
      </c>
      <c r="U1491" s="4" t="s">
        <v>1137</v>
      </c>
      <c r="V1491" s="4" t="s">
        <v>142</v>
      </c>
      <c r="W1491" s="4" t="s">
        <v>103</v>
      </c>
      <c r="X1491" s="4" t="s">
        <v>143</v>
      </c>
      <c r="Y1491" s="4" t="s">
        <v>103</v>
      </c>
      <c r="Z1491" t="str">
        <f t="shared" si="24"/>
        <v>Oct-23</v>
      </c>
    </row>
    <row r="1492" spans="1:26" ht="43.2" x14ac:dyDescent="0.3">
      <c r="A1492" s="10">
        <v>343</v>
      </c>
      <c r="B1492" s="4" t="s">
        <v>129</v>
      </c>
      <c r="C1492" s="4" t="s">
        <v>130</v>
      </c>
      <c r="D1492" s="4" t="s">
        <v>1463</v>
      </c>
      <c r="E1492" s="4" t="s">
        <v>103</v>
      </c>
      <c r="F1492" s="4" t="s">
        <v>131</v>
      </c>
      <c r="G1492" s="4" t="s">
        <v>166</v>
      </c>
      <c r="H1492" s="4" t="s">
        <v>167</v>
      </c>
      <c r="I1492" s="5" t="s">
        <v>1285</v>
      </c>
      <c r="J1492" s="5" t="s">
        <v>459</v>
      </c>
      <c r="K1492" s="5" t="s">
        <v>1285</v>
      </c>
      <c r="L1492" s="5" t="s">
        <v>695</v>
      </c>
      <c r="M1492" s="4" t="s">
        <v>168</v>
      </c>
      <c r="N1492" s="4" t="s">
        <v>5016</v>
      </c>
      <c r="O1492" s="4" t="s">
        <v>103</v>
      </c>
      <c r="P1492" s="4" t="s">
        <v>5016</v>
      </c>
      <c r="Q1492" s="4" t="s">
        <v>5017</v>
      </c>
      <c r="R1492" s="5">
        <v>60918</v>
      </c>
      <c r="S1492" s="5">
        <v>30</v>
      </c>
      <c r="T1492" s="5">
        <v>30</v>
      </c>
      <c r="U1492" s="4" t="s">
        <v>207</v>
      </c>
      <c r="V1492" s="4" t="s">
        <v>197</v>
      </c>
      <c r="W1492" s="4" t="s">
        <v>103</v>
      </c>
      <c r="X1492" s="4" t="s">
        <v>143</v>
      </c>
      <c r="Y1492" s="4" t="s">
        <v>103</v>
      </c>
      <c r="Z1492" t="str">
        <f t="shared" si="24"/>
        <v>Oct-23</v>
      </c>
    </row>
    <row r="1493" spans="1:26" ht="57.6" x14ac:dyDescent="0.3">
      <c r="A1493" s="10">
        <v>344</v>
      </c>
      <c r="B1493" s="4" t="s">
        <v>129</v>
      </c>
      <c r="C1493" s="4" t="s">
        <v>130</v>
      </c>
      <c r="D1493" s="4" t="s">
        <v>1463</v>
      </c>
      <c r="E1493" s="4" t="s">
        <v>103</v>
      </c>
      <c r="F1493" s="4" t="s">
        <v>131</v>
      </c>
      <c r="G1493" s="4" t="s">
        <v>132</v>
      </c>
      <c r="H1493" s="4" t="s">
        <v>167</v>
      </c>
      <c r="I1493" s="5" t="s">
        <v>4302</v>
      </c>
      <c r="J1493" s="5" t="s">
        <v>246</v>
      </c>
      <c r="K1493" s="5" t="s">
        <v>4302</v>
      </c>
      <c r="L1493" s="5" t="s">
        <v>576</v>
      </c>
      <c r="M1493" s="4" t="s">
        <v>223</v>
      </c>
      <c r="N1493" s="4" t="s">
        <v>5018</v>
      </c>
      <c r="O1493" s="4" t="s">
        <v>170</v>
      </c>
      <c r="P1493" s="4" t="s">
        <v>5018</v>
      </c>
      <c r="Q1493" s="4" t="s">
        <v>5019</v>
      </c>
      <c r="R1493" s="5">
        <v>60932</v>
      </c>
      <c r="S1493" s="5">
        <v>60</v>
      </c>
      <c r="T1493" s="5">
        <v>60</v>
      </c>
      <c r="U1493" s="4" t="s">
        <v>5020</v>
      </c>
      <c r="V1493" s="4" t="s">
        <v>151</v>
      </c>
      <c r="W1493" s="4" t="s">
        <v>103</v>
      </c>
      <c r="X1493" s="4" t="s">
        <v>143</v>
      </c>
      <c r="Y1493" s="4">
        <v>66547</v>
      </c>
      <c r="Z1493" t="str">
        <f t="shared" si="24"/>
        <v>Oct-23</v>
      </c>
    </row>
    <row r="1494" spans="1:26" ht="57.6" x14ac:dyDescent="0.3">
      <c r="A1494" s="10">
        <v>345</v>
      </c>
      <c r="B1494" s="4" t="s">
        <v>129</v>
      </c>
      <c r="C1494" s="4" t="s">
        <v>130</v>
      </c>
      <c r="D1494" s="4" t="s">
        <v>1463</v>
      </c>
      <c r="E1494" s="4" t="s">
        <v>103</v>
      </c>
      <c r="F1494" s="4" t="s">
        <v>131</v>
      </c>
      <c r="G1494" s="4" t="s">
        <v>132</v>
      </c>
      <c r="H1494" s="4" t="s">
        <v>133</v>
      </c>
      <c r="I1494" s="5" t="s">
        <v>4302</v>
      </c>
      <c r="J1494" s="5" t="s">
        <v>136</v>
      </c>
      <c r="K1494" s="5" t="s">
        <v>4302</v>
      </c>
      <c r="L1494" s="5" t="s">
        <v>647</v>
      </c>
      <c r="M1494" s="4" t="s">
        <v>137</v>
      </c>
      <c r="N1494" s="4" t="s">
        <v>5021</v>
      </c>
      <c r="O1494" s="4" t="s">
        <v>103</v>
      </c>
      <c r="P1494" s="4" t="s">
        <v>5021</v>
      </c>
      <c r="Q1494" s="4" t="s">
        <v>5021</v>
      </c>
      <c r="R1494" s="5">
        <v>60927</v>
      </c>
      <c r="S1494" s="5">
        <v>15</v>
      </c>
      <c r="T1494" s="5">
        <v>15</v>
      </c>
      <c r="U1494" s="4" t="s">
        <v>260</v>
      </c>
      <c r="V1494" s="4" t="s">
        <v>142</v>
      </c>
      <c r="W1494" s="4" t="s">
        <v>103</v>
      </c>
      <c r="X1494" s="4" t="s">
        <v>143</v>
      </c>
      <c r="Y1494" s="4" t="s">
        <v>2933</v>
      </c>
      <c r="Z1494" t="str">
        <f t="shared" si="24"/>
        <v>Oct-23</v>
      </c>
    </row>
    <row r="1495" spans="1:26" ht="57.6" x14ac:dyDescent="0.3">
      <c r="A1495" s="10">
        <v>346</v>
      </c>
      <c r="B1495" s="4" t="s">
        <v>129</v>
      </c>
      <c r="C1495" s="4" t="s">
        <v>130</v>
      </c>
      <c r="D1495" s="4" t="s">
        <v>1463</v>
      </c>
      <c r="E1495" s="4" t="s">
        <v>103</v>
      </c>
      <c r="F1495" s="4" t="s">
        <v>131</v>
      </c>
      <c r="G1495" s="4" t="s">
        <v>132</v>
      </c>
      <c r="H1495" s="4" t="s">
        <v>167</v>
      </c>
      <c r="I1495" s="5" t="s">
        <v>4171</v>
      </c>
      <c r="J1495" s="5" t="s">
        <v>296</v>
      </c>
      <c r="K1495" s="5" t="s">
        <v>4171</v>
      </c>
      <c r="L1495" s="5" t="s">
        <v>1787</v>
      </c>
      <c r="M1495" s="4" t="s">
        <v>223</v>
      </c>
      <c r="N1495" s="4" t="s">
        <v>5022</v>
      </c>
      <c r="O1495" s="4" t="s">
        <v>170</v>
      </c>
      <c r="P1495" s="4" t="s">
        <v>5022</v>
      </c>
      <c r="Q1495" s="4" t="s">
        <v>5023</v>
      </c>
      <c r="R1495" s="5">
        <v>61019</v>
      </c>
      <c r="S1495" s="5">
        <v>110</v>
      </c>
      <c r="T1495" s="5">
        <v>110</v>
      </c>
      <c r="U1495" s="4" t="s">
        <v>5024</v>
      </c>
      <c r="V1495" s="4" t="s">
        <v>151</v>
      </c>
      <c r="W1495" s="4" t="s">
        <v>103</v>
      </c>
      <c r="X1495" s="4" t="s">
        <v>143</v>
      </c>
      <c r="Y1495" s="4">
        <v>67781</v>
      </c>
      <c r="Z1495" t="str">
        <f t="shared" si="24"/>
        <v>Oct-23</v>
      </c>
    </row>
    <row r="1496" spans="1:26" ht="43.2" x14ac:dyDescent="0.3">
      <c r="A1496" s="10">
        <v>347</v>
      </c>
      <c r="B1496" s="4" t="s">
        <v>129</v>
      </c>
      <c r="C1496" s="4" t="s">
        <v>130</v>
      </c>
      <c r="D1496" s="4" t="s">
        <v>1463</v>
      </c>
      <c r="E1496" s="4" t="s">
        <v>103</v>
      </c>
      <c r="F1496" s="4" t="s">
        <v>131</v>
      </c>
      <c r="G1496" s="4" t="s">
        <v>132</v>
      </c>
      <c r="H1496" s="4" t="s">
        <v>167</v>
      </c>
      <c r="I1496" s="5" t="s">
        <v>5025</v>
      </c>
      <c r="J1496" s="5" t="s">
        <v>435</v>
      </c>
      <c r="K1496" s="5" t="s">
        <v>5025</v>
      </c>
      <c r="L1496" s="5" t="s">
        <v>234</v>
      </c>
      <c r="M1496" s="4" t="s">
        <v>223</v>
      </c>
      <c r="N1496" s="4" t="s">
        <v>5026</v>
      </c>
      <c r="O1496" s="4" t="s">
        <v>103</v>
      </c>
      <c r="P1496" s="4" t="s">
        <v>5026</v>
      </c>
      <c r="Q1496" s="4" t="s">
        <v>5027</v>
      </c>
      <c r="R1496" s="5">
        <v>61043</v>
      </c>
      <c r="S1496" s="5">
        <v>180</v>
      </c>
      <c r="T1496" s="5">
        <v>180</v>
      </c>
      <c r="U1496" s="4" t="s">
        <v>370</v>
      </c>
      <c r="V1496" s="4" t="s">
        <v>197</v>
      </c>
      <c r="W1496" s="4" t="s">
        <v>103</v>
      </c>
      <c r="X1496" s="4" t="s">
        <v>143</v>
      </c>
      <c r="Y1496" s="4" t="s">
        <v>152</v>
      </c>
      <c r="Z1496" t="str">
        <f t="shared" si="24"/>
        <v>Oct-23</v>
      </c>
    </row>
    <row r="1497" spans="1:26" ht="57.6" x14ac:dyDescent="0.3">
      <c r="A1497" s="10">
        <v>348</v>
      </c>
      <c r="B1497" s="4" t="s">
        <v>129</v>
      </c>
      <c r="C1497" s="4" t="s">
        <v>130</v>
      </c>
      <c r="D1497" s="4" t="s">
        <v>1463</v>
      </c>
      <c r="E1497" s="4" t="s">
        <v>103</v>
      </c>
      <c r="F1497" s="4" t="s">
        <v>131</v>
      </c>
      <c r="G1497" s="4" t="s">
        <v>132</v>
      </c>
      <c r="H1497" s="4" t="s">
        <v>167</v>
      </c>
      <c r="I1497" s="5" t="s">
        <v>4313</v>
      </c>
      <c r="J1497" s="5" t="s">
        <v>427</v>
      </c>
      <c r="K1497" s="5" t="s">
        <v>4313</v>
      </c>
      <c r="L1497" s="5" t="s">
        <v>474</v>
      </c>
      <c r="M1497" s="4" t="s">
        <v>223</v>
      </c>
      <c r="N1497" s="4" t="s">
        <v>5028</v>
      </c>
      <c r="O1497" s="4" t="s">
        <v>103</v>
      </c>
      <c r="P1497" s="4" t="s">
        <v>5029</v>
      </c>
      <c r="Q1497" s="4" t="s">
        <v>5030</v>
      </c>
      <c r="R1497" s="5">
        <v>61051</v>
      </c>
      <c r="S1497" s="5">
        <v>120</v>
      </c>
      <c r="T1497" s="5">
        <v>120</v>
      </c>
      <c r="U1497" s="4" t="s">
        <v>5031</v>
      </c>
      <c r="V1497" s="4" t="s">
        <v>142</v>
      </c>
      <c r="W1497" s="4" t="s">
        <v>103</v>
      </c>
      <c r="X1497" s="4" t="s">
        <v>143</v>
      </c>
      <c r="Y1497" s="4" t="s">
        <v>152</v>
      </c>
      <c r="Z1497" t="str">
        <f t="shared" si="24"/>
        <v>Oct-23</v>
      </c>
    </row>
    <row r="1498" spans="1:26" ht="43.2" x14ac:dyDescent="0.3">
      <c r="A1498" s="10">
        <v>349</v>
      </c>
      <c r="B1498" s="4" t="s">
        <v>129</v>
      </c>
      <c r="C1498" s="4" t="s">
        <v>130</v>
      </c>
      <c r="D1498" s="4" t="s">
        <v>1463</v>
      </c>
      <c r="E1498" s="4" t="s">
        <v>103</v>
      </c>
      <c r="F1498" s="4" t="s">
        <v>131</v>
      </c>
      <c r="G1498" s="4" t="s">
        <v>132</v>
      </c>
      <c r="H1498" s="4" t="s">
        <v>133</v>
      </c>
      <c r="I1498" s="5" t="s">
        <v>4314</v>
      </c>
      <c r="J1498" s="5" t="s">
        <v>361</v>
      </c>
      <c r="K1498" s="5" t="s">
        <v>4314</v>
      </c>
      <c r="L1498" s="5" t="s">
        <v>1894</v>
      </c>
      <c r="M1498" s="4" t="s">
        <v>137</v>
      </c>
      <c r="N1498" s="4" t="s">
        <v>5032</v>
      </c>
      <c r="O1498" s="4" t="s">
        <v>103</v>
      </c>
      <c r="P1498" s="4" t="s">
        <v>5033</v>
      </c>
      <c r="Q1498" s="4" t="s">
        <v>5034</v>
      </c>
      <c r="R1498" s="5">
        <v>61058</v>
      </c>
      <c r="S1498" s="5">
        <v>40</v>
      </c>
      <c r="T1498" s="5">
        <v>40</v>
      </c>
      <c r="U1498" s="4" t="s">
        <v>4479</v>
      </c>
      <c r="V1498" s="4" t="s">
        <v>142</v>
      </c>
      <c r="W1498" s="4" t="s">
        <v>103</v>
      </c>
      <c r="X1498" s="4" t="s">
        <v>394</v>
      </c>
      <c r="Y1498" s="4">
        <v>68106</v>
      </c>
      <c r="Z1498" t="str">
        <f t="shared" si="24"/>
        <v>Nov-23</v>
      </c>
    </row>
    <row r="1499" spans="1:26" ht="43.2" x14ac:dyDescent="0.3">
      <c r="A1499" s="10">
        <v>350</v>
      </c>
      <c r="B1499" s="4" t="s">
        <v>129</v>
      </c>
      <c r="C1499" s="4" t="s">
        <v>130</v>
      </c>
      <c r="D1499" s="4" t="s">
        <v>1463</v>
      </c>
      <c r="E1499" s="4" t="s">
        <v>103</v>
      </c>
      <c r="F1499" s="4" t="s">
        <v>131</v>
      </c>
      <c r="G1499" s="4" t="s">
        <v>166</v>
      </c>
      <c r="H1499" s="4" t="s">
        <v>167</v>
      </c>
      <c r="I1499" s="5" t="s">
        <v>4205</v>
      </c>
      <c r="J1499" s="5" t="s">
        <v>161</v>
      </c>
      <c r="K1499" s="5" t="s">
        <v>4205</v>
      </c>
      <c r="L1499" s="5" t="s">
        <v>136</v>
      </c>
      <c r="M1499" s="4" t="s">
        <v>168</v>
      </c>
      <c r="N1499" s="4" t="s">
        <v>3266</v>
      </c>
      <c r="O1499" s="4" t="s">
        <v>859</v>
      </c>
      <c r="P1499" s="4" t="s">
        <v>3266</v>
      </c>
      <c r="Q1499" s="4" t="s">
        <v>5035</v>
      </c>
      <c r="R1499" s="5">
        <v>61113</v>
      </c>
      <c r="S1499" s="5">
        <v>30</v>
      </c>
      <c r="T1499" s="5">
        <v>30</v>
      </c>
      <c r="U1499" s="4" t="s">
        <v>1691</v>
      </c>
      <c r="V1499" s="4" t="s">
        <v>142</v>
      </c>
      <c r="W1499" s="4" t="s">
        <v>103</v>
      </c>
      <c r="X1499" s="4" t="s">
        <v>143</v>
      </c>
      <c r="Y1499" s="4" t="s">
        <v>103</v>
      </c>
      <c r="Z1499" t="str">
        <f t="shared" si="24"/>
        <v>Nov-23</v>
      </c>
    </row>
    <row r="1500" spans="1:26" ht="43.2" x14ac:dyDescent="0.3">
      <c r="A1500" s="10">
        <v>351</v>
      </c>
      <c r="B1500" s="4" t="s">
        <v>129</v>
      </c>
      <c r="C1500" s="4" t="s">
        <v>130</v>
      </c>
      <c r="D1500" s="4" t="s">
        <v>1463</v>
      </c>
      <c r="E1500" s="4" t="s">
        <v>103</v>
      </c>
      <c r="F1500" s="4" t="s">
        <v>131</v>
      </c>
      <c r="G1500" s="4" t="s">
        <v>132</v>
      </c>
      <c r="H1500" s="4" t="s">
        <v>133</v>
      </c>
      <c r="I1500" s="5" t="s">
        <v>5036</v>
      </c>
      <c r="J1500" s="5" t="s">
        <v>1715</v>
      </c>
      <c r="K1500" s="5" t="s">
        <v>5036</v>
      </c>
      <c r="L1500" s="5" t="s">
        <v>353</v>
      </c>
      <c r="M1500" s="4" t="s">
        <v>137</v>
      </c>
      <c r="N1500" s="4" t="s">
        <v>5037</v>
      </c>
      <c r="O1500" s="4" t="s">
        <v>103</v>
      </c>
      <c r="P1500" s="4" t="s">
        <v>679</v>
      </c>
      <c r="Q1500" s="4" t="s">
        <v>5038</v>
      </c>
      <c r="R1500" s="5">
        <v>61266</v>
      </c>
      <c r="S1500" s="5">
        <v>20</v>
      </c>
      <c r="T1500" s="5">
        <v>20</v>
      </c>
      <c r="U1500" s="4" t="s">
        <v>814</v>
      </c>
      <c r="V1500" s="4" t="s">
        <v>151</v>
      </c>
      <c r="W1500" s="4" t="s">
        <v>103</v>
      </c>
      <c r="X1500" s="4" t="s">
        <v>143</v>
      </c>
      <c r="Y1500" s="4">
        <v>68717</v>
      </c>
      <c r="Z1500" t="str">
        <f t="shared" si="24"/>
        <v>Nov-23</v>
      </c>
    </row>
    <row r="1501" spans="1:26" ht="43.2" x14ac:dyDescent="0.3">
      <c r="A1501" s="10">
        <v>352</v>
      </c>
      <c r="B1501" s="4" t="s">
        <v>129</v>
      </c>
      <c r="C1501" s="4" t="s">
        <v>130</v>
      </c>
      <c r="D1501" s="4" t="s">
        <v>1463</v>
      </c>
      <c r="E1501" s="4" t="s">
        <v>103</v>
      </c>
      <c r="F1501" s="4" t="s">
        <v>131</v>
      </c>
      <c r="G1501" s="4" t="s">
        <v>132</v>
      </c>
      <c r="H1501" s="4" t="s">
        <v>133</v>
      </c>
      <c r="I1501" s="5" t="s">
        <v>4333</v>
      </c>
      <c r="J1501" s="5" t="s">
        <v>361</v>
      </c>
      <c r="K1501" s="5" t="s">
        <v>4333</v>
      </c>
      <c r="L1501" s="5" t="s">
        <v>474</v>
      </c>
      <c r="M1501" s="4" t="s">
        <v>137</v>
      </c>
      <c r="N1501" s="4" t="s">
        <v>5039</v>
      </c>
      <c r="O1501" s="4" t="s">
        <v>103</v>
      </c>
      <c r="P1501" s="4" t="s">
        <v>5039</v>
      </c>
      <c r="Q1501" s="4" t="s">
        <v>5039</v>
      </c>
      <c r="R1501" s="5">
        <v>61285</v>
      </c>
      <c r="S1501" s="5">
        <v>30</v>
      </c>
      <c r="T1501" s="5">
        <v>30</v>
      </c>
      <c r="U1501" s="4" t="s">
        <v>491</v>
      </c>
      <c r="V1501" s="4" t="s">
        <v>142</v>
      </c>
      <c r="W1501" s="4" t="s">
        <v>103</v>
      </c>
      <c r="X1501" s="4" t="s">
        <v>143</v>
      </c>
      <c r="Y1501" s="4" t="s">
        <v>152</v>
      </c>
      <c r="Z1501" t="str">
        <f t="shared" si="24"/>
        <v>Dec-23</v>
      </c>
    </row>
    <row r="1502" spans="1:26" ht="43.2" x14ac:dyDescent="0.3">
      <c r="A1502" s="10">
        <v>353</v>
      </c>
      <c r="B1502" s="4" t="s">
        <v>129</v>
      </c>
      <c r="C1502" s="4" t="s">
        <v>634</v>
      </c>
      <c r="D1502" s="4" t="s">
        <v>1097</v>
      </c>
      <c r="E1502" s="4" t="s">
        <v>103</v>
      </c>
      <c r="F1502" s="4" t="s">
        <v>131</v>
      </c>
      <c r="G1502" s="4" t="s">
        <v>132</v>
      </c>
      <c r="H1502" s="4" t="s">
        <v>167</v>
      </c>
      <c r="I1502" s="5" t="s">
        <v>3996</v>
      </c>
      <c r="J1502" s="5" t="s">
        <v>176</v>
      </c>
      <c r="K1502" s="5" t="s">
        <v>3996</v>
      </c>
      <c r="L1502" s="5" t="s">
        <v>2034</v>
      </c>
      <c r="M1502" s="4" t="s">
        <v>223</v>
      </c>
      <c r="N1502" s="4" t="s">
        <v>5040</v>
      </c>
      <c r="O1502" s="4" t="s">
        <v>103</v>
      </c>
      <c r="P1502" s="4" t="s">
        <v>5041</v>
      </c>
      <c r="Q1502" s="4" t="s">
        <v>5042</v>
      </c>
      <c r="R1502" s="5">
        <v>60383</v>
      </c>
      <c r="S1502" s="5">
        <v>15</v>
      </c>
      <c r="T1502" s="5">
        <v>15</v>
      </c>
      <c r="U1502" s="4" t="s">
        <v>103</v>
      </c>
      <c r="V1502" s="4" t="s">
        <v>142</v>
      </c>
      <c r="W1502" s="4" t="s">
        <v>103</v>
      </c>
      <c r="X1502" s="4" t="s">
        <v>143</v>
      </c>
      <c r="Y1502" s="4">
        <v>67572</v>
      </c>
      <c r="Z1502" t="str">
        <f t="shared" si="24"/>
        <v>Sep-23</v>
      </c>
    </row>
    <row r="1503" spans="1:26" ht="172.8" x14ac:dyDescent="0.3">
      <c r="A1503" s="10">
        <v>354</v>
      </c>
      <c r="B1503" s="4" t="s">
        <v>129</v>
      </c>
      <c r="C1503" s="4" t="s">
        <v>634</v>
      </c>
      <c r="D1503" s="4" t="s">
        <v>1097</v>
      </c>
      <c r="E1503" s="4" t="s">
        <v>103</v>
      </c>
      <c r="F1503" s="4" t="s">
        <v>131</v>
      </c>
      <c r="G1503" s="4" t="s">
        <v>166</v>
      </c>
      <c r="H1503" s="4" t="s">
        <v>167</v>
      </c>
      <c r="I1503" s="5" t="s">
        <v>3996</v>
      </c>
      <c r="J1503" s="5" t="s">
        <v>550</v>
      </c>
      <c r="K1503" s="5" t="s">
        <v>3996</v>
      </c>
      <c r="L1503" s="5" t="s">
        <v>1894</v>
      </c>
      <c r="M1503" s="4" t="s">
        <v>168</v>
      </c>
      <c r="N1503" s="4" t="s">
        <v>4461</v>
      </c>
      <c r="O1503" s="4" t="s">
        <v>4461</v>
      </c>
      <c r="P1503" s="4" t="s">
        <v>4461</v>
      </c>
      <c r="Q1503" s="4" t="s">
        <v>5043</v>
      </c>
      <c r="R1503" s="5">
        <v>60372</v>
      </c>
      <c r="S1503" s="5">
        <v>460</v>
      </c>
      <c r="T1503" s="5">
        <v>460</v>
      </c>
      <c r="U1503" s="4" t="s">
        <v>5044</v>
      </c>
      <c r="V1503" s="4" t="s">
        <v>142</v>
      </c>
      <c r="W1503" s="4" t="s">
        <v>103</v>
      </c>
      <c r="X1503" s="4" t="s">
        <v>143</v>
      </c>
      <c r="Y1503" s="4" t="s">
        <v>103</v>
      </c>
      <c r="Z1503" t="str">
        <f t="shared" si="24"/>
        <v>Sep-23</v>
      </c>
    </row>
    <row r="1504" spans="1:26" ht="57.6" x14ac:dyDescent="0.3">
      <c r="A1504" s="10">
        <v>355</v>
      </c>
      <c r="B1504" s="4" t="s">
        <v>129</v>
      </c>
      <c r="C1504" s="4" t="s">
        <v>634</v>
      </c>
      <c r="D1504" s="4" t="s">
        <v>1097</v>
      </c>
      <c r="E1504" s="4" t="s">
        <v>103</v>
      </c>
      <c r="F1504" s="4" t="s">
        <v>131</v>
      </c>
      <c r="G1504" s="4" t="s">
        <v>132</v>
      </c>
      <c r="H1504" s="4" t="s">
        <v>167</v>
      </c>
      <c r="I1504" s="5" t="s">
        <v>4224</v>
      </c>
      <c r="J1504" s="5" t="s">
        <v>337</v>
      </c>
      <c r="K1504" s="5" t="s">
        <v>4224</v>
      </c>
      <c r="L1504" s="5" t="s">
        <v>2905</v>
      </c>
      <c r="M1504" s="4" t="s">
        <v>223</v>
      </c>
      <c r="N1504" s="4" t="s">
        <v>5045</v>
      </c>
      <c r="O1504" s="4" t="s">
        <v>170</v>
      </c>
      <c r="P1504" s="4" t="s">
        <v>5045</v>
      </c>
      <c r="Q1504" s="4" t="s">
        <v>5046</v>
      </c>
      <c r="R1504" s="5">
        <v>60423</v>
      </c>
      <c r="S1504" s="5">
        <v>60</v>
      </c>
      <c r="T1504" s="5">
        <v>60</v>
      </c>
      <c r="U1504" s="4" t="s">
        <v>417</v>
      </c>
      <c r="V1504" s="4" t="s">
        <v>151</v>
      </c>
      <c r="W1504" s="4" t="s">
        <v>103</v>
      </c>
      <c r="X1504" s="4" t="s">
        <v>143</v>
      </c>
      <c r="Y1504" s="4">
        <v>67582</v>
      </c>
      <c r="Z1504" t="str">
        <f t="shared" si="24"/>
        <v>Sep-23</v>
      </c>
    </row>
    <row r="1505" spans="1:26" ht="43.2" x14ac:dyDescent="0.3">
      <c r="A1505" s="10">
        <v>356</v>
      </c>
      <c r="B1505" s="4" t="s">
        <v>129</v>
      </c>
      <c r="C1505" s="4" t="s">
        <v>634</v>
      </c>
      <c r="D1505" s="4" t="s">
        <v>1097</v>
      </c>
      <c r="E1505" s="4" t="s">
        <v>103</v>
      </c>
      <c r="F1505" s="4" t="s">
        <v>131</v>
      </c>
      <c r="G1505" s="4" t="s">
        <v>166</v>
      </c>
      <c r="H1505" s="4" t="s">
        <v>133</v>
      </c>
      <c r="I1505" s="5" t="s">
        <v>4006</v>
      </c>
      <c r="J1505" s="5" t="s">
        <v>154</v>
      </c>
      <c r="K1505" s="5" t="s">
        <v>4006</v>
      </c>
      <c r="L1505" s="5" t="s">
        <v>621</v>
      </c>
      <c r="M1505" s="4" t="s">
        <v>263</v>
      </c>
      <c r="N1505" s="4" t="s">
        <v>5047</v>
      </c>
      <c r="O1505" s="4" t="s">
        <v>103</v>
      </c>
      <c r="P1505" s="4" t="s">
        <v>5047</v>
      </c>
      <c r="Q1505" s="4" t="s">
        <v>5048</v>
      </c>
      <c r="R1505" s="5">
        <v>60496</v>
      </c>
      <c r="S1505" s="5">
        <v>270</v>
      </c>
      <c r="T1505" s="5">
        <v>270</v>
      </c>
      <c r="U1505" s="4" t="s">
        <v>5049</v>
      </c>
      <c r="V1505" s="4" t="s">
        <v>151</v>
      </c>
      <c r="W1505" s="4" t="s">
        <v>103</v>
      </c>
      <c r="X1505" s="4" t="s">
        <v>143</v>
      </c>
      <c r="Y1505" s="4" t="s">
        <v>103</v>
      </c>
      <c r="Z1505" t="str">
        <f t="shared" si="24"/>
        <v>Sep-23</v>
      </c>
    </row>
    <row r="1506" spans="1:26" ht="43.2" x14ac:dyDescent="0.3">
      <c r="A1506" s="10">
        <v>357</v>
      </c>
      <c r="B1506" s="4" t="s">
        <v>129</v>
      </c>
      <c r="C1506" s="4" t="s">
        <v>634</v>
      </c>
      <c r="D1506" s="4" t="s">
        <v>1097</v>
      </c>
      <c r="E1506" s="4" t="s">
        <v>103</v>
      </c>
      <c r="F1506" s="4" t="s">
        <v>131</v>
      </c>
      <c r="G1506" s="4" t="s">
        <v>166</v>
      </c>
      <c r="H1506" s="4" t="s">
        <v>133</v>
      </c>
      <c r="I1506" s="5" t="s">
        <v>4278</v>
      </c>
      <c r="J1506" s="5" t="s">
        <v>1772</v>
      </c>
      <c r="K1506" s="5" t="s">
        <v>4278</v>
      </c>
      <c r="L1506" s="5" t="s">
        <v>1773</v>
      </c>
      <c r="M1506" s="4" t="s">
        <v>263</v>
      </c>
      <c r="N1506" s="4" t="s">
        <v>2215</v>
      </c>
      <c r="O1506" s="4" t="s">
        <v>103</v>
      </c>
      <c r="P1506" s="4" t="s">
        <v>2215</v>
      </c>
      <c r="Q1506" s="4" t="s">
        <v>5050</v>
      </c>
      <c r="R1506" s="5">
        <v>60664</v>
      </c>
      <c r="S1506" s="5">
        <v>20</v>
      </c>
      <c r="T1506" s="5">
        <v>20</v>
      </c>
      <c r="U1506" s="4" t="s">
        <v>1467</v>
      </c>
      <c r="V1506" s="4" t="s">
        <v>151</v>
      </c>
      <c r="W1506" s="4" t="s">
        <v>103</v>
      </c>
      <c r="X1506" s="4" t="s">
        <v>143</v>
      </c>
      <c r="Y1506" s="4" t="s">
        <v>103</v>
      </c>
      <c r="Z1506" t="str">
        <f t="shared" si="24"/>
        <v>Sep-23</v>
      </c>
    </row>
    <row r="1507" spans="1:26" ht="72" x14ac:dyDescent="0.3">
      <c r="A1507" s="10">
        <v>358</v>
      </c>
      <c r="B1507" s="4" t="s">
        <v>129</v>
      </c>
      <c r="C1507" s="4" t="s">
        <v>634</v>
      </c>
      <c r="D1507" s="4" t="s">
        <v>1097</v>
      </c>
      <c r="E1507" s="4" t="s">
        <v>103</v>
      </c>
      <c r="F1507" s="4" t="s">
        <v>131</v>
      </c>
      <c r="G1507" s="4" t="s">
        <v>132</v>
      </c>
      <c r="H1507" s="4" t="s">
        <v>133</v>
      </c>
      <c r="I1507" s="5" t="s">
        <v>4048</v>
      </c>
      <c r="J1507" s="5" t="s">
        <v>191</v>
      </c>
      <c r="K1507" s="5" t="s">
        <v>4052</v>
      </c>
      <c r="L1507" s="5" t="s">
        <v>235</v>
      </c>
      <c r="M1507" s="4" t="s">
        <v>137</v>
      </c>
      <c r="N1507" s="4" t="s">
        <v>5051</v>
      </c>
      <c r="O1507" s="4" t="s">
        <v>103</v>
      </c>
      <c r="P1507" s="4" t="s">
        <v>5052</v>
      </c>
      <c r="Q1507" s="4" t="s">
        <v>5053</v>
      </c>
      <c r="R1507" s="5">
        <v>60867</v>
      </c>
      <c r="S1507" s="5">
        <v>450</v>
      </c>
      <c r="T1507" s="5">
        <v>450</v>
      </c>
      <c r="U1507" s="4" t="s">
        <v>5054</v>
      </c>
      <c r="V1507" s="4" t="s">
        <v>197</v>
      </c>
      <c r="W1507" s="4" t="s">
        <v>103</v>
      </c>
      <c r="X1507" s="4" t="s">
        <v>143</v>
      </c>
      <c r="Y1507" s="4" t="s">
        <v>1234</v>
      </c>
      <c r="Z1507" t="str">
        <f t="shared" si="24"/>
        <v>Oct-23</v>
      </c>
    </row>
    <row r="1508" spans="1:26" ht="43.2" x14ac:dyDescent="0.3">
      <c r="A1508" s="10">
        <v>359</v>
      </c>
      <c r="B1508" s="4" t="s">
        <v>129</v>
      </c>
      <c r="C1508" s="4" t="s">
        <v>634</v>
      </c>
      <c r="D1508" s="4" t="s">
        <v>1097</v>
      </c>
      <c r="E1508" s="4" t="s">
        <v>103</v>
      </c>
      <c r="F1508" s="4" t="s">
        <v>131</v>
      </c>
      <c r="G1508" s="4" t="s">
        <v>132</v>
      </c>
      <c r="H1508" s="4" t="s">
        <v>133</v>
      </c>
      <c r="I1508" s="5" t="s">
        <v>4393</v>
      </c>
      <c r="J1508" s="5" t="s">
        <v>2100</v>
      </c>
      <c r="K1508" s="5" t="s">
        <v>4393</v>
      </c>
      <c r="L1508" s="5" t="s">
        <v>897</v>
      </c>
      <c r="M1508" s="4" t="s">
        <v>137</v>
      </c>
      <c r="N1508" s="4" t="s">
        <v>5055</v>
      </c>
      <c r="O1508" s="4" t="s">
        <v>103</v>
      </c>
      <c r="P1508" s="4" t="s">
        <v>5056</v>
      </c>
      <c r="Q1508" s="4" t="s">
        <v>5057</v>
      </c>
      <c r="R1508" s="5">
        <v>61081</v>
      </c>
      <c r="S1508" s="5">
        <v>30</v>
      </c>
      <c r="T1508" s="5">
        <v>30</v>
      </c>
      <c r="U1508" s="4" t="s">
        <v>814</v>
      </c>
      <c r="V1508" s="4" t="s">
        <v>197</v>
      </c>
      <c r="W1508" s="4" t="s">
        <v>103</v>
      </c>
      <c r="X1508" s="4" t="s">
        <v>143</v>
      </c>
      <c r="Y1508" s="4">
        <v>68315</v>
      </c>
      <c r="Z1508" t="str">
        <f t="shared" si="24"/>
        <v>Nov-23</v>
      </c>
    </row>
    <row r="1509" spans="1:26" ht="43.2" x14ac:dyDescent="0.3">
      <c r="A1509" s="10">
        <v>360</v>
      </c>
      <c r="B1509" s="4" t="s">
        <v>129</v>
      </c>
      <c r="C1509" s="4" t="s">
        <v>634</v>
      </c>
      <c r="D1509" s="4" t="s">
        <v>1097</v>
      </c>
      <c r="E1509" s="4" t="s">
        <v>103</v>
      </c>
      <c r="F1509" s="4" t="s">
        <v>131</v>
      </c>
      <c r="G1509" s="4" t="s">
        <v>132</v>
      </c>
      <c r="H1509" s="4" t="s">
        <v>133</v>
      </c>
      <c r="I1509" s="5" t="s">
        <v>4205</v>
      </c>
      <c r="J1509" s="5" t="s">
        <v>2267</v>
      </c>
      <c r="K1509" s="5" t="s">
        <v>4205</v>
      </c>
      <c r="L1509" s="5" t="s">
        <v>759</v>
      </c>
      <c r="M1509" s="4" t="s">
        <v>137</v>
      </c>
      <c r="N1509" s="4" t="s">
        <v>5058</v>
      </c>
      <c r="O1509" s="4" t="s">
        <v>5059</v>
      </c>
      <c r="P1509" s="4" t="s">
        <v>5060</v>
      </c>
      <c r="Q1509" s="4" t="s">
        <v>5061</v>
      </c>
      <c r="R1509" s="5">
        <v>61165</v>
      </c>
      <c r="S1509" s="5">
        <v>290</v>
      </c>
      <c r="T1509" s="5">
        <v>290</v>
      </c>
      <c r="U1509" s="4" t="s">
        <v>4318</v>
      </c>
      <c r="V1509" s="4" t="s">
        <v>151</v>
      </c>
      <c r="W1509" s="4" t="s">
        <v>103</v>
      </c>
      <c r="X1509" s="4" t="s">
        <v>143</v>
      </c>
      <c r="Y1509" s="4">
        <v>68332</v>
      </c>
      <c r="Z1509" t="str">
        <f t="shared" si="24"/>
        <v>Nov-23</v>
      </c>
    </row>
    <row r="1510" spans="1:26" ht="43.2" x14ac:dyDescent="0.3">
      <c r="A1510" s="10">
        <v>361</v>
      </c>
      <c r="B1510" s="4" t="s">
        <v>129</v>
      </c>
      <c r="C1510" s="4" t="s">
        <v>634</v>
      </c>
      <c r="D1510" s="4" t="s">
        <v>1097</v>
      </c>
      <c r="E1510" s="4" t="s">
        <v>103</v>
      </c>
      <c r="F1510" s="4" t="s">
        <v>131</v>
      </c>
      <c r="G1510" s="4" t="s">
        <v>132</v>
      </c>
      <c r="H1510" s="4" t="s">
        <v>133</v>
      </c>
      <c r="I1510" s="5" t="s">
        <v>4205</v>
      </c>
      <c r="J1510" s="5" t="s">
        <v>1605</v>
      </c>
      <c r="K1510" s="5" t="s">
        <v>4200</v>
      </c>
      <c r="L1510" s="5" t="s">
        <v>435</v>
      </c>
      <c r="M1510" s="4" t="s">
        <v>137</v>
      </c>
      <c r="N1510" s="4" t="s">
        <v>5062</v>
      </c>
      <c r="O1510" s="4" t="s">
        <v>103</v>
      </c>
      <c r="P1510" s="4" t="s">
        <v>5063</v>
      </c>
      <c r="Q1510" s="4" t="s">
        <v>5064</v>
      </c>
      <c r="R1510" s="5">
        <v>61150</v>
      </c>
      <c r="S1510" s="5">
        <v>220</v>
      </c>
      <c r="T1510" s="5">
        <v>220</v>
      </c>
      <c r="U1510" s="4" t="s">
        <v>5065</v>
      </c>
      <c r="V1510" s="4" t="s">
        <v>197</v>
      </c>
      <c r="W1510" s="4" t="s">
        <v>103</v>
      </c>
      <c r="X1510" s="4" t="s">
        <v>394</v>
      </c>
      <c r="Y1510" s="4" t="s">
        <v>152</v>
      </c>
      <c r="Z1510" t="str">
        <f t="shared" si="24"/>
        <v>Nov-23</v>
      </c>
    </row>
    <row r="1511" spans="1:26" ht="43.2" x14ac:dyDescent="0.3">
      <c r="A1511" s="10">
        <v>362</v>
      </c>
      <c r="B1511" s="4" t="s">
        <v>129</v>
      </c>
      <c r="C1511" s="4" t="s">
        <v>634</v>
      </c>
      <c r="D1511" s="4" t="s">
        <v>1097</v>
      </c>
      <c r="E1511" s="4" t="s">
        <v>103</v>
      </c>
      <c r="F1511" s="4" t="s">
        <v>131</v>
      </c>
      <c r="G1511" s="4" t="s">
        <v>132</v>
      </c>
      <c r="H1511" s="4" t="s">
        <v>133</v>
      </c>
      <c r="I1511" s="5" t="s">
        <v>4831</v>
      </c>
      <c r="J1511" s="5" t="s">
        <v>647</v>
      </c>
      <c r="K1511" s="5" t="s">
        <v>4831</v>
      </c>
      <c r="L1511" s="5" t="s">
        <v>175</v>
      </c>
      <c r="M1511" s="4" t="s">
        <v>137</v>
      </c>
      <c r="N1511" s="4" t="s">
        <v>5066</v>
      </c>
      <c r="O1511" s="4" t="s">
        <v>272</v>
      </c>
      <c r="P1511" s="4" t="s">
        <v>5067</v>
      </c>
      <c r="Q1511" s="4" t="s">
        <v>5068</v>
      </c>
      <c r="R1511" s="5">
        <v>61166</v>
      </c>
      <c r="S1511" s="5">
        <v>30</v>
      </c>
      <c r="T1511" s="5">
        <v>30</v>
      </c>
      <c r="U1511" s="4" t="s">
        <v>5069</v>
      </c>
      <c r="V1511" s="4" t="s">
        <v>142</v>
      </c>
      <c r="W1511" s="4" t="s">
        <v>103</v>
      </c>
      <c r="X1511" s="4" t="s">
        <v>143</v>
      </c>
      <c r="Y1511" s="4">
        <v>68356</v>
      </c>
      <c r="Z1511" t="str">
        <f t="shared" si="24"/>
        <v>Nov-23</v>
      </c>
    </row>
    <row r="1512" spans="1:26" ht="43.2" x14ac:dyDescent="0.3">
      <c r="A1512" s="10">
        <v>363</v>
      </c>
      <c r="B1512" s="4" t="s">
        <v>129</v>
      </c>
      <c r="C1512" s="4" t="s">
        <v>634</v>
      </c>
      <c r="D1512" s="4" t="s">
        <v>1097</v>
      </c>
      <c r="E1512" s="4" t="s">
        <v>103</v>
      </c>
      <c r="F1512" s="4" t="s">
        <v>131</v>
      </c>
      <c r="G1512" s="4" t="s">
        <v>132</v>
      </c>
      <c r="H1512" s="4" t="s">
        <v>167</v>
      </c>
      <c r="I1512" s="5" t="s">
        <v>4544</v>
      </c>
      <c r="J1512" s="5" t="s">
        <v>652</v>
      </c>
      <c r="K1512" s="5" t="s">
        <v>4544</v>
      </c>
      <c r="L1512" s="5" t="s">
        <v>161</v>
      </c>
      <c r="M1512" s="4" t="s">
        <v>223</v>
      </c>
      <c r="N1512" s="4" t="s">
        <v>5070</v>
      </c>
      <c r="O1512" s="4" t="s">
        <v>4749</v>
      </c>
      <c r="P1512" s="4" t="s">
        <v>5070</v>
      </c>
      <c r="Q1512" s="4" t="s">
        <v>5071</v>
      </c>
      <c r="R1512" s="5">
        <v>61241</v>
      </c>
      <c r="S1512" s="5">
        <v>60</v>
      </c>
      <c r="T1512" s="5">
        <v>60</v>
      </c>
      <c r="U1512" s="4" t="s">
        <v>4009</v>
      </c>
      <c r="V1512" s="4" t="s">
        <v>142</v>
      </c>
      <c r="W1512" s="4" t="s">
        <v>103</v>
      </c>
      <c r="X1512" s="4" t="s">
        <v>143</v>
      </c>
      <c r="Y1512" s="4" t="s">
        <v>152</v>
      </c>
      <c r="Z1512" t="str">
        <f t="shared" si="24"/>
        <v>Nov-23</v>
      </c>
    </row>
    <row r="1513" spans="1:26" ht="43.2" x14ac:dyDescent="0.3">
      <c r="A1513" s="10">
        <v>364</v>
      </c>
      <c r="B1513" s="4" t="s">
        <v>129</v>
      </c>
      <c r="C1513" s="4" t="s">
        <v>634</v>
      </c>
      <c r="D1513" s="4" t="s">
        <v>1097</v>
      </c>
      <c r="E1513" s="4" t="s">
        <v>103</v>
      </c>
      <c r="F1513" s="4" t="s">
        <v>131</v>
      </c>
      <c r="G1513" s="4" t="s">
        <v>132</v>
      </c>
      <c r="H1513" s="4" t="s">
        <v>167</v>
      </c>
      <c r="I1513" s="5" t="s">
        <v>4544</v>
      </c>
      <c r="J1513" s="5" t="s">
        <v>192</v>
      </c>
      <c r="K1513" s="5" t="s">
        <v>4881</v>
      </c>
      <c r="L1513" s="5" t="s">
        <v>216</v>
      </c>
      <c r="M1513" s="4" t="s">
        <v>223</v>
      </c>
      <c r="N1513" s="4" t="s">
        <v>5072</v>
      </c>
      <c r="O1513" s="4" t="s">
        <v>103</v>
      </c>
      <c r="P1513" s="4" t="s">
        <v>5072</v>
      </c>
      <c r="Q1513" s="4" t="s">
        <v>5073</v>
      </c>
      <c r="R1513" s="5">
        <v>61208</v>
      </c>
      <c r="S1513" s="5">
        <v>30</v>
      </c>
      <c r="T1513" s="5">
        <v>30</v>
      </c>
      <c r="U1513" s="4" t="s">
        <v>370</v>
      </c>
      <c r="V1513" s="4" t="s">
        <v>197</v>
      </c>
      <c r="W1513" s="4" t="s">
        <v>103</v>
      </c>
      <c r="X1513" s="4" t="s">
        <v>143</v>
      </c>
      <c r="Y1513" s="4" t="s">
        <v>152</v>
      </c>
      <c r="Z1513" t="str">
        <f t="shared" si="24"/>
        <v>Nov-23</v>
      </c>
    </row>
    <row r="1514" spans="1:26" ht="43.2" x14ac:dyDescent="0.3">
      <c r="A1514" s="10">
        <v>365</v>
      </c>
      <c r="B1514" s="4" t="s">
        <v>129</v>
      </c>
      <c r="C1514" s="4" t="s">
        <v>634</v>
      </c>
      <c r="D1514" s="4" t="s">
        <v>1097</v>
      </c>
      <c r="E1514" s="4" t="s">
        <v>103</v>
      </c>
      <c r="F1514" s="4" t="s">
        <v>131</v>
      </c>
      <c r="G1514" s="4" t="s">
        <v>132</v>
      </c>
      <c r="H1514" s="4" t="s">
        <v>167</v>
      </c>
      <c r="I1514" s="5" t="s">
        <v>4488</v>
      </c>
      <c r="J1514" s="5" t="s">
        <v>353</v>
      </c>
      <c r="K1514" s="5" t="s">
        <v>4488</v>
      </c>
      <c r="L1514" s="5" t="s">
        <v>760</v>
      </c>
      <c r="M1514" s="4" t="s">
        <v>223</v>
      </c>
      <c r="N1514" s="4" t="s">
        <v>5074</v>
      </c>
      <c r="O1514" s="4" t="s">
        <v>103</v>
      </c>
      <c r="P1514" s="4" t="s">
        <v>5075</v>
      </c>
      <c r="Q1514" s="4" t="s">
        <v>5076</v>
      </c>
      <c r="R1514" s="5">
        <v>61224</v>
      </c>
      <c r="S1514" s="5">
        <v>210</v>
      </c>
      <c r="T1514" s="5">
        <v>210</v>
      </c>
      <c r="U1514" s="4" t="s">
        <v>4290</v>
      </c>
      <c r="V1514" s="4" t="s">
        <v>151</v>
      </c>
      <c r="W1514" s="4" t="s">
        <v>103</v>
      </c>
      <c r="X1514" s="4" t="s">
        <v>143</v>
      </c>
      <c r="Y1514" s="4">
        <v>68381</v>
      </c>
      <c r="Z1514" t="str">
        <f t="shared" si="24"/>
        <v>Nov-23</v>
      </c>
    </row>
    <row r="1515" spans="1:26" ht="57.6" x14ac:dyDescent="0.3">
      <c r="A1515" s="10">
        <v>366</v>
      </c>
      <c r="B1515" s="4" t="s">
        <v>129</v>
      </c>
      <c r="C1515" s="4" t="s">
        <v>634</v>
      </c>
      <c r="D1515" s="4" t="s">
        <v>1097</v>
      </c>
      <c r="E1515" s="4" t="s">
        <v>103</v>
      </c>
      <c r="F1515" s="4" t="s">
        <v>131</v>
      </c>
      <c r="G1515" s="4" t="s">
        <v>132</v>
      </c>
      <c r="H1515" s="4" t="s">
        <v>167</v>
      </c>
      <c r="I1515" s="5" t="s">
        <v>4133</v>
      </c>
      <c r="J1515" s="5" t="s">
        <v>216</v>
      </c>
      <c r="K1515" s="5" t="s">
        <v>4133</v>
      </c>
      <c r="L1515" s="5" t="s">
        <v>435</v>
      </c>
      <c r="M1515" s="4" t="s">
        <v>223</v>
      </c>
      <c r="N1515" s="4" t="s">
        <v>5077</v>
      </c>
      <c r="O1515" s="4" t="s">
        <v>170</v>
      </c>
      <c r="P1515" s="4" t="s">
        <v>5077</v>
      </c>
      <c r="Q1515" s="4" t="s">
        <v>5078</v>
      </c>
      <c r="R1515" s="5">
        <v>61232</v>
      </c>
      <c r="S1515" s="5">
        <v>120</v>
      </c>
      <c r="T1515" s="5">
        <v>120</v>
      </c>
      <c r="U1515" s="4" t="s">
        <v>4009</v>
      </c>
      <c r="V1515" s="4" t="s">
        <v>197</v>
      </c>
      <c r="W1515" s="4" t="s">
        <v>103</v>
      </c>
      <c r="X1515" s="4" t="s">
        <v>143</v>
      </c>
      <c r="Y1515" s="4">
        <v>68382</v>
      </c>
      <c r="Z1515" t="str">
        <f t="shared" si="24"/>
        <v>Nov-23</v>
      </c>
    </row>
    <row r="1516" spans="1:26" ht="43.2" x14ac:dyDescent="0.3">
      <c r="A1516" s="10">
        <v>367</v>
      </c>
      <c r="B1516" s="4" t="s">
        <v>129</v>
      </c>
      <c r="C1516" s="4" t="s">
        <v>634</v>
      </c>
      <c r="D1516" s="4" t="s">
        <v>1097</v>
      </c>
      <c r="E1516" s="4" t="s">
        <v>103</v>
      </c>
      <c r="F1516" s="4" t="s">
        <v>131</v>
      </c>
      <c r="G1516" s="4" t="s">
        <v>132</v>
      </c>
      <c r="H1516" s="4" t="s">
        <v>133</v>
      </c>
      <c r="I1516" s="5" t="s">
        <v>4499</v>
      </c>
      <c r="J1516" s="5" t="s">
        <v>1468</v>
      </c>
      <c r="K1516" s="5" t="s">
        <v>4499</v>
      </c>
      <c r="L1516" s="5" t="s">
        <v>331</v>
      </c>
      <c r="M1516" s="4" t="s">
        <v>137</v>
      </c>
      <c r="N1516" s="4" t="s">
        <v>5079</v>
      </c>
      <c r="O1516" s="4" t="s">
        <v>103</v>
      </c>
      <c r="P1516" s="4" t="s">
        <v>5080</v>
      </c>
      <c r="Q1516" s="4" t="s">
        <v>5080</v>
      </c>
      <c r="R1516" s="5">
        <v>61311</v>
      </c>
      <c r="S1516" s="5">
        <v>45</v>
      </c>
      <c r="T1516" s="5">
        <v>45</v>
      </c>
      <c r="U1516" s="4" t="s">
        <v>5081</v>
      </c>
      <c r="V1516" s="4" t="s">
        <v>197</v>
      </c>
      <c r="W1516" s="4" t="s">
        <v>103</v>
      </c>
      <c r="X1516" s="4" t="s">
        <v>143</v>
      </c>
      <c r="Y1516" s="4" t="s">
        <v>152</v>
      </c>
      <c r="Z1516" t="str">
        <f t="shared" si="24"/>
        <v>Dec-23</v>
      </c>
    </row>
    <row r="1517" spans="1:26" ht="43.2" x14ac:dyDescent="0.3">
      <c r="A1517" s="10">
        <v>368</v>
      </c>
      <c r="B1517" s="4" t="s">
        <v>129</v>
      </c>
      <c r="C1517" s="4" t="s">
        <v>634</v>
      </c>
      <c r="D1517" s="4" t="s">
        <v>1097</v>
      </c>
      <c r="E1517" s="4" t="s">
        <v>103</v>
      </c>
      <c r="F1517" s="4" t="s">
        <v>131</v>
      </c>
      <c r="G1517" s="4" t="s">
        <v>132</v>
      </c>
      <c r="H1517" s="4" t="s">
        <v>133</v>
      </c>
      <c r="I1517" s="5" t="s">
        <v>4144</v>
      </c>
      <c r="J1517" s="5" t="s">
        <v>216</v>
      </c>
      <c r="K1517" s="5" t="s">
        <v>4144</v>
      </c>
      <c r="L1517" s="5" t="s">
        <v>202</v>
      </c>
      <c r="M1517" s="4" t="s">
        <v>137</v>
      </c>
      <c r="N1517" s="4" t="s">
        <v>5082</v>
      </c>
      <c r="O1517" s="4" t="s">
        <v>103</v>
      </c>
      <c r="P1517" s="4" t="s">
        <v>5083</v>
      </c>
      <c r="Q1517" s="4" t="s">
        <v>5083</v>
      </c>
      <c r="R1517" s="5">
        <v>61310</v>
      </c>
      <c r="S1517" s="5">
        <v>30</v>
      </c>
      <c r="T1517" s="5">
        <v>30</v>
      </c>
      <c r="U1517" s="4" t="s">
        <v>221</v>
      </c>
      <c r="V1517" s="4" t="s">
        <v>197</v>
      </c>
      <c r="W1517" s="4" t="s">
        <v>103</v>
      </c>
      <c r="X1517" s="4" t="s">
        <v>143</v>
      </c>
      <c r="Y1517" s="4" t="s">
        <v>152</v>
      </c>
      <c r="Z1517" t="str">
        <f t="shared" si="24"/>
        <v>Dec-23</v>
      </c>
    </row>
    <row r="1518" spans="1:26" ht="43.2" x14ac:dyDescent="0.3">
      <c r="A1518" s="10">
        <v>369</v>
      </c>
      <c r="B1518" s="4" t="s">
        <v>129</v>
      </c>
      <c r="C1518" s="4" t="s">
        <v>634</v>
      </c>
      <c r="D1518" s="4" t="s">
        <v>1097</v>
      </c>
      <c r="E1518" s="4" t="s">
        <v>103</v>
      </c>
      <c r="F1518" s="4" t="s">
        <v>131</v>
      </c>
      <c r="G1518" s="4" t="s">
        <v>166</v>
      </c>
      <c r="H1518" s="4" t="s">
        <v>133</v>
      </c>
      <c r="I1518" s="5" t="s">
        <v>4156</v>
      </c>
      <c r="J1518" s="5" t="s">
        <v>200</v>
      </c>
      <c r="K1518" s="5" t="s">
        <v>4156</v>
      </c>
      <c r="L1518" s="5" t="s">
        <v>2894</v>
      </c>
      <c r="M1518" s="4" t="s">
        <v>263</v>
      </c>
      <c r="N1518" s="4" t="s">
        <v>5084</v>
      </c>
      <c r="O1518" s="4" t="s">
        <v>103</v>
      </c>
      <c r="P1518" s="4" t="s">
        <v>5085</v>
      </c>
      <c r="Q1518" s="4" t="s">
        <v>5086</v>
      </c>
      <c r="R1518" s="5">
        <v>61381</v>
      </c>
      <c r="S1518" s="5">
        <v>25</v>
      </c>
      <c r="T1518" s="5">
        <v>25</v>
      </c>
      <c r="U1518" s="4" t="s">
        <v>4601</v>
      </c>
      <c r="V1518" s="4" t="s">
        <v>197</v>
      </c>
      <c r="W1518" s="4" t="s">
        <v>103</v>
      </c>
      <c r="X1518" s="4" t="s">
        <v>143</v>
      </c>
      <c r="Y1518" s="4" t="s">
        <v>103</v>
      </c>
      <c r="Z1518" t="str">
        <f t="shared" si="24"/>
        <v>Dec-23</v>
      </c>
    </row>
    <row r="1519" spans="1:26" ht="57.6" x14ac:dyDescent="0.3">
      <c r="A1519" s="10">
        <v>370</v>
      </c>
      <c r="B1519" s="4" t="s">
        <v>129</v>
      </c>
      <c r="C1519" s="4" t="s">
        <v>3779</v>
      </c>
      <c r="D1519" s="4" t="s">
        <v>5087</v>
      </c>
      <c r="E1519" s="4" t="s">
        <v>103</v>
      </c>
      <c r="F1519" s="4" t="s">
        <v>131</v>
      </c>
      <c r="G1519" s="4" t="s">
        <v>166</v>
      </c>
      <c r="H1519" s="4" t="s">
        <v>133</v>
      </c>
      <c r="I1519" s="5" t="s">
        <v>4006</v>
      </c>
      <c r="J1519" s="5" t="s">
        <v>331</v>
      </c>
      <c r="K1519" s="5" t="s">
        <v>4006</v>
      </c>
      <c r="L1519" s="5" t="s">
        <v>229</v>
      </c>
      <c r="M1519" s="4" t="s">
        <v>707</v>
      </c>
      <c r="N1519" s="4" t="s">
        <v>5088</v>
      </c>
      <c r="O1519" s="4" t="s">
        <v>4136</v>
      </c>
      <c r="P1519" s="4" t="s">
        <v>5089</v>
      </c>
      <c r="Q1519" s="4" t="s">
        <v>5090</v>
      </c>
      <c r="R1519" s="5">
        <v>60453</v>
      </c>
      <c r="S1519" s="5">
        <v>0</v>
      </c>
      <c r="T1519" s="5">
        <v>0</v>
      </c>
      <c r="U1519" s="4" t="s">
        <v>285</v>
      </c>
      <c r="V1519" s="4" t="s">
        <v>197</v>
      </c>
      <c r="W1519" s="4" t="s">
        <v>103</v>
      </c>
      <c r="X1519" s="4" t="s">
        <v>143</v>
      </c>
      <c r="Y1519" s="4" t="s">
        <v>103</v>
      </c>
      <c r="Z1519" t="str">
        <f t="shared" si="24"/>
        <v>Sep-23</v>
      </c>
    </row>
    <row r="1520" spans="1:26" ht="43.2" x14ac:dyDescent="0.3">
      <c r="A1520" s="10">
        <v>371</v>
      </c>
      <c r="B1520" s="4" t="s">
        <v>129</v>
      </c>
      <c r="C1520" s="4" t="s">
        <v>130</v>
      </c>
      <c r="D1520" s="4" t="s">
        <v>713</v>
      </c>
      <c r="E1520" s="4" t="s">
        <v>103</v>
      </c>
      <c r="F1520" s="4" t="s">
        <v>131</v>
      </c>
      <c r="G1520" s="4" t="s">
        <v>132</v>
      </c>
      <c r="H1520" s="4" t="s">
        <v>167</v>
      </c>
      <c r="I1520" s="5" t="s">
        <v>3967</v>
      </c>
      <c r="J1520" s="5" t="s">
        <v>5091</v>
      </c>
      <c r="K1520" s="5" t="s">
        <v>3967</v>
      </c>
      <c r="L1520" s="5" t="s">
        <v>247</v>
      </c>
      <c r="M1520" s="4" t="s">
        <v>203</v>
      </c>
      <c r="N1520" s="4" t="s">
        <v>5092</v>
      </c>
      <c r="O1520" s="4" t="s">
        <v>103</v>
      </c>
      <c r="P1520" s="4" t="s">
        <v>5092</v>
      </c>
      <c r="Q1520" s="4" t="s">
        <v>5093</v>
      </c>
      <c r="R1520" s="5">
        <v>60299</v>
      </c>
      <c r="S1520" s="5">
        <v>0</v>
      </c>
      <c r="T1520" s="5">
        <v>0</v>
      </c>
      <c r="U1520" s="4" t="s">
        <v>1371</v>
      </c>
      <c r="V1520" s="4" t="s">
        <v>151</v>
      </c>
      <c r="W1520" s="4" t="s">
        <v>103</v>
      </c>
      <c r="X1520" s="4" t="s">
        <v>143</v>
      </c>
      <c r="Y1520" s="4">
        <v>65888</v>
      </c>
      <c r="Z1520" t="str">
        <f t="shared" si="24"/>
        <v>Sep-23</v>
      </c>
    </row>
    <row r="1521" spans="1:26" ht="43.2" x14ac:dyDescent="0.3">
      <c r="A1521" s="10">
        <v>372</v>
      </c>
      <c r="B1521" s="4" t="s">
        <v>129</v>
      </c>
      <c r="C1521" s="4" t="s">
        <v>130</v>
      </c>
      <c r="D1521" s="4" t="s">
        <v>713</v>
      </c>
      <c r="E1521" s="4" t="s">
        <v>103</v>
      </c>
      <c r="F1521" s="4" t="s">
        <v>131</v>
      </c>
      <c r="G1521" s="4" t="s">
        <v>132</v>
      </c>
      <c r="H1521" s="4" t="s">
        <v>133</v>
      </c>
      <c r="I1521" s="5" t="s">
        <v>3985</v>
      </c>
      <c r="J1521" s="5" t="s">
        <v>652</v>
      </c>
      <c r="K1521" s="5" t="s">
        <v>3985</v>
      </c>
      <c r="L1521" s="5" t="s">
        <v>427</v>
      </c>
      <c r="M1521" s="4" t="s">
        <v>137</v>
      </c>
      <c r="N1521" s="4" t="s">
        <v>5094</v>
      </c>
      <c r="O1521" s="4" t="s">
        <v>103</v>
      </c>
      <c r="P1521" s="4" t="s">
        <v>5095</v>
      </c>
      <c r="Q1521" s="4" t="s">
        <v>5096</v>
      </c>
      <c r="R1521" s="5">
        <v>60346</v>
      </c>
      <c r="S1521" s="5">
        <v>120</v>
      </c>
      <c r="T1521" s="5">
        <v>120</v>
      </c>
      <c r="U1521" s="4" t="s">
        <v>4026</v>
      </c>
      <c r="V1521" s="4" t="s">
        <v>142</v>
      </c>
      <c r="W1521" s="4" t="s">
        <v>103</v>
      </c>
      <c r="X1521" s="4" t="s">
        <v>143</v>
      </c>
      <c r="Y1521" s="4">
        <v>67451</v>
      </c>
      <c r="Z1521" t="str">
        <f t="shared" si="24"/>
        <v>Sep-23</v>
      </c>
    </row>
    <row r="1522" spans="1:26" ht="86.4" x14ac:dyDescent="0.3">
      <c r="A1522" s="10">
        <v>373</v>
      </c>
      <c r="B1522" s="4" t="s">
        <v>129</v>
      </c>
      <c r="C1522" s="4" t="s">
        <v>130</v>
      </c>
      <c r="D1522" s="4" t="s">
        <v>713</v>
      </c>
      <c r="E1522" s="4" t="s">
        <v>103</v>
      </c>
      <c r="F1522" s="4" t="s">
        <v>131</v>
      </c>
      <c r="G1522" s="4" t="s">
        <v>132</v>
      </c>
      <c r="H1522" s="4" t="s">
        <v>133</v>
      </c>
      <c r="I1522" s="5" t="s">
        <v>3999</v>
      </c>
      <c r="J1522" s="5" t="s">
        <v>145</v>
      </c>
      <c r="K1522" s="5" t="s">
        <v>3999</v>
      </c>
      <c r="L1522" s="5" t="s">
        <v>155</v>
      </c>
      <c r="M1522" s="4" t="s">
        <v>137</v>
      </c>
      <c r="N1522" s="4" t="s">
        <v>5097</v>
      </c>
      <c r="O1522" s="4" t="s">
        <v>103</v>
      </c>
      <c r="P1522" s="4" t="s">
        <v>5098</v>
      </c>
      <c r="Q1522" s="4" t="s">
        <v>5099</v>
      </c>
      <c r="R1522" s="5">
        <v>60395</v>
      </c>
      <c r="S1522" s="5">
        <v>60</v>
      </c>
      <c r="T1522" s="5">
        <v>60</v>
      </c>
      <c r="U1522" s="4" t="s">
        <v>5100</v>
      </c>
      <c r="V1522" s="4" t="s">
        <v>151</v>
      </c>
      <c r="W1522" s="4" t="s">
        <v>103</v>
      </c>
      <c r="X1522" s="4" t="s">
        <v>143</v>
      </c>
      <c r="Y1522" s="4">
        <v>67468</v>
      </c>
      <c r="Z1522" t="str">
        <f t="shared" si="24"/>
        <v>Sep-23</v>
      </c>
    </row>
    <row r="1523" spans="1:26" ht="57.6" x14ac:dyDescent="0.3">
      <c r="A1523" s="10">
        <v>374</v>
      </c>
      <c r="B1523" s="4" t="s">
        <v>129</v>
      </c>
      <c r="C1523" s="4" t="s">
        <v>130</v>
      </c>
      <c r="D1523" s="4" t="s">
        <v>713</v>
      </c>
      <c r="E1523" s="4" t="s">
        <v>103</v>
      </c>
      <c r="F1523" s="4" t="s">
        <v>131</v>
      </c>
      <c r="G1523" s="4" t="s">
        <v>132</v>
      </c>
      <c r="H1523" s="4" t="s">
        <v>167</v>
      </c>
      <c r="I1523" s="5" t="s">
        <v>4224</v>
      </c>
      <c r="J1523" s="5" t="s">
        <v>145</v>
      </c>
      <c r="K1523" s="5" t="s">
        <v>4224</v>
      </c>
      <c r="L1523" s="5" t="s">
        <v>191</v>
      </c>
      <c r="M1523" s="4" t="s">
        <v>223</v>
      </c>
      <c r="N1523" s="4" t="s">
        <v>5101</v>
      </c>
      <c r="O1523" s="4" t="s">
        <v>170</v>
      </c>
      <c r="P1523" s="4" t="s">
        <v>5101</v>
      </c>
      <c r="Q1523" s="4" t="s">
        <v>5102</v>
      </c>
      <c r="R1523" s="5">
        <v>60435</v>
      </c>
      <c r="S1523" s="5">
        <v>480</v>
      </c>
      <c r="T1523" s="5">
        <v>480</v>
      </c>
      <c r="U1523" s="4" t="s">
        <v>417</v>
      </c>
      <c r="V1523" s="4" t="s">
        <v>151</v>
      </c>
      <c r="W1523" s="4" t="s">
        <v>103</v>
      </c>
      <c r="X1523" s="4" t="s">
        <v>143</v>
      </c>
      <c r="Y1523" s="4" t="s">
        <v>159</v>
      </c>
      <c r="Z1523" t="str">
        <f t="shared" si="24"/>
        <v>Sep-23</v>
      </c>
    </row>
    <row r="1524" spans="1:26" ht="43.2" x14ac:dyDescent="0.3">
      <c r="A1524" s="10">
        <v>375</v>
      </c>
      <c r="B1524" s="4" t="s">
        <v>129</v>
      </c>
      <c r="C1524" s="4" t="s">
        <v>130</v>
      </c>
      <c r="D1524" s="4" t="s">
        <v>713</v>
      </c>
      <c r="E1524" s="4" t="s">
        <v>103</v>
      </c>
      <c r="F1524" s="4" t="s">
        <v>131</v>
      </c>
      <c r="G1524" s="4" t="s">
        <v>166</v>
      </c>
      <c r="H1524" s="4" t="s">
        <v>167</v>
      </c>
      <c r="I1524" s="5" t="s">
        <v>4250</v>
      </c>
      <c r="J1524" s="5" t="s">
        <v>621</v>
      </c>
      <c r="K1524" s="5" t="s">
        <v>4250</v>
      </c>
      <c r="L1524" s="5" t="s">
        <v>247</v>
      </c>
      <c r="M1524" s="4" t="s">
        <v>168</v>
      </c>
      <c r="N1524" s="4" t="s">
        <v>5103</v>
      </c>
      <c r="O1524" s="4" t="s">
        <v>103</v>
      </c>
      <c r="P1524" s="4" t="s">
        <v>5104</v>
      </c>
      <c r="Q1524" s="4" t="s">
        <v>5105</v>
      </c>
      <c r="R1524" s="5">
        <v>60587</v>
      </c>
      <c r="S1524" s="5">
        <v>30</v>
      </c>
      <c r="T1524" s="5">
        <v>30</v>
      </c>
      <c r="U1524" s="4" t="s">
        <v>1371</v>
      </c>
      <c r="V1524" s="4" t="s">
        <v>151</v>
      </c>
      <c r="W1524" s="4" t="s">
        <v>103</v>
      </c>
      <c r="X1524" s="4" t="s">
        <v>143</v>
      </c>
      <c r="Y1524" s="4" t="s">
        <v>152</v>
      </c>
      <c r="Z1524" t="str">
        <f t="shared" si="24"/>
        <v>Sep-23</v>
      </c>
    </row>
    <row r="1525" spans="1:26" ht="43.2" x14ac:dyDescent="0.3">
      <c r="A1525" s="10">
        <v>376</v>
      </c>
      <c r="B1525" s="4" t="s">
        <v>129</v>
      </c>
      <c r="C1525" s="4" t="s">
        <v>130</v>
      </c>
      <c r="D1525" s="4" t="s">
        <v>713</v>
      </c>
      <c r="E1525" s="4" t="s">
        <v>103</v>
      </c>
      <c r="F1525" s="4" t="s">
        <v>131</v>
      </c>
      <c r="G1525" s="4" t="s">
        <v>132</v>
      </c>
      <c r="H1525" s="4" t="s">
        <v>167</v>
      </c>
      <c r="I1525" s="5" t="s">
        <v>4562</v>
      </c>
      <c r="J1525" s="5" t="s">
        <v>242</v>
      </c>
      <c r="K1525" s="5" t="s">
        <v>4562</v>
      </c>
      <c r="L1525" s="5" t="s">
        <v>353</v>
      </c>
      <c r="M1525" s="4" t="s">
        <v>223</v>
      </c>
      <c r="N1525" s="4" t="s">
        <v>5106</v>
      </c>
      <c r="O1525" s="4" t="s">
        <v>103</v>
      </c>
      <c r="P1525" s="4" t="s">
        <v>5107</v>
      </c>
      <c r="Q1525" s="4" t="s">
        <v>5108</v>
      </c>
      <c r="R1525" s="5">
        <v>61416</v>
      </c>
      <c r="S1525" s="5">
        <v>60</v>
      </c>
      <c r="T1525" s="5">
        <v>60</v>
      </c>
      <c r="U1525" s="4" t="s">
        <v>5109</v>
      </c>
      <c r="V1525" s="4" t="s">
        <v>151</v>
      </c>
      <c r="W1525" s="4" t="s">
        <v>103</v>
      </c>
      <c r="X1525" s="4" t="s">
        <v>143</v>
      </c>
      <c r="Y1525" s="4" t="s">
        <v>152</v>
      </c>
      <c r="Z1525" t="str">
        <f t="shared" si="24"/>
        <v>Dec-23</v>
      </c>
    </row>
    <row r="1526" spans="1:26" ht="43.2" x14ac:dyDescent="0.3">
      <c r="A1526" s="10">
        <v>377</v>
      </c>
      <c r="B1526" s="4" t="s">
        <v>129</v>
      </c>
      <c r="C1526" s="4" t="s">
        <v>130</v>
      </c>
      <c r="D1526" s="4" t="s">
        <v>1386</v>
      </c>
      <c r="E1526" s="4" t="s">
        <v>103</v>
      </c>
      <c r="F1526" s="4" t="s">
        <v>131</v>
      </c>
      <c r="G1526" s="4" t="s">
        <v>132</v>
      </c>
      <c r="H1526" s="4" t="s">
        <v>133</v>
      </c>
      <c r="I1526" s="5" t="s">
        <v>3984</v>
      </c>
      <c r="J1526" s="5" t="s">
        <v>155</v>
      </c>
      <c r="K1526" s="5" t="s">
        <v>3984</v>
      </c>
      <c r="L1526" s="5" t="s">
        <v>467</v>
      </c>
      <c r="M1526" s="4" t="s">
        <v>137</v>
      </c>
      <c r="N1526" s="4" t="s">
        <v>5110</v>
      </c>
      <c r="O1526" s="4" t="s">
        <v>103</v>
      </c>
      <c r="P1526" s="4" t="s">
        <v>5110</v>
      </c>
      <c r="Q1526" s="4" t="s">
        <v>5111</v>
      </c>
      <c r="R1526" s="5">
        <v>60332</v>
      </c>
      <c r="S1526" s="5">
        <v>60</v>
      </c>
      <c r="T1526" s="5">
        <v>60</v>
      </c>
      <c r="U1526" s="4" t="s">
        <v>245</v>
      </c>
      <c r="V1526" s="4" t="s">
        <v>151</v>
      </c>
      <c r="W1526" s="4" t="s">
        <v>103</v>
      </c>
      <c r="X1526" s="4" t="s">
        <v>143</v>
      </c>
      <c r="Y1526" s="4" t="s">
        <v>152</v>
      </c>
      <c r="Z1526" t="str">
        <f t="shared" si="24"/>
        <v>Sep-23</v>
      </c>
    </row>
    <row r="1527" spans="1:26" ht="43.2" x14ac:dyDescent="0.3">
      <c r="A1527" s="10">
        <v>378</v>
      </c>
      <c r="B1527" s="4" t="s">
        <v>129</v>
      </c>
      <c r="C1527" s="4" t="s">
        <v>130</v>
      </c>
      <c r="D1527" s="4" t="s">
        <v>1386</v>
      </c>
      <c r="E1527" s="4" t="s">
        <v>103</v>
      </c>
      <c r="F1527" s="4" t="s">
        <v>131</v>
      </c>
      <c r="G1527" s="4" t="s">
        <v>132</v>
      </c>
      <c r="H1527" s="4" t="s">
        <v>133</v>
      </c>
      <c r="I1527" s="5" t="s">
        <v>4220</v>
      </c>
      <c r="J1527" s="5" t="s">
        <v>183</v>
      </c>
      <c r="K1527" s="5" t="s">
        <v>4220</v>
      </c>
      <c r="L1527" s="5" t="s">
        <v>664</v>
      </c>
      <c r="M1527" s="4" t="s">
        <v>137</v>
      </c>
      <c r="N1527" s="4" t="s">
        <v>5112</v>
      </c>
      <c r="O1527" s="4" t="s">
        <v>103</v>
      </c>
      <c r="P1527" s="4" t="s">
        <v>5113</v>
      </c>
      <c r="Q1527" s="4" t="s">
        <v>5113</v>
      </c>
      <c r="R1527" s="5">
        <v>60408</v>
      </c>
      <c r="S1527" s="5">
        <v>60</v>
      </c>
      <c r="T1527" s="5">
        <v>60</v>
      </c>
      <c r="U1527" s="4" t="s">
        <v>5114</v>
      </c>
      <c r="V1527" s="4" t="s">
        <v>142</v>
      </c>
      <c r="W1527" s="4" t="s">
        <v>103</v>
      </c>
      <c r="X1527" s="4" t="s">
        <v>143</v>
      </c>
      <c r="Y1527" s="4" t="s">
        <v>159</v>
      </c>
      <c r="Z1527" t="str">
        <f t="shared" si="24"/>
        <v>Sep-23</v>
      </c>
    </row>
    <row r="1528" spans="1:26" ht="43.2" x14ac:dyDescent="0.3">
      <c r="A1528" s="10">
        <v>379</v>
      </c>
      <c r="B1528" s="4" t="s">
        <v>129</v>
      </c>
      <c r="C1528" s="4" t="s">
        <v>130</v>
      </c>
      <c r="D1528" s="4" t="s">
        <v>1386</v>
      </c>
      <c r="E1528" s="4" t="s">
        <v>103</v>
      </c>
      <c r="F1528" s="4" t="s">
        <v>131</v>
      </c>
      <c r="G1528" s="4" t="s">
        <v>166</v>
      </c>
      <c r="H1528" s="4" t="s">
        <v>133</v>
      </c>
      <c r="I1528" s="5" t="s">
        <v>4220</v>
      </c>
      <c r="J1528" s="5" t="s">
        <v>467</v>
      </c>
      <c r="K1528" s="5" t="s">
        <v>4220</v>
      </c>
      <c r="L1528" s="5" t="s">
        <v>262</v>
      </c>
      <c r="M1528" s="4" t="s">
        <v>263</v>
      </c>
      <c r="N1528" s="4" t="s">
        <v>5115</v>
      </c>
      <c r="O1528" s="4" t="s">
        <v>103</v>
      </c>
      <c r="P1528" s="4" t="s">
        <v>5115</v>
      </c>
      <c r="Q1528" s="4" t="s">
        <v>5116</v>
      </c>
      <c r="R1528" s="5">
        <v>60359</v>
      </c>
      <c r="S1528" s="5">
        <v>20</v>
      </c>
      <c r="T1528" s="5">
        <v>20</v>
      </c>
      <c r="U1528" s="4" t="s">
        <v>1467</v>
      </c>
      <c r="V1528" s="4" t="s">
        <v>151</v>
      </c>
      <c r="W1528" s="4" t="s">
        <v>103</v>
      </c>
      <c r="X1528" s="4" t="s">
        <v>143</v>
      </c>
      <c r="Y1528" s="4" t="s">
        <v>103</v>
      </c>
      <c r="Z1528" t="str">
        <f t="shared" si="24"/>
        <v>Sep-23</v>
      </c>
    </row>
    <row r="1529" spans="1:26" ht="43.2" x14ac:dyDescent="0.3">
      <c r="A1529" s="10">
        <v>380</v>
      </c>
      <c r="B1529" s="4" t="s">
        <v>129</v>
      </c>
      <c r="C1529" s="4" t="s">
        <v>130</v>
      </c>
      <c r="D1529" s="4" t="s">
        <v>1386</v>
      </c>
      <c r="E1529" s="4" t="s">
        <v>103</v>
      </c>
      <c r="F1529" s="4" t="s">
        <v>131</v>
      </c>
      <c r="G1529" s="4" t="s">
        <v>132</v>
      </c>
      <c r="H1529" s="4" t="s">
        <v>133</v>
      </c>
      <c r="I1529" s="5" t="s">
        <v>3996</v>
      </c>
      <c r="J1529" s="5" t="s">
        <v>216</v>
      </c>
      <c r="K1529" s="5" t="s">
        <v>3996</v>
      </c>
      <c r="L1529" s="5" t="s">
        <v>217</v>
      </c>
      <c r="M1529" s="4" t="s">
        <v>137</v>
      </c>
      <c r="N1529" s="4" t="s">
        <v>5117</v>
      </c>
      <c r="O1529" s="4" t="s">
        <v>103</v>
      </c>
      <c r="P1529" s="4" t="s">
        <v>5118</v>
      </c>
      <c r="Q1529" s="4" t="s">
        <v>5119</v>
      </c>
      <c r="R1529" s="5">
        <v>60392</v>
      </c>
      <c r="S1529" s="5">
        <v>45</v>
      </c>
      <c r="T1529" s="5">
        <v>45</v>
      </c>
      <c r="U1529" s="4" t="s">
        <v>4014</v>
      </c>
      <c r="V1529" s="4" t="s">
        <v>197</v>
      </c>
      <c r="W1529" s="4" t="s">
        <v>103</v>
      </c>
      <c r="X1529" s="4" t="s">
        <v>143</v>
      </c>
      <c r="Y1529" s="4">
        <v>67469</v>
      </c>
      <c r="Z1529" t="str">
        <f t="shared" si="24"/>
        <v>Sep-23</v>
      </c>
    </row>
    <row r="1530" spans="1:26" ht="43.2" x14ac:dyDescent="0.3">
      <c r="A1530" s="10">
        <v>381</v>
      </c>
      <c r="B1530" s="4" t="s">
        <v>129</v>
      </c>
      <c r="C1530" s="4" t="s">
        <v>130</v>
      </c>
      <c r="D1530" s="4" t="s">
        <v>1386</v>
      </c>
      <c r="E1530" s="4" t="s">
        <v>103</v>
      </c>
      <c r="F1530" s="4" t="s">
        <v>131</v>
      </c>
      <c r="G1530" s="4" t="s">
        <v>132</v>
      </c>
      <c r="H1530" s="4" t="s">
        <v>133</v>
      </c>
      <c r="I1530" s="5" t="s">
        <v>4244</v>
      </c>
      <c r="J1530" s="5" t="s">
        <v>5120</v>
      </c>
      <c r="K1530" s="5" t="s">
        <v>4244</v>
      </c>
      <c r="L1530" s="5" t="s">
        <v>5121</v>
      </c>
      <c r="M1530" s="4" t="s">
        <v>137</v>
      </c>
      <c r="N1530" s="4" t="s">
        <v>5122</v>
      </c>
      <c r="O1530" s="4" t="s">
        <v>103</v>
      </c>
      <c r="P1530" s="4" t="s">
        <v>5123</v>
      </c>
      <c r="Q1530" s="4" t="s">
        <v>5124</v>
      </c>
      <c r="R1530" s="5">
        <v>60512</v>
      </c>
      <c r="S1530" s="5">
        <v>36</v>
      </c>
      <c r="T1530" s="5">
        <v>36</v>
      </c>
      <c r="U1530" s="4" t="s">
        <v>5125</v>
      </c>
      <c r="V1530" s="4" t="s">
        <v>197</v>
      </c>
      <c r="W1530" s="4" t="s">
        <v>103</v>
      </c>
      <c r="X1530" s="4" t="s">
        <v>143</v>
      </c>
      <c r="Y1530" s="4" t="s">
        <v>1234</v>
      </c>
      <c r="Z1530" t="str">
        <f t="shared" si="24"/>
        <v>Sep-23</v>
      </c>
    </row>
    <row r="1531" spans="1:26" ht="43.2" x14ac:dyDescent="0.3">
      <c r="A1531" s="10">
        <v>382</v>
      </c>
      <c r="B1531" s="4" t="s">
        <v>129</v>
      </c>
      <c r="C1531" s="4" t="s">
        <v>130</v>
      </c>
      <c r="D1531" s="4" t="s">
        <v>1386</v>
      </c>
      <c r="E1531" s="4" t="s">
        <v>103</v>
      </c>
      <c r="F1531" s="4" t="s">
        <v>131</v>
      </c>
      <c r="G1531" s="4" t="s">
        <v>132</v>
      </c>
      <c r="H1531" s="4" t="s">
        <v>133</v>
      </c>
      <c r="I1531" s="5" t="s">
        <v>4254</v>
      </c>
      <c r="J1531" s="5" t="s">
        <v>884</v>
      </c>
      <c r="K1531" s="5" t="s">
        <v>4254</v>
      </c>
      <c r="L1531" s="5" t="s">
        <v>588</v>
      </c>
      <c r="M1531" s="4" t="s">
        <v>137</v>
      </c>
      <c r="N1531" s="4" t="s">
        <v>5126</v>
      </c>
      <c r="O1531" s="4" t="s">
        <v>103</v>
      </c>
      <c r="P1531" s="4" t="s">
        <v>5127</v>
      </c>
      <c r="Q1531" s="4" t="s">
        <v>5128</v>
      </c>
      <c r="R1531" s="5">
        <v>60579</v>
      </c>
      <c r="S1531" s="5">
        <v>30</v>
      </c>
      <c r="T1531" s="5">
        <v>30</v>
      </c>
      <c r="U1531" s="4" t="s">
        <v>1467</v>
      </c>
      <c r="V1531" s="4" t="s">
        <v>197</v>
      </c>
      <c r="W1531" s="4" t="s">
        <v>103</v>
      </c>
      <c r="X1531" s="4" t="s">
        <v>143</v>
      </c>
      <c r="Y1531" s="4" t="s">
        <v>152</v>
      </c>
      <c r="Z1531" t="str">
        <f t="shared" si="24"/>
        <v>Sep-23</v>
      </c>
    </row>
    <row r="1532" spans="1:26" ht="43.2" x14ac:dyDescent="0.3">
      <c r="A1532" s="10">
        <v>383</v>
      </c>
      <c r="B1532" s="4" t="s">
        <v>129</v>
      </c>
      <c r="C1532" s="4" t="s">
        <v>130</v>
      </c>
      <c r="D1532" s="4" t="s">
        <v>1386</v>
      </c>
      <c r="E1532" s="4" t="s">
        <v>103</v>
      </c>
      <c r="F1532" s="4" t="s">
        <v>131</v>
      </c>
      <c r="G1532" s="4" t="s">
        <v>132</v>
      </c>
      <c r="H1532" s="4" t="s">
        <v>167</v>
      </c>
      <c r="I1532" s="5" t="s">
        <v>4269</v>
      </c>
      <c r="J1532" s="5" t="s">
        <v>427</v>
      </c>
      <c r="K1532" s="5" t="s">
        <v>4269</v>
      </c>
      <c r="L1532" s="5" t="s">
        <v>487</v>
      </c>
      <c r="M1532" s="4" t="s">
        <v>223</v>
      </c>
      <c r="N1532" s="4" t="s">
        <v>1395</v>
      </c>
      <c r="O1532" s="4" t="s">
        <v>103</v>
      </c>
      <c r="P1532" s="4" t="s">
        <v>1395</v>
      </c>
      <c r="Q1532" s="4" t="s">
        <v>5129</v>
      </c>
      <c r="R1532" s="5">
        <v>60646</v>
      </c>
      <c r="S1532" s="5">
        <v>30</v>
      </c>
      <c r="T1532" s="5">
        <v>30</v>
      </c>
      <c r="U1532" s="4" t="s">
        <v>377</v>
      </c>
      <c r="V1532" s="4" t="s">
        <v>142</v>
      </c>
      <c r="W1532" s="4" t="s">
        <v>103</v>
      </c>
      <c r="X1532" s="4" t="s">
        <v>143</v>
      </c>
      <c r="Y1532" s="4" t="s">
        <v>152</v>
      </c>
      <c r="Z1532" t="str">
        <f t="shared" si="24"/>
        <v>Sep-23</v>
      </c>
    </row>
    <row r="1533" spans="1:26" ht="43.2" x14ac:dyDescent="0.3">
      <c r="A1533" s="10">
        <v>384</v>
      </c>
      <c r="B1533" s="4" t="s">
        <v>129</v>
      </c>
      <c r="C1533" s="4" t="s">
        <v>130</v>
      </c>
      <c r="D1533" s="4" t="s">
        <v>1386</v>
      </c>
      <c r="E1533" s="4" t="s">
        <v>103</v>
      </c>
      <c r="F1533" s="4" t="s">
        <v>131</v>
      </c>
      <c r="G1533" s="4" t="s">
        <v>166</v>
      </c>
      <c r="H1533" s="4" t="s">
        <v>133</v>
      </c>
      <c r="I1533" s="5" t="s">
        <v>4274</v>
      </c>
      <c r="J1533" s="5" t="s">
        <v>696</v>
      </c>
      <c r="K1533" s="5" t="s">
        <v>4274</v>
      </c>
      <c r="L1533" s="5" t="s">
        <v>995</v>
      </c>
      <c r="M1533" s="4" t="s">
        <v>263</v>
      </c>
      <c r="N1533" s="4" t="s">
        <v>5130</v>
      </c>
      <c r="O1533" s="4" t="s">
        <v>103</v>
      </c>
      <c r="P1533" s="4" t="s">
        <v>5130</v>
      </c>
      <c r="Q1533" s="4" t="s">
        <v>5131</v>
      </c>
      <c r="R1533" s="5">
        <v>60643</v>
      </c>
      <c r="S1533" s="5">
        <v>30</v>
      </c>
      <c r="T1533" s="5">
        <v>30</v>
      </c>
      <c r="U1533" s="4" t="s">
        <v>4718</v>
      </c>
      <c r="V1533" s="4" t="s">
        <v>197</v>
      </c>
      <c r="W1533" s="4" t="s">
        <v>103</v>
      </c>
      <c r="X1533" s="4" t="s">
        <v>143</v>
      </c>
      <c r="Y1533" s="4" t="s">
        <v>103</v>
      </c>
      <c r="Z1533" t="str">
        <f t="shared" si="24"/>
        <v>Sep-23</v>
      </c>
    </row>
    <row r="1534" spans="1:26" ht="43.2" x14ac:dyDescent="0.3">
      <c r="A1534" s="10">
        <v>385</v>
      </c>
      <c r="B1534" s="4" t="s">
        <v>129</v>
      </c>
      <c r="C1534" s="4" t="s">
        <v>130</v>
      </c>
      <c r="D1534" s="4" t="s">
        <v>1386</v>
      </c>
      <c r="E1534" s="4" t="s">
        <v>103</v>
      </c>
      <c r="F1534" s="4" t="s">
        <v>131</v>
      </c>
      <c r="G1534" s="4" t="s">
        <v>132</v>
      </c>
      <c r="H1534" s="4" t="s">
        <v>167</v>
      </c>
      <c r="I1534" s="5" t="s">
        <v>4019</v>
      </c>
      <c r="J1534" s="5" t="s">
        <v>487</v>
      </c>
      <c r="K1534" s="5" t="s">
        <v>4019</v>
      </c>
      <c r="L1534" s="5" t="s">
        <v>361</v>
      </c>
      <c r="M1534" s="4" t="s">
        <v>203</v>
      </c>
      <c r="N1534" s="4" t="s">
        <v>5132</v>
      </c>
      <c r="O1534" s="4" t="s">
        <v>103</v>
      </c>
      <c r="P1534" s="4" t="s">
        <v>5133</v>
      </c>
      <c r="Q1534" s="4" t="s">
        <v>5134</v>
      </c>
      <c r="R1534" s="5">
        <v>60753</v>
      </c>
      <c r="S1534" s="5">
        <v>0</v>
      </c>
      <c r="T1534" s="5">
        <v>0</v>
      </c>
      <c r="U1534" s="4" t="s">
        <v>1713</v>
      </c>
      <c r="V1534" s="4" t="s">
        <v>142</v>
      </c>
      <c r="W1534" s="4" t="s">
        <v>103</v>
      </c>
      <c r="X1534" s="4" t="s">
        <v>143</v>
      </c>
      <c r="Y1534" s="4">
        <v>66517</v>
      </c>
      <c r="Z1534" t="str">
        <f t="shared" ref="Z1534:Z1597" si="25">IF(AND(DAY(K1534) = 1, V1534 = "Third Shift"), TEXT(K1534 - 1, "mmm-yy"), IF(MONTH(K1534) &lt;&gt; MONTH(I1534), TEXT(K1534, "mmm-yy"), TEXT(I1534, "mmm-yy")))</f>
        <v>Sep-23</v>
      </c>
    </row>
    <row r="1535" spans="1:26" ht="43.2" x14ac:dyDescent="0.3">
      <c r="A1535" s="10">
        <v>386</v>
      </c>
      <c r="B1535" s="4" t="s">
        <v>129</v>
      </c>
      <c r="C1535" s="4" t="s">
        <v>130</v>
      </c>
      <c r="D1535" s="4" t="s">
        <v>1386</v>
      </c>
      <c r="E1535" s="4" t="s">
        <v>103</v>
      </c>
      <c r="F1535" s="4" t="s">
        <v>131</v>
      </c>
      <c r="G1535" s="4" t="s">
        <v>132</v>
      </c>
      <c r="H1535" s="4" t="s">
        <v>133</v>
      </c>
      <c r="I1535" s="5" t="s">
        <v>4027</v>
      </c>
      <c r="J1535" s="5" t="s">
        <v>2255</v>
      </c>
      <c r="K1535" s="5" t="s">
        <v>4027</v>
      </c>
      <c r="L1535" s="5" t="s">
        <v>1492</v>
      </c>
      <c r="M1535" s="4" t="s">
        <v>137</v>
      </c>
      <c r="N1535" s="4" t="s">
        <v>5135</v>
      </c>
      <c r="O1535" s="4" t="s">
        <v>103</v>
      </c>
      <c r="P1535" s="4" t="s">
        <v>5136</v>
      </c>
      <c r="Q1535" s="4" t="s">
        <v>5136</v>
      </c>
      <c r="R1535" s="5">
        <v>60769</v>
      </c>
      <c r="S1535" s="5">
        <v>40</v>
      </c>
      <c r="T1535" s="5">
        <v>40</v>
      </c>
      <c r="U1535" s="4" t="s">
        <v>491</v>
      </c>
      <c r="V1535" s="4" t="s">
        <v>142</v>
      </c>
      <c r="W1535" s="4" t="s">
        <v>103</v>
      </c>
      <c r="X1535" s="4" t="s">
        <v>143</v>
      </c>
      <c r="Y1535" s="4">
        <v>66744</v>
      </c>
      <c r="Z1535" t="str">
        <f t="shared" si="25"/>
        <v>Sep-23</v>
      </c>
    </row>
    <row r="1536" spans="1:26" ht="43.2" x14ac:dyDescent="0.3">
      <c r="A1536" s="10">
        <v>387</v>
      </c>
      <c r="B1536" s="4" t="s">
        <v>129</v>
      </c>
      <c r="C1536" s="4" t="s">
        <v>130</v>
      </c>
      <c r="D1536" s="4" t="s">
        <v>1386</v>
      </c>
      <c r="E1536" s="4" t="s">
        <v>103</v>
      </c>
      <c r="F1536" s="4" t="s">
        <v>131</v>
      </c>
      <c r="G1536" s="4" t="s">
        <v>132</v>
      </c>
      <c r="H1536" s="4" t="s">
        <v>133</v>
      </c>
      <c r="I1536" s="5" t="s">
        <v>4031</v>
      </c>
      <c r="J1536" s="5" t="s">
        <v>200</v>
      </c>
      <c r="K1536" s="5" t="s">
        <v>4031</v>
      </c>
      <c r="L1536" s="5" t="s">
        <v>192</v>
      </c>
      <c r="M1536" s="4" t="s">
        <v>137</v>
      </c>
      <c r="N1536" s="4" t="s">
        <v>5130</v>
      </c>
      <c r="O1536" s="4" t="s">
        <v>103</v>
      </c>
      <c r="P1536" s="4" t="s">
        <v>5137</v>
      </c>
      <c r="Q1536" s="4" t="s">
        <v>5138</v>
      </c>
      <c r="R1536" s="5">
        <v>60731</v>
      </c>
      <c r="S1536" s="5">
        <v>30</v>
      </c>
      <c r="T1536" s="5">
        <v>30</v>
      </c>
      <c r="U1536" s="4" t="s">
        <v>4854</v>
      </c>
      <c r="V1536" s="4" t="s">
        <v>197</v>
      </c>
      <c r="W1536" s="4" t="s">
        <v>103</v>
      </c>
      <c r="X1536" s="4" t="s">
        <v>143</v>
      </c>
      <c r="Y1536" s="4">
        <v>66747</v>
      </c>
      <c r="Z1536" t="str">
        <f t="shared" si="25"/>
        <v>Sep-23</v>
      </c>
    </row>
    <row r="1537" spans="1:26" ht="43.2" x14ac:dyDescent="0.3">
      <c r="A1537" s="10">
        <v>388</v>
      </c>
      <c r="B1537" s="4" t="s">
        <v>129</v>
      </c>
      <c r="C1537" s="4" t="s">
        <v>130</v>
      </c>
      <c r="D1537" s="4" t="s">
        <v>1386</v>
      </c>
      <c r="E1537" s="4" t="s">
        <v>103</v>
      </c>
      <c r="F1537" s="4" t="s">
        <v>131</v>
      </c>
      <c r="G1537" s="4" t="s">
        <v>166</v>
      </c>
      <c r="H1537" s="4" t="s">
        <v>133</v>
      </c>
      <c r="I1537" s="5" t="s">
        <v>4038</v>
      </c>
      <c r="J1537" s="5" t="s">
        <v>1245</v>
      </c>
      <c r="K1537" s="5" t="s">
        <v>4038</v>
      </c>
      <c r="L1537" s="5" t="s">
        <v>422</v>
      </c>
      <c r="M1537" s="4" t="s">
        <v>263</v>
      </c>
      <c r="N1537" s="4" t="s">
        <v>5126</v>
      </c>
      <c r="O1537" s="4" t="s">
        <v>103</v>
      </c>
      <c r="P1537" s="4" t="s">
        <v>5126</v>
      </c>
      <c r="Q1537" s="4" t="s">
        <v>5139</v>
      </c>
      <c r="R1537" s="5">
        <v>60725</v>
      </c>
      <c r="S1537" s="5">
        <v>30</v>
      </c>
      <c r="T1537" s="5">
        <v>30</v>
      </c>
      <c r="U1537" s="4" t="s">
        <v>1467</v>
      </c>
      <c r="V1537" s="4" t="s">
        <v>151</v>
      </c>
      <c r="W1537" s="4" t="s">
        <v>103</v>
      </c>
      <c r="X1537" s="4" t="s">
        <v>143</v>
      </c>
      <c r="Y1537" s="4" t="s">
        <v>103</v>
      </c>
      <c r="Z1537" t="str">
        <f t="shared" si="25"/>
        <v>Sep-23</v>
      </c>
    </row>
    <row r="1538" spans="1:26" ht="43.2" x14ac:dyDescent="0.3">
      <c r="A1538" s="10">
        <v>389</v>
      </c>
      <c r="B1538" s="4" t="s">
        <v>129</v>
      </c>
      <c r="C1538" s="4" t="s">
        <v>130</v>
      </c>
      <c r="D1538" s="4" t="s">
        <v>1386</v>
      </c>
      <c r="E1538" s="4" t="s">
        <v>103</v>
      </c>
      <c r="F1538" s="4" t="s">
        <v>131</v>
      </c>
      <c r="G1538" s="4" t="s">
        <v>132</v>
      </c>
      <c r="H1538" s="4" t="s">
        <v>133</v>
      </c>
      <c r="I1538" s="5" t="s">
        <v>4052</v>
      </c>
      <c r="J1538" s="5" t="s">
        <v>647</v>
      </c>
      <c r="K1538" s="5" t="s">
        <v>4052</v>
      </c>
      <c r="L1538" s="5" t="s">
        <v>175</v>
      </c>
      <c r="M1538" s="4" t="s">
        <v>137</v>
      </c>
      <c r="N1538" s="4" t="s">
        <v>5140</v>
      </c>
      <c r="O1538" s="4" t="s">
        <v>103</v>
      </c>
      <c r="P1538" s="4" t="s">
        <v>5140</v>
      </c>
      <c r="Q1538" s="4" t="s">
        <v>5141</v>
      </c>
      <c r="R1538" s="5">
        <v>60802</v>
      </c>
      <c r="S1538" s="5">
        <v>30</v>
      </c>
      <c r="T1538" s="5">
        <v>30</v>
      </c>
      <c r="U1538" s="4" t="s">
        <v>472</v>
      </c>
      <c r="V1538" s="4" t="s">
        <v>142</v>
      </c>
      <c r="W1538" s="4" t="s">
        <v>103</v>
      </c>
      <c r="X1538" s="4" t="s">
        <v>143</v>
      </c>
      <c r="Y1538" s="4">
        <v>66770</v>
      </c>
      <c r="Z1538" t="str">
        <f t="shared" si="25"/>
        <v>Oct-23</v>
      </c>
    </row>
    <row r="1539" spans="1:26" ht="43.2" x14ac:dyDescent="0.3">
      <c r="A1539" s="10">
        <v>390</v>
      </c>
      <c r="B1539" s="4" t="s">
        <v>129</v>
      </c>
      <c r="C1539" s="4" t="s">
        <v>130</v>
      </c>
      <c r="D1539" s="4" t="s">
        <v>1386</v>
      </c>
      <c r="E1539" s="4" t="s">
        <v>103</v>
      </c>
      <c r="F1539" s="4" t="s">
        <v>131</v>
      </c>
      <c r="G1539" s="4" t="s">
        <v>132</v>
      </c>
      <c r="H1539" s="4" t="s">
        <v>133</v>
      </c>
      <c r="I1539" s="5" t="s">
        <v>4056</v>
      </c>
      <c r="J1539" s="5" t="s">
        <v>176</v>
      </c>
      <c r="K1539" s="5" t="s">
        <v>4056</v>
      </c>
      <c r="L1539" s="5" t="s">
        <v>361</v>
      </c>
      <c r="M1539" s="4" t="s">
        <v>137</v>
      </c>
      <c r="N1539" s="4" t="s">
        <v>5130</v>
      </c>
      <c r="O1539" s="4" t="s">
        <v>103</v>
      </c>
      <c r="P1539" s="4" t="s">
        <v>5130</v>
      </c>
      <c r="Q1539" s="4" t="s">
        <v>5142</v>
      </c>
      <c r="R1539" s="5">
        <v>60813</v>
      </c>
      <c r="S1539" s="5">
        <v>30</v>
      </c>
      <c r="T1539" s="5">
        <v>30</v>
      </c>
      <c r="U1539" s="4" t="s">
        <v>1467</v>
      </c>
      <c r="V1539" s="4" t="s">
        <v>142</v>
      </c>
      <c r="W1539" s="4" t="s">
        <v>103</v>
      </c>
      <c r="X1539" s="4" t="s">
        <v>143</v>
      </c>
      <c r="Y1539" s="4">
        <v>99999</v>
      </c>
      <c r="Z1539" t="str">
        <f t="shared" si="25"/>
        <v>Oct-23</v>
      </c>
    </row>
    <row r="1540" spans="1:26" ht="43.2" x14ac:dyDescent="0.3">
      <c r="A1540" s="10">
        <v>391</v>
      </c>
      <c r="B1540" s="4" t="s">
        <v>129</v>
      </c>
      <c r="C1540" s="4" t="s">
        <v>130</v>
      </c>
      <c r="D1540" s="4" t="s">
        <v>1386</v>
      </c>
      <c r="E1540" s="4" t="s">
        <v>103</v>
      </c>
      <c r="F1540" s="4" t="s">
        <v>131</v>
      </c>
      <c r="G1540" s="4" t="s">
        <v>132</v>
      </c>
      <c r="H1540" s="4" t="s">
        <v>133</v>
      </c>
      <c r="I1540" s="5" t="s">
        <v>4056</v>
      </c>
      <c r="J1540" s="5" t="s">
        <v>409</v>
      </c>
      <c r="K1540" s="5" t="s">
        <v>4056</v>
      </c>
      <c r="L1540" s="5" t="s">
        <v>1038</v>
      </c>
      <c r="M1540" s="4" t="s">
        <v>137</v>
      </c>
      <c r="N1540" s="4" t="s">
        <v>5143</v>
      </c>
      <c r="O1540" s="4" t="s">
        <v>103</v>
      </c>
      <c r="P1540" s="4" t="s">
        <v>4833</v>
      </c>
      <c r="Q1540" s="4" t="s">
        <v>103</v>
      </c>
      <c r="R1540" s="5">
        <v>60805</v>
      </c>
      <c r="S1540" s="5">
        <v>30</v>
      </c>
      <c r="T1540" s="5">
        <v>30</v>
      </c>
      <c r="U1540" s="4" t="s">
        <v>4065</v>
      </c>
      <c r="V1540" s="4" t="s">
        <v>197</v>
      </c>
      <c r="W1540" s="4" t="s">
        <v>103</v>
      </c>
      <c r="X1540" s="4" t="s">
        <v>143</v>
      </c>
      <c r="Y1540" s="4">
        <v>66781</v>
      </c>
      <c r="Z1540" t="str">
        <f t="shared" si="25"/>
        <v>Oct-23</v>
      </c>
    </row>
    <row r="1541" spans="1:26" ht="43.2" x14ac:dyDescent="0.3">
      <c r="A1541" s="10">
        <v>392</v>
      </c>
      <c r="B1541" s="4" t="s">
        <v>129</v>
      </c>
      <c r="C1541" s="4" t="s">
        <v>130</v>
      </c>
      <c r="D1541" s="4" t="s">
        <v>1386</v>
      </c>
      <c r="E1541" s="4" t="s">
        <v>103</v>
      </c>
      <c r="F1541" s="4" t="s">
        <v>131</v>
      </c>
      <c r="G1541" s="4" t="s">
        <v>132</v>
      </c>
      <c r="H1541" s="4" t="s">
        <v>133</v>
      </c>
      <c r="I1541" s="5" t="s">
        <v>4421</v>
      </c>
      <c r="J1541" s="5" t="s">
        <v>309</v>
      </c>
      <c r="K1541" s="5" t="s">
        <v>4421</v>
      </c>
      <c r="L1541" s="5" t="s">
        <v>906</v>
      </c>
      <c r="M1541" s="4" t="s">
        <v>137</v>
      </c>
      <c r="N1541" s="4" t="s">
        <v>5144</v>
      </c>
      <c r="O1541" s="4" t="s">
        <v>103</v>
      </c>
      <c r="P1541" s="4" t="s">
        <v>5145</v>
      </c>
      <c r="Q1541" s="4" t="s">
        <v>938</v>
      </c>
      <c r="R1541" s="5">
        <v>60849</v>
      </c>
      <c r="S1541" s="5">
        <v>40</v>
      </c>
      <c r="T1541" s="5">
        <v>40</v>
      </c>
      <c r="U1541" s="4" t="s">
        <v>4014</v>
      </c>
      <c r="V1541" s="4" t="s">
        <v>142</v>
      </c>
      <c r="W1541" s="4" t="s">
        <v>103</v>
      </c>
      <c r="X1541" s="4" t="s">
        <v>143</v>
      </c>
      <c r="Y1541" s="4">
        <v>66785</v>
      </c>
      <c r="Z1541" t="str">
        <f t="shared" si="25"/>
        <v>Oct-23</v>
      </c>
    </row>
    <row r="1542" spans="1:26" ht="43.2" x14ac:dyDescent="0.3">
      <c r="A1542" s="10">
        <v>393</v>
      </c>
      <c r="B1542" s="4" t="s">
        <v>129</v>
      </c>
      <c r="C1542" s="4" t="s">
        <v>130</v>
      </c>
      <c r="D1542" s="4" t="s">
        <v>1386</v>
      </c>
      <c r="E1542" s="4" t="s">
        <v>103</v>
      </c>
      <c r="F1542" s="4" t="s">
        <v>131</v>
      </c>
      <c r="G1542" s="4" t="s">
        <v>132</v>
      </c>
      <c r="H1542" s="4" t="s">
        <v>133</v>
      </c>
      <c r="I1542" s="5" t="s">
        <v>4421</v>
      </c>
      <c r="J1542" s="5" t="s">
        <v>192</v>
      </c>
      <c r="K1542" s="5" t="s">
        <v>4066</v>
      </c>
      <c r="L1542" s="5" t="s">
        <v>216</v>
      </c>
      <c r="M1542" s="4" t="s">
        <v>137</v>
      </c>
      <c r="N1542" s="4" t="s">
        <v>5140</v>
      </c>
      <c r="O1542" s="4" t="s">
        <v>103</v>
      </c>
      <c r="P1542" s="4" t="s">
        <v>5140</v>
      </c>
      <c r="Q1542" s="4" t="s">
        <v>5146</v>
      </c>
      <c r="R1542" s="5">
        <v>60835</v>
      </c>
      <c r="S1542" s="5">
        <v>30</v>
      </c>
      <c r="T1542" s="5">
        <v>30</v>
      </c>
      <c r="U1542" s="4" t="s">
        <v>2127</v>
      </c>
      <c r="V1542" s="4" t="s">
        <v>197</v>
      </c>
      <c r="W1542" s="4" t="s">
        <v>103</v>
      </c>
      <c r="X1542" s="4" t="s">
        <v>143</v>
      </c>
      <c r="Y1542" s="4">
        <v>66790</v>
      </c>
      <c r="Z1542" t="str">
        <f t="shared" si="25"/>
        <v>Oct-23</v>
      </c>
    </row>
    <row r="1543" spans="1:26" ht="43.2" x14ac:dyDescent="0.3">
      <c r="A1543" s="10">
        <v>394</v>
      </c>
      <c r="B1543" s="4" t="s">
        <v>129</v>
      </c>
      <c r="C1543" s="4" t="s">
        <v>130</v>
      </c>
      <c r="D1543" s="4" t="s">
        <v>1386</v>
      </c>
      <c r="E1543" s="4" t="s">
        <v>103</v>
      </c>
      <c r="F1543" s="4" t="s">
        <v>131</v>
      </c>
      <c r="G1543" s="4" t="s">
        <v>166</v>
      </c>
      <c r="H1543" s="4" t="s">
        <v>133</v>
      </c>
      <c r="I1543" s="5" t="s">
        <v>4066</v>
      </c>
      <c r="J1543" s="5" t="s">
        <v>200</v>
      </c>
      <c r="K1543" s="5" t="s">
        <v>4066</v>
      </c>
      <c r="L1543" s="5" t="s">
        <v>192</v>
      </c>
      <c r="M1543" s="4" t="s">
        <v>263</v>
      </c>
      <c r="N1543" s="4" t="s">
        <v>5147</v>
      </c>
      <c r="O1543" s="4" t="s">
        <v>103</v>
      </c>
      <c r="P1543" s="4" t="s">
        <v>5147</v>
      </c>
      <c r="Q1543" s="4" t="s">
        <v>5148</v>
      </c>
      <c r="R1543" s="5">
        <v>60857</v>
      </c>
      <c r="S1543" s="5">
        <v>30</v>
      </c>
      <c r="T1543" s="5">
        <v>30</v>
      </c>
      <c r="U1543" s="4" t="s">
        <v>2127</v>
      </c>
      <c r="V1543" s="4" t="s">
        <v>197</v>
      </c>
      <c r="W1543" s="4" t="s">
        <v>103</v>
      </c>
      <c r="X1543" s="4" t="s">
        <v>143</v>
      </c>
      <c r="Y1543" s="4" t="s">
        <v>103</v>
      </c>
      <c r="Z1543" t="str">
        <f t="shared" si="25"/>
        <v>Oct-23</v>
      </c>
    </row>
    <row r="1544" spans="1:26" ht="43.2" x14ac:dyDescent="0.3">
      <c r="A1544" s="10">
        <v>395</v>
      </c>
      <c r="B1544" s="4" t="s">
        <v>129</v>
      </c>
      <c r="C1544" s="4" t="s">
        <v>130</v>
      </c>
      <c r="D1544" s="4" t="s">
        <v>1386</v>
      </c>
      <c r="E1544" s="4" t="s">
        <v>103</v>
      </c>
      <c r="F1544" s="4" t="s">
        <v>131</v>
      </c>
      <c r="G1544" s="4" t="s">
        <v>132</v>
      </c>
      <c r="H1544" s="4" t="s">
        <v>133</v>
      </c>
      <c r="I1544" s="5" t="s">
        <v>4066</v>
      </c>
      <c r="J1544" s="5" t="s">
        <v>154</v>
      </c>
      <c r="K1544" s="5" t="s">
        <v>4066</v>
      </c>
      <c r="L1544" s="5" t="s">
        <v>155</v>
      </c>
      <c r="M1544" s="4" t="s">
        <v>137</v>
      </c>
      <c r="N1544" s="4" t="s">
        <v>5143</v>
      </c>
      <c r="O1544" s="4" t="s">
        <v>103</v>
      </c>
      <c r="P1544" s="4" t="s">
        <v>5149</v>
      </c>
      <c r="Q1544" s="4" t="s">
        <v>4836</v>
      </c>
      <c r="R1544" s="5">
        <v>60853</v>
      </c>
      <c r="S1544" s="5">
        <v>30</v>
      </c>
      <c r="T1544" s="5">
        <v>30</v>
      </c>
      <c r="U1544" s="4" t="s">
        <v>491</v>
      </c>
      <c r="V1544" s="4" t="s">
        <v>151</v>
      </c>
      <c r="W1544" s="4" t="s">
        <v>103</v>
      </c>
      <c r="X1544" s="4" t="s">
        <v>143</v>
      </c>
      <c r="Y1544" s="4" t="s">
        <v>152</v>
      </c>
      <c r="Z1544" t="str">
        <f t="shared" si="25"/>
        <v>Oct-23</v>
      </c>
    </row>
    <row r="1545" spans="1:26" ht="43.2" x14ac:dyDescent="0.3">
      <c r="A1545" s="10">
        <v>396</v>
      </c>
      <c r="B1545" s="4" t="s">
        <v>129</v>
      </c>
      <c r="C1545" s="4" t="s">
        <v>130</v>
      </c>
      <c r="D1545" s="4" t="s">
        <v>1386</v>
      </c>
      <c r="E1545" s="4" t="s">
        <v>103</v>
      </c>
      <c r="F1545" s="4" t="s">
        <v>131</v>
      </c>
      <c r="G1545" s="4" t="s">
        <v>166</v>
      </c>
      <c r="H1545" s="4" t="s">
        <v>133</v>
      </c>
      <c r="I1545" s="5" t="s">
        <v>4539</v>
      </c>
      <c r="J1545" s="5" t="s">
        <v>200</v>
      </c>
      <c r="K1545" s="5" t="s">
        <v>4539</v>
      </c>
      <c r="L1545" s="5" t="s">
        <v>192</v>
      </c>
      <c r="M1545" s="4" t="s">
        <v>263</v>
      </c>
      <c r="N1545" s="4" t="s">
        <v>5130</v>
      </c>
      <c r="O1545" s="4" t="s">
        <v>103</v>
      </c>
      <c r="P1545" s="4" t="s">
        <v>5130</v>
      </c>
      <c r="Q1545" s="4" t="s">
        <v>5150</v>
      </c>
      <c r="R1545" s="5">
        <v>60882</v>
      </c>
      <c r="S1545" s="5">
        <v>30</v>
      </c>
      <c r="T1545" s="5">
        <v>30</v>
      </c>
      <c r="U1545" s="4" t="s">
        <v>5151</v>
      </c>
      <c r="V1545" s="4" t="s">
        <v>197</v>
      </c>
      <c r="W1545" s="4" t="s">
        <v>103</v>
      </c>
      <c r="X1545" s="4" t="s">
        <v>143</v>
      </c>
      <c r="Y1545" s="4" t="s">
        <v>103</v>
      </c>
      <c r="Z1545" t="str">
        <f t="shared" si="25"/>
        <v>Oct-23</v>
      </c>
    </row>
    <row r="1546" spans="1:26" ht="43.2" x14ac:dyDescent="0.3">
      <c r="A1546" s="10">
        <v>397</v>
      </c>
      <c r="B1546" s="4" t="s">
        <v>129</v>
      </c>
      <c r="C1546" s="4" t="s">
        <v>130</v>
      </c>
      <c r="D1546" s="4" t="s">
        <v>1386</v>
      </c>
      <c r="E1546" s="4" t="s">
        <v>103</v>
      </c>
      <c r="F1546" s="4" t="s">
        <v>131</v>
      </c>
      <c r="G1546" s="4" t="s">
        <v>166</v>
      </c>
      <c r="H1546" s="4" t="s">
        <v>133</v>
      </c>
      <c r="I1546" s="5" t="s">
        <v>4075</v>
      </c>
      <c r="J1546" s="5" t="s">
        <v>302</v>
      </c>
      <c r="K1546" s="5" t="s">
        <v>4075</v>
      </c>
      <c r="L1546" s="5" t="s">
        <v>464</v>
      </c>
      <c r="M1546" s="4" t="s">
        <v>263</v>
      </c>
      <c r="N1546" s="4" t="s">
        <v>5152</v>
      </c>
      <c r="O1546" s="4" t="s">
        <v>103</v>
      </c>
      <c r="P1546" s="4" t="s">
        <v>5152</v>
      </c>
      <c r="Q1546" s="4" t="s">
        <v>5153</v>
      </c>
      <c r="R1546" s="5">
        <v>60897</v>
      </c>
      <c r="S1546" s="5">
        <v>30</v>
      </c>
      <c r="T1546" s="5">
        <v>30</v>
      </c>
      <c r="U1546" s="4" t="s">
        <v>3321</v>
      </c>
      <c r="V1546" s="4" t="s">
        <v>197</v>
      </c>
      <c r="W1546" s="4" t="s">
        <v>103</v>
      </c>
      <c r="X1546" s="4" t="s">
        <v>394</v>
      </c>
      <c r="Y1546" s="4" t="s">
        <v>103</v>
      </c>
      <c r="Z1546" t="str">
        <f t="shared" si="25"/>
        <v>Oct-23</v>
      </c>
    </row>
    <row r="1547" spans="1:26" ht="43.2" x14ac:dyDescent="0.3">
      <c r="A1547" s="10">
        <v>398</v>
      </c>
      <c r="B1547" s="4" t="s">
        <v>129</v>
      </c>
      <c r="C1547" s="4" t="s">
        <v>130</v>
      </c>
      <c r="D1547" s="4" t="s">
        <v>1386</v>
      </c>
      <c r="E1547" s="4" t="s">
        <v>103</v>
      </c>
      <c r="F1547" s="4" t="s">
        <v>131</v>
      </c>
      <c r="G1547" s="4" t="s">
        <v>166</v>
      </c>
      <c r="H1547" s="4" t="s">
        <v>133</v>
      </c>
      <c r="I1547" s="5" t="s">
        <v>1285</v>
      </c>
      <c r="J1547" s="5" t="s">
        <v>200</v>
      </c>
      <c r="K1547" s="5" t="s">
        <v>1285</v>
      </c>
      <c r="L1547" s="5" t="s">
        <v>192</v>
      </c>
      <c r="M1547" s="4" t="s">
        <v>263</v>
      </c>
      <c r="N1547" s="4" t="s">
        <v>5154</v>
      </c>
      <c r="O1547" s="4" t="s">
        <v>103</v>
      </c>
      <c r="P1547" s="4" t="s">
        <v>5154</v>
      </c>
      <c r="Q1547" s="4" t="s">
        <v>5155</v>
      </c>
      <c r="R1547" s="5">
        <v>60937</v>
      </c>
      <c r="S1547" s="5">
        <v>30</v>
      </c>
      <c r="T1547" s="5">
        <v>30</v>
      </c>
      <c r="U1547" s="4" t="s">
        <v>472</v>
      </c>
      <c r="V1547" s="4" t="s">
        <v>197</v>
      </c>
      <c r="W1547" s="4" t="s">
        <v>103</v>
      </c>
      <c r="X1547" s="4" t="s">
        <v>143</v>
      </c>
      <c r="Y1547" s="4" t="s">
        <v>103</v>
      </c>
      <c r="Z1547" t="str">
        <f t="shared" si="25"/>
        <v>Oct-23</v>
      </c>
    </row>
    <row r="1548" spans="1:26" ht="43.2" x14ac:dyDescent="0.3">
      <c r="A1548" s="10">
        <v>399</v>
      </c>
      <c r="B1548" s="4" t="s">
        <v>129</v>
      </c>
      <c r="C1548" s="4" t="s">
        <v>130</v>
      </c>
      <c r="D1548" s="4" t="s">
        <v>1386</v>
      </c>
      <c r="E1548" s="4" t="s">
        <v>103</v>
      </c>
      <c r="F1548" s="4" t="s">
        <v>131</v>
      </c>
      <c r="G1548" s="4" t="s">
        <v>132</v>
      </c>
      <c r="H1548" s="4" t="s">
        <v>133</v>
      </c>
      <c r="I1548" s="5" t="s">
        <v>1285</v>
      </c>
      <c r="J1548" s="5" t="s">
        <v>906</v>
      </c>
      <c r="K1548" s="5" t="s">
        <v>1285</v>
      </c>
      <c r="L1548" s="5" t="s">
        <v>135</v>
      </c>
      <c r="M1548" s="4" t="s">
        <v>137</v>
      </c>
      <c r="N1548" s="4" t="s">
        <v>5156</v>
      </c>
      <c r="O1548" s="4" t="s">
        <v>103</v>
      </c>
      <c r="P1548" s="4" t="s">
        <v>5157</v>
      </c>
      <c r="Q1548" s="4" t="s">
        <v>5157</v>
      </c>
      <c r="R1548" s="5">
        <v>60931</v>
      </c>
      <c r="S1548" s="5">
        <v>45</v>
      </c>
      <c r="T1548" s="5">
        <v>45</v>
      </c>
      <c r="U1548" s="4" t="s">
        <v>5158</v>
      </c>
      <c r="V1548" s="4" t="s">
        <v>142</v>
      </c>
      <c r="W1548" s="4" t="s">
        <v>103</v>
      </c>
      <c r="X1548" s="4" t="s">
        <v>143</v>
      </c>
      <c r="Y1548" s="4" t="s">
        <v>159</v>
      </c>
      <c r="Z1548" t="str">
        <f t="shared" si="25"/>
        <v>Oct-23</v>
      </c>
    </row>
    <row r="1549" spans="1:26" ht="43.2" x14ac:dyDescent="0.3">
      <c r="A1549" s="10">
        <v>400</v>
      </c>
      <c r="B1549" s="4" t="s">
        <v>129</v>
      </c>
      <c r="C1549" s="4" t="s">
        <v>130</v>
      </c>
      <c r="D1549" s="4" t="s">
        <v>1386</v>
      </c>
      <c r="E1549" s="4" t="s">
        <v>103</v>
      </c>
      <c r="F1549" s="4" t="s">
        <v>131</v>
      </c>
      <c r="G1549" s="4" t="s">
        <v>166</v>
      </c>
      <c r="H1549" s="4" t="s">
        <v>133</v>
      </c>
      <c r="I1549" s="5" t="s">
        <v>4302</v>
      </c>
      <c r="J1549" s="5" t="s">
        <v>1752</v>
      </c>
      <c r="K1549" s="5" t="s">
        <v>4302</v>
      </c>
      <c r="L1549" s="5" t="s">
        <v>365</v>
      </c>
      <c r="M1549" s="4" t="s">
        <v>263</v>
      </c>
      <c r="N1549" s="4" t="s">
        <v>5126</v>
      </c>
      <c r="O1549" s="4" t="s">
        <v>103</v>
      </c>
      <c r="P1549" s="4" t="s">
        <v>5126</v>
      </c>
      <c r="Q1549" s="4" t="s">
        <v>4132</v>
      </c>
      <c r="R1549" s="5">
        <v>60943</v>
      </c>
      <c r="S1549" s="5">
        <v>20</v>
      </c>
      <c r="T1549" s="5">
        <v>20</v>
      </c>
      <c r="U1549" s="4" t="s">
        <v>2127</v>
      </c>
      <c r="V1549" s="4" t="s">
        <v>151</v>
      </c>
      <c r="W1549" s="4" t="s">
        <v>103</v>
      </c>
      <c r="X1549" s="4" t="s">
        <v>143</v>
      </c>
      <c r="Y1549" s="4" t="s">
        <v>103</v>
      </c>
      <c r="Z1549" t="str">
        <f t="shared" si="25"/>
        <v>Oct-23</v>
      </c>
    </row>
    <row r="1550" spans="1:26" ht="43.2" x14ac:dyDescent="0.3">
      <c r="A1550" s="10">
        <v>401</v>
      </c>
      <c r="B1550" s="4" t="s">
        <v>129</v>
      </c>
      <c r="C1550" s="4" t="s">
        <v>130</v>
      </c>
      <c r="D1550" s="4" t="s">
        <v>1386</v>
      </c>
      <c r="E1550" s="4" t="s">
        <v>103</v>
      </c>
      <c r="F1550" s="4" t="s">
        <v>131</v>
      </c>
      <c r="G1550" s="4" t="s">
        <v>166</v>
      </c>
      <c r="H1550" s="4" t="s">
        <v>133</v>
      </c>
      <c r="I1550" s="5" t="s">
        <v>4100</v>
      </c>
      <c r="J1550" s="5" t="s">
        <v>315</v>
      </c>
      <c r="K1550" s="5" t="s">
        <v>4100</v>
      </c>
      <c r="L1550" s="5" t="s">
        <v>515</v>
      </c>
      <c r="M1550" s="4" t="s">
        <v>263</v>
      </c>
      <c r="N1550" s="4" t="s">
        <v>5159</v>
      </c>
      <c r="O1550" s="4" t="s">
        <v>103</v>
      </c>
      <c r="P1550" s="4" t="s">
        <v>5160</v>
      </c>
      <c r="Q1550" s="4" t="s">
        <v>938</v>
      </c>
      <c r="R1550" s="5">
        <v>61024</v>
      </c>
      <c r="S1550" s="5">
        <v>20</v>
      </c>
      <c r="T1550" s="5">
        <v>20</v>
      </c>
      <c r="U1550" s="4" t="s">
        <v>472</v>
      </c>
      <c r="V1550" s="4" t="s">
        <v>197</v>
      </c>
      <c r="W1550" s="4" t="s">
        <v>103</v>
      </c>
      <c r="X1550" s="4" t="s">
        <v>143</v>
      </c>
      <c r="Y1550" s="4" t="s">
        <v>103</v>
      </c>
      <c r="Z1550" t="str">
        <f t="shared" si="25"/>
        <v>Oct-23</v>
      </c>
    </row>
    <row r="1551" spans="1:26" ht="43.2" x14ac:dyDescent="0.3">
      <c r="A1551" s="10">
        <v>402</v>
      </c>
      <c r="B1551" s="4" t="s">
        <v>129</v>
      </c>
      <c r="C1551" s="4" t="s">
        <v>130</v>
      </c>
      <c r="D1551" s="4" t="s">
        <v>1386</v>
      </c>
      <c r="E1551" s="4" t="s">
        <v>103</v>
      </c>
      <c r="F1551" s="4" t="s">
        <v>131</v>
      </c>
      <c r="G1551" s="4" t="s">
        <v>166</v>
      </c>
      <c r="H1551" s="4" t="s">
        <v>133</v>
      </c>
      <c r="I1551" s="5" t="s">
        <v>4100</v>
      </c>
      <c r="J1551" s="5" t="s">
        <v>302</v>
      </c>
      <c r="K1551" s="5" t="s">
        <v>4100</v>
      </c>
      <c r="L1551" s="5" t="s">
        <v>222</v>
      </c>
      <c r="M1551" s="4" t="s">
        <v>263</v>
      </c>
      <c r="N1551" s="4" t="s">
        <v>5161</v>
      </c>
      <c r="O1551" s="4" t="s">
        <v>103</v>
      </c>
      <c r="P1551" s="4" t="s">
        <v>5162</v>
      </c>
      <c r="Q1551" s="4" t="s">
        <v>5163</v>
      </c>
      <c r="R1551" s="5">
        <v>61023</v>
      </c>
      <c r="S1551" s="5">
        <v>150</v>
      </c>
      <c r="T1551" s="5">
        <v>150</v>
      </c>
      <c r="U1551" s="4" t="s">
        <v>4090</v>
      </c>
      <c r="V1551" s="4" t="s">
        <v>197</v>
      </c>
      <c r="W1551" s="4" t="s">
        <v>103</v>
      </c>
      <c r="X1551" s="4" t="s">
        <v>143</v>
      </c>
      <c r="Y1551" s="4" t="s">
        <v>103</v>
      </c>
      <c r="Z1551" t="str">
        <f t="shared" si="25"/>
        <v>Oct-23</v>
      </c>
    </row>
    <row r="1552" spans="1:26" ht="43.2" x14ac:dyDescent="0.3">
      <c r="A1552" s="10">
        <v>403</v>
      </c>
      <c r="B1552" s="4" t="s">
        <v>129</v>
      </c>
      <c r="C1552" s="4" t="s">
        <v>130</v>
      </c>
      <c r="D1552" s="4" t="s">
        <v>1386</v>
      </c>
      <c r="E1552" s="4" t="s">
        <v>103</v>
      </c>
      <c r="F1552" s="4" t="s">
        <v>131</v>
      </c>
      <c r="G1552" s="4" t="s">
        <v>132</v>
      </c>
      <c r="H1552" s="4" t="s">
        <v>133</v>
      </c>
      <c r="I1552" s="5" t="s">
        <v>4101</v>
      </c>
      <c r="J1552" s="5" t="s">
        <v>916</v>
      </c>
      <c r="K1552" s="5" t="s">
        <v>4101</v>
      </c>
      <c r="L1552" s="5" t="s">
        <v>435</v>
      </c>
      <c r="M1552" s="4" t="s">
        <v>137</v>
      </c>
      <c r="N1552" s="4" t="s">
        <v>5144</v>
      </c>
      <c r="O1552" s="4" t="s">
        <v>103</v>
      </c>
      <c r="P1552" s="4" t="s">
        <v>5164</v>
      </c>
      <c r="Q1552" s="4" t="s">
        <v>938</v>
      </c>
      <c r="R1552" s="5">
        <v>61022</v>
      </c>
      <c r="S1552" s="5">
        <v>40</v>
      </c>
      <c r="T1552" s="5">
        <v>40</v>
      </c>
      <c r="U1552" s="4" t="s">
        <v>4525</v>
      </c>
      <c r="V1552" s="4" t="s">
        <v>197</v>
      </c>
      <c r="W1552" s="4" t="s">
        <v>103</v>
      </c>
      <c r="X1552" s="4" t="s">
        <v>143</v>
      </c>
      <c r="Y1552" s="4">
        <v>67779</v>
      </c>
      <c r="Z1552" t="str">
        <f t="shared" si="25"/>
        <v>Oct-23</v>
      </c>
    </row>
    <row r="1553" spans="1:26" ht="43.2" x14ac:dyDescent="0.3">
      <c r="A1553" s="10">
        <v>404</v>
      </c>
      <c r="B1553" s="4" t="s">
        <v>129</v>
      </c>
      <c r="C1553" s="4" t="s">
        <v>130</v>
      </c>
      <c r="D1553" s="4" t="s">
        <v>1386</v>
      </c>
      <c r="E1553" s="4" t="s">
        <v>103</v>
      </c>
      <c r="F1553" s="4" t="s">
        <v>131</v>
      </c>
      <c r="G1553" s="4" t="s">
        <v>132</v>
      </c>
      <c r="H1553" s="4" t="s">
        <v>133</v>
      </c>
      <c r="I1553" s="5" t="s">
        <v>4101</v>
      </c>
      <c r="J1553" s="5" t="s">
        <v>246</v>
      </c>
      <c r="K1553" s="5" t="s">
        <v>4101</v>
      </c>
      <c r="L1553" s="5" t="s">
        <v>353</v>
      </c>
      <c r="M1553" s="4" t="s">
        <v>137</v>
      </c>
      <c r="N1553" s="4" t="s">
        <v>5165</v>
      </c>
      <c r="O1553" s="4" t="s">
        <v>103</v>
      </c>
      <c r="P1553" s="4" t="s">
        <v>5166</v>
      </c>
      <c r="Q1553" s="4" t="s">
        <v>5167</v>
      </c>
      <c r="R1553" s="5">
        <v>61005</v>
      </c>
      <c r="S1553" s="5">
        <v>30</v>
      </c>
      <c r="T1553" s="5">
        <v>30</v>
      </c>
      <c r="U1553" s="4" t="s">
        <v>4732</v>
      </c>
      <c r="V1553" s="4" t="s">
        <v>151</v>
      </c>
      <c r="W1553" s="4" t="s">
        <v>103</v>
      </c>
      <c r="X1553" s="4" t="s">
        <v>143</v>
      </c>
      <c r="Y1553" s="4" t="s">
        <v>152</v>
      </c>
      <c r="Z1553" t="str">
        <f t="shared" si="25"/>
        <v>Oct-23</v>
      </c>
    </row>
    <row r="1554" spans="1:26" ht="43.2" x14ac:dyDescent="0.3">
      <c r="A1554" s="10">
        <v>405</v>
      </c>
      <c r="B1554" s="4" t="s">
        <v>129</v>
      </c>
      <c r="C1554" s="4" t="s">
        <v>130</v>
      </c>
      <c r="D1554" s="4" t="s">
        <v>1386</v>
      </c>
      <c r="E1554" s="4" t="s">
        <v>103</v>
      </c>
      <c r="F1554" s="4" t="s">
        <v>131</v>
      </c>
      <c r="G1554" s="4" t="s">
        <v>132</v>
      </c>
      <c r="H1554" s="4" t="s">
        <v>133</v>
      </c>
      <c r="I1554" s="5" t="s">
        <v>4191</v>
      </c>
      <c r="J1554" s="5" t="s">
        <v>183</v>
      </c>
      <c r="K1554" s="5" t="s">
        <v>4191</v>
      </c>
      <c r="L1554" s="5" t="s">
        <v>2352</v>
      </c>
      <c r="M1554" s="4" t="s">
        <v>137</v>
      </c>
      <c r="N1554" s="4" t="s">
        <v>5168</v>
      </c>
      <c r="O1554" s="4" t="s">
        <v>103</v>
      </c>
      <c r="P1554" s="4" t="s">
        <v>5169</v>
      </c>
      <c r="Q1554" s="4" t="s">
        <v>5170</v>
      </c>
      <c r="R1554" s="5">
        <v>61142</v>
      </c>
      <c r="S1554" s="5">
        <v>45</v>
      </c>
      <c r="T1554" s="5">
        <v>45</v>
      </c>
      <c r="U1554" s="4" t="s">
        <v>1022</v>
      </c>
      <c r="V1554" s="4" t="s">
        <v>142</v>
      </c>
      <c r="W1554" s="4" t="s">
        <v>103</v>
      </c>
      <c r="X1554" s="4" t="s">
        <v>143</v>
      </c>
      <c r="Y1554" s="4" t="s">
        <v>152</v>
      </c>
      <c r="Z1554" t="str">
        <f t="shared" si="25"/>
        <v>Nov-23</v>
      </c>
    </row>
    <row r="1555" spans="1:26" ht="43.2" x14ac:dyDescent="0.3">
      <c r="A1555" s="10">
        <v>406</v>
      </c>
      <c r="B1555" s="4" t="s">
        <v>129</v>
      </c>
      <c r="C1555" s="4" t="s">
        <v>130</v>
      </c>
      <c r="D1555" s="4" t="s">
        <v>1386</v>
      </c>
      <c r="E1555" s="4" t="s">
        <v>103</v>
      </c>
      <c r="F1555" s="4" t="s">
        <v>131</v>
      </c>
      <c r="G1555" s="4" t="s">
        <v>132</v>
      </c>
      <c r="H1555" s="4" t="s">
        <v>133</v>
      </c>
      <c r="I1555" s="5" t="s">
        <v>5171</v>
      </c>
      <c r="J1555" s="5" t="s">
        <v>256</v>
      </c>
      <c r="K1555" s="5" t="s">
        <v>4831</v>
      </c>
      <c r="L1555" s="5" t="s">
        <v>202</v>
      </c>
      <c r="M1555" s="4" t="s">
        <v>137</v>
      </c>
      <c r="N1555" s="4" t="s">
        <v>5172</v>
      </c>
      <c r="O1555" s="4" t="s">
        <v>103</v>
      </c>
      <c r="P1555" s="4" t="s">
        <v>5173</v>
      </c>
      <c r="Q1555" s="4" t="s">
        <v>5173</v>
      </c>
      <c r="R1555" s="5">
        <v>61204</v>
      </c>
      <c r="S1555" s="5">
        <v>40</v>
      </c>
      <c r="T1555" s="5">
        <v>40</v>
      </c>
      <c r="U1555" s="4" t="s">
        <v>4854</v>
      </c>
      <c r="V1555" s="4" t="s">
        <v>197</v>
      </c>
      <c r="W1555" s="4" t="s">
        <v>103</v>
      </c>
      <c r="X1555" s="4" t="s">
        <v>143</v>
      </c>
      <c r="Y1555" s="4">
        <v>68157</v>
      </c>
      <c r="Z1555" t="str">
        <f t="shared" si="25"/>
        <v>Nov-23</v>
      </c>
    </row>
    <row r="1556" spans="1:26" ht="43.2" x14ac:dyDescent="0.3">
      <c r="A1556" s="10">
        <v>407</v>
      </c>
      <c r="B1556" s="4" t="s">
        <v>129</v>
      </c>
      <c r="C1556" s="4" t="s">
        <v>130</v>
      </c>
      <c r="D1556" s="4" t="s">
        <v>1386</v>
      </c>
      <c r="E1556" s="4" t="s">
        <v>103</v>
      </c>
      <c r="F1556" s="4" t="s">
        <v>131</v>
      </c>
      <c r="G1556" s="4" t="s">
        <v>166</v>
      </c>
      <c r="H1556" s="4" t="s">
        <v>133</v>
      </c>
      <c r="I1556" s="5" t="s">
        <v>4130</v>
      </c>
      <c r="J1556" s="5" t="s">
        <v>353</v>
      </c>
      <c r="K1556" s="5" t="s">
        <v>4130</v>
      </c>
      <c r="L1556" s="5" t="s">
        <v>759</v>
      </c>
      <c r="M1556" s="4" t="s">
        <v>263</v>
      </c>
      <c r="N1556" s="4" t="s">
        <v>5174</v>
      </c>
      <c r="O1556" s="4" t="s">
        <v>103</v>
      </c>
      <c r="P1556" s="4" t="s">
        <v>5174</v>
      </c>
      <c r="Q1556" s="4" t="s">
        <v>5175</v>
      </c>
      <c r="R1556" s="5">
        <v>61189</v>
      </c>
      <c r="S1556" s="5">
        <v>180</v>
      </c>
      <c r="T1556" s="5">
        <v>180</v>
      </c>
      <c r="U1556" s="4" t="s">
        <v>5176</v>
      </c>
      <c r="V1556" s="4" t="s">
        <v>151</v>
      </c>
      <c r="W1556" s="4" t="s">
        <v>103</v>
      </c>
      <c r="X1556" s="4" t="s">
        <v>143</v>
      </c>
      <c r="Y1556" s="4" t="s">
        <v>103</v>
      </c>
      <c r="Z1556" t="str">
        <f t="shared" si="25"/>
        <v>Nov-23</v>
      </c>
    </row>
    <row r="1557" spans="1:26" ht="43.2" x14ac:dyDescent="0.3">
      <c r="A1557" s="10">
        <v>408</v>
      </c>
      <c r="B1557" s="4" t="s">
        <v>129</v>
      </c>
      <c r="C1557" s="4" t="s">
        <v>130</v>
      </c>
      <c r="D1557" s="4" t="s">
        <v>1386</v>
      </c>
      <c r="E1557" s="4" t="s">
        <v>103</v>
      </c>
      <c r="F1557" s="4" t="s">
        <v>131</v>
      </c>
      <c r="G1557" s="4" t="s">
        <v>132</v>
      </c>
      <c r="H1557" s="4" t="s">
        <v>133</v>
      </c>
      <c r="I1557" s="5" t="s">
        <v>4130</v>
      </c>
      <c r="J1557" s="5" t="s">
        <v>647</v>
      </c>
      <c r="K1557" s="5" t="s">
        <v>4130</v>
      </c>
      <c r="L1557" s="5" t="s">
        <v>175</v>
      </c>
      <c r="M1557" s="4" t="s">
        <v>137</v>
      </c>
      <c r="N1557" s="4" t="s">
        <v>5177</v>
      </c>
      <c r="O1557" s="4" t="s">
        <v>2445</v>
      </c>
      <c r="P1557" s="4" t="s">
        <v>5178</v>
      </c>
      <c r="Q1557" s="4" t="s">
        <v>5179</v>
      </c>
      <c r="R1557" s="5">
        <v>61182</v>
      </c>
      <c r="S1557" s="5">
        <v>30</v>
      </c>
      <c r="T1557" s="5">
        <v>30</v>
      </c>
      <c r="U1557" s="4" t="s">
        <v>814</v>
      </c>
      <c r="V1557" s="4" t="s">
        <v>142</v>
      </c>
      <c r="W1557" s="4" t="s">
        <v>103</v>
      </c>
      <c r="X1557" s="4" t="s">
        <v>143</v>
      </c>
      <c r="Y1557" s="4">
        <v>68159</v>
      </c>
      <c r="Z1557" t="str">
        <f t="shared" si="25"/>
        <v>Nov-23</v>
      </c>
    </row>
    <row r="1558" spans="1:26" ht="43.2" x14ac:dyDescent="0.3">
      <c r="A1558" s="10">
        <v>409</v>
      </c>
      <c r="B1558" s="4" t="s">
        <v>129</v>
      </c>
      <c r="C1558" s="4" t="s">
        <v>130</v>
      </c>
      <c r="D1558" s="4" t="s">
        <v>1386</v>
      </c>
      <c r="E1558" s="4" t="s">
        <v>103</v>
      </c>
      <c r="F1558" s="4" t="s">
        <v>131</v>
      </c>
      <c r="G1558" s="4" t="s">
        <v>132</v>
      </c>
      <c r="H1558" s="4" t="s">
        <v>133</v>
      </c>
      <c r="I1558" s="5" t="s">
        <v>4368</v>
      </c>
      <c r="J1558" s="5" t="s">
        <v>222</v>
      </c>
      <c r="K1558" s="5" t="s">
        <v>4368</v>
      </c>
      <c r="L1558" s="5" t="s">
        <v>884</v>
      </c>
      <c r="M1558" s="4" t="s">
        <v>137</v>
      </c>
      <c r="N1558" s="4" t="s">
        <v>5180</v>
      </c>
      <c r="O1558" s="4" t="s">
        <v>103</v>
      </c>
      <c r="P1558" s="4" t="s">
        <v>5181</v>
      </c>
      <c r="Q1558" s="4" t="s">
        <v>5181</v>
      </c>
      <c r="R1558" s="5">
        <v>61199</v>
      </c>
      <c r="S1558" s="5">
        <v>15</v>
      </c>
      <c r="T1558" s="5">
        <v>15</v>
      </c>
      <c r="U1558" s="4" t="s">
        <v>4854</v>
      </c>
      <c r="V1558" s="4" t="s">
        <v>197</v>
      </c>
      <c r="W1558" s="4" t="s">
        <v>103</v>
      </c>
      <c r="X1558" s="4" t="s">
        <v>143</v>
      </c>
      <c r="Y1558" s="4">
        <v>68167</v>
      </c>
      <c r="Z1558" t="str">
        <f t="shared" si="25"/>
        <v>Nov-23</v>
      </c>
    </row>
    <row r="1559" spans="1:26" ht="43.2" x14ac:dyDescent="0.3">
      <c r="A1559" s="10">
        <v>410</v>
      </c>
      <c r="B1559" s="4" t="s">
        <v>129</v>
      </c>
      <c r="C1559" s="4" t="s">
        <v>130</v>
      </c>
      <c r="D1559" s="4" t="s">
        <v>1386</v>
      </c>
      <c r="E1559" s="4" t="s">
        <v>103</v>
      </c>
      <c r="F1559" s="4" t="s">
        <v>131</v>
      </c>
      <c r="G1559" s="4" t="s">
        <v>132</v>
      </c>
      <c r="H1559" s="4" t="s">
        <v>133</v>
      </c>
      <c r="I1559" s="5" t="s">
        <v>4881</v>
      </c>
      <c r="J1559" s="5" t="s">
        <v>161</v>
      </c>
      <c r="K1559" s="5" t="s">
        <v>4881</v>
      </c>
      <c r="L1559" s="5" t="s">
        <v>1894</v>
      </c>
      <c r="M1559" s="4" t="s">
        <v>137</v>
      </c>
      <c r="N1559" s="4" t="s">
        <v>5182</v>
      </c>
      <c r="O1559" s="4" t="s">
        <v>103</v>
      </c>
      <c r="P1559" s="4" t="s">
        <v>5183</v>
      </c>
      <c r="Q1559" s="4" t="s">
        <v>5184</v>
      </c>
      <c r="R1559" s="5">
        <v>61226</v>
      </c>
      <c r="S1559" s="5">
        <v>190</v>
      </c>
      <c r="T1559" s="5">
        <v>190</v>
      </c>
      <c r="U1559" s="4" t="s">
        <v>5185</v>
      </c>
      <c r="V1559" s="4" t="s">
        <v>142</v>
      </c>
      <c r="W1559" s="4" t="s">
        <v>103</v>
      </c>
      <c r="X1559" s="4" t="s">
        <v>143</v>
      </c>
      <c r="Y1559" s="4">
        <v>68172</v>
      </c>
      <c r="Z1559" t="str">
        <f t="shared" si="25"/>
        <v>Nov-23</v>
      </c>
    </row>
    <row r="1560" spans="1:26" ht="57.6" x14ac:dyDescent="0.3">
      <c r="A1560" s="10">
        <v>411</v>
      </c>
      <c r="B1560" s="4" t="s">
        <v>129</v>
      </c>
      <c r="C1560" s="4" t="s">
        <v>130</v>
      </c>
      <c r="D1560" s="4" t="s">
        <v>1386</v>
      </c>
      <c r="E1560" s="4" t="s">
        <v>103</v>
      </c>
      <c r="F1560" s="4" t="s">
        <v>131</v>
      </c>
      <c r="G1560" s="4" t="s">
        <v>132</v>
      </c>
      <c r="H1560" s="4" t="s">
        <v>133</v>
      </c>
      <c r="I1560" s="5" t="s">
        <v>4881</v>
      </c>
      <c r="J1560" s="5" t="s">
        <v>145</v>
      </c>
      <c r="K1560" s="5" t="s">
        <v>4881</v>
      </c>
      <c r="L1560" s="5" t="s">
        <v>242</v>
      </c>
      <c r="M1560" s="4" t="s">
        <v>137</v>
      </c>
      <c r="N1560" s="4" t="s">
        <v>5186</v>
      </c>
      <c r="O1560" s="4" t="s">
        <v>103</v>
      </c>
      <c r="P1560" s="4" t="s">
        <v>5186</v>
      </c>
      <c r="Q1560" s="4" t="s">
        <v>5187</v>
      </c>
      <c r="R1560" s="5">
        <v>61216</v>
      </c>
      <c r="S1560" s="5">
        <v>180</v>
      </c>
      <c r="T1560" s="5">
        <v>180</v>
      </c>
      <c r="U1560" s="4" t="s">
        <v>731</v>
      </c>
      <c r="V1560" s="4" t="s">
        <v>151</v>
      </c>
      <c r="W1560" s="4" t="s">
        <v>103</v>
      </c>
      <c r="X1560" s="4" t="s">
        <v>143</v>
      </c>
      <c r="Y1560" s="4" t="s">
        <v>152</v>
      </c>
      <c r="Z1560" t="str">
        <f t="shared" si="25"/>
        <v>Nov-23</v>
      </c>
    </row>
    <row r="1561" spans="1:26" ht="100.8" x14ac:dyDescent="0.3">
      <c r="A1561" s="10">
        <v>412</v>
      </c>
      <c r="B1561" s="4" t="s">
        <v>129</v>
      </c>
      <c r="C1561" s="4" t="s">
        <v>130</v>
      </c>
      <c r="D1561" s="4" t="s">
        <v>1386</v>
      </c>
      <c r="E1561" s="4" t="s">
        <v>103</v>
      </c>
      <c r="F1561" s="4" t="s">
        <v>131</v>
      </c>
      <c r="G1561" s="4" t="s">
        <v>132</v>
      </c>
      <c r="H1561" s="4" t="s">
        <v>133</v>
      </c>
      <c r="I1561" s="5" t="s">
        <v>4881</v>
      </c>
      <c r="J1561" s="5" t="s">
        <v>216</v>
      </c>
      <c r="K1561" s="5" t="s">
        <v>4881</v>
      </c>
      <c r="L1561" s="5" t="s">
        <v>229</v>
      </c>
      <c r="M1561" s="4" t="s">
        <v>137</v>
      </c>
      <c r="N1561" s="4" t="s">
        <v>5188</v>
      </c>
      <c r="O1561" s="4" t="s">
        <v>103</v>
      </c>
      <c r="P1561" s="4" t="s">
        <v>5189</v>
      </c>
      <c r="Q1561" s="4" t="s">
        <v>5190</v>
      </c>
      <c r="R1561" s="5">
        <v>61212</v>
      </c>
      <c r="S1561" s="5">
        <v>180</v>
      </c>
      <c r="T1561" s="5">
        <v>180</v>
      </c>
      <c r="U1561" s="4" t="s">
        <v>4341</v>
      </c>
      <c r="V1561" s="4" t="s">
        <v>197</v>
      </c>
      <c r="W1561" s="4" t="s">
        <v>103</v>
      </c>
      <c r="X1561" s="4" t="s">
        <v>143</v>
      </c>
      <c r="Y1561" s="4">
        <v>68171</v>
      </c>
      <c r="Z1561" t="str">
        <f t="shared" si="25"/>
        <v>Nov-23</v>
      </c>
    </row>
    <row r="1562" spans="1:26" ht="43.2" x14ac:dyDescent="0.3">
      <c r="A1562" s="10">
        <v>413</v>
      </c>
      <c r="B1562" s="4" t="s">
        <v>129</v>
      </c>
      <c r="C1562" s="4" t="s">
        <v>130</v>
      </c>
      <c r="D1562" s="4" t="s">
        <v>1386</v>
      </c>
      <c r="E1562" s="4" t="s">
        <v>103</v>
      </c>
      <c r="F1562" s="4" t="s">
        <v>131</v>
      </c>
      <c r="G1562" s="4" t="s">
        <v>132</v>
      </c>
      <c r="H1562" s="4" t="s">
        <v>133</v>
      </c>
      <c r="I1562" s="5" t="s">
        <v>4133</v>
      </c>
      <c r="J1562" s="5" t="s">
        <v>302</v>
      </c>
      <c r="K1562" s="5" t="s">
        <v>4133</v>
      </c>
      <c r="L1562" s="5" t="s">
        <v>1011</v>
      </c>
      <c r="M1562" s="4" t="s">
        <v>137</v>
      </c>
      <c r="N1562" s="4" t="s">
        <v>5191</v>
      </c>
      <c r="O1562" s="4" t="s">
        <v>103</v>
      </c>
      <c r="P1562" s="4" t="s">
        <v>5192</v>
      </c>
      <c r="Q1562" s="4" t="s">
        <v>5193</v>
      </c>
      <c r="R1562" s="5">
        <v>61229</v>
      </c>
      <c r="S1562" s="5">
        <v>35</v>
      </c>
      <c r="T1562" s="5">
        <v>35</v>
      </c>
      <c r="U1562" s="4" t="s">
        <v>267</v>
      </c>
      <c r="V1562" s="4" t="s">
        <v>197</v>
      </c>
      <c r="W1562" s="4" t="s">
        <v>103</v>
      </c>
      <c r="X1562" s="4" t="s">
        <v>143</v>
      </c>
      <c r="Y1562" s="4">
        <v>68187</v>
      </c>
      <c r="Z1562" t="str">
        <f t="shared" si="25"/>
        <v>Nov-23</v>
      </c>
    </row>
    <row r="1563" spans="1:26" ht="43.2" x14ac:dyDescent="0.3">
      <c r="A1563" s="10">
        <v>414</v>
      </c>
      <c r="B1563" s="4" t="s">
        <v>129</v>
      </c>
      <c r="C1563" s="4" t="s">
        <v>130</v>
      </c>
      <c r="D1563" s="4" t="s">
        <v>1386</v>
      </c>
      <c r="E1563" s="4" t="s">
        <v>103</v>
      </c>
      <c r="F1563" s="4" t="s">
        <v>131</v>
      </c>
      <c r="G1563" s="4" t="s">
        <v>166</v>
      </c>
      <c r="H1563" s="4" t="s">
        <v>133</v>
      </c>
      <c r="I1563" s="5" t="s">
        <v>5194</v>
      </c>
      <c r="J1563" s="5" t="s">
        <v>242</v>
      </c>
      <c r="K1563" s="5" t="s">
        <v>5194</v>
      </c>
      <c r="L1563" s="5" t="s">
        <v>246</v>
      </c>
      <c r="M1563" s="4" t="s">
        <v>263</v>
      </c>
      <c r="N1563" s="4" t="s">
        <v>5195</v>
      </c>
      <c r="O1563" s="4" t="s">
        <v>103</v>
      </c>
      <c r="P1563" s="4" t="s">
        <v>5196</v>
      </c>
      <c r="Q1563" s="4" t="s">
        <v>938</v>
      </c>
      <c r="R1563" s="5">
        <v>61263</v>
      </c>
      <c r="S1563" s="5">
        <v>30</v>
      </c>
      <c r="T1563" s="5">
        <v>30</v>
      </c>
      <c r="U1563" s="4" t="s">
        <v>5197</v>
      </c>
      <c r="V1563" s="4" t="s">
        <v>151</v>
      </c>
      <c r="W1563" s="4" t="s">
        <v>103</v>
      </c>
      <c r="X1563" s="4" t="s">
        <v>143</v>
      </c>
      <c r="Y1563" s="4" t="s">
        <v>103</v>
      </c>
      <c r="Z1563" t="str">
        <f t="shared" si="25"/>
        <v>Nov-23</v>
      </c>
    </row>
    <row r="1564" spans="1:26" ht="43.2" x14ac:dyDescent="0.3">
      <c r="A1564" s="10">
        <v>415</v>
      </c>
      <c r="B1564" s="4" t="s">
        <v>129</v>
      </c>
      <c r="C1564" s="4" t="s">
        <v>130</v>
      </c>
      <c r="D1564" s="4" t="s">
        <v>1386</v>
      </c>
      <c r="E1564" s="4" t="s">
        <v>103</v>
      </c>
      <c r="F1564" s="4" t="s">
        <v>131</v>
      </c>
      <c r="G1564" s="4" t="s">
        <v>132</v>
      </c>
      <c r="H1564" s="4" t="s">
        <v>167</v>
      </c>
      <c r="I1564" s="5" t="s">
        <v>4195</v>
      </c>
      <c r="J1564" s="5" t="s">
        <v>422</v>
      </c>
      <c r="K1564" s="5" t="s">
        <v>4195</v>
      </c>
      <c r="L1564" s="5" t="s">
        <v>1501</v>
      </c>
      <c r="M1564" s="4" t="s">
        <v>223</v>
      </c>
      <c r="N1564" s="4" t="s">
        <v>5198</v>
      </c>
      <c r="O1564" s="4" t="s">
        <v>103</v>
      </c>
      <c r="P1564" s="4" t="s">
        <v>5199</v>
      </c>
      <c r="Q1564" s="4" t="s">
        <v>5200</v>
      </c>
      <c r="R1564" s="5">
        <v>61314</v>
      </c>
      <c r="S1564" s="5">
        <v>20</v>
      </c>
      <c r="T1564" s="5">
        <v>20</v>
      </c>
      <c r="U1564" s="4" t="s">
        <v>370</v>
      </c>
      <c r="V1564" s="4" t="s">
        <v>151</v>
      </c>
      <c r="W1564" s="4" t="s">
        <v>103</v>
      </c>
      <c r="X1564" s="4" t="s">
        <v>143</v>
      </c>
      <c r="Y1564" s="4" t="s">
        <v>152</v>
      </c>
      <c r="Z1564" t="str">
        <f t="shared" si="25"/>
        <v>Dec-23</v>
      </c>
    </row>
    <row r="1565" spans="1:26" ht="43.2" x14ac:dyDescent="0.3">
      <c r="A1565" s="10">
        <v>416</v>
      </c>
      <c r="B1565" s="4" t="s">
        <v>129</v>
      </c>
      <c r="C1565" s="4" t="s">
        <v>130</v>
      </c>
      <c r="D1565" s="4" t="s">
        <v>1386</v>
      </c>
      <c r="E1565" s="4" t="s">
        <v>103</v>
      </c>
      <c r="F1565" s="4" t="s">
        <v>131</v>
      </c>
      <c r="G1565" s="4" t="s">
        <v>132</v>
      </c>
      <c r="H1565" s="4" t="s">
        <v>133</v>
      </c>
      <c r="I1565" s="5" t="s">
        <v>4502</v>
      </c>
      <c r="J1565" s="5" t="s">
        <v>896</v>
      </c>
      <c r="K1565" s="5" t="s">
        <v>4502</v>
      </c>
      <c r="L1565" s="5" t="s">
        <v>2013</v>
      </c>
      <c r="M1565" s="4" t="s">
        <v>137</v>
      </c>
      <c r="N1565" s="4" t="s">
        <v>5201</v>
      </c>
      <c r="O1565" s="4" t="s">
        <v>103</v>
      </c>
      <c r="P1565" s="4" t="s">
        <v>5202</v>
      </c>
      <c r="Q1565" s="4" t="s">
        <v>5203</v>
      </c>
      <c r="R1565" s="5">
        <v>61332</v>
      </c>
      <c r="S1565" s="5">
        <v>30</v>
      </c>
      <c r="T1565" s="5">
        <v>30</v>
      </c>
      <c r="U1565" s="4" t="s">
        <v>5204</v>
      </c>
      <c r="V1565" s="4" t="s">
        <v>197</v>
      </c>
      <c r="W1565" s="4" t="s">
        <v>103</v>
      </c>
      <c r="X1565" s="4" t="s">
        <v>143</v>
      </c>
      <c r="Y1565" s="4">
        <v>68787</v>
      </c>
      <c r="Z1565" t="str">
        <f t="shared" si="25"/>
        <v>Dec-23</v>
      </c>
    </row>
    <row r="1566" spans="1:26" ht="57.6" x14ac:dyDescent="0.3">
      <c r="A1566" s="10">
        <v>417</v>
      </c>
      <c r="B1566" s="4" t="s">
        <v>129</v>
      </c>
      <c r="C1566" s="4" t="s">
        <v>3779</v>
      </c>
      <c r="D1566" s="4" t="s">
        <v>5205</v>
      </c>
      <c r="E1566" s="4" t="s">
        <v>103</v>
      </c>
      <c r="F1566" s="4" t="s">
        <v>131</v>
      </c>
      <c r="G1566" s="4" t="s">
        <v>132</v>
      </c>
      <c r="H1566" s="4" t="s">
        <v>133</v>
      </c>
      <c r="I1566" s="5" t="s">
        <v>4042</v>
      </c>
      <c r="J1566" s="5" t="s">
        <v>241</v>
      </c>
      <c r="K1566" s="5" t="s">
        <v>4042</v>
      </c>
      <c r="L1566" s="5" t="s">
        <v>242</v>
      </c>
      <c r="M1566" s="4" t="s">
        <v>137</v>
      </c>
      <c r="N1566" s="4" t="s">
        <v>5206</v>
      </c>
      <c r="O1566" s="4" t="s">
        <v>103</v>
      </c>
      <c r="P1566" s="4" t="s">
        <v>5207</v>
      </c>
      <c r="Q1566" s="4" t="s">
        <v>5208</v>
      </c>
      <c r="R1566" s="5">
        <v>61088</v>
      </c>
      <c r="S1566" s="5">
        <v>30</v>
      </c>
      <c r="T1566" s="5">
        <v>30</v>
      </c>
      <c r="U1566" s="4" t="s">
        <v>196</v>
      </c>
      <c r="V1566" s="4" t="s">
        <v>151</v>
      </c>
      <c r="W1566" s="4" t="s">
        <v>103</v>
      </c>
      <c r="X1566" s="4" t="s">
        <v>143</v>
      </c>
      <c r="Y1566" s="4">
        <v>66431</v>
      </c>
      <c r="Z1566" t="str">
        <f t="shared" si="25"/>
        <v>Oct-23</v>
      </c>
    </row>
    <row r="1567" spans="1:26" ht="129.6" x14ac:dyDescent="0.3">
      <c r="A1567" s="10">
        <v>418</v>
      </c>
      <c r="B1567" s="4" t="s">
        <v>129</v>
      </c>
      <c r="C1567" s="4" t="s">
        <v>130</v>
      </c>
      <c r="D1567" s="4" t="s">
        <v>1556</v>
      </c>
      <c r="E1567" s="4" t="s">
        <v>103</v>
      </c>
      <c r="F1567" s="4" t="s">
        <v>131</v>
      </c>
      <c r="G1567" s="4" t="s">
        <v>166</v>
      </c>
      <c r="H1567" s="4" t="s">
        <v>167</v>
      </c>
      <c r="I1567" s="5" t="s">
        <v>3967</v>
      </c>
      <c r="J1567" s="5" t="s">
        <v>978</v>
      </c>
      <c r="K1567" s="5" t="s">
        <v>3967</v>
      </c>
      <c r="L1567" s="5" t="s">
        <v>154</v>
      </c>
      <c r="M1567" s="4" t="s">
        <v>168</v>
      </c>
      <c r="N1567" s="4" t="s">
        <v>4461</v>
      </c>
      <c r="O1567" s="4" t="s">
        <v>4461</v>
      </c>
      <c r="P1567" s="4" t="s">
        <v>4461</v>
      </c>
      <c r="Q1567" s="4" t="s">
        <v>5209</v>
      </c>
      <c r="R1567" s="5">
        <v>60313</v>
      </c>
      <c r="S1567" s="5">
        <v>480</v>
      </c>
      <c r="T1567" s="5">
        <v>480</v>
      </c>
      <c r="U1567" s="4" t="s">
        <v>5210</v>
      </c>
      <c r="V1567" s="4" t="s">
        <v>142</v>
      </c>
      <c r="W1567" s="4" t="s">
        <v>103</v>
      </c>
      <c r="X1567" s="4" t="s">
        <v>143</v>
      </c>
      <c r="Y1567" s="4" t="s">
        <v>103</v>
      </c>
      <c r="Z1567" t="str">
        <f t="shared" si="25"/>
        <v>Sep-23</v>
      </c>
    </row>
    <row r="1568" spans="1:26" ht="43.2" x14ac:dyDescent="0.3">
      <c r="A1568" s="10">
        <v>419</v>
      </c>
      <c r="B1568" s="4" t="s">
        <v>129</v>
      </c>
      <c r="C1568" s="4" t="s">
        <v>130</v>
      </c>
      <c r="D1568" s="4" t="s">
        <v>1556</v>
      </c>
      <c r="E1568" s="4" t="s">
        <v>103</v>
      </c>
      <c r="F1568" s="4" t="s">
        <v>131</v>
      </c>
      <c r="G1568" s="4" t="s">
        <v>132</v>
      </c>
      <c r="H1568" s="4" t="s">
        <v>133</v>
      </c>
      <c r="I1568" s="5" t="s">
        <v>3996</v>
      </c>
      <c r="J1568" s="5" t="s">
        <v>487</v>
      </c>
      <c r="K1568" s="5" t="s">
        <v>3996</v>
      </c>
      <c r="L1568" s="5" t="s">
        <v>176</v>
      </c>
      <c r="M1568" s="4" t="s">
        <v>137</v>
      </c>
      <c r="N1568" s="4" t="s">
        <v>5211</v>
      </c>
      <c r="O1568" s="4" t="s">
        <v>103</v>
      </c>
      <c r="P1568" s="4" t="s">
        <v>5212</v>
      </c>
      <c r="Q1568" s="4" t="s">
        <v>5213</v>
      </c>
      <c r="R1568" s="5">
        <v>60405</v>
      </c>
      <c r="S1568" s="5">
        <v>30</v>
      </c>
      <c r="T1568" s="5">
        <v>30</v>
      </c>
      <c r="U1568" s="4" t="s">
        <v>1985</v>
      </c>
      <c r="V1568" s="4" t="s">
        <v>142</v>
      </c>
      <c r="W1568" s="4" t="s">
        <v>103</v>
      </c>
      <c r="X1568" s="4" t="s">
        <v>143</v>
      </c>
      <c r="Y1568" s="4" t="s">
        <v>152</v>
      </c>
      <c r="Z1568" t="str">
        <f t="shared" si="25"/>
        <v>Sep-23</v>
      </c>
    </row>
    <row r="1569" spans="1:26" ht="43.2" x14ac:dyDescent="0.3">
      <c r="A1569" s="10">
        <v>420</v>
      </c>
      <c r="B1569" s="4" t="s">
        <v>129</v>
      </c>
      <c r="C1569" s="4" t="s">
        <v>130</v>
      </c>
      <c r="D1569" s="4" t="s">
        <v>1556</v>
      </c>
      <c r="E1569" s="4" t="s">
        <v>103</v>
      </c>
      <c r="F1569" s="4" t="s">
        <v>131</v>
      </c>
      <c r="G1569" s="4" t="s">
        <v>132</v>
      </c>
      <c r="H1569" s="4" t="s">
        <v>167</v>
      </c>
      <c r="I1569" s="5" t="s">
        <v>3999</v>
      </c>
      <c r="J1569" s="5" t="s">
        <v>2149</v>
      </c>
      <c r="K1569" s="5" t="s">
        <v>3999</v>
      </c>
      <c r="L1569" s="5" t="s">
        <v>5214</v>
      </c>
      <c r="M1569" s="4" t="s">
        <v>223</v>
      </c>
      <c r="N1569" s="4" t="s">
        <v>5215</v>
      </c>
      <c r="O1569" s="4" t="s">
        <v>103</v>
      </c>
      <c r="P1569" s="4" t="s">
        <v>5215</v>
      </c>
      <c r="Q1569" s="4" t="s">
        <v>5216</v>
      </c>
      <c r="R1569" s="5">
        <v>60399</v>
      </c>
      <c r="S1569" s="5">
        <v>30</v>
      </c>
      <c r="T1569" s="5">
        <v>30</v>
      </c>
      <c r="U1569" s="4" t="s">
        <v>381</v>
      </c>
      <c r="V1569" s="4" t="s">
        <v>142</v>
      </c>
      <c r="W1569" s="4" t="s">
        <v>103</v>
      </c>
      <c r="X1569" s="4" t="s">
        <v>143</v>
      </c>
      <c r="Y1569" s="4">
        <v>66135</v>
      </c>
      <c r="Z1569" t="str">
        <f t="shared" si="25"/>
        <v>Sep-23</v>
      </c>
    </row>
    <row r="1570" spans="1:26" ht="57.6" x14ac:dyDescent="0.3">
      <c r="A1570" s="10">
        <v>421</v>
      </c>
      <c r="B1570" s="4" t="s">
        <v>129</v>
      </c>
      <c r="C1570" s="4" t="s">
        <v>130</v>
      </c>
      <c r="D1570" s="4" t="s">
        <v>1556</v>
      </c>
      <c r="E1570" s="4" t="s">
        <v>103</v>
      </c>
      <c r="F1570" s="4" t="s">
        <v>131</v>
      </c>
      <c r="G1570" s="4" t="s">
        <v>166</v>
      </c>
      <c r="H1570" s="4" t="s">
        <v>167</v>
      </c>
      <c r="I1570" s="5" t="s">
        <v>4031</v>
      </c>
      <c r="J1570" s="5" t="s">
        <v>906</v>
      </c>
      <c r="K1570" s="5" t="s">
        <v>4031</v>
      </c>
      <c r="L1570" s="5" t="s">
        <v>361</v>
      </c>
      <c r="M1570" s="4" t="s">
        <v>168</v>
      </c>
      <c r="N1570" s="4" t="s">
        <v>1503</v>
      </c>
      <c r="O1570" s="4" t="s">
        <v>1503</v>
      </c>
      <c r="P1570" s="4" t="s">
        <v>1503</v>
      </c>
      <c r="Q1570" s="4" t="s">
        <v>5217</v>
      </c>
      <c r="R1570" s="5">
        <v>60697</v>
      </c>
      <c r="S1570" s="5">
        <v>240</v>
      </c>
      <c r="T1570" s="5">
        <v>240</v>
      </c>
      <c r="U1570" s="4" t="s">
        <v>5218</v>
      </c>
      <c r="V1570" s="4" t="s">
        <v>142</v>
      </c>
      <c r="W1570" s="4" t="s">
        <v>103</v>
      </c>
      <c r="X1570" s="4" t="s">
        <v>143</v>
      </c>
      <c r="Y1570" s="4" t="s">
        <v>103</v>
      </c>
      <c r="Z1570" t="str">
        <f t="shared" si="25"/>
        <v>Sep-23</v>
      </c>
    </row>
    <row r="1571" spans="1:26" ht="43.2" x14ac:dyDescent="0.3">
      <c r="A1571" s="10">
        <v>422</v>
      </c>
      <c r="B1571" s="4" t="s">
        <v>129</v>
      </c>
      <c r="C1571" s="4" t="s">
        <v>130</v>
      </c>
      <c r="D1571" s="4" t="s">
        <v>1556</v>
      </c>
      <c r="E1571" s="4" t="s">
        <v>103</v>
      </c>
      <c r="F1571" s="4" t="s">
        <v>131</v>
      </c>
      <c r="G1571" s="4" t="s">
        <v>132</v>
      </c>
      <c r="H1571" s="4" t="s">
        <v>167</v>
      </c>
      <c r="I1571" s="5" t="s">
        <v>4045</v>
      </c>
      <c r="J1571" s="5" t="s">
        <v>191</v>
      </c>
      <c r="K1571" s="5" t="s">
        <v>4045</v>
      </c>
      <c r="L1571" s="5" t="s">
        <v>192</v>
      </c>
      <c r="M1571" s="4" t="s">
        <v>223</v>
      </c>
      <c r="N1571" s="4" t="s">
        <v>5219</v>
      </c>
      <c r="O1571" s="4" t="s">
        <v>103</v>
      </c>
      <c r="P1571" s="4" t="s">
        <v>5219</v>
      </c>
      <c r="Q1571" s="4" t="s">
        <v>5220</v>
      </c>
      <c r="R1571" s="5">
        <v>60792</v>
      </c>
      <c r="S1571" s="5">
        <v>90</v>
      </c>
      <c r="T1571" s="5">
        <v>90</v>
      </c>
      <c r="U1571" s="4" t="s">
        <v>4290</v>
      </c>
      <c r="V1571" s="4" t="s">
        <v>197</v>
      </c>
      <c r="W1571" s="4" t="s">
        <v>103</v>
      </c>
      <c r="X1571" s="4" t="s">
        <v>143</v>
      </c>
      <c r="Y1571" s="4" t="s">
        <v>152</v>
      </c>
      <c r="Z1571" t="str">
        <f t="shared" si="25"/>
        <v>Oct-23</v>
      </c>
    </row>
    <row r="1572" spans="1:26" ht="43.2" x14ac:dyDescent="0.3">
      <c r="A1572" s="10">
        <v>423</v>
      </c>
      <c r="B1572" s="4" t="s">
        <v>129</v>
      </c>
      <c r="C1572" s="4" t="s">
        <v>130</v>
      </c>
      <c r="D1572" s="4" t="s">
        <v>1556</v>
      </c>
      <c r="E1572" s="4" t="s">
        <v>103</v>
      </c>
      <c r="F1572" s="4" t="s">
        <v>131</v>
      </c>
      <c r="G1572" s="4" t="s">
        <v>132</v>
      </c>
      <c r="H1572" s="4" t="s">
        <v>167</v>
      </c>
      <c r="I1572" s="5" t="s">
        <v>4066</v>
      </c>
      <c r="J1572" s="5" t="s">
        <v>435</v>
      </c>
      <c r="K1572" s="5" t="s">
        <v>4066</v>
      </c>
      <c r="L1572" s="5" t="s">
        <v>331</v>
      </c>
      <c r="M1572" s="4" t="s">
        <v>223</v>
      </c>
      <c r="N1572" s="4" t="s">
        <v>5221</v>
      </c>
      <c r="O1572" s="4" t="s">
        <v>103</v>
      </c>
      <c r="P1572" s="4" t="s">
        <v>5221</v>
      </c>
      <c r="Q1572" s="4" t="s">
        <v>5222</v>
      </c>
      <c r="R1572" s="5">
        <v>60992</v>
      </c>
      <c r="S1572" s="5">
        <v>30</v>
      </c>
      <c r="T1572" s="5">
        <v>30</v>
      </c>
      <c r="U1572" s="4" t="s">
        <v>1371</v>
      </c>
      <c r="V1572" s="4" t="s">
        <v>197</v>
      </c>
      <c r="W1572" s="4" t="s">
        <v>103</v>
      </c>
      <c r="X1572" s="4" t="s">
        <v>143</v>
      </c>
      <c r="Y1572" s="4">
        <v>67732</v>
      </c>
      <c r="Z1572" t="str">
        <f t="shared" si="25"/>
        <v>Oct-23</v>
      </c>
    </row>
    <row r="1573" spans="1:26" ht="43.2" x14ac:dyDescent="0.3">
      <c r="A1573" s="10">
        <v>424</v>
      </c>
      <c r="B1573" s="4" t="s">
        <v>129</v>
      </c>
      <c r="C1573" s="4" t="s">
        <v>130</v>
      </c>
      <c r="D1573" s="4" t="s">
        <v>1556</v>
      </c>
      <c r="E1573" s="4" t="s">
        <v>103</v>
      </c>
      <c r="F1573" s="4" t="s">
        <v>131</v>
      </c>
      <c r="G1573" s="4" t="s">
        <v>132</v>
      </c>
      <c r="H1573" s="4" t="s">
        <v>133</v>
      </c>
      <c r="I1573" s="5" t="s">
        <v>4544</v>
      </c>
      <c r="J1573" s="5" t="s">
        <v>481</v>
      </c>
      <c r="K1573" s="5" t="s">
        <v>4544</v>
      </c>
      <c r="L1573" s="5" t="s">
        <v>5223</v>
      </c>
      <c r="M1573" s="4" t="s">
        <v>137</v>
      </c>
      <c r="N1573" s="4" t="s">
        <v>5224</v>
      </c>
      <c r="O1573" s="4" t="s">
        <v>103</v>
      </c>
      <c r="P1573" s="4" t="s">
        <v>5225</v>
      </c>
      <c r="Q1573" s="4" t="s">
        <v>5225</v>
      </c>
      <c r="R1573" s="5">
        <v>61201</v>
      </c>
      <c r="S1573" s="5">
        <v>20</v>
      </c>
      <c r="T1573" s="5">
        <v>20</v>
      </c>
      <c r="U1573" s="4" t="s">
        <v>4548</v>
      </c>
      <c r="V1573" s="4" t="s">
        <v>197</v>
      </c>
      <c r="W1573" s="4" t="s">
        <v>103</v>
      </c>
      <c r="X1573" s="4" t="s">
        <v>143</v>
      </c>
      <c r="Y1573" s="4">
        <v>68262</v>
      </c>
      <c r="Z1573" t="str">
        <f t="shared" si="25"/>
        <v>Nov-23</v>
      </c>
    </row>
    <row r="1574" spans="1:26" ht="43.2" x14ac:dyDescent="0.3">
      <c r="A1574" s="10">
        <v>425</v>
      </c>
      <c r="B1574" s="4" t="s">
        <v>129</v>
      </c>
      <c r="C1574" s="4" t="s">
        <v>130</v>
      </c>
      <c r="D1574" s="4" t="s">
        <v>840</v>
      </c>
      <c r="E1574" s="4" t="s">
        <v>103</v>
      </c>
      <c r="F1574" s="4" t="s">
        <v>131</v>
      </c>
      <c r="G1574" s="4" t="s">
        <v>132</v>
      </c>
      <c r="H1574" s="4" t="s">
        <v>133</v>
      </c>
      <c r="I1574" s="5" t="s">
        <v>3999</v>
      </c>
      <c r="J1574" s="5" t="s">
        <v>5226</v>
      </c>
      <c r="K1574" s="5" t="s">
        <v>3999</v>
      </c>
      <c r="L1574" s="5" t="s">
        <v>1378</v>
      </c>
      <c r="M1574" s="4" t="s">
        <v>137</v>
      </c>
      <c r="N1574" s="4" t="s">
        <v>5227</v>
      </c>
      <c r="O1574" s="4" t="s">
        <v>103</v>
      </c>
      <c r="P1574" s="4" t="s">
        <v>5228</v>
      </c>
      <c r="Q1574" s="4" t="s">
        <v>5228</v>
      </c>
      <c r="R1574" s="5">
        <v>60414</v>
      </c>
      <c r="S1574" s="5">
        <v>28</v>
      </c>
      <c r="T1574" s="5">
        <v>28</v>
      </c>
      <c r="U1574" s="4" t="s">
        <v>1050</v>
      </c>
      <c r="V1574" s="4" t="s">
        <v>142</v>
      </c>
      <c r="W1574" s="4" t="s">
        <v>103</v>
      </c>
      <c r="X1574" s="4" t="s">
        <v>143</v>
      </c>
      <c r="Y1574" s="4">
        <v>66133</v>
      </c>
      <c r="Z1574" t="str">
        <f t="shared" si="25"/>
        <v>Sep-23</v>
      </c>
    </row>
    <row r="1575" spans="1:26" ht="43.2" x14ac:dyDescent="0.3">
      <c r="A1575" s="10">
        <v>426</v>
      </c>
      <c r="B1575" s="4" t="s">
        <v>129</v>
      </c>
      <c r="C1575" s="4" t="s">
        <v>130</v>
      </c>
      <c r="D1575" s="4" t="s">
        <v>840</v>
      </c>
      <c r="E1575" s="4" t="s">
        <v>103</v>
      </c>
      <c r="F1575" s="4" t="s">
        <v>131</v>
      </c>
      <c r="G1575" s="4" t="s">
        <v>166</v>
      </c>
      <c r="H1575" s="4" t="s">
        <v>133</v>
      </c>
      <c r="I1575" s="5" t="s">
        <v>4269</v>
      </c>
      <c r="J1575" s="5" t="s">
        <v>459</v>
      </c>
      <c r="K1575" s="5" t="s">
        <v>4269</v>
      </c>
      <c r="L1575" s="5" t="s">
        <v>695</v>
      </c>
      <c r="M1575" s="4" t="s">
        <v>263</v>
      </c>
      <c r="N1575" s="4" t="s">
        <v>1407</v>
      </c>
      <c r="O1575" s="4" t="s">
        <v>103</v>
      </c>
      <c r="P1575" s="4" t="s">
        <v>1407</v>
      </c>
      <c r="Q1575" s="4" t="s">
        <v>5229</v>
      </c>
      <c r="R1575" s="5">
        <v>60629</v>
      </c>
      <c r="S1575" s="5">
        <v>30</v>
      </c>
      <c r="T1575" s="5">
        <v>30</v>
      </c>
      <c r="U1575" s="4" t="s">
        <v>4718</v>
      </c>
      <c r="V1575" s="4" t="s">
        <v>197</v>
      </c>
      <c r="W1575" s="4" t="s">
        <v>103</v>
      </c>
      <c r="X1575" s="4" t="s">
        <v>143</v>
      </c>
      <c r="Y1575" s="4" t="s">
        <v>103</v>
      </c>
      <c r="Z1575" t="str">
        <f t="shared" si="25"/>
        <v>Sep-23</v>
      </c>
    </row>
    <row r="1576" spans="1:26" ht="57.6" x14ac:dyDescent="0.3">
      <c r="A1576" s="10">
        <v>427</v>
      </c>
      <c r="B1576" s="4" t="s">
        <v>129</v>
      </c>
      <c r="C1576" s="4" t="s">
        <v>130</v>
      </c>
      <c r="D1576" s="4" t="s">
        <v>840</v>
      </c>
      <c r="E1576" s="4" t="s">
        <v>103</v>
      </c>
      <c r="F1576" s="4" t="s">
        <v>131</v>
      </c>
      <c r="G1576" s="4" t="s">
        <v>132</v>
      </c>
      <c r="H1576" s="4" t="s">
        <v>167</v>
      </c>
      <c r="I1576" s="5" t="s">
        <v>4066</v>
      </c>
      <c r="J1576" s="5" t="s">
        <v>191</v>
      </c>
      <c r="K1576" s="5" t="s">
        <v>4071</v>
      </c>
      <c r="L1576" s="5" t="s">
        <v>862</v>
      </c>
      <c r="M1576" s="4" t="s">
        <v>223</v>
      </c>
      <c r="N1576" s="4" t="s">
        <v>4965</v>
      </c>
      <c r="O1576" s="4" t="s">
        <v>1586</v>
      </c>
      <c r="P1576" s="4" t="s">
        <v>4965</v>
      </c>
      <c r="Q1576" s="4" t="s">
        <v>5230</v>
      </c>
      <c r="R1576" s="5">
        <v>60855</v>
      </c>
      <c r="S1576" s="5">
        <v>140</v>
      </c>
      <c r="T1576" s="5">
        <v>140</v>
      </c>
      <c r="U1576" s="4" t="s">
        <v>5231</v>
      </c>
      <c r="V1576" s="4" t="s">
        <v>197</v>
      </c>
      <c r="W1576" s="4" t="s">
        <v>103</v>
      </c>
      <c r="X1576" s="4" t="s">
        <v>143</v>
      </c>
      <c r="Y1576" s="4">
        <v>67737</v>
      </c>
      <c r="Z1576" t="str">
        <f t="shared" si="25"/>
        <v>Oct-23</v>
      </c>
    </row>
    <row r="1577" spans="1:26" ht="43.2" x14ac:dyDescent="0.3">
      <c r="A1577" s="10">
        <v>428</v>
      </c>
      <c r="B1577" s="4" t="s">
        <v>129</v>
      </c>
      <c r="C1577" s="4" t="s">
        <v>130</v>
      </c>
      <c r="D1577" s="4" t="s">
        <v>840</v>
      </c>
      <c r="E1577" s="4" t="s">
        <v>103</v>
      </c>
      <c r="F1577" s="4" t="s">
        <v>131</v>
      </c>
      <c r="G1577" s="4" t="s">
        <v>132</v>
      </c>
      <c r="H1577" s="4" t="s">
        <v>167</v>
      </c>
      <c r="I1577" s="5" t="s">
        <v>4302</v>
      </c>
      <c r="J1577" s="5" t="s">
        <v>755</v>
      </c>
      <c r="K1577" s="5" t="s">
        <v>4302</v>
      </c>
      <c r="L1577" s="5" t="s">
        <v>523</v>
      </c>
      <c r="M1577" s="4" t="s">
        <v>223</v>
      </c>
      <c r="N1577" s="4" t="s">
        <v>2111</v>
      </c>
      <c r="O1577" s="4" t="s">
        <v>103</v>
      </c>
      <c r="P1577" s="4" t="s">
        <v>5232</v>
      </c>
      <c r="Q1577" s="4" t="s">
        <v>5233</v>
      </c>
      <c r="R1577" s="5">
        <v>60980</v>
      </c>
      <c r="S1577" s="5">
        <v>30</v>
      </c>
      <c r="T1577" s="5">
        <v>30</v>
      </c>
      <c r="U1577" s="4" t="s">
        <v>1713</v>
      </c>
      <c r="V1577" s="4" t="s">
        <v>142</v>
      </c>
      <c r="W1577" s="4" t="s">
        <v>103</v>
      </c>
      <c r="X1577" s="4" t="s">
        <v>143</v>
      </c>
      <c r="Y1577" s="4">
        <v>60579</v>
      </c>
      <c r="Z1577" t="str">
        <f t="shared" si="25"/>
        <v>Oct-23</v>
      </c>
    </row>
    <row r="1578" spans="1:26" ht="43.2" x14ac:dyDescent="0.3">
      <c r="A1578" s="10">
        <v>429</v>
      </c>
      <c r="B1578" s="4" t="s">
        <v>129</v>
      </c>
      <c r="C1578" s="4" t="s">
        <v>130</v>
      </c>
      <c r="D1578" s="4" t="s">
        <v>840</v>
      </c>
      <c r="E1578" s="4" t="s">
        <v>103</v>
      </c>
      <c r="F1578" s="4" t="s">
        <v>131</v>
      </c>
      <c r="G1578" s="4" t="s">
        <v>166</v>
      </c>
      <c r="H1578" s="4" t="s">
        <v>133</v>
      </c>
      <c r="I1578" s="5" t="s">
        <v>4302</v>
      </c>
      <c r="J1578" s="5" t="s">
        <v>906</v>
      </c>
      <c r="K1578" s="5" t="s">
        <v>4302</v>
      </c>
      <c r="L1578" s="5" t="s">
        <v>135</v>
      </c>
      <c r="M1578" s="4" t="s">
        <v>263</v>
      </c>
      <c r="N1578" s="4" t="s">
        <v>5234</v>
      </c>
      <c r="O1578" s="4" t="s">
        <v>103</v>
      </c>
      <c r="P1578" s="4" t="s">
        <v>5235</v>
      </c>
      <c r="Q1578" s="4" t="s">
        <v>5236</v>
      </c>
      <c r="R1578" s="5">
        <v>60945</v>
      </c>
      <c r="S1578" s="5">
        <v>45</v>
      </c>
      <c r="T1578" s="5">
        <v>45</v>
      </c>
      <c r="U1578" s="4" t="s">
        <v>1985</v>
      </c>
      <c r="V1578" s="4" t="s">
        <v>142</v>
      </c>
      <c r="W1578" s="4" t="s">
        <v>103</v>
      </c>
      <c r="X1578" s="4" t="s">
        <v>143</v>
      </c>
      <c r="Y1578" s="4" t="s">
        <v>1385</v>
      </c>
      <c r="Z1578" t="str">
        <f t="shared" si="25"/>
        <v>Oct-23</v>
      </c>
    </row>
    <row r="1579" spans="1:26" ht="43.2" x14ac:dyDescent="0.3">
      <c r="A1579" s="10">
        <v>430</v>
      </c>
      <c r="B1579" s="4" t="s">
        <v>129</v>
      </c>
      <c r="C1579" s="4" t="s">
        <v>130</v>
      </c>
      <c r="D1579" s="4" t="s">
        <v>840</v>
      </c>
      <c r="E1579" s="4" t="s">
        <v>103</v>
      </c>
      <c r="F1579" s="4" t="s">
        <v>131</v>
      </c>
      <c r="G1579" s="4" t="s">
        <v>132</v>
      </c>
      <c r="H1579" s="4" t="s">
        <v>133</v>
      </c>
      <c r="I1579" s="5" t="s">
        <v>4302</v>
      </c>
      <c r="J1579" s="5" t="s">
        <v>906</v>
      </c>
      <c r="K1579" s="5" t="s">
        <v>4302</v>
      </c>
      <c r="L1579" s="5" t="s">
        <v>135</v>
      </c>
      <c r="M1579" s="4" t="s">
        <v>137</v>
      </c>
      <c r="N1579" s="4" t="s">
        <v>5237</v>
      </c>
      <c r="O1579" s="4" t="s">
        <v>103</v>
      </c>
      <c r="P1579" s="4" t="s">
        <v>5238</v>
      </c>
      <c r="Q1579" s="4" t="s">
        <v>5239</v>
      </c>
      <c r="R1579" s="5">
        <v>60925</v>
      </c>
      <c r="S1579" s="5">
        <v>45</v>
      </c>
      <c r="T1579" s="5">
        <v>45</v>
      </c>
      <c r="U1579" s="4" t="s">
        <v>1985</v>
      </c>
      <c r="V1579" s="4" t="s">
        <v>142</v>
      </c>
      <c r="W1579" s="4" t="s">
        <v>103</v>
      </c>
      <c r="X1579" s="4" t="s">
        <v>143</v>
      </c>
      <c r="Y1579" s="4" t="s">
        <v>159</v>
      </c>
      <c r="Z1579" t="str">
        <f t="shared" si="25"/>
        <v>Oct-23</v>
      </c>
    </row>
    <row r="1580" spans="1:26" ht="43.2" x14ac:dyDescent="0.3">
      <c r="A1580" s="10">
        <v>431</v>
      </c>
      <c r="B1580" s="4" t="s">
        <v>129</v>
      </c>
      <c r="C1580" s="4" t="s">
        <v>130</v>
      </c>
      <c r="D1580" s="4" t="s">
        <v>840</v>
      </c>
      <c r="E1580" s="4" t="s">
        <v>103</v>
      </c>
      <c r="F1580" s="4" t="s">
        <v>131</v>
      </c>
      <c r="G1580" s="4" t="s">
        <v>166</v>
      </c>
      <c r="H1580" s="4" t="s">
        <v>133</v>
      </c>
      <c r="I1580" s="5" t="s">
        <v>4211</v>
      </c>
      <c r="J1580" s="5" t="s">
        <v>1378</v>
      </c>
      <c r="K1580" s="5" t="s">
        <v>4211</v>
      </c>
      <c r="L1580" s="5" t="s">
        <v>906</v>
      </c>
      <c r="M1580" s="4" t="s">
        <v>263</v>
      </c>
      <c r="N1580" s="4" t="s">
        <v>5240</v>
      </c>
      <c r="O1580" s="4" t="s">
        <v>103</v>
      </c>
      <c r="P1580" s="4" t="s">
        <v>5241</v>
      </c>
      <c r="Q1580" s="4" t="s">
        <v>5242</v>
      </c>
      <c r="R1580" s="5">
        <v>61149</v>
      </c>
      <c r="S1580" s="5">
        <v>140</v>
      </c>
      <c r="T1580" s="5">
        <v>140</v>
      </c>
      <c r="U1580" s="4" t="s">
        <v>1022</v>
      </c>
      <c r="V1580" s="4" t="s">
        <v>142</v>
      </c>
      <c r="W1580" s="4" t="s">
        <v>103</v>
      </c>
      <c r="X1580" s="4" t="s">
        <v>143</v>
      </c>
      <c r="Y1580" s="4" t="s">
        <v>388</v>
      </c>
      <c r="Z1580" t="str">
        <f t="shared" si="25"/>
        <v>Nov-23</v>
      </c>
    </row>
    <row r="1581" spans="1:26" ht="43.2" x14ac:dyDescent="0.3">
      <c r="A1581" s="10">
        <v>432</v>
      </c>
      <c r="B1581" s="4" t="s">
        <v>129</v>
      </c>
      <c r="C1581" s="4" t="s">
        <v>130</v>
      </c>
      <c r="D1581" s="4" t="s">
        <v>840</v>
      </c>
      <c r="E1581" s="4" t="s">
        <v>103</v>
      </c>
      <c r="F1581" s="4" t="s">
        <v>131</v>
      </c>
      <c r="G1581" s="4" t="s">
        <v>132</v>
      </c>
      <c r="H1581" s="4" t="s">
        <v>167</v>
      </c>
      <c r="I1581" s="5" t="s">
        <v>4205</v>
      </c>
      <c r="J1581" s="5" t="s">
        <v>1125</v>
      </c>
      <c r="K1581" s="5" t="s">
        <v>4205</v>
      </c>
      <c r="L1581" s="5" t="s">
        <v>621</v>
      </c>
      <c r="M1581" s="4" t="s">
        <v>223</v>
      </c>
      <c r="N1581" s="4" t="s">
        <v>5243</v>
      </c>
      <c r="O1581" s="4" t="s">
        <v>103</v>
      </c>
      <c r="P1581" s="4" t="s">
        <v>5243</v>
      </c>
      <c r="Q1581" s="4" t="s">
        <v>5244</v>
      </c>
      <c r="R1581" s="5">
        <v>61156</v>
      </c>
      <c r="S1581" s="5">
        <v>40</v>
      </c>
      <c r="T1581" s="5">
        <v>40</v>
      </c>
      <c r="U1581" s="4" t="s">
        <v>1334</v>
      </c>
      <c r="V1581" s="4" t="s">
        <v>151</v>
      </c>
      <c r="W1581" s="4" t="s">
        <v>103</v>
      </c>
      <c r="X1581" s="4" t="s">
        <v>143</v>
      </c>
      <c r="Y1581" s="4">
        <v>68222</v>
      </c>
      <c r="Z1581" t="str">
        <f t="shared" si="25"/>
        <v>Nov-23</v>
      </c>
    </row>
    <row r="1582" spans="1:26" ht="43.2" x14ac:dyDescent="0.3">
      <c r="A1582" s="10">
        <v>433</v>
      </c>
      <c r="B1582" s="4" t="s">
        <v>129</v>
      </c>
      <c r="C1582" s="4" t="s">
        <v>130</v>
      </c>
      <c r="D1582" s="4" t="s">
        <v>840</v>
      </c>
      <c r="E1582" s="4" t="s">
        <v>103</v>
      </c>
      <c r="F1582" s="4" t="s">
        <v>131</v>
      </c>
      <c r="G1582" s="4" t="s">
        <v>132</v>
      </c>
      <c r="H1582" s="4" t="s">
        <v>167</v>
      </c>
      <c r="I1582" s="5" t="s">
        <v>4128</v>
      </c>
      <c r="J1582" s="5" t="s">
        <v>145</v>
      </c>
      <c r="K1582" s="5" t="s">
        <v>4128</v>
      </c>
      <c r="L1582" s="5" t="s">
        <v>155</v>
      </c>
      <c r="M1582" s="4" t="s">
        <v>223</v>
      </c>
      <c r="N1582" s="4" t="s">
        <v>5245</v>
      </c>
      <c r="O1582" s="4" t="s">
        <v>103</v>
      </c>
      <c r="P1582" s="4" t="s">
        <v>5245</v>
      </c>
      <c r="Q1582" s="4" t="s">
        <v>5246</v>
      </c>
      <c r="R1582" s="5">
        <v>61164</v>
      </c>
      <c r="S1582" s="5">
        <v>60</v>
      </c>
      <c r="T1582" s="5">
        <v>60</v>
      </c>
      <c r="U1582" s="4" t="s">
        <v>5247</v>
      </c>
      <c r="V1582" s="4" t="s">
        <v>151</v>
      </c>
      <c r="W1582" s="4" t="s">
        <v>103</v>
      </c>
      <c r="X1582" s="4" t="s">
        <v>143</v>
      </c>
      <c r="Y1582" s="4" t="s">
        <v>395</v>
      </c>
      <c r="Z1582" t="str">
        <f t="shared" si="25"/>
        <v>Nov-23</v>
      </c>
    </row>
    <row r="1583" spans="1:26" ht="43.2" x14ac:dyDescent="0.3">
      <c r="A1583" s="10">
        <v>434</v>
      </c>
      <c r="B1583" s="4" t="s">
        <v>129</v>
      </c>
      <c r="C1583" s="4" t="s">
        <v>130</v>
      </c>
      <c r="D1583" s="4" t="s">
        <v>840</v>
      </c>
      <c r="E1583" s="4" t="s">
        <v>103</v>
      </c>
      <c r="F1583" s="4" t="s">
        <v>131</v>
      </c>
      <c r="G1583" s="4" t="s">
        <v>132</v>
      </c>
      <c r="H1583" s="4" t="s">
        <v>133</v>
      </c>
      <c r="I1583" s="5" t="s">
        <v>5248</v>
      </c>
      <c r="J1583" s="5" t="s">
        <v>3307</v>
      </c>
      <c r="K1583" s="5" t="s">
        <v>5248</v>
      </c>
      <c r="L1583" s="5" t="s">
        <v>361</v>
      </c>
      <c r="M1583" s="4" t="s">
        <v>137</v>
      </c>
      <c r="N1583" s="4" t="s">
        <v>5249</v>
      </c>
      <c r="O1583" s="4" t="s">
        <v>103</v>
      </c>
      <c r="P1583" s="4" t="s">
        <v>5250</v>
      </c>
      <c r="Q1583" s="4" t="s">
        <v>5251</v>
      </c>
      <c r="R1583" s="5">
        <v>61358</v>
      </c>
      <c r="S1583" s="5">
        <v>130</v>
      </c>
      <c r="T1583" s="5">
        <v>130</v>
      </c>
      <c r="U1583" s="4" t="s">
        <v>3379</v>
      </c>
      <c r="V1583" s="4" t="s">
        <v>142</v>
      </c>
      <c r="W1583" s="4" t="s">
        <v>103</v>
      </c>
      <c r="X1583" s="4" t="s">
        <v>143</v>
      </c>
      <c r="Y1583" s="4">
        <v>70055</v>
      </c>
      <c r="Z1583" t="str">
        <f t="shared" si="25"/>
        <v>Dec-23</v>
      </c>
    </row>
    <row r="1584" spans="1:26" ht="43.2" x14ac:dyDescent="0.3">
      <c r="A1584" s="10">
        <v>435</v>
      </c>
      <c r="B1584" s="4" t="s">
        <v>129</v>
      </c>
      <c r="C1584" s="4" t="s">
        <v>130</v>
      </c>
      <c r="D1584" s="4" t="s">
        <v>713</v>
      </c>
      <c r="E1584" s="4" t="s">
        <v>103</v>
      </c>
      <c r="F1584" s="4" t="s">
        <v>131</v>
      </c>
      <c r="G1584" s="4" t="s">
        <v>166</v>
      </c>
      <c r="H1584" s="4" t="s">
        <v>133</v>
      </c>
      <c r="I1584" s="5" t="s">
        <v>5252</v>
      </c>
      <c r="J1584" s="5" t="s">
        <v>621</v>
      </c>
      <c r="K1584" s="5" t="s">
        <v>5252</v>
      </c>
      <c r="L1584" s="5" t="s">
        <v>5253</v>
      </c>
      <c r="M1584" s="4" t="s">
        <v>263</v>
      </c>
      <c r="N1584" s="4" t="s">
        <v>5254</v>
      </c>
      <c r="O1584" s="4" t="s">
        <v>1083</v>
      </c>
      <c r="P1584" s="4" t="s">
        <v>5255</v>
      </c>
      <c r="Q1584" s="4" t="s">
        <v>5256</v>
      </c>
      <c r="R1584" s="5">
        <v>61852</v>
      </c>
      <c r="S1584" s="5">
        <v>10</v>
      </c>
      <c r="T1584" s="5">
        <v>10</v>
      </c>
      <c r="U1584" s="4" t="s">
        <v>472</v>
      </c>
      <c r="V1584" s="4" t="s">
        <v>151</v>
      </c>
      <c r="W1584" s="4" t="s">
        <v>103</v>
      </c>
      <c r="X1584" s="4" t="s">
        <v>143</v>
      </c>
      <c r="Y1584" s="4" t="s">
        <v>2493</v>
      </c>
      <c r="Z1584" t="str">
        <f t="shared" si="25"/>
        <v>Dec-23</v>
      </c>
    </row>
    <row r="1585" spans="1:26" ht="57.6" x14ac:dyDescent="0.3">
      <c r="A1585" s="10">
        <v>436</v>
      </c>
      <c r="B1585" s="4" t="s">
        <v>129</v>
      </c>
      <c r="C1585" s="4" t="s">
        <v>130</v>
      </c>
      <c r="D1585" s="4" t="s">
        <v>726</v>
      </c>
      <c r="E1585" s="4" t="s">
        <v>103</v>
      </c>
      <c r="F1585" s="4" t="s">
        <v>131</v>
      </c>
      <c r="G1585" s="4" t="s">
        <v>132</v>
      </c>
      <c r="H1585" s="4" t="s">
        <v>133</v>
      </c>
      <c r="I1585" s="5" t="s">
        <v>134</v>
      </c>
      <c r="J1585" s="5" t="s">
        <v>216</v>
      </c>
      <c r="K1585" s="5" t="s">
        <v>134</v>
      </c>
      <c r="L1585" s="5" t="s">
        <v>202</v>
      </c>
      <c r="M1585" s="4" t="s">
        <v>137</v>
      </c>
      <c r="N1585" s="4" t="s">
        <v>5257</v>
      </c>
      <c r="O1585" s="4" t="s">
        <v>103</v>
      </c>
      <c r="P1585" s="4" t="s">
        <v>5258</v>
      </c>
      <c r="Q1585" s="4" t="s">
        <v>5258</v>
      </c>
      <c r="R1585" s="5">
        <v>61603</v>
      </c>
      <c r="S1585" s="5">
        <v>30</v>
      </c>
      <c r="T1585" s="5">
        <v>30</v>
      </c>
      <c r="U1585" s="4" t="s">
        <v>1985</v>
      </c>
      <c r="V1585" s="4" t="s">
        <v>197</v>
      </c>
      <c r="W1585" s="4" t="s">
        <v>103</v>
      </c>
      <c r="X1585" s="4" t="s">
        <v>143</v>
      </c>
      <c r="Y1585" s="4" t="s">
        <v>152</v>
      </c>
      <c r="Z1585" t="str">
        <f t="shared" si="25"/>
        <v>Dec-23</v>
      </c>
    </row>
    <row r="1586" spans="1:26" ht="57.6" x14ac:dyDescent="0.3">
      <c r="A1586" s="10">
        <v>437</v>
      </c>
      <c r="B1586" s="4" t="s">
        <v>129</v>
      </c>
      <c r="C1586" s="4" t="s">
        <v>130</v>
      </c>
      <c r="D1586" s="4" t="s">
        <v>750</v>
      </c>
      <c r="E1586" s="4" t="s">
        <v>103</v>
      </c>
      <c r="F1586" s="4" t="s">
        <v>131</v>
      </c>
      <c r="G1586" s="4" t="s">
        <v>132</v>
      </c>
      <c r="H1586" s="4" t="s">
        <v>133</v>
      </c>
      <c r="I1586" s="5" t="s">
        <v>4244</v>
      </c>
      <c r="J1586" s="5" t="s">
        <v>1605</v>
      </c>
      <c r="K1586" s="5" t="s">
        <v>4670</v>
      </c>
      <c r="L1586" s="5" t="s">
        <v>464</v>
      </c>
      <c r="M1586" s="4" t="s">
        <v>137</v>
      </c>
      <c r="N1586" s="4" t="s">
        <v>5259</v>
      </c>
      <c r="O1586" s="4" t="s">
        <v>103</v>
      </c>
      <c r="P1586" s="4" t="s">
        <v>5260</v>
      </c>
      <c r="Q1586" s="4" t="s">
        <v>5261</v>
      </c>
      <c r="R1586" s="5">
        <v>60516</v>
      </c>
      <c r="S1586" s="5">
        <v>190</v>
      </c>
      <c r="T1586" s="5">
        <v>190</v>
      </c>
      <c r="U1586" s="4" t="s">
        <v>5262</v>
      </c>
      <c r="V1586" s="4" t="s">
        <v>197</v>
      </c>
      <c r="W1586" s="4" t="s">
        <v>103</v>
      </c>
      <c r="X1586" s="4" t="s">
        <v>143</v>
      </c>
      <c r="Y1586" s="4">
        <v>66165</v>
      </c>
      <c r="Z1586" t="str">
        <f t="shared" si="25"/>
        <v>Sep-23</v>
      </c>
    </row>
    <row r="1587" spans="1:26" ht="43.2" x14ac:dyDescent="0.3">
      <c r="A1587" s="10">
        <v>438</v>
      </c>
      <c r="B1587" s="4" t="s">
        <v>129</v>
      </c>
      <c r="C1587" s="4" t="s">
        <v>130</v>
      </c>
      <c r="D1587" s="4" t="s">
        <v>750</v>
      </c>
      <c r="E1587" s="4" t="s">
        <v>103</v>
      </c>
      <c r="F1587" s="4" t="s">
        <v>131</v>
      </c>
      <c r="G1587" s="4" t="s">
        <v>132</v>
      </c>
      <c r="H1587" s="4" t="s">
        <v>167</v>
      </c>
      <c r="I1587" s="5" t="s">
        <v>4248</v>
      </c>
      <c r="J1587" s="5" t="s">
        <v>695</v>
      </c>
      <c r="K1587" s="5" t="s">
        <v>4248</v>
      </c>
      <c r="L1587" s="5" t="s">
        <v>234</v>
      </c>
      <c r="M1587" s="4" t="s">
        <v>223</v>
      </c>
      <c r="N1587" s="4" t="s">
        <v>5263</v>
      </c>
      <c r="O1587" s="4" t="s">
        <v>103</v>
      </c>
      <c r="P1587" s="4" t="s">
        <v>5264</v>
      </c>
      <c r="Q1587" s="4" t="s">
        <v>5265</v>
      </c>
      <c r="R1587" s="5">
        <v>60549</v>
      </c>
      <c r="S1587" s="5">
        <v>30</v>
      </c>
      <c r="T1587" s="5">
        <v>30</v>
      </c>
      <c r="U1587" s="4" t="s">
        <v>1713</v>
      </c>
      <c r="V1587" s="4" t="s">
        <v>197</v>
      </c>
      <c r="W1587" s="4" t="s">
        <v>103</v>
      </c>
      <c r="X1587" s="4" t="s">
        <v>143</v>
      </c>
      <c r="Y1587" s="4">
        <v>66181</v>
      </c>
      <c r="Z1587" t="str">
        <f t="shared" si="25"/>
        <v>Sep-23</v>
      </c>
    </row>
    <row r="1588" spans="1:26" ht="43.2" x14ac:dyDescent="0.3">
      <c r="A1588" s="10">
        <v>439</v>
      </c>
      <c r="B1588" s="4" t="s">
        <v>129</v>
      </c>
      <c r="C1588" s="4" t="s">
        <v>130</v>
      </c>
      <c r="D1588" s="4" t="s">
        <v>750</v>
      </c>
      <c r="E1588" s="4" t="s">
        <v>103</v>
      </c>
      <c r="F1588" s="4" t="s">
        <v>131</v>
      </c>
      <c r="G1588" s="4" t="s">
        <v>132</v>
      </c>
      <c r="H1588" s="4" t="s">
        <v>133</v>
      </c>
      <c r="I1588" s="5" t="s">
        <v>4254</v>
      </c>
      <c r="J1588" s="5" t="s">
        <v>1091</v>
      </c>
      <c r="K1588" s="5" t="s">
        <v>4254</v>
      </c>
      <c r="L1588" s="5" t="s">
        <v>1378</v>
      </c>
      <c r="M1588" s="4" t="s">
        <v>137</v>
      </c>
      <c r="N1588" s="4" t="s">
        <v>5266</v>
      </c>
      <c r="O1588" s="4" t="s">
        <v>103</v>
      </c>
      <c r="P1588" s="4" t="s">
        <v>5267</v>
      </c>
      <c r="Q1588" s="4" t="s">
        <v>5268</v>
      </c>
      <c r="R1588" s="5">
        <v>60597</v>
      </c>
      <c r="S1588" s="5">
        <v>20</v>
      </c>
      <c r="T1588" s="5">
        <v>20</v>
      </c>
      <c r="U1588" s="4" t="s">
        <v>5269</v>
      </c>
      <c r="V1588" s="4" t="s">
        <v>142</v>
      </c>
      <c r="W1588" s="4" t="s">
        <v>103</v>
      </c>
      <c r="X1588" s="4" t="s">
        <v>143</v>
      </c>
      <c r="Y1588" s="4">
        <v>66189</v>
      </c>
      <c r="Z1588" t="str">
        <f t="shared" si="25"/>
        <v>Sep-23</v>
      </c>
    </row>
    <row r="1589" spans="1:26" ht="43.2" x14ac:dyDescent="0.3">
      <c r="A1589" s="10">
        <v>440</v>
      </c>
      <c r="B1589" s="4" t="s">
        <v>129</v>
      </c>
      <c r="C1589" s="4" t="s">
        <v>130</v>
      </c>
      <c r="D1589" s="4" t="s">
        <v>750</v>
      </c>
      <c r="E1589" s="4" t="s">
        <v>103</v>
      </c>
      <c r="F1589" s="4" t="s">
        <v>131</v>
      </c>
      <c r="G1589" s="4" t="s">
        <v>132</v>
      </c>
      <c r="H1589" s="4" t="s">
        <v>167</v>
      </c>
      <c r="I1589" s="5" t="s">
        <v>4407</v>
      </c>
      <c r="J1589" s="5" t="s">
        <v>576</v>
      </c>
      <c r="K1589" s="5" t="s">
        <v>4407</v>
      </c>
      <c r="L1589" s="5" t="s">
        <v>621</v>
      </c>
      <c r="M1589" s="4" t="s">
        <v>223</v>
      </c>
      <c r="N1589" s="4" t="s">
        <v>5270</v>
      </c>
      <c r="O1589" s="4" t="s">
        <v>103</v>
      </c>
      <c r="P1589" s="4" t="s">
        <v>5271</v>
      </c>
      <c r="Q1589" s="4" t="s">
        <v>5272</v>
      </c>
      <c r="R1589" s="5">
        <v>60606</v>
      </c>
      <c r="S1589" s="5">
        <v>30</v>
      </c>
      <c r="T1589" s="5">
        <v>30</v>
      </c>
      <c r="U1589" s="4" t="s">
        <v>5273</v>
      </c>
      <c r="V1589" s="4" t="s">
        <v>151</v>
      </c>
      <c r="W1589" s="4" t="s">
        <v>103</v>
      </c>
      <c r="X1589" s="4" t="s">
        <v>143</v>
      </c>
      <c r="Y1589" s="4" t="s">
        <v>152</v>
      </c>
      <c r="Z1589" t="str">
        <f t="shared" si="25"/>
        <v>Sep-23</v>
      </c>
    </row>
    <row r="1590" spans="1:26" ht="57.6" x14ac:dyDescent="0.3">
      <c r="A1590" s="10">
        <v>441</v>
      </c>
      <c r="B1590" s="4" t="s">
        <v>129</v>
      </c>
      <c r="C1590" s="4" t="s">
        <v>130</v>
      </c>
      <c r="D1590" s="4" t="s">
        <v>750</v>
      </c>
      <c r="E1590" s="4" t="s">
        <v>103</v>
      </c>
      <c r="F1590" s="4" t="s">
        <v>131</v>
      </c>
      <c r="G1590" s="4" t="s">
        <v>132</v>
      </c>
      <c r="H1590" s="4" t="s">
        <v>133</v>
      </c>
      <c r="I1590" s="5" t="s">
        <v>4019</v>
      </c>
      <c r="J1590" s="5" t="s">
        <v>302</v>
      </c>
      <c r="K1590" s="5" t="s">
        <v>4019</v>
      </c>
      <c r="L1590" s="5" t="s">
        <v>550</v>
      </c>
      <c r="M1590" s="4" t="s">
        <v>137</v>
      </c>
      <c r="N1590" s="4" t="s">
        <v>5274</v>
      </c>
      <c r="O1590" s="4" t="s">
        <v>103</v>
      </c>
      <c r="P1590" s="4" t="s">
        <v>5275</v>
      </c>
      <c r="Q1590" s="4" t="s">
        <v>5276</v>
      </c>
      <c r="R1590" s="5">
        <v>60682</v>
      </c>
      <c r="S1590" s="5">
        <v>300</v>
      </c>
      <c r="T1590" s="5">
        <v>300</v>
      </c>
      <c r="U1590" s="4" t="s">
        <v>5277</v>
      </c>
      <c r="V1590" s="4" t="s">
        <v>197</v>
      </c>
      <c r="W1590" s="4" t="s">
        <v>103</v>
      </c>
      <c r="X1590" s="4" t="s">
        <v>143</v>
      </c>
      <c r="Y1590" s="4">
        <v>66520</v>
      </c>
      <c r="Z1590" t="str">
        <f t="shared" si="25"/>
        <v>Sep-23</v>
      </c>
    </row>
    <row r="1591" spans="1:26" ht="100.8" x14ac:dyDescent="0.3">
      <c r="A1591" s="10">
        <v>442</v>
      </c>
      <c r="B1591" s="4" t="s">
        <v>129</v>
      </c>
      <c r="C1591" s="4" t="s">
        <v>130</v>
      </c>
      <c r="D1591" s="4" t="s">
        <v>750</v>
      </c>
      <c r="E1591" s="4" t="s">
        <v>103</v>
      </c>
      <c r="F1591" s="4" t="s">
        <v>131</v>
      </c>
      <c r="G1591" s="4" t="s">
        <v>166</v>
      </c>
      <c r="H1591" s="4" t="s">
        <v>167</v>
      </c>
      <c r="I1591" s="5" t="s">
        <v>4027</v>
      </c>
      <c r="J1591" s="5" t="s">
        <v>229</v>
      </c>
      <c r="K1591" s="5" t="s">
        <v>4027</v>
      </c>
      <c r="L1591" s="5" t="s">
        <v>1274</v>
      </c>
      <c r="M1591" s="4" t="s">
        <v>168</v>
      </c>
      <c r="N1591" s="4" t="s">
        <v>5278</v>
      </c>
      <c r="O1591" s="4" t="s">
        <v>170</v>
      </c>
      <c r="P1591" s="4" t="s">
        <v>5278</v>
      </c>
      <c r="Q1591" s="4" t="s">
        <v>5279</v>
      </c>
      <c r="R1591" s="5">
        <v>60736</v>
      </c>
      <c r="S1591" s="5">
        <v>160</v>
      </c>
      <c r="T1591" s="5">
        <v>160</v>
      </c>
      <c r="U1591" s="4" t="s">
        <v>5280</v>
      </c>
      <c r="V1591" s="4" t="s">
        <v>197</v>
      </c>
      <c r="W1591" s="4" t="s">
        <v>103</v>
      </c>
      <c r="X1591" s="4" t="s">
        <v>143</v>
      </c>
      <c r="Y1591" s="4" t="s">
        <v>103</v>
      </c>
      <c r="Z1591" t="str">
        <f t="shared" si="25"/>
        <v>Sep-23</v>
      </c>
    </row>
    <row r="1592" spans="1:26" ht="57.6" x14ac:dyDescent="0.3">
      <c r="A1592" s="10">
        <v>443</v>
      </c>
      <c r="B1592" s="4" t="s">
        <v>129</v>
      </c>
      <c r="C1592" s="4" t="s">
        <v>130</v>
      </c>
      <c r="D1592" s="4" t="s">
        <v>750</v>
      </c>
      <c r="E1592" s="4" t="s">
        <v>103</v>
      </c>
      <c r="F1592" s="4" t="s">
        <v>131</v>
      </c>
      <c r="G1592" s="4" t="s">
        <v>132</v>
      </c>
      <c r="H1592" s="4" t="s">
        <v>133</v>
      </c>
      <c r="I1592" s="5" t="s">
        <v>4031</v>
      </c>
      <c r="J1592" s="5" t="s">
        <v>191</v>
      </c>
      <c r="K1592" s="5" t="s">
        <v>4038</v>
      </c>
      <c r="L1592" s="5" t="s">
        <v>1185</v>
      </c>
      <c r="M1592" s="4" t="s">
        <v>137</v>
      </c>
      <c r="N1592" s="4" t="s">
        <v>5281</v>
      </c>
      <c r="O1592" s="4" t="s">
        <v>103</v>
      </c>
      <c r="P1592" s="4" t="s">
        <v>5282</v>
      </c>
      <c r="Q1592" s="4" t="s">
        <v>5283</v>
      </c>
      <c r="R1592" s="5">
        <v>60730</v>
      </c>
      <c r="S1592" s="5">
        <v>215</v>
      </c>
      <c r="T1592" s="5">
        <v>215</v>
      </c>
      <c r="U1592" s="4" t="s">
        <v>5284</v>
      </c>
      <c r="V1592" s="4" t="s">
        <v>197</v>
      </c>
      <c r="W1592" s="4" t="s">
        <v>103</v>
      </c>
      <c r="X1592" s="4" t="s">
        <v>143</v>
      </c>
      <c r="Y1592" s="4">
        <v>66509</v>
      </c>
      <c r="Z1592" t="str">
        <f t="shared" si="25"/>
        <v>Sep-23</v>
      </c>
    </row>
    <row r="1593" spans="1:26" ht="43.2" x14ac:dyDescent="0.3">
      <c r="A1593" s="10">
        <v>444</v>
      </c>
      <c r="B1593" s="4" t="s">
        <v>129</v>
      </c>
      <c r="C1593" s="4" t="s">
        <v>130</v>
      </c>
      <c r="D1593" s="4" t="s">
        <v>750</v>
      </c>
      <c r="E1593" s="4" t="s">
        <v>103</v>
      </c>
      <c r="F1593" s="4" t="s">
        <v>131</v>
      </c>
      <c r="G1593" s="4" t="s">
        <v>132</v>
      </c>
      <c r="H1593" s="4" t="s">
        <v>167</v>
      </c>
      <c r="I1593" s="5" t="s">
        <v>4066</v>
      </c>
      <c r="J1593" s="5" t="s">
        <v>296</v>
      </c>
      <c r="K1593" s="5" t="s">
        <v>4066</v>
      </c>
      <c r="L1593" s="5" t="s">
        <v>365</v>
      </c>
      <c r="M1593" s="4" t="s">
        <v>223</v>
      </c>
      <c r="N1593" s="4" t="s">
        <v>5285</v>
      </c>
      <c r="O1593" s="4" t="s">
        <v>103</v>
      </c>
      <c r="P1593" s="4" t="s">
        <v>5001</v>
      </c>
      <c r="Q1593" s="4" t="s">
        <v>5286</v>
      </c>
      <c r="R1593" s="5">
        <v>60894</v>
      </c>
      <c r="S1593" s="5">
        <v>30</v>
      </c>
      <c r="T1593" s="5">
        <v>30</v>
      </c>
      <c r="U1593" s="4" t="s">
        <v>381</v>
      </c>
      <c r="V1593" s="4" t="s">
        <v>151</v>
      </c>
      <c r="W1593" s="4" t="s">
        <v>103</v>
      </c>
      <c r="X1593" s="4" t="s">
        <v>143</v>
      </c>
      <c r="Y1593" s="4" t="s">
        <v>152</v>
      </c>
      <c r="Z1593" t="str">
        <f t="shared" si="25"/>
        <v>Oct-23</v>
      </c>
    </row>
    <row r="1594" spans="1:26" ht="43.2" x14ac:dyDescent="0.3">
      <c r="A1594" s="10">
        <v>445</v>
      </c>
      <c r="B1594" s="4" t="s">
        <v>129</v>
      </c>
      <c r="C1594" s="4" t="s">
        <v>130</v>
      </c>
      <c r="D1594" s="4" t="s">
        <v>750</v>
      </c>
      <c r="E1594" s="4" t="s">
        <v>103</v>
      </c>
      <c r="F1594" s="4" t="s">
        <v>131</v>
      </c>
      <c r="G1594" s="4" t="s">
        <v>166</v>
      </c>
      <c r="H1594" s="4" t="s">
        <v>133</v>
      </c>
      <c r="I1594" s="5" t="s">
        <v>4082</v>
      </c>
      <c r="J1594" s="5" t="s">
        <v>160</v>
      </c>
      <c r="K1594" s="5" t="s">
        <v>4082</v>
      </c>
      <c r="L1594" s="5" t="s">
        <v>161</v>
      </c>
      <c r="M1594" s="4" t="s">
        <v>263</v>
      </c>
      <c r="N1594" s="4" t="s">
        <v>5287</v>
      </c>
      <c r="O1594" s="4" t="s">
        <v>1586</v>
      </c>
      <c r="P1594" s="4" t="s">
        <v>5288</v>
      </c>
      <c r="Q1594" s="4" t="s">
        <v>5289</v>
      </c>
      <c r="R1594" s="5">
        <v>60905</v>
      </c>
      <c r="S1594" s="5">
        <v>30</v>
      </c>
      <c r="T1594" s="5">
        <v>30</v>
      </c>
      <c r="U1594" s="4" t="s">
        <v>1137</v>
      </c>
      <c r="V1594" s="4" t="s">
        <v>142</v>
      </c>
      <c r="W1594" s="4" t="s">
        <v>103</v>
      </c>
      <c r="X1594" s="4" t="s">
        <v>143</v>
      </c>
      <c r="Y1594" s="4">
        <v>67754</v>
      </c>
      <c r="Z1594" t="str">
        <f t="shared" si="25"/>
        <v>Oct-23</v>
      </c>
    </row>
    <row r="1595" spans="1:26" ht="43.2" x14ac:dyDescent="0.3">
      <c r="A1595" s="10">
        <v>446</v>
      </c>
      <c r="B1595" s="4" t="s">
        <v>129</v>
      </c>
      <c r="C1595" s="4" t="s">
        <v>130</v>
      </c>
      <c r="D1595" s="4" t="s">
        <v>750</v>
      </c>
      <c r="E1595" s="4" t="s">
        <v>103</v>
      </c>
      <c r="F1595" s="4" t="s">
        <v>131</v>
      </c>
      <c r="G1595" s="4" t="s">
        <v>132</v>
      </c>
      <c r="H1595" s="4" t="s">
        <v>133</v>
      </c>
      <c r="I1595" s="5" t="s">
        <v>4140</v>
      </c>
      <c r="J1595" s="5" t="s">
        <v>191</v>
      </c>
      <c r="K1595" s="5" t="s">
        <v>4498</v>
      </c>
      <c r="L1595" s="5" t="s">
        <v>550</v>
      </c>
      <c r="M1595" s="4" t="s">
        <v>137</v>
      </c>
      <c r="N1595" s="4" t="s">
        <v>5290</v>
      </c>
      <c r="O1595" s="4" t="s">
        <v>103</v>
      </c>
      <c r="P1595" s="4" t="s">
        <v>5291</v>
      </c>
      <c r="Q1595" s="4" t="s">
        <v>5292</v>
      </c>
      <c r="R1595" s="5">
        <v>61277</v>
      </c>
      <c r="S1595" s="5">
        <v>480</v>
      </c>
      <c r="T1595" s="5">
        <v>480</v>
      </c>
      <c r="U1595" s="4" t="s">
        <v>5293</v>
      </c>
      <c r="V1595" s="4" t="s">
        <v>197</v>
      </c>
      <c r="W1595" s="4" t="s">
        <v>103</v>
      </c>
      <c r="X1595" s="4" t="s">
        <v>143</v>
      </c>
      <c r="Y1595" s="4" t="s">
        <v>159</v>
      </c>
      <c r="Z1595" t="str">
        <f t="shared" si="25"/>
        <v>Dec-23</v>
      </c>
    </row>
    <row r="1596" spans="1:26" ht="43.2" x14ac:dyDescent="0.3">
      <c r="A1596" s="10">
        <v>447</v>
      </c>
      <c r="B1596" s="4" t="s">
        <v>129</v>
      </c>
      <c r="C1596" s="4" t="s">
        <v>130</v>
      </c>
      <c r="D1596" s="4" t="s">
        <v>750</v>
      </c>
      <c r="E1596" s="4" t="s">
        <v>103</v>
      </c>
      <c r="F1596" s="4" t="s">
        <v>131</v>
      </c>
      <c r="G1596" s="4" t="s">
        <v>132</v>
      </c>
      <c r="H1596" s="4" t="s">
        <v>167</v>
      </c>
      <c r="I1596" s="5" t="s">
        <v>4195</v>
      </c>
      <c r="J1596" s="5" t="s">
        <v>1245</v>
      </c>
      <c r="K1596" s="5" t="s">
        <v>4195</v>
      </c>
      <c r="L1596" s="5" t="s">
        <v>365</v>
      </c>
      <c r="M1596" s="4" t="s">
        <v>223</v>
      </c>
      <c r="N1596" s="4" t="s">
        <v>5294</v>
      </c>
      <c r="O1596" s="4" t="s">
        <v>103</v>
      </c>
      <c r="P1596" s="4" t="s">
        <v>5295</v>
      </c>
      <c r="Q1596" s="4" t="s">
        <v>5296</v>
      </c>
      <c r="R1596" s="5">
        <v>61313</v>
      </c>
      <c r="S1596" s="5">
        <v>15</v>
      </c>
      <c r="T1596" s="5">
        <v>15</v>
      </c>
      <c r="U1596" s="4" t="s">
        <v>370</v>
      </c>
      <c r="V1596" s="4" t="s">
        <v>151</v>
      </c>
      <c r="W1596" s="4" t="s">
        <v>103</v>
      </c>
      <c r="X1596" s="4" t="s">
        <v>143</v>
      </c>
      <c r="Y1596" s="4">
        <v>68233</v>
      </c>
      <c r="Z1596" t="str">
        <f t="shared" si="25"/>
        <v>Dec-23</v>
      </c>
    </row>
    <row r="1597" spans="1:26" ht="43.2" x14ac:dyDescent="0.3">
      <c r="A1597" s="10">
        <v>448</v>
      </c>
      <c r="B1597" s="4" t="s">
        <v>129</v>
      </c>
      <c r="C1597" s="4" t="s">
        <v>130</v>
      </c>
      <c r="D1597" s="4" t="s">
        <v>750</v>
      </c>
      <c r="E1597" s="4" t="s">
        <v>103</v>
      </c>
      <c r="F1597" s="4" t="s">
        <v>131</v>
      </c>
      <c r="G1597" s="4" t="s">
        <v>132</v>
      </c>
      <c r="H1597" s="4" t="s">
        <v>133</v>
      </c>
      <c r="I1597" s="5" t="s">
        <v>4502</v>
      </c>
      <c r="J1597" s="5" t="s">
        <v>332</v>
      </c>
      <c r="K1597" s="5" t="s">
        <v>4502</v>
      </c>
      <c r="L1597" s="5" t="s">
        <v>588</v>
      </c>
      <c r="M1597" s="4" t="s">
        <v>137</v>
      </c>
      <c r="N1597" s="4" t="s">
        <v>5297</v>
      </c>
      <c r="O1597" s="4" t="s">
        <v>103</v>
      </c>
      <c r="P1597" s="4" t="s">
        <v>5298</v>
      </c>
      <c r="Q1597" s="4" t="s">
        <v>5299</v>
      </c>
      <c r="R1597" s="5">
        <v>61331</v>
      </c>
      <c r="S1597" s="5">
        <v>60</v>
      </c>
      <c r="T1597" s="5">
        <v>60</v>
      </c>
      <c r="U1597" s="4" t="s">
        <v>5300</v>
      </c>
      <c r="V1597" s="4" t="s">
        <v>197</v>
      </c>
      <c r="W1597" s="4" t="s">
        <v>103</v>
      </c>
      <c r="X1597" s="4" t="s">
        <v>143</v>
      </c>
      <c r="Y1597" s="4">
        <v>68297</v>
      </c>
      <c r="Z1597" t="str">
        <f t="shared" si="25"/>
        <v>Dec-23</v>
      </c>
    </row>
    <row r="1598" spans="1:26" ht="43.2" x14ac:dyDescent="0.3">
      <c r="A1598" s="10">
        <v>449</v>
      </c>
      <c r="B1598" s="4" t="s">
        <v>129</v>
      </c>
      <c r="C1598" s="4" t="s">
        <v>130</v>
      </c>
      <c r="D1598" s="4" t="s">
        <v>776</v>
      </c>
      <c r="E1598" s="4" t="s">
        <v>103</v>
      </c>
      <c r="F1598" s="4" t="s">
        <v>131</v>
      </c>
      <c r="G1598" s="4" t="s">
        <v>132</v>
      </c>
      <c r="H1598" s="4" t="s">
        <v>167</v>
      </c>
      <c r="I1598" s="5" t="s">
        <v>3967</v>
      </c>
      <c r="J1598" s="5" t="s">
        <v>183</v>
      </c>
      <c r="K1598" s="5" t="s">
        <v>3967</v>
      </c>
      <c r="L1598" s="5" t="s">
        <v>251</v>
      </c>
      <c r="M1598" s="4" t="s">
        <v>223</v>
      </c>
      <c r="N1598" s="4" t="s">
        <v>5301</v>
      </c>
      <c r="O1598" s="4" t="s">
        <v>103</v>
      </c>
      <c r="P1598" s="4" t="s">
        <v>5301</v>
      </c>
      <c r="Q1598" s="4" t="s">
        <v>5302</v>
      </c>
      <c r="R1598" s="5">
        <v>60308</v>
      </c>
      <c r="S1598" s="5">
        <v>30</v>
      </c>
      <c r="T1598" s="5">
        <v>30</v>
      </c>
      <c r="U1598" s="4" t="s">
        <v>431</v>
      </c>
      <c r="V1598" s="4" t="s">
        <v>142</v>
      </c>
      <c r="W1598" s="4" t="s">
        <v>103</v>
      </c>
      <c r="X1598" s="4" t="s">
        <v>143</v>
      </c>
      <c r="Y1598" s="4">
        <v>65887</v>
      </c>
      <c r="Z1598" t="str">
        <f t="shared" ref="Z1598:Z1661" si="26">IF(AND(DAY(K1598) = 1, V1598 = "Third Shift"), TEXT(K1598 - 1, "mmm-yy"), IF(MONTH(K1598) &lt;&gt; MONTH(I1598), TEXT(K1598, "mmm-yy"), TEXT(I1598, "mmm-yy")))</f>
        <v>Sep-23</v>
      </c>
    </row>
    <row r="1599" spans="1:26" ht="43.2" x14ac:dyDescent="0.3">
      <c r="A1599" s="10">
        <v>450</v>
      </c>
      <c r="B1599" s="4" t="s">
        <v>129</v>
      </c>
      <c r="C1599" s="4" t="s">
        <v>130</v>
      </c>
      <c r="D1599" s="4" t="s">
        <v>776</v>
      </c>
      <c r="E1599" s="4" t="s">
        <v>103</v>
      </c>
      <c r="F1599" s="4" t="s">
        <v>131</v>
      </c>
      <c r="G1599" s="4" t="s">
        <v>132</v>
      </c>
      <c r="H1599" s="4" t="s">
        <v>167</v>
      </c>
      <c r="I1599" s="5" t="s">
        <v>4244</v>
      </c>
      <c r="J1599" s="5" t="s">
        <v>200</v>
      </c>
      <c r="K1599" s="5" t="s">
        <v>4244</v>
      </c>
      <c r="L1599" s="5" t="s">
        <v>192</v>
      </c>
      <c r="M1599" s="4" t="s">
        <v>203</v>
      </c>
      <c r="N1599" s="4" t="s">
        <v>5303</v>
      </c>
      <c r="O1599" s="4" t="s">
        <v>103</v>
      </c>
      <c r="P1599" s="4" t="s">
        <v>5303</v>
      </c>
      <c r="Q1599" s="4" t="s">
        <v>5304</v>
      </c>
      <c r="R1599" s="5">
        <v>60483</v>
      </c>
      <c r="S1599" s="5">
        <v>0</v>
      </c>
      <c r="T1599" s="5">
        <v>0</v>
      </c>
      <c r="U1599" s="4" t="s">
        <v>370</v>
      </c>
      <c r="V1599" s="4" t="s">
        <v>197</v>
      </c>
      <c r="W1599" s="4" t="s">
        <v>103</v>
      </c>
      <c r="X1599" s="4" t="s">
        <v>143</v>
      </c>
      <c r="Y1599" s="4" t="s">
        <v>152</v>
      </c>
      <c r="Z1599" t="str">
        <f t="shared" si="26"/>
        <v>Sep-23</v>
      </c>
    </row>
    <row r="1600" spans="1:26" ht="57.6" x14ac:dyDescent="0.3">
      <c r="A1600" s="10">
        <v>451</v>
      </c>
      <c r="B1600" s="4" t="s">
        <v>129</v>
      </c>
      <c r="C1600" s="4" t="s">
        <v>130</v>
      </c>
      <c r="D1600" s="4" t="s">
        <v>776</v>
      </c>
      <c r="E1600" s="4" t="s">
        <v>103</v>
      </c>
      <c r="F1600" s="4" t="s">
        <v>3108</v>
      </c>
      <c r="G1600" s="4" t="s">
        <v>132</v>
      </c>
      <c r="H1600" s="4" t="s">
        <v>133</v>
      </c>
      <c r="I1600" s="5" t="s">
        <v>4254</v>
      </c>
      <c r="J1600" s="5" t="s">
        <v>229</v>
      </c>
      <c r="K1600" s="5" t="s">
        <v>4254</v>
      </c>
      <c r="L1600" s="5" t="s">
        <v>459</v>
      </c>
      <c r="M1600" s="4" t="s">
        <v>137</v>
      </c>
      <c r="N1600" s="4" t="s">
        <v>5305</v>
      </c>
      <c r="O1600" s="4" t="s">
        <v>103</v>
      </c>
      <c r="P1600" s="4" t="s">
        <v>5306</v>
      </c>
      <c r="Q1600" s="4" t="s">
        <v>5307</v>
      </c>
      <c r="R1600" s="5">
        <v>60575</v>
      </c>
      <c r="S1600" s="5">
        <v>60</v>
      </c>
      <c r="T1600" s="5">
        <v>60</v>
      </c>
      <c r="U1600" s="4" t="s">
        <v>814</v>
      </c>
      <c r="V1600" s="4" t="s">
        <v>197</v>
      </c>
      <c r="W1600" s="4" t="s">
        <v>103</v>
      </c>
      <c r="X1600" s="4" t="s">
        <v>143</v>
      </c>
      <c r="Y1600" s="4">
        <v>66515</v>
      </c>
      <c r="Z1600" t="str">
        <f t="shared" si="26"/>
        <v>Sep-23</v>
      </c>
    </row>
    <row r="1601" spans="1:26" ht="43.2" x14ac:dyDescent="0.3">
      <c r="A1601" s="10">
        <v>452</v>
      </c>
      <c r="B1601" s="4" t="s">
        <v>129</v>
      </c>
      <c r="C1601" s="4" t="s">
        <v>130</v>
      </c>
      <c r="D1601" s="4" t="s">
        <v>776</v>
      </c>
      <c r="E1601" s="4" t="s">
        <v>103</v>
      </c>
      <c r="F1601" s="4" t="s">
        <v>131</v>
      </c>
      <c r="G1601" s="4" t="s">
        <v>132</v>
      </c>
      <c r="H1601" s="4" t="s">
        <v>167</v>
      </c>
      <c r="I1601" s="5" t="s">
        <v>4262</v>
      </c>
      <c r="J1601" s="5" t="s">
        <v>145</v>
      </c>
      <c r="K1601" s="5" t="s">
        <v>4262</v>
      </c>
      <c r="L1601" s="5" t="s">
        <v>241</v>
      </c>
      <c r="M1601" s="4" t="s">
        <v>223</v>
      </c>
      <c r="N1601" s="4" t="s">
        <v>5308</v>
      </c>
      <c r="O1601" s="4" t="s">
        <v>103</v>
      </c>
      <c r="P1601" s="4" t="s">
        <v>5309</v>
      </c>
      <c r="Q1601" s="4" t="s">
        <v>5310</v>
      </c>
      <c r="R1601" s="5">
        <v>60618</v>
      </c>
      <c r="S1601" s="5">
        <v>150</v>
      </c>
      <c r="T1601" s="5">
        <v>150</v>
      </c>
      <c r="U1601" s="4" t="s">
        <v>381</v>
      </c>
      <c r="V1601" s="4" t="s">
        <v>151</v>
      </c>
      <c r="W1601" s="4" t="s">
        <v>103</v>
      </c>
      <c r="X1601" s="4" t="s">
        <v>143</v>
      </c>
      <c r="Y1601" s="4">
        <v>66724</v>
      </c>
      <c r="Z1601" t="str">
        <f t="shared" si="26"/>
        <v>Sep-23</v>
      </c>
    </row>
    <row r="1602" spans="1:26" ht="43.2" x14ac:dyDescent="0.3">
      <c r="A1602" s="10">
        <v>453</v>
      </c>
      <c r="B1602" s="4" t="s">
        <v>129</v>
      </c>
      <c r="C1602" s="4" t="s">
        <v>130</v>
      </c>
      <c r="D1602" s="4" t="s">
        <v>776</v>
      </c>
      <c r="E1602" s="4" t="s">
        <v>103</v>
      </c>
      <c r="F1602" s="4" t="s">
        <v>3108</v>
      </c>
      <c r="G1602" s="4" t="s">
        <v>132</v>
      </c>
      <c r="H1602" s="4" t="s">
        <v>167</v>
      </c>
      <c r="I1602" s="5" t="s">
        <v>4071</v>
      </c>
      <c r="J1602" s="5" t="s">
        <v>145</v>
      </c>
      <c r="K1602" s="5" t="s">
        <v>4071</v>
      </c>
      <c r="L1602" s="5" t="s">
        <v>759</v>
      </c>
      <c r="M1602" s="4" t="s">
        <v>223</v>
      </c>
      <c r="N1602" s="4" t="s">
        <v>5311</v>
      </c>
      <c r="O1602" s="4" t="s">
        <v>103</v>
      </c>
      <c r="P1602" s="4" t="s">
        <v>5312</v>
      </c>
      <c r="Q1602" s="4" t="s">
        <v>5313</v>
      </c>
      <c r="R1602" s="5">
        <v>61015</v>
      </c>
      <c r="S1602" s="5">
        <v>420</v>
      </c>
      <c r="T1602" s="5">
        <v>420</v>
      </c>
      <c r="U1602" s="4" t="s">
        <v>5314</v>
      </c>
      <c r="V1602" s="4" t="s">
        <v>151</v>
      </c>
      <c r="W1602" s="4" t="s">
        <v>103</v>
      </c>
      <c r="X1602" s="4" t="s">
        <v>143</v>
      </c>
      <c r="Y1602" s="4" t="s">
        <v>152</v>
      </c>
      <c r="Z1602" t="str">
        <f t="shared" si="26"/>
        <v>Oct-23</v>
      </c>
    </row>
    <row r="1603" spans="1:26" ht="43.2" x14ac:dyDescent="0.3">
      <c r="A1603" s="10">
        <v>454</v>
      </c>
      <c r="B1603" s="4" t="s">
        <v>129</v>
      </c>
      <c r="C1603" s="4" t="s">
        <v>130</v>
      </c>
      <c r="D1603" s="4" t="s">
        <v>776</v>
      </c>
      <c r="E1603" s="4" t="s">
        <v>103</v>
      </c>
      <c r="F1603" s="4" t="s">
        <v>131</v>
      </c>
      <c r="G1603" s="4" t="s">
        <v>132</v>
      </c>
      <c r="H1603" s="4" t="s">
        <v>167</v>
      </c>
      <c r="I1603" s="5" t="s">
        <v>4075</v>
      </c>
      <c r="J1603" s="5" t="s">
        <v>145</v>
      </c>
      <c r="K1603" s="5" t="s">
        <v>4075</v>
      </c>
      <c r="L1603" s="5" t="s">
        <v>154</v>
      </c>
      <c r="M1603" s="4" t="s">
        <v>223</v>
      </c>
      <c r="N1603" s="4" t="s">
        <v>5315</v>
      </c>
      <c r="O1603" s="4" t="s">
        <v>103</v>
      </c>
      <c r="P1603" s="4" t="s">
        <v>5316</v>
      </c>
      <c r="Q1603" s="4" t="s">
        <v>5317</v>
      </c>
      <c r="R1603" s="5">
        <v>61032</v>
      </c>
      <c r="S1603" s="5">
        <v>30</v>
      </c>
      <c r="T1603" s="5">
        <v>30</v>
      </c>
      <c r="U1603" s="4" t="s">
        <v>370</v>
      </c>
      <c r="V1603" s="4" t="s">
        <v>151</v>
      </c>
      <c r="W1603" s="4" t="s">
        <v>103</v>
      </c>
      <c r="X1603" s="4" t="s">
        <v>143</v>
      </c>
      <c r="Y1603" s="4">
        <v>67881</v>
      </c>
      <c r="Z1603" t="str">
        <f t="shared" si="26"/>
        <v>Oct-23</v>
      </c>
    </row>
    <row r="1604" spans="1:26" ht="43.2" x14ac:dyDescent="0.3">
      <c r="A1604" s="10">
        <v>455</v>
      </c>
      <c r="B1604" s="4" t="s">
        <v>129</v>
      </c>
      <c r="C1604" s="4" t="s">
        <v>130</v>
      </c>
      <c r="D1604" s="4" t="s">
        <v>776</v>
      </c>
      <c r="E1604" s="4" t="s">
        <v>103</v>
      </c>
      <c r="F1604" s="4" t="s">
        <v>131</v>
      </c>
      <c r="G1604" s="4" t="s">
        <v>132</v>
      </c>
      <c r="H1604" s="4" t="s">
        <v>133</v>
      </c>
      <c r="I1604" s="5" t="s">
        <v>4313</v>
      </c>
      <c r="J1604" s="5" t="s">
        <v>361</v>
      </c>
      <c r="K1604" s="5" t="s">
        <v>4313</v>
      </c>
      <c r="L1604" s="5" t="s">
        <v>2006</v>
      </c>
      <c r="M1604" s="4" t="s">
        <v>137</v>
      </c>
      <c r="N1604" s="4" t="s">
        <v>5318</v>
      </c>
      <c r="O1604" s="4" t="s">
        <v>103</v>
      </c>
      <c r="P1604" s="4" t="s">
        <v>5319</v>
      </c>
      <c r="Q1604" s="4" t="s">
        <v>1495</v>
      </c>
      <c r="R1604" s="5">
        <v>61048</v>
      </c>
      <c r="S1604" s="5">
        <v>45</v>
      </c>
      <c r="T1604" s="5">
        <v>45</v>
      </c>
      <c r="U1604" s="4" t="s">
        <v>1123</v>
      </c>
      <c r="V1604" s="4" t="s">
        <v>142</v>
      </c>
      <c r="W1604" s="4" t="s">
        <v>103</v>
      </c>
      <c r="X1604" s="4" t="s">
        <v>143</v>
      </c>
      <c r="Y1604" s="4" t="s">
        <v>152</v>
      </c>
      <c r="Z1604" t="str">
        <f t="shared" si="26"/>
        <v>Oct-23</v>
      </c>
    </row>
    <row r="1605" spans="1:26" ht="43.2" x14ac:dyDescent="0.3">
      <c r="A1605" s="10">
        <v>456</v>
      </c>
      <c r="B1605" s="4" t="s">
        <v>129</v>
      </c>
      <c r="C1605" s="4" t="s">
        <v>130</v>
      </c>
      <c r="D1605" s="4" t="s">
        <v>776</v>
      </c>
      <c r="E1605" s="4" t="s">
        <v>103</v>
      </c>
      <c r="F1605" s="4" t="s">
        <v>131</v>
      </c>
      <c r="G1605" s="4" t="s">
        <v>166</v>
      </c>
      <c r="H1605" s="4" t="s">
        <v>133</v>
      </c>
      <c r="I1605" s="5" t="s">
        <v>4314</v>
      </c>
      <c r="J1605" s="5" t="s">
        <v>136</v>
      </c>
      <c r="K1605" s="5" t="s">
        <v>4314</v>
      </c>
      <c r="L1605" s="5" t="s">
        <v>175</v>
      </c>
      <c r="M1605" s="4" t="s">
        <v>263</v>
      </c>
      <c r="N1605" s="4" t="s">
        <v>5320</v>
      </c>
      <c r="O1605" s="4" t="s">
        <v>103</v>
      </c>
      <c r="P1605" s="4" t="s">
        <v>5321</v>
      </c>
      <c r="Q1605" s="4" t="s">
        <v>5322</v>
      </c>
      <c r="R1605" s="5">
        <v>61062</v>
      </c>
      <c r="S1605" s="5">
        <v>45</v>
      </c>
      <c r="T1605" s="5">
        <v>45</v>
      </c>
      <c r="U1605" s="4" t="s">
        <v>1022</v>
      </c>
      <c r="V1605" s="4" t="s">
        <v>142</v>
      </c>
      <c r="W1605" s="4" t="s">
        <v>103</v>
      </c>
      <c r="X1605" s="4" t="s">
        <v>143</v>
      </c>
      <c r="Y1605" s="4" t="s">
        <v>388</v>
      </c>
      <c r="Z1605" t="str">
        <f t="shared" si="26"/>
        <v>Nov-23</v>
      </c>
    </row>
    <row r="1606" spans="1:26" ht="57.6" x14ac:dyDescent="0.3">
      <c r="A1606" s="10">
        <v>457</v>
      </c>
      <c r="B1606" s="4" t="s">
        <v>129</v>
      </c>
      <c r="C1606" s="4" t="s">
        <v>130</v>
      </c>
      <c r="D1606" s="4" t="s">
        <v>776</v>
      </c>
      <c r="E1606" s="4" t="s">
        <v>103</v>
      </c>
      <c r="F1606" s="4" t="s">
        <v>131</v>
      </c>
      <c r="G1606" s="4" t="s">
        <v>166</v>
      </c>
      <c r="H1606" s="4" t="s">
        <v>167</v>
      </c>
      <c r="I1606" s="5" t="s">
        <v>4544</v>
      </c>
      <c r="J1606" s="5" t="s">
        <v>136</v>
      </c>
      <c r="K1606" s="5" t="s">
        <v>4544</v>
      </c>
      <c r="L1606" s="5" t="s">
        <v>621</v>
      </c>
      <c r="M1606" s="4" t="s">
        <v>1275</v>
      </c>
      <c r="N1606" s="4" t="s">
        <v>5323</v>
      </c>
      <c r="O1606" s="4" t="s">
        <v>170</v>
      </c>
      <c r="P1606" s="4" t="s">
        <v>5323</v>
      </c>
      <c r="Q1606" s="4" t="s">
        <v>5324</v>
      </c>
      <c r="R1606" s="5">
        <v>61243</v>
      </c>
      <c r="S1606" s="5">
        <v>38400</v>
      </c>
      <c r="T1606" s="5">
        <v>38400</v>
      </c>
      <c r="U1606" s="4" t="s">
        <v>5325</v>
      </c>
      <c r="V1606" s="4" t="s">
        <v>142</v>
      </c>
      <c r="W1606" s="4" t="s">
        <v>103</v>
      </c>
      <c r="X1606" s="4" t="s">
        <v>143</v>
      </c>
      <c r="Y1606" s="4" t="s">
        <v>152</v>
      </c>
      <c r="Z1606" t="str">
        <f t="shared" si="26"/>
        <v>Nov-23</v>
      </c>
    </row>
    <row r="1607" spans="1:26" ht="43.2" x14ac:dyDescent="0.3">
      <c r="A1607" s="10">
        <v>458</v>
      </c>
      <c r="B1607" s="4" t="s">
        <v>129</v>
      </c>
      <c r="C1607" s="4" t="s">
        <v>130</v>
      </c>
      <c r="D1607" s="4" t="s">
        <v>776</v>
      </c>
      <c r="E1607" s="4" t="s">
        <v>103</v>
      </c>
      <c r="F1607" s="4" t="s">
        <v>131</v>
      </c>
      <c r="G1607" s="4" t="s">
        <v>132</v>
      </c>
      <c r="H1607" s="4" t="s">
        <v>167</v>
      </c>
      <c r="I1607" s="5" t="s">
        <v>4622</v>
      </c>
      <c r="J1607" s="5" t="s">
        <v>247</v>
      </c>
      <c r="K1607" s="5" t="s">
        <v>4622</v>
      </c>
      <c r="L1607" s="5" t="s">
        <v>365</v>
      </c>
      <c r="M1607" s="4" t="s">
        <v>223</v>
      </c>
      <c r="N1607" s="4" t="s">
        <v>5326</v>
      </c>
      <c r="O1607" s="4" t="s">
        <v>103</v>
      </c>
      <c r="P1607" s="4" t="s">
        <v>5327</v>
      </c>
      <c r="Q1607" s="4" t="s">
        <v>5328</v>
      </c>
      <c r="R1607" s="5">
        <v>61272</v>
      </c>
      <c r="S1607" s="5">
        <v>60</v>
      </c>
      <c r="T1607" s="5">
        <v>60</v>
      </c>
      <c r="U1607" s="4" t="s">
        <v>1334</v>
      </c>
      <c r="V1607" s="4" t="s">
        <v>151</v>
      </c>
      <c r="W1607" s="4" t="s">
        <v>103</v>
      </c>
      <c r="X1607" s="4" t="s">
        <v>143</v>
      </c>
      <c r="Y1607" s="4" t="s">
        <v>152</v>
      </c>
      <c r="Z1607" t="str">
        <f t="shared" si="26"/>
        <v>Dec-23</v>
      </c>
    </row>
    <row r="1608" spans="1:26" ht="57.6" x14ac:dyDescent="0.3">
      <c r="A1608" s="10">
        <v>459</v>
      </c>
      <c r="B1608" s="4" t="s">
        <v>129</v>
      </c>
      <c r="C1608" s="4" t="s">
        <v>130</v>
      </c>
      <c r="D1608" s="4" t="s">
        <v>776</v>
      </c>
      <c r="E1608" s="4" t="s">
        <v>103</v>
      </c>
      <c r="F1608" s="4" t="s">
        <v>131</v>
      </c>
      <c r="G1608" s="4" t="s">
        <v>132</v>
      </c>
      <c r="H1608" s="4" t="s">
        <v>167</v>
      </c>
      <c r="I1608" s="5" t="s">
        <v>4144</v>
      </c>
      <c r="J1608" s="5" t="s">
        <v>550</v>
      </c>
      <c r="K1608" s="5" t="s">
        <v>4144</v>
      </c>
      <c r="L1608" s="5" t="s">
        <v>136</v>
      </c>
      <c r="M1608" s="4" t="s">
        <v>223</v>
      </c>
      <c r="N1608" s="4" t="s">
        <v>824</v>
      </c>
      <c r="O1608" s="4" t="s">
        <v>170</v>
      </c>
      <c r="P1608" s="4" t="s">
        <v>5329</v>
      </c>
      <c r="Q1608" s="4" t="s">
        <v>5330</v>
      </c>
      <c r="R1608" s="5">
        <v>61291</v>
      </c>
      <c r="S1608" s="5">
        <v>300</v>
      </c>
      <c r="T1608" s="5">
        <v>300</v>
      </c>
      <c r="U1608" s="4" t="s">
        <v>5331</v>
      </c>
      <c r="V1608" s="4" t="s">
        <v>142</v>
      </c>
      <c r="W1608" s="4" t="s">
        <v>103</v>
      </c>
      <c r="X1608" s="4" t="s">
        <v>143</v>
      </c>
      <c r="Y1608" s="4">
        <v>68760</v>
      </c>
      <c r="Z1608" t="str">
        <f t="shared" si="26"/>
        <v>Dec-23</v>
      </c>
    </row>
    <row r="1609" spans="1:26" ht="43.2" x14ac:dyDescent="0.3">
      <c r="A1609" s="10">
        <v>460</v>
      </c>
      <c r="B1609" s="4" t="s">
        <v>129</v>
      </c>
      <c r="C1609" s="4" t="s">
        <v>130</v>
      </c>
      <c r="D1609" s="4" t="s">
        <v>776</v>
      </c>
      <c r="E1609" s="4" t="s">
        <v>103</v>
      </c>
      <c r="F1609" s="4" t="s">
        <v>131</v>
      </c>
      <c r="G1609" s="4" t="s">
        <v>166</v>
      </c>
      <c r="H1609" s="4" t="s">
        <v>133</v>
      </c>
      <c r="I1609" s="5" t="s">
        <v>4351</v>
      </c>
      <c r="J1609" s="5" t="s">
        <v>449</v>
      </c>
      <c r="K1609" s="5" t="s">
        <v>4351</v>
      </c>
      <c r="L1609" s="5" t="s">
        <v>279</v>
      </c>
      <c r="M1609" s="4" t="s">
        <v>263</v>
      </c>
      <c r="N1609" s="4" t="s">
        <v>5332</v>
      </c>
      <c r="O1609" s="4" t="s">
        <v>103</v>
      </c>
      <c r="P1609" s="4" t="s">
        <v>5333</v>
      </c>
      <c r="Q1609" s="4" t="s">
        <v>5334</v>
      </c>
      <c r="R1609" s="5">
        <v>61350</v>
      </c>
      <c r="S1609" s="5">
        <v>50</v>
      </c>
      <c r="T1609" s="5">
        <v>50</v>
      </c>
      <c r="U1609" s="4" t="s">
        <v>5335</v>
      </c>
      <c r="V1609" s="4" t="s">
        <v>151</v>
      </c>
      <c r="W1609" s="4" t="s">
        <v>103</v>
      </c>
      <c r="X1609" s="4" t="s">
        <v>143</v>
      </c>
      <c r="Y1609" s="4" t="s">
        <v>103</v>
      </c>
      <c r="Z1609" t="str">
        <f t="shared" si="26"/>
        <v>Dec-23</v>
      </c>
    </row>
    <row r="1610" spans="1:26" ht="43.2" x14ac:dyDescent="0.3">
      <c r="A1610" s="10">
        <v>461</v>
      </c>
      <c r="B1610" s="4" t="s">
        <v>129</v>
      </c>
      <c r="C1610" s="4" t="s">
        <v>130</v>
      </c>
      <c r="D1610" s="4" t="s">
        <v>776</v>
      </c>
      <c r="E1610" s="4" t="s">
        <v>103</v>
      </c>
      <c r="F1610" s="4" t="s">
        <v>131</v>
      </c>
      <c r="G1610" s="4" t="s">
        <v>166</v>
      </c>
      <c r="H1610" s="4" t="s">
        <v>167</v>
      </c>
      <c r="I1610" s="5" t="s">
        <v>4152</v>
      </c>
      <c r="J1610" s="5" t="s">
        <v>229</v>
      </c>
      <c r="K1610" s="5" t="s">
        <v>4152</v>
      </c>
      <c r="L1610" s="5" t="s">
        <v>222</v>
      </c>
      <c r="M1610" s="4" t="s">
        <v>168</v>
      </c>
      <c r="N1610" s="4" t="s">
        <v>5336</v>
      </c>
      <c r="O1610" s="4" t="s">
        <v>3095</v>
      </c>
      <c r="P1610" s="4" t="s">
        <v>5336</v>
      </c>
      <c r="Q1610" s="4" t="s">
        <v>5337</v>
      </c>
      <c r="R1610" s="5">
        <v>61366</v>
      </c>
      <c r="S1610" s="5">
        <v>30</v>
      </c>
      <c r="T1610" s="5">
        <v>30</v>
      </c>
      <c r="U1610" s="4" t="s">
        <v>173</v>
      </c>
      <c r="V1610" s="4" t="s">
        <v>197</v>
      </c>
      <c r="W1610" s="4" t="s">
        <v>103</v>
      </c>
      <c r="X1610" s="4" t="s">
        <v>143</v>
      </c>
      <c r="Y1610" s="4" t="s">
        <v>103</v>
      </c>
      <c r="Z1610" t="str">
        <f t="shared" si="26"/>
        <v>Dec-23</v>
      </c>
    </row>
    <row r="1611" spans="1:26" ht="57.6" x14ac:dyDescent="0.3">
      <c r="A1611" s="10">
        <v>462</v>
      </c>
      <c r="B1611" s="4" t="s">
        <v>129</v>
      </c>
      <c r="C1611" s="4" t="s">
        <v>130</v>
      </c>
      <c r="D1611" s="4" t="s">
        <v>776</v>
      </c>
      <c r="E1611" s="4" t="s">
        <v>103</v>
      </c>
      <c r="F1611" s="4" t="s">
        <v>131</v>
      </c>
      <c r="G1611" s="4" t="s">
        <v>132</v>
      </c>
      <c r="H1611" s="4" t="s">
        <v>167</v>
      </c>
      <c r="I1611" s="5" t="s">
        <v>4159</v>
      </c>
      <c r="J1611" s="5" t="s">
        <v>361</v>
      </c>
      <c r="K1611" s="5" t="s">
        <v>4159</v>
      </c>
      <c r="L1611" s="5" t="s">
        <v>474</v>
      </c>
      <c r="M1611" s="4" t="s">
        <v>223</v>
      </c>
      <c r="N1611" s="4" t="s">
        <v>2975</v>
      </c>
      <c r="O1611" s="4" t="s">
        <v>170</v>
      </c>
      <c r="P1611" s="4" t="s">
        <v>2975</v>
      </c>
      <c r="Q1611" s="4" t="s">
        <v>5338</v>
      </c>
      <c r="R1611" s="5">
        <v>61378</v>
      </c>
      <c r="S1611" s="5">
        <v>30</v>
      </c>
      <c r="T1611" s="5">
        <v>30</v>
      </c>
      <c r="U1611" s="4" t="s">
        <v>479</v>
      </c>
      <c r="V1611" s="4" t="s">
        <v>142</v>
      </c>
      <c r="W1611" s="4" t="s">
        <v>103</v>
      </c>
      <c r="X1611" s="4" t="s">
        <v>143</v>
      </c>
      <c r="Y1611" s="4" t="s">
        <v>152</v>
      </c>
      <c r="Z1611" t="str">
        <f t="shared" si="26"/>
        <v>Dec-23</v>
      </c>
    </row>
    <row r="1612" spans="1:26" ht="57.6" x14ac:dyDescent="0.3">
      <c r="A1612" s="10">
        <v>463</v>
      </c>
      <c r="B1612" s="4" t="s">
        <v>129</v>
      </c>
      <c r="C1612" s="4" t="s">
        <v>130</v>
      </c>
      <c r="D1612" s="4" t="s">
        <v>776</v>
      </c>
      <c r="E1612" s="4" t="s">
        <v>103</v>
      </c>
      <c r="F1612" s="4" t="s">
        <v>131</v>
      </c>
      <c r="G1612" s="4" t="s">
        <v>132</v>
      </c>
      <c r="H1612" s="4" t="s">
        <v>133</v>
      </c>
      <c r="I1612" s="5" t="s">
        <v>4351</v>
      </c>
      <c r="J1612" s="5" t="s">
        <v>449</v>
      </c>
      <c r="K1612" s="5" t="s">
        <v>4351</v>
      </c>
      <c r="L1612" s="5" t="s">
        <v>279</v>
      </c>
      <c r="M1612" s="4" t="s">
        <v>137</v>
      </c>
      <c r="N1612" s="4" t="s">
        <v>5339</v>
      </c>
      <c r="O1612" s="4" t="s">
        <v>2601</v>
      </c>
      <c r="P1612" s="4" t="s">
        <v>5340</v>
      </c>
      <c r="Q1612" s="4" t="s">
        <v>5341</v>
      </c>
      <c r="R1612" s="5">
        <v>61853</v>
      </c>
      <c r="S1612" s="5">
        <v>50</v>
      </c>
      <c r="T1612" s="5">
        <v>50</v>
      </c>
      <c r="U1612" s="4" t="s">
        <v>1384</v>
      </c>
      <c r="V1612" s="4" t="s">
        <v>151</v>
      </c>
      <c r="W1612" s="4" t="s">
        <v>103</v>
      </c>
      <c r="X1612" s="4" t="s">
        <v>143</v>
      </c>
      <c r="Y1612" s="4" t="s">
        <v>133</v>
      </c>
      <c r="Z1612" t="str">
        <f t="shared" si="26"/>
        <v>Dec-23</v>
      </c>
    </row>
    <row r="1613" spans="1:26" ht="43.2" x14ac:dyDescent="0.3">
      <c r="A1613" s="10">
        <v>464</v>
      </c>
      <c r="B1613" s="4" t="s">
        <v>129</v>
      </c>
      <c r="C1613" s="4" t="s">
        <v>130</v>
      </c>
      <c r="D1613" s="4" t="s">
        <v>776</v>
      </c>
      <c r="E1613" s="4" t="s">
        <v>103</v>
      </c>
      <c r="F1613" s="4" t="s">
        <v>131</v>
      </c>
      <c r="G1613" s="4" t="s">
        <v>132</v>
      </c>
      <c r="H1613" s="4" t="s">
        <v>133</v>
      </c>
      <c r="I1613" s="5" t="s">
        <v>5252</v>
      </c>
      <c r="J1613" s="5" t="s">
        <v>353</v>
      </c>
      <c r="K1613" s="5" t="s">
        <v>5252</v>
      </c>
      <c r="L1613" s="5" t="s">
        <v>576</v>
      </c>
      <c r="M1613" s="4" t="s">
        <v>137</v>
      </c>
      <c r="N1613" s="4" t="s">
        <v>5342</v>
      </c>
      <c r="O1613" s="4" t="s">
        <v>5343</v>
      </c>
      <c r="P1613" s="4" t="s">
        <v>5344</v>
      </c>
      <c r="Q1613" s="4" t="s">
        <v>5345</v>
      </c>
      <c r="R1613" s="5">
        <v>61851</v>
      </c>
      <c r="S1613" s="5">
        <v>30</v>
      </c>
      <c r="T1613" s="5">
        <v>30</v>
      </c>
      <c r="U1613" s="4" t="s">
        <v>472</v>
      </c>
      <c r="V1613" s="4" t="s">
        <v>151</v>
      </c>
      <c r="W1613" s="4" t="s">
        <v>103</v>
      </c>
      <c r="X1613" s="4" t="s">
        <v>143</v>
      </c>
      <c r="Y1613" s="4" t="s">
        <v>5346</v>
      </c>
      <c r="Z1613" t="str">
        <f t="shared" si="26"/>
        <v>Dec-23</v>
      </c>
    </row>
    <row r="1614" spans="1:26" ht="43.2" x14ac:dyDescent="0.3">
      <c r="A1614" s="10">
        <v>465</v>
      </c>
      <c r="B1614" s="4" t="s">
        <v>129</v>
      </c>
      <c r="C1614" s="4" t="s">
        <v>810</v>
      </c>
      <c r="D1614" s="4" t="s">
        <v>831</v>
      </c>
      <c r="E1614" s="4" t="s">
        <v>103</v>
      </c>
      <c r="F1614" s="4" t="s">
        <v>131</v>
      </c>
      <c r="G1614" s="4" t="s">
        <v>132</v>
      </c>
      <c r="H1614" s="4" t="s">
        <v>167</v>
      </c>
      <c r="I1614" s="5" t="s">
        <v>3977</v>
      </c>
      <c r="J1614" s="5" t="s">
        <v>154</v>
      </c>
      <c r="K1614" s="5" t="s">
        <v>3977</v>
      </c>
      <c r="L1614" s="5" t="s">
        <v>279</v>
      </c>
      <c r="M1614" s="4" t="s">
        <v>223</v>
      </c>
      <c r="N1614" s="4" t="s">
        <v>5347</v>
      </c>
      <c r="O1614" s="4" t="s">
        <v>103</v>
      </c>
      <c r="P1614" s="4" t="s">
        <v>5348</v>
      </c>
      <c r="Q1614" s="4" t="s">
        <v>5349</v>
      </c>
      <c r="R1614" s="5">
        <v>60316</v>
      </c>
      <c r="S1614" s="5">
        <v>60</v>
      </c>
      <c r="T1614" s="5">
        <v>60</v>
      </c>
      <c r="U1614" s="4" t="s">
        <v>173</v>
      </c>
      <c r="V1614" s="4" t="s">
        <v>151</v>
      </c>
      <c r="W1614" s="4" t="s">
        <v>103</v>
      </c>
      <c r="X1614" s="4" t="s">
        <v>143</v>
      </c>
      <c r="Y1614" s="4">
        <v>67087</v>
      </c>
      <c r="Z1614" t="str">
        <f t="shared" si="26"/>
        <v>Sep-23</v>
      </c>
    </row>
    <row r="1615" spans="1:26" ht="43.2" x14ac:dyDescent="0.3">
      <c r="A1615" s="10">
        <v>466</v>
      </c>
      <c r="B1615" s="4" t="s">
        <v>129</v>
      </c>
      <c r="C1615" s="4" t="s">
        <v>810</v>
      </c>
      <c r="D1615" s="4" t="s">
        <v>831</v>
      </c>
      <c r="E1615" s="4" t="s">
        <v>103</v>
      </c>
      <c r="F1615" s="4" t="s">
        <v>131</v>
      </c>
      <c r="G1615" s="4" t="s">
        <v>132</v>
      </c>
      <c r="H1615" s="4" t="s">
        <v>167</v>
      </c>
      <c r="I1615" s="5" t="s">
        <v>4048</v>
      </c>
      <c r="J1615" s="5" t="s">
        <v>155</v>
      </c>
      <c r="K1615" s="5" t="s">
        <v>4048</v>
      </c>
      <c r="L1615" s="5" t="s">
        <v>353</v>
      </c>
      <c r="M1615" s="4" t="s">
        <v>223</v>
      </c>
      <c r="N1615" s="4" t="s">
        <v>5350</v>
      </c>
      <c r="O1615" s="4" t="s">
        <v>103</v>
      </c>
      <c r="P1615" s="4" t="s">
        <v>5351</v>
      </c>
      <c r="Q1615" s="4" t="s">
        <v>5352</v>
      </c>
      <c r="R1615" s="5">
        <v>60841</v>
      </c>
      <c r="S1615" s="5">
        <v>180</v>
      </c>
      <c r="T1615" s="5">
        <v>180</v>
      </c>
      <c r="U1615" s="4" t="s">
        <v>915</v>
      </c>
      <c r="V1615" s="4" t="s">
        <v>151</v>
      </c>
      <c r="W1615" s="4" t="s">
        <v>103</v>
      </c>
      <c r="X1615" s="4" t="s">
        <v>143</v>
      </c>
      <c r="Y1615" s="4" t="s">
        <v>152</v>
      </c>
      <c r="Z1615" t="str">
        <f t="shared" si="26"/>
        <v>Oct-23</v>
      </c>
    </row>
    <row r="1616" spans="1:26" ht="43.2" x14ac:dyDescent="0.3">
      <c r="A1616" s="10">
        <v>467</v>
      </c>
      <c r="B1616" s="4" t="s">
        <v>129</v>
      </c>
      <c r="C1616" s="4" t="s">
        <v>810</v>
      </c>
      <c r="D1616" s="4" t="s">
        <v>831</v>
      </c>
      <c r="E1616" s="4" t="s">
        <v>103</v>
      </c>
      <c r="F1616" s="4" t="s">
        <v>131</v>
      </c>
      <c r="G1616" s="4" t="s">
        <v>166</v>
      </c>
      <c r="H1616" s="4" t="s">
        <v>133</v>
      </c>
      <c r="I1616" s="5" t="s">
        <v>4078</v>
      </c>
      <c r="J1616" s="5" t="s">
        <v>145</v>
      </c>
      <c r="K1616" s="5" t="s">
        <v>4078</v>
      </c>
      <c r="L1616" s="5" t="s">
        <v>155</v>
      </c>
      <c r="M1616" s="4" t="s">
        <v>263</v>
      </c>
      <c r="N1616" s="4" t="s">
        <v>5353</v>
      </c>
      <c r="O1616" s="4" t="s">
        <v>103</v>
      </c>
      <c r="P1616" s="4" t="s">
        <v>5354</v>
      </c>
      <c r="Q1616" s="4" t="s">
        <v>5355</v>
      </c>
      <c r="R1616" s="5">
        <v>60948</v>
      </c>
      <c r="S1616" s="5">
        <v>60</v>
      </c>
      <c r="T1616" s="5">
        <v>60</v>
      </c>
      <c r="U1616" s="4" t="s">
        <v>731</v>
      </c>
      <c r="V1616" s="4" t="s">
        <v>151</v>
      </c>
      <c r="W1616" s="4" t="s">
        <v>103</v>
      </c>
      <c r="X1616" s="4" t="s">
        <v>143</v>
      </c>
      <c r="Y1616" s="4" t="s">
        <v>388</v>
      </c>
      <c r="Z1616" t="str">
        <f t="shared" si="26"/>
        <v>Oct-23</v>
      </c>
    </row>
    <row r="1617" spans="1:26" ht="43.2" x14ac:dyDescent="0.3">
      <c r="A1617" s="10">
        <v>468</v>
      </c>
      <c r="B1617" s="4" t="s">
        <v>129</v>
      </c>
      <c r="C1617" s="4" t="s">
        <v>810</v>
      </c>
      <c r="D1617" s="4" t="s">
        <v>831</v>
      </c>
      <c r="E1617" s="4" t="s">
        <v>103</v>
      </c>
      <c r="F1617" s="4" t="s">
        <v>131</v>
      </c>
      <c r="G1617" s="4" t="s">
        <v>132</v>
      </c>
      <c r="H1617" s="4" t="s">
        <v>167</v>
      </c>
      <c r="I1617" s="5" t="s">
        <v>4082</v>
      </c>
      <c r="J1617" s="5" t="s">
        <v>2034</v>
      </c>
      <c r="K1617" s="5" t="s">
        <v>4082</v>
      </c>
      <c r="L1617" s="5" t="s">
        <v>1476</v>
      </c>
      <c r="M1617" s="4" t="s">
        <v>223</v>
      </c>
      <c r="N1617" s="4" t="s">
        <v>5356</v>
      </c>
      <c r="O1617" s="4" t="s">
        <v>103</v>
      </c>
      <c r="P1617" s="4" t="s">
        <v>5357</v>
      </c>
      <c r="Q1617" s="4" t="s">
        <v>5358</v>
      </c>
      <c r="R1617" s="5">
        <v>61002</v>
      </c>
      <c r="S1617" s="5">
        <v>35</v>
      </c>
      <c r="T1617" s="5">
        <v>35</v>
      </c>
      <c r="U1617" s="4" t="s">
        <v>5359</v>
      </c>
      <c r="V1617" s="4" t="s">
        <v>142</v>
      </c>
      <c r="W1617" s="4" t="s">
        <v>103</v>
      </c>
      <c r="X1617" s="4" t="s">
        <v>143</v>
      </c>
      <c r="Y1617" s="4">
        <v>67755</v>
      </c>
      <c r="Z1617" t="str">
        <f t="shared" si="26"/>
        <v>Oct-23</v>
      </c>
    </row>
    <row r="1618" spans="1:26" ht="43.2" x14ac:dyDescent="0.3">
      <c r="A1618" s="10">
        <v>469</v>
      </c>
      <c r="B1618" s="4" t="s">
        <v>129</v>
      </c>
      <c r="C1618" s="4" t="s">
        <v>810</v>
      </c>
      <c r="D1618" s="4" t="s">
        <v>831</v>
      </c>
      <c r="E1618" s="4" t="s">
        <v>103</v>
      </c>
      <c r="F1618" s="4" t="s">
        <v>131</v>
      </c>
      <c r="G1618" s="4" t="s">
        <v>132</v>
      </c>
      <c r="H1618" s="4" t="s">
        <v>133</v>
      </c>
      <c r="I1618" s="5" t="s">
        <v>4082</v>
      </c>
      <c r="J1618" s="5" t="s">
        <v>155</v>
      </c>
      <c r="K1618" s="5" t="s">
        <v>4082</v>
      </c>
      <c r="L1618" s="5" t="s">
        <v>210</v>
      </c>
      <c r="M1618" s="4" t="s">
        <v>137</v>
      </c>
      <c r="N1618" s="4" t="s">
        <v>5360</v>
      </c>
      <c r="O1618" s="4" t="s">
        <v>103</v>
      </c>
      <c r="P1618" s="4" t="s">
        <v>5361</v>
      </c>
      <c r="Q1618" s="4" t="s">
        <v>5362</v>
      </c>
      <c r="R1618" s="5">
        <v>60909</v>
      </c>
      <c r="S1618" s="5">
        <v>40</v>
      </c>
      <c r="T1618" s="5">
        <v>40</v>
      </c>
      <c r="U1618" s="4" t="s">
        <v>103</v>
      </c>
      <c r="V1618" s="4" t="s">
        <v>151</v>
      </c>
      <c r="W1618" s="4" t="s">
        <v>103</v>
      </c>
      <c r="X1618" s="4" t="s">
        <v>143</v>
      </c>
      <c r="Y1618" s="4">
        <v>67757</v>
      </c>
      <c r="Z1618" t="str">
        <f t="shared" si="26"/>
        <v>Oct-23</v>
      </c>
    </row>
    <row r="1619" spans="1:26" ht="57.6" x14ac:dyDescent="0.3">
      <c r="A1619" s="10">
        <v>470</v>
      </c>
      <c r="B1619" s="4" t="s">
        <v>129</v>
      </c>
      <c r="C1619" s="4" t="s">
        <v>810</v>
      </c>
      <c r="D1619" s="4" t="s">
        <v>831</v>
      </c>
      <c r="E1619" s="4" t="s">
        <v>103</v>
      </c>
      <c r="F1619" s="4" t="s">
        <v>131</v>
      </c>
      <c r="G1619" s="4" t="s">
        <v>132</v>
      </c>
      <c r="H1619" s="4" t="s">
        <v>133</v>
      </c>
      <c r="I1619" s="5" t="s">
        <v>4302</v>
      </c>
      <c r="J1619" s="5" t="s">
        <v>246</v>
      </c>
      <c r="K1619" s="5" t="s">
        <v>4302</v>
      </c>
      <c r="L1619" s="5" t="s">
        <v>621</v>
      </c>
      <c r="M1619" s="4" t="s">
        <v>137</v>
      </c>
      <c r="N1619" s="4" t="s">
        <v>5363</v>
      </c>
      <c r="O1619" s="4" t="s">
        <v>103</v>
      </c>
      <c r="P1619" s="4" t="s">
        <v>5363</v>
      </c>
      <c r="Q1619" s="4" t="s">
        <v>5364</v>
      </c>
      <c r="R1619" s="5">
        <v>60942</v>
      </c>
      <c r="S1619" s="5">
        <v>90</v>
      </c>
      <c r="T1619" s="5">
        <v>90</v>
      </c>
      <c r="U1619" s="4" t="s">
        <v>5365</v>
      </c>
      <c r="V1619" s="4" t="s">
        <v>151</v>
      </c>
      <c r="W1619" s="4" t="s">
        <v>103</v>
      </c>
      <c r="X1619" s="4" t="s">
        <v>143</v>
      </c>
      <c r="Y1619" s="4">
        <v>66582</v>
      </c>
      <c r="Z1619" t="str">
        <f t="shared" si="26"/>
        <v>Oct-23</v>
      </c>
    </row>
    <row r="1620" spans="1:26" ht="43.2" x14ac:dyDescent="0.3">
      <c r="A1620" s="10">
        <v>471</v>
      </c>
      <c r="B1620" s="4" t="s">
        <v>129</v>
      </c>
      <c r="C1620" s="4" t="s">
        <v>810</v>
      </c>
      <c r="D1620" s="4" t="s">
        <v>831</v>
      </c>
      <c r="E1620" s="4" t="s">
        <v>103</v>
      </c>
      <c r="F1620" s="4" t="s">
        <v>131</v>
      </c>
      <c r="G1620" s="4" t="s">
        <v>132</v>
      </c>
      <c r="H1620" s="4" t="s">
        <v>133</v>
      </c>
      <c r="I1620" s="5" t="s">
        <v>4130</v>
      </c>
      <c r="J1620" s="5" t="s">
        <v>202</v>
      </c>
      <c r="K1620" s="5" t="s">
        <v>4130</v>
      </c>
      <c r="L1620" s="5" t="s">
        <v>302</v>
      </c>
      <c r="M1620" s="4" t="s">
        <v>137</v>
      </c>
      <c r="N1620" s="4" t="s">
        <v>5366</v>
      </c>
      <c r="O1620" s="4" t="s">
        <v>103</v>
      </c>
      <c r="P1620" s="4" t="s">
        <v>5367</v>
      </c>
      <c r="Q1620" s="4" t="s">
        <v>5367</v>
      </c>
      <c r="R1620" s="5">
        <v>61206</v>
      </c>
      <c r="S1620" s="5">
        <v>30</v>
      </c>
      <c r="T1620" s="5">
        <v>30</v>
      </c>
      <c r="U1620" s="4" t="s">
        <v>4854</v>
      </c>
      <c r="V1620" s="4" t="s">
        <v>197</v>
      </c>
      <c r="W1620" s="4" t="s">
        <v>103</v>
      </c>
      <c r="X1620" s="4" t="s">
        <v>143</v>
      </c>
      <c r="Y1620" s="4" t="s">
        <v>159</v>
      </c>
      <c r="Z1620" t="str">
        <f t="shared" si="26"/>
        <v>Nov-23</v>
      </c>
    </row>
    <row r="1621" spans="1:26" ht="72" x14ac:dyDescent="0.3">
      <c r="A1621" s="10">
        <v>472</v>
      </c>
      <c r="B1621" s="4" t="s">
        <v>129</v>
      </c>
      <c r="C1621" s="4" t="s">
        <v>810</v>
      </c>
      <c r="D1621" s="4" t="s">
        <v>831</v>
      </c>
      <c r="E1621" s="4" t="s">
        <v>103</v>
      </c>
      <c r="F1621" s="4" t="s">
        <v>131</v>
      </c>
      <c r="G1621" s="4" t="s">
        <v>132</v>
      </c>
      <c r="H1621" s="4" t="s">
        <v>167</v>
      </c>
      <c r="I1621" s="5" t="s">
        <v>4130</v>
      </c>
      <c r="J1621" s="5" t="s">
        <v>652</v>
      </c>
      <c r="K1621" s="5" t="s">
        <v>4130</v>
      </c>
      <c r="L1621" s="5" t="s">
        <v>760</v>
      </c>
      <c r="M1621" s="4" t="s">
        <v>223</v>
      </c>
      <c r="N1621" s="4" t="s">
        <v>5368</v>
      </c>
      <c r="O1621" s="4" t="s">
        <v>103</v>
      </c>
      <c r="P1621" s="4" t="s">
        <v>5369</v>
      </c>
      <c r="Q1621" s="4" t="s">
        <v>5370</v>
      </c>
      <c r="R1621" s="5">
        <v>61175</v>
      </c>
      <c r="S1621" s="5">
        <v>720</v>
      </c>
      <c r="T1621" s="5">
        <v>720</v>
      </c>
      <c r="U1621" s="4" t="s">
        <v>1325</v>
      </c>
      <c r="V1621" s="4" t="s">
        <v>142</v>
      </c>
      <c r="W1621" s="4" t="s">
        <v>103</v>
      </c>
      <c r="X1621" s="4" t="s">
        <v>143</v>
      </c>
      <c r="Y1621" s="4" t="s">
        <v>152</v>
      </c>
      <c r="Z1621" t="str">
        <f t="shared" si="26"/>
        <v>Nov-23</v>
      </c>
    </row>
    <row r="1622" spans="1:26" ht="43.2" x14ac:dyDescent="0.3">
      <c r="A1622" s="10">
        <v>473</v>
      </c>
      <c r="B1622" s="4" t="s">
        <v>129</v>
      </c>
      <c r="C1622" s="4" t="s">
        <v>130</v>
      </c>
      <c r="D1622" s="4" t="s">
        <v>826</v>
      </c>
      <c r="E1622" s="4" t="s">
        <v>103</v>
      </c>
      <c r="F1622" s="4" t="s">
        <v>131</v>
      </c>
      <c r="G1622" s="4" t="s">
        <v>827</v>
      </c>
      <c r="H1622" s="4" t="s">
        <v>133</v>
      </c>
      <c r="I1622" s="5" t="s">
        <v>4521</v>
      </c>
      <c r="J1622" s="5" t="s">
        <v>303</v>
      </c>
      <c r="K1622" s="5" t="s">
        <v>4521</v>
      </c>
      <c r="L1622" s="5" t="s">
        <v>222</v>
      </c>
      <c r="M1622" s="4" t="s">
        <v>137</v>
      </c>
      <c r="N1622" s="4" t="s">
        <v>5371</v>
      </c>
      <c r="O1622" s="4" t="s">
        <v>3555</v>
      </c>
      <c r="P1622" s="4" t="s">
        <v>5372</v>
      </c>
      <c r="Q1622" s="4" t="s">
        <v>5373</v>
      </c>
      <c r="R1622" s="5">
        <v>61858</v>
      </c>
      <c r="S1622" s="5">
        <v>80</v>
      </c>
      <c r="T1622" s="5">
        <v>80</v>
      </c>
      <c r="U1622" s="4" t="s">
        <v>4854</v>
      </c>
      <c r="V1622" s="4" t="s">
        <v>197</v>
      </c>
      <c r="W1622" s="4" t="s">
        <v>103</v>
      </c>
      <c r="X1622" s="4" t="s">
        <v>143</v>
      </c>
      <c r="Y1622" s="4">
        <v>70034</v>
      </c>
      <c r="Z1622" t="str">
        <f t="shared" si="26"/>
        <v>Dec-23</v>
      </c>
    </row>
    <row r="1623" spans="1:26" ht="57.6" x14ac:dyDescent="0.3">
      <c r="A1623" s="10">
        <v>474</v>
      </c>
      <c r="B1623" s="4" t="s">
        <v>129</v>
      </c>
      <c r="C1623" s="4" t="s">
        <v>130</v>
      </c>
      <c r="D1623" s="4" t="s">
        <v>1555</v>
      </c>
      <c r="E1623" s="4" t="s">
        <v>103</v>
      </c>
      <c r="F1623" s="4" t="s">
        <v>131</v>
      </c>
      <c r="G1623" s="4" t="s">
        <v>166</v>
      </c>
      <c r="H1623" s="4" t="s">
        <v>133</v>
      </c>
      <c r="I1623" s="5" t="s">
        <v>4562</v>
      </c>
      <c r="J1623" s="5" t="s">
        <v>550</v>
      </c>
      <c r="K1623" s="5" t="s">
        <v>4562</v>
      </c>
      <c r="L1623" s="5" t="s">
        <v>160</v>
      </c>
      <c r="M1623" s="4" t="s">
        <v>263</v>
      </c>
      <c r="N1623" s="4" t="s">
        <v>2490</v>
      </c>
      <c r="O1623" s="4" t="s">
        <v>1503</v>
      </c>
      <c r="P1623" s="4" t="s">
        <v>5374</v>
      </c>
      <c r="Q1623" s="4" t="s">
        <v>5375</v>
      </c>
      <c r="R1623" s="5">
        <v>61845</v>
      </c>
      <c r="S1623" s="5">
        <v>240</v>
      </c>
      <c r="T1623" s="5">
        <v>240</v>
      </c>
      <c r="U1623" s="4" t="s">
        <v>835</v>
      </c>
      <c r="V1623" s="4" t="s">
        <v>142</v>
      </c>
      <c r="W1623" s="4" t="s">
        <v>103</v>
      </c>
      <c r="X1623" s="4" t="s">
        <v>143</v>
      </c>
      <c r="Y1623" s="4" t="s">
        <v>5376</v>
      </c>
      <c r="Z1623" t="str">
        <f t="shared" si="26"/>
        <v>Dec-23</v>
      </c>
    </row>
    <row r="1624" spans="1:26" ht="43.2" x14ac:dyDescent="0.3">
      <c r="A1624" s="10">
        <v>475</v>
      </c>
      <c r="B1624" s="4" t="s">
        <v>129</v>
      </c>
      <c r="C1624" s="4" t="s">
        <v>130</v>
      </c>
      <c r="D1624" s="4" t="s">
        <v>1555</v>
      </c>
      <c r="E1624" s="4" t="s">
        <v>103</v>
      </c>
      <c r="F1624" s="4" t="s">
        <v>131</v>
      </c>
      <c r="G1624" s="4" t="s">
        <v>132</v>
      </c>
      <c r="H1624" s="4" t="s">
        <v>133</v>
      </c>
      <c r="I1624" s="5" t="s">
        <v>3985</v>
      </c>
      <c r="J1624" s="5" t="s">
        <v>515</v>
      </c>
      <c r="K1624" s="5" t="s">
        <v>3985</v>
      </c>
      <c r="L1624" s="5" t="s">
        <v>192</v>
      </c>
      <c r="M1624" s="4" t="s">
        <v>137</v>
      </c>
      <c r="N1624" s="4" t="s">
        <v>5377</v>
      </c>
      <c r="O1624" s="4" t="s">
        <v>103</v>
      </c>
      <c r="P1624" s="4" t="s">
        <v>5378</v>
      </c>
      <c r="Q1624" s="4" t="s">
        <v>5379</v>
      </c>
      <c r="R1624" s="5">
        <v>60365</v>
      </c>
      <c r="S1624" s="5">
        <v>40</v>
      </c>
      <c r="T1624" s="5">
        <v>40</v>
      </c>
      <c r="U1624" s="4" t="s">
        <v>4361</v>
      </c>
      <c r="V1624" s="4" t="s">
        <v>197</v>
      </c>
      <c r="W1624" s="4" t="s">
        <v>103</v>
      </c>
      <c r="X1624" s="4" t="s">
        <v>143</v>
      </c>
      <c r="Y1624" s="4">
        <v>66124</v>
      </c>
      <c r="Z1624" t="str">
        <f t="shared" si="26"/>
        <v>Sep-23</v>
      </c>
    </row>
    <row r="1625" spans="1:26" ht="43.2" x14ac:dyDescent="0.3">
      <c r="A1625" s="10">
        <v>476</v>
      </c>
      <c r="B1625" s="4" t="s">
        <v>129</v>
      </c>
      <c r="C1625" s="4" t="s">
        <v>130</v>
      </c>
      <c r="D1625" s="4" t="s">
        <v>1555</v>
      </c>
      <c r="E1625" s="4" t="s">
        <v>103</v>
      </c>
      <c r="F1625" s="4" t="s">
        <v>131</v>
      </c>
      <c r="G1625" s="4" t="s">
        <v>132</v>
      </c>
      <c r="H1625" s="4" t="s">
        <v>133</v>
      </c>
      <c r="I1625" s="5" t="s">
        <v>3996</v>
      </c>
      <c r="J1625" s="5" t="s">
        <v>771</v>
      </c>
      <c r="K1625" s="5" t="s">
        <v>3996</v>
      </c>
      <c r="L1625" s="5" t="s">
        <v>160</v>
      </c>
      <c r="M1625" s="4" t="s">
        <v>137</v>
      </c>
      <c r="N1625" s="4" t="s">
        <v>5380</v>
      </c>
      <c r="O1625" s="4" t="s">
        <v>103</v>
      </c>
      <c r="P1625" s="4" t="s">
        <v>5381</v>
      </c>
      <c r="Q1625" s="4" t="s">
        <v>5382</v>
      </c>
      <c r="R1625" s="5">
        <v>60402</v>
      </c>
      <c r="S1625" s="5">
        <v>40</v>
      </c>
      <c r="T1625" s="5">
        <v>40</v>
      </c>
      <c r="U1625" s="4" t="s">
        <v>1985</v>
      </c>
      <c r="V1625" s="4" t="s">
        <v>142</v>
      </c>
      <c r="W1625" s="4" t="s">
        <v>103</v>
      </c>
      <c r="X1625" s="4" t="s">
        <v>143</v>
      </c>
      <c r="Y1625" s="4">
        <v>66130</v>
      </c>
      <c r="Z1625" t="str">
        <f t="shared" si="26"/>
        <v>Sep-23</v>
      </c>
    </row>
    <row r="1626" spans="1:26" ht="43.2" x14ac:dyDescent="0.3">
      <c r="A1626" s="10">
        <v>477</v>
      </c>
      <c r="B1626" s="4" t="s">
        <v>129</v>
      </c>
      <c r="C1626" s="4" t="s">
        <v>130</v>
      </c>
      <c r="D1626" s="4" t="s">
        <v>1555</v>
      </c>
      <c r="E1626" s="4" t="s">
        <v>103</v>
      </c>
      <c r="F1626" s="4" t="s">
        <v>131</v>
      </c>
      <c r="G1626" s="4" t="s">
        <v>132</v>
      </c>
      <c r="H1626" s="4" t="s">
        <v>133</v>
      </c>
      <c r="I1626" s="5" t="s">
        <v>3999</v>
      </c>
      <c r="J1626" s="5" t="s">
        <v>532</v>
      </c>
      <c r="K1626" s="5" t="s">
        <v>3999</v>
      </c>
      <c r="L1626" s="5" t="s">
        <v>581</v>
      </c>
      <c r="M1626" s="4" t="s">
        <v>137</v>
      </c>
      <c r="N1626" s="4" t="s">
        <v>5383</v>
      </c>
      <c r="O1626" s="4" t="s">
        <v>103</v>
      </c>
      <c r="P1626" s="4" t="s">
        <v>5383</v>
      </c>
      <c r="Q1626" s="4" t="s">
        <v>5384</v>
      </c>
      <c r="R1626" s="5">
        <v>60421</v>
      </c>
      <c r="S1626" s="5">
        <v>30</v>
      </c>
      <c r="T1626" s="5">
        <v>30</v>
      </c>
      <c r="U1626" s="4" t="s">
        <v>5385</v>
      </c>
      <c r="V1626" s="4" t="s">
        <v>151</v>
      </c>
      <c r="W1626" s="4" t="s">
        <v>103</v>
      </c>
      <c r="X1626" s="4" t="s">
        <v>143</v>
      </c>
      <c r="Y1626" s="4">
        <v>66137</v>
      </c>
      <c r="Z1626" t="str">
        <f t="shared" si="26"/>
        <v>Sep-23</v>
      </c>
    </row>
    <row r="1627" spans="1:26" ht="43.2" x14ac:dyDescent="0.3">
      <c r="A1627" s="10">
        <v>478</v>
      </c>
      <c r="B1627" s="4" t="s">
        <v>129</v>
      </c>
      <c r="C1627" s="4" t="s">
        <v>130</v>
      </c>
      <c r="D1627" s="4" t="s">
        <v>1555</v>
      </c>
      <c r="E1627" s="4" t="s">
        <v>103</v>
      </c>
      <c r="F1627" s="4" t="s">
        <v>131</v>
      </c>
      <c r="G1627" s="4" t="s">
        <v>132</v>
      </c>
      <c r="H1627" s="4" t="s">
        <v>133</v>
      </c>
      <c r="I1627" s="5" t="s">
        <v>3999</v>
      </c>
      <c r="J1627" s="5" t="s">
        <v>2149</v>
      </c>
      <c r="K1627" s="5" t="s">
        <v>3999</v>
      </c>
      <c r="L1627" s="5" t="s">
        <v>5386</v>
      </c>
      <c r="M1627" s="4" t="s">
        <v>137</v>
      </c>
      <c r="N1627" s="4" t="s">
        <v>5387</v>
      </c>
      <c r="O1627" s="4" t="s">
        <v>103</v>
      </c>
      <c r="P1627" s="4" t="s">
        <v>5388</v>
      </c>
      <c r="Q1627" s="4" t="s">
        <v>5389</v>
      </c>
      <c r="R1627" s="5">
        <v>60401</v>
      </c>
      <c r="S1627" s="5">
        <v>22</v>
      </c>
      <c r="T1627" s="5">
        <v>22</v>
      </c>
      <c r="U1627" s="4" t="s">
        <v>1985</v>
      </c>
      <c r="V1627" s="4" t="s">
        <v>142</v>
      </c>
      <c r="W1627" s="4" t="s">
        <v>103</v>
      </c>
      <c r="X1627" s="4" t="s">
        <v>143</v>
      </c>
      <c r="Y1627" s="4" t="s">
        <v>1234</v>
      </c>
      <c r="Z1627" t="str">
        <f t="shared" si="26"/>
        <v>Sep-23</v>
      </c>
    </row>
    <row r="1628" spans="1:26" ht="43.2" x14ac:dyDescent="0.3">
      <c r="A1628" s="10">
        <v>479</v>
      </c>
      <c r="B1628" s="4" t="s">
        <v>129</v>
      </c>
      <c r="C1628" s="4" t="s">
        <v>130</v>
      </c>
      <c r="D1628" s="4" t="s">
        <v>1555</v>
      </c>
      <c r="E1628" s="4" t="s">
        <v>103</v>
      </c>
      <c r="F1628" s="4" t="s">
        <v>131</v>
      </c>
      <c r="G1628" s="4" t="s">
        <v>166</v>
      </c>
      <c r="H1628" s="4" t="s">
        <v>133</v>
      </c>
      <c r="I1628" s="5" t="s">
        <v>4236</v>
      </c>
      <c r="J1628" s="5" t="s">
        <v>459</v>
      </c>
      <c r="K1628" s="5" t="s">
        <v>4236</v>
      </c>
      <c r="L1628" s="5" t="s">
        <v>695</v>
      </c>
      <c r="M1628" s="4" t="s">
        <v>263</v>
      </c>
      <c r="N1628" s="4" t="s">
        <v>5390</v>
      </c>
      <c r="O1628" s="4" t="s">
        <v>103</v>
      </c>
      <c r="P1628" s="4" t="s">
        <v>5391</v>
      </c>
      <c r="Q1628" s="4" t="s">
        <v>5392</v>
      </c>
      <c r="R1628" s="5">
        <v>60544</v>
      </c>
      <c r="S1628" s="5">
        <v>30</v>
      </c>
      <c r="T1628" s="5">
        <v>30</v>
      </c>
      <c r="U1628" s="4" t="s">
        <v>4361</v>
      </c>
      <c r="V1628" s="4" t="s">
        <v>197</v>
      </c>
      <c r="W1628" s="4" t="s">
        <v>103</v>
      </c>
      <c r="X1628" s="4" t="s">
        <v>143</v>
      </c>
      <c r="Y1628" s="4" t="s">
        <v>103</v>
      </c>
      <c r="Z1628" t="str">
        <f t="shared" si="26"/>
        <v>Sep-23</v>
      </c>
    </row>
    <row r="1629" spans="1:26" ht="43.2" x14ac:dyDescent="0.3">
      <c r="A1629" s="10">
        <v>480</v>
      </c>
      <c r="B1629" s="4" t="s">
        <v>129</v>
      </c>
      <c r="C1629" s="4" t="s">
        <v>130</v>
      </c>
      <c r="D1629" s="4" t="s">
        <v>1555</v>
      </c>
      <c r="E1629" s="4" t="s">
        <v>103</v>
      </c>
      <c r="F1629" s="4" t="s">
        <v>131</v>
      </c>
      <c r="G1629" s="4" t="s">
        <v>132</v>
      </c>
      <c r="H1629" s="4" t="s">
        <v>133</v>
      </c>
      <c r="I1629" s="5" t="s">
        <v>4236</v>
      </c>
      <c r="J1629" s="5" t="s">
        <v>251</v>
      </c>
      <c r="K1629" s="5" t="s">
        <v>4236</v>
      </c>
      <c r="L1629" s="5" t="s">
        <v>652</v>
      </c>
      <c r="M1629" s="4" t="s">
        <v>137</v>
      </c>
      <c r="N1629" s="4" t="s">
        <v>5393</v>
      </c>
      <c r="O1629" s="4" t="s">
        <v>103</v>
      </c>
      <c r="P1629" s="4" t="s">
        <v>5394</v>
      </c>
      <c r="Q1629" s="4" t="s">
        <v>5395</v>
      </c>
      <c r="R1629" s="5">
        <v>60468</v>
      </c>
      <c r="S1629" s="5">
        <v>90</v>
      </c>
      <c r="T1629" s="5">
        <v>90</v>
      </c>
      <c r="U1629" s="4" t="s">
        <v>5396</v>
      </c>
      <c r="V1629" s="4" t="s">
        <v>142</v>
      </c>
      <c r="W1629" s="4" t="s">
        <v>103</v>
      </c>
      <c r="X1629" s="4" t="s">
        <v>143</v>
      </c>
      <c r="Y1629" s="4" t="s">
        <v>1234</v>
      </c>
      <c r="Z1629" t="str">
        <f t="shared" si="26"/>
        <v>Sep-23</v>
      </c>
    </row>
    <row r="1630" spans="1:26" ht="43.2" x14ac:dyDescent="0.3">
      <c r="A1630" s="10">
        <v>481</v>
      </c>
      <c r="B1630" s="4" t="s">
        <v>129</v>
      </c>
      <c r="C1630" s="4" t="s">
        <v>130</v>
      </c>
      <c r="D1630" s="4" t="s">
        <v>1555</v>
      </c>
      <c r="E1630" s="4" t="s">
        <v>103</v>
      </c>
      <c r="F1630" s="4" t="s">
        <v>131</v>
      </c>
      <c r="G1630" s="4" t="s">
        <v>132</v>
      </c>
      <c r="H1630" s="4" t="s">
        <v>133</v>
      </c>
      <c r="I1630" s="5" t="s">
        <v>4010</v>
      </c>
      <c r="J1630" s="5" t="s">
        <v>978</v>
      </c>
      <c r="K1630" s="5" t="s">
        <v>4010</v>
      </c>
      <c r="L1630" s="5" t="s">
        <v>182</v>
      </c>
      <c r="M1630" s="4" t="s">
        <v>137</v>
      </c>
      <c r="N1630" s="4" t="s">
        <v>5397</v>
      </c>
      <c r="O1630" s="4" t="s">
        <v>103</v>
      </c>
      <c r="P1630" s="4" t="s">
        <v>5398</v>
      </c>
      <c r="Q1630" s="4" t="s">
        <v>5399</v>
      </c>
      <c r="R1630" s="5">
        <v>60458</v>
      </c>
      <c r="S1630" s="5">
        <v>30</v>
      </c>
      <c r="T1630" s="5">
        <v>30</v>
      </c>
      <c r="U1630" s="4" t="s">
        <v>1985</v>
      </c>
      <c r="V1630" s="4" t="s">
        <v>142</v>
      </c>
      <c r="W1630" s="4" t="s">
        <v>103</v>
      </c>
      <c r="X1630" s="4" t="s">
        <v>143</v>
      </c>
      <c r="Y1630" s="4" t="s">
        <v>159</v>
      </c>
      <c r="Z1630" t="str">
        <f t="shared" si="26"/>
        <v>Sep-23</v>
      </c>
    </row>
    <row r="1631" spans="1:26" ht="43.2" x14ac:dyDescent="0.3">
      <c r="A1631" s="10">
        <v>482</v>
      </c>
      <c r="B1631" s="4" t="s">
        <v>129</v>
      </c>
      <c r="C1631" s="4" t="s">
        <v>130</v>
      </c>
      <c r="D1631" s="4" t="s">
        <v>1555</v>
      </c>
      <c r="E1631" s="4" t="s">
        <v>103</v>
      </c>
      <c r="F1631" s="4" t="s">
        <v>131</v>
      </c>
      <c r="G1631" s="4" t="s">
        <v>132</v>
      </c>
      <c r="H1631" s="4" t="s">
        <v>167</v>
      </c>
      <c r="I1631" s="5" t="s">
        <v>4082</v>
      </c>
      <c r="J1631" s="5" t="s">
        <v>418</v>
      </c>
      <c r="K1631" s="5" t="s">
        <v>4082</v>
      </c>
      <c r="L1631" s="5" t="s">
        <v>5400</v>
      </c>
      <c r="M1631" s="4" t="s">
        <v>223</v>
      </c>
      <c r="N1631" s="4" t="s">
        <v>5401</v>
      </c>
      <c r="O1631" s="4" t="s">
        <v>103</v>
      </c>
      <c r="P1631" s="4" t="s">
        <v>5402</v>
      </c>
      <c r="Q1631" s="4" t="s">
        <v>5403</v>
      </c>
      <c r="R1631" s="5">
        <v>60910</v>
      </c>
      <c r="S1631" s="5">
        <v>20</v>
      </c>
      <c r="T1631" s="5">
        <v>20</v>
      </c>
      <c r="U1631" s="4" t="s">
        <v>103</v>
      </c>
      <c r="V1631" s="4" t="s">
        <v>151</v>
      </c>
      <c r="W1631" s="4" t="s">
        <v>103</v>
      </c>
      <c r="X1631" s="4" t="s">
        <v>143</v>
      </c>
      <c r="Y1631" s="4">
        <v>67758</v>
      </c>
      <c r="Z1631" t="str">
        <f t="shared" si="26"/>
        <v>Oct-23</v>
      </c>
    </row>
    <row r="1632" spans="1:26" ht="43.2" x14ac:dyDescent="0.3">
      <c r="A1632" s="10">
        <v>483</v>
      </c>
      <c r="B1632" s="4" t="s">
        <v>129</v>
      </c>
      <c r="C1632" s="4" t="s">
        <v>130</v>
      </c>
      <c r="D1632" s="4" t="s">
        <v>1555</v>
      </c>
      <c r="E1632" s="4" t="s">
        <v>103</v>
      </c>
      <c r="F1632" s="4" t="s">
        <v>131</v>
      </c>
      <c r="G1632" s="4" t="s">
        <v>132</v>
      </c>
      <c r="H1632" s="4" t="s">
        <v>133</v>
      </c>
      <c r="I1632" s="5" t="s">
        <v>4100</v>
      </c>
      <c r="J1632" s="5" t="s">
        <v>1416</v>
      </c>
      <c r="K1632" s="5" t="s">
        <v>4100</v>
      </c>
      <c r="L1632" s="5" t="s">
        <v>2396</v>
      </c>
      <c r="M1632" s="4" t="s">
        <v>137</v>
      </c>
      <c r="N1632" s="4" t="s">
        <v>5404</v>
      </c>
      <c r="O1632" s="4" t="s">
        <v>103</v>
      </c>
      <c r="P1632" s="4" t="s">
        <v>5404</v>
      </c>
      <c r="Q1632" s="4" t="s">
        <v>5405</v>
      </c>
      <c r="R1632" s="5">
        <v>60976</v>
      </c>
      <c r="S1632" s="5">
        <v>30</v>
      </c>
      <c r="T1632" s="5">
        <v>30</v>
      </c>
      <c r="U1632" s="4" t="s">
        <v>5406</v>
      </c>
      <c r="V1632" s="4" t="s">
        <v>197</v>
      </c>
      <c r="W1632" s="4" t="s">
        <v>103</v>
      </c>
      <c r="X1632" s="4" t="s">
        <v>143</v>
      </c>
      <c r="Y1632" s="4">
        <v>66584</v>
      </c>
      <c r="Z1632" t="str">
        <f t="shared" si="26"/>
        <v>Oct-23</v>
      </c>
    </row>
    <row r="1633" spans="1:26" ht="57.6" x14ac:dyDescent="0.3">
      <c r="A1633" s="10">
        <v>484</v>
      </c>
      <c r="B1633" s="4" t="s">
        <v>129</v>
      </c>
      <c r="C1633" s="4" t="s">
        <v>130</v>
      </c>
      <c r="D1633" s="4" t="s">
        <v>1555</v>
      </c>
      <c r="E1633" s="4" t="s">
        <v>103</v>
      </c>
      <c r="F1633" s="4" t="s">
        <v>131</v>
      </c>
      <c r="G1633" s="4" t="s">
        <v>132</v>
      </c>
      <c r="H1633" s="4" t="s">
        <v>133</v>
      </c>
      <c r="I1633" s="5" t="s">
        <v>4881</v>
      </c>
      <c r="J1633" s="5" t="s">
        <v>2383</v>
      </c>
      <c r="K1633" s="5" t="s">
        <v>4881</v>
      </c>
      <c r="L1633" s="5" t="s">
        <v>361</v>
      </c>
      <c r="M1633" s="4" t="s">
        <v>137</v>
      </c>
      <c r="N1633" s="4" t="s">
        <v>5407</v>
      </c>
      <c r="O1633" s="4" t="s">
        <v>103</v>
      </c>
      <c r="P1633" s="4" t="s">
        <v>5408</v>
      </c>
      <c r="Q1633" s="4" t="s">
        <v>5409</v>
      </c>
      <c r="R1633" s="5">
        <v>61227</v>
      </c>
      <c r="S1633" s="5">
        <v>410</v>
      </c>
      <c r="T1633" s="5">
        <v>410</v>
      </c>
      <c r="U1633" s="4" t="s">
        <v>5410</v>
      </c>
      <c r="V1633" s="4" t="s">
        <v>142</v>
      </c>
      <c r="W1633" s="4" t="s">
        <v>103</v>
      </c>
      <c r="X1633" s="4" t="s">
        <v>143</v>
      </c>
      <c r="Y1633" s="4">
        <v>68291</v>
      </c>
      <c r="Z1633" t="str">
        <f t="shared" si="26"/>
        <v>Nov-23</v>
      </c>
    </row>
    <row r="1634" spans="1:26" ht="43.2" x14ac:dyDescent="0.3">
      <c r="A1634" s="10">
        <v>485</v>
      </c>
      <c r="B1634" s="4" t="s">
        <v>129</v>
      </c>
      <c r="C1634" s="4" t="s">
        <v>130</v>
      </c>
      <c r="D1634" s="4" t="s">
        <v>1555</v>
      </c>
      <c r="E1634" s="4" t="s">
        <v>103</v>
      </c>
      <c r="F1634" s="4" t="s">
        <v>131</v>
      </c>
      <c r="G1634" s="4" t="s">
        <v>166</v>
      </c>
      <c r="H1634" s="4" t="s">
        <v>133</v>
      </c>
      <c r="I1634" s="5" t="s">
        <v>4342</v>
      </c>
      <c r="J1634" s="5" t="s">
        <v>464</v>
      </c>
      <c r="K1634" s="5" t="s">
        <v>4342</v>
      </c>
      <c r="L1634" s="5" t="s">
        <v>435</v>
      </c>
      <c r="M1634" s="4" t="s">
        <v>263</v>
      </c>
      <c r="N1634" s="4" t="s">
        <v>5411</v>
      </c>
      <c r="O1634" s="4" t="s">
        <v>103</v>
      </c>
      <c r="P1634" s="4" t="s">
        <v>5412</v>
      </c>
      <c r="Q1634" s="4" t="s">
        <v>5413</v>
      </c>
      <c r="R1634" s="5">
        <v>61361</v>
      </c>
      <c r="S1634" s="5">
        <v>30</v>
      </c>
      <c r="T1634" s="5">
        <v>30</v>
      </c>
      <c r="U1634" s="4" t="s">
        <v>1384</v>
      </c>
      <c r="V1634" s="4" t="s">
        <v>197</v>
      </c>
      <c r="W1634" s="4" t="s">
        <v>103</v>
      </c>
      <c r="X1634" s="4" t="s">
        <v>143</v>
      </c>
      <c r="Y1634" s="4" t="s">
        <v>103</v>
      </c>
      <c r="Z1634" t="str">
        <f t="shared" si="26"/>
        <v>Dec-23</v>
      </c>
    </row>
    <row r="1635" spans="1:26" ht="43.2" x14ac:dyDescent="0.3">
      <c r="A1635" s="10">
        <v>486</v>
      </c>
      <c r="B1635" s="4" t="s">
        <v>129</v>
      </c>
      <c r="C1635" s="4" t="s">
        <v>5414</v>
      </c>
      <c r="D1635" s="4" t="s">
        <v>5415</v>
      </c>
      <c r="E1635" s="4" t="s">
        <v>103</v>
      </c>
      <c r="F1635" s="4" t="s">
        <v>131</v>
      </c>
      <c r="G1635" s="4" t="s">
        <v>827</v>
      </c>
      <c r="H1635" s="4" t="s">
        <v>133</v>
      </c>
      <c r="I1635" s="5" t="s">
        <v>3985</v>
      </c>
      <c r="J1635" s="5" t="s">
        <v>353</v>
      </c>
      <c r="K1635" s="5" t="s">
        <v>3985</v>
      </c>
      <c r="L1635" s="5" t="s">
        <v>1912</v>
      </c>
      <c r="M1635" s="4" t="s">
        <v>137</v>
      </c>
      <c r="N1635" s="4" t="s">
        <v>5416</v>
      </c>
      <c r="O1635" s="4" t="s">
        <v>103</v>
      </c>
      <c r="P1635" s="4" t="s">
        <v>5416</v>
      </c>
      <c r="Q1635" s="4" t="s">
        <v>5417</v>
      </c>
      <c r="R1635" s="5">
        <v>60356</v>
      </c>
      <c r="S1635" s="5">
        <v>15</v>
      </c>
      <c r="T1635" s="5">
        <v>15</v>
      </c>
      <c r="U1635" s="4" t="s">
        <v>2127</v>
      </c>
      <c r="V1635" s="4" t="s">
        <v>151</v>
      </c>
      <c r="W1635" s="4" t="s">
        <v>103</v>
      </c>
      <c r="X1635" s="4" t="s">
        <v>143</v>
      </c>
      <c r="Y1635" s="4">
        <v>66123</v>
      </c>
      <c r="Z1635" t="str">
        <f t="shared" si="26"/>
        <v>Sep-23</v>
      </c>
    </row>
    <row r="1636" spans="1:26" ht="43.2" x14ac:dyDescent="0.3">
      <c r="A1636" s="10">
        <v>487</v>
      </c>
      <c r="B1636" s="4" t="s">
        <v>129</v>
      </c>
      <c r="C1636" s="4" t="s">
        <v>5414</v>
      </c>
      <c r="D1636" s="4" t="s">
        <v>5415</v>
      </c>
      <c r="E1636" s="4" t="s">
        <v>103</v>
      </c>
      <c r="F1636" s="4" t="s">
        <v>131</v>
      </c>
      <c r="G1636" s="4" t="s">
        <v>827</v>
      </c>
      <c r="H1636" s="4" t="s">
        <v>133</v>
      </c>
      <c r="I1636" s="5" t="s">
        <v>4670</v>
      </c>
      <c r="J1636" s="5" t="s">
        <v>515</v>
      </c>
      <c r="K1636" s="5" t="s">
        <v>4670</v>
      </c>
      <c r="L1636" s="5" t="s">
        <v>192</v>
      </c>
      <c r="M1636" s="4" t="s">
        <v>137</v>
      </c>
      <c r="N1636" s="4" t="s">
        <v>5418</v>
      </c>
      <c r="O1636" s="4" t="s">
        <v>103</v>
      </c>
      <c r="P1636" s="4" t="s">
        <v>5419</v>
      </c>
      <c r="Q1636" s="4" t="s">
        <v>5419</v>
      </c>
      <c r="R1636" s="5">
        <v>60517</v>
      </c>
      <c r="S1636" s="5">
        <v>40</v>
      </c>
      <c r="T1636" s="5">
        <v>40</v>
      </c>
      <c r="U1636" s="4" t="s">
        <v>731</v>
      </c>
      <c r="V1636" s="4" t="s">
        <v>197</v>
      </c>
      <c r="W1636" s="4" t="s">
        <v>103</v>
      </c>
      <c r="X1636" s="4" t="s">
        <v>143</v>
      </c>
      <c r="Y1636" s="4">
        <v>66167</v>
      </c>
      <c r="Z1636" t="str">
        <f t="shared" si="26"/>
        <v>Sep-23</v>
      </c>
    </row>
    <row r="1637" spans="1:26" ht="144" x14ac:dyDescent="0.3">
      <c r="A1637" s="10">
        <v>488</v>
      </c>
      <c r="B1637" s="4" t="s">
        <v>129</v>
      </c>
      <c r="C1637" s="4" t="s">
        <v>5414</v>
      </c>
      <c r="D1637" s="4" t="s">
        <v>5415</v>
      </c>
      <c r="E1637" s="4" t="s">
        <v>103</v>
      </c>
      <c r="F1637" s="4" t="s">
        <v>131</v>
      </c>
      <c r="G1637" s="4" t="s">
        <v>166</v>
      </c>
      <c r="H1637" s="4" t="s">
        <v>167</v>
      </c>
      <c r="I1637" s="5" t="s">
        <v>4670</v>
      </c>
      <c r="J1637" s="5" t="s">
        <v>1250</v>
      </c>
      <c r="K1637" s="5" t="s">
        <v>4670</v>
      </c>
      <c r="L1637" s="5" t="s">
        <v>145</v>
      </c>
      <c r="M1637" s="4" t="s">
        <v>168</v>
      </c>
      <c r="N1637" s="4" t="s">
        <v>4461</v>
      </c>
      <c r="O1637" s="4" t="s">
        <v>4461</v>
      </c>
      <c r="P1637" s="4" t="s">
        <v>4461</v>
      </c>
      <c r="Q1637" s="4" t="s">
        <v>5420</v>
      </c>
      <c r="R1637" s="5">
        <v>60507</v>
      </c>
      <c r="S1637" s="5">
        <v>465</v>
      </c>
      <c r="T1637" s="5">
        <v>465</v>
      </c>
      <c r="U1637" s="4" t="s">
        <v>5218</v>
      </c>
      <c r="V1637" s="4" t="s">
        <v>142</v>
      </c>
      <c r="W1637" s="4" t="s">
        <v>103</v>
      </c>
      <c r="X1637" s="4" t="s">
        <v>143</v>
      </c>
      <c r="Y1637" s="4" t="s">
        <v>103</v>
      </c>
      <c r="Z1637" t="str">
        <f t="shared" si="26"/>
        <v>Sep-23</v>
      </c>
    </row>
    <row r="1638" spans="1:26" ht="57.6" x14ac:dyDescent="0.3">
      <c r="A1638" s="10">
        <v>489</v>
      </c>
      <c r="B1638" s="4" t="s">
        <v>129</v>
      </c>
      <c r="C1638" s="4" t="s">
        <v>5414</v>
      </c>
      <c r="D1638" s="4" t="s">
        <v>5415</v>
      </c>
      <c r="E1638" s="4" t="s">
        <v>103</v>
      </c>
      <c r="F1638" s="4" t="s">
        <v>131</v>
      </c>
      <c r="G1638" s="4" t="s">
        <v>827</v>
      </c>
      <c r="H1638" s="4" t="s">
        <v>167</v>
      </c>
      <c r="I1638" s="5" t="s">
        <v>4246</v>
      </c>
      <c r="J1638" s="5" t="s">
        <v>176</v>
      </c>
      <c r="K1638" s="5" t="s">
        <v>4246</v>
      </c>
      <c r="L1638" s="5" t="s">
        <v>361</v>
      </c>
      <c r="M1638" s="4" t="s">
        <v>223</v>
      </c>
      <c r="N1638" s="4" t="s">
        <v>5421</v>
      </c>
      <c r="O1638" s="4" t="s">
        <v>170</v>
      </c>
      <c r="P1638" s="4" t="s">
        <v>5421</v>
      </c>
      <c r="Q1638" s="4" t="s">
        <v>5422</v>
      </c>
      <c r="R1638" s="5">
        <v>60520</v>
      </c>
      <c r="S1638" s="5">
        <v>30</v>
      </c>
      <c r="T1638" s="5">
        <v>30</v>
      </c>
      <c r="U1638" s="4" t="s">
        <v>103</v>
      </c>
      <c r="V1638" s="4" t="s">
        <v>142</v>
      </c>
      <c r="W1638" s="4" t="s">
        <v>103</v>
      </c>
      <c r="X1638" s="4" t="s">
        <v>143</v>
      </c>
      <c r="Y1638" s="4">
        <v>66175</v>
      </c>
      <c r="Z1638" t="str">
        <f t="shared" si="26"/>
        <v>Sep-23</v>
      </c>
    </row>
    <row r="1639" spans="1:26" ht="43.2" x14ac:dyDescent="0.3">
      <c r="A1639" s="10">
        <v>490</v>
      </c>
      <c r="B1639" s="4" t="s">
        <v>129</v>
      </c>
      <c r="C1639" s="4" t="s">
        <v>5414</v>
      </c>
      <c r="D1639" s="4" t="s">
        <v>5415</v>
      </c>
      <c r="E1639" s="4" t="s">
        <v>103</v>
      </c>
      <c r="F1639" s="4" t="s">
        <v>131</v>
      </c>
      <c r="G1639" s="4" t="s">
        <v>827</v>
      </c>
      <c r="H1639" s="4" t="s">
        <v>167</v>
      </c>
      <c r="I1639" s="5" t="s">
        <v>4027</v>
      </c>
      <c r="J1639" s="5" t="s">
        <v>160</v>
      </c>
      <c r="K1639" s="5" t="s">
        <v>4027</v>
      </c>
      <c r="L1639" s="5" t="s">
        <v>427</v>
      </c>
      <c r="M1639" s="4" t="s">
        <v>223</v>
      </c>
      <c r="N1639" s="4" t="s">
        <v>5423</v>
      </c>
      <c r="O1639" s="4" t="s">
        <v>103</v>
      </c>
      <c r="P1639" s="4" t="s">
        <v>5424</v>
      </c>
      <c r="Q1639" s="4" t="s">
        <v>5425</v>
      </c>
      <c r="R1639" s="5">
        <v>60748</v>
      </c>
      <c r="S1639" s="5">
        <v>90</v>
      </c>
      <c r="T1639" s="5">
        <v>90</v>
      </c>
      <c r="U1639" s="4" t="s">
        <v>5426</v>
      </c>
      <c r="V1639" s="4" t="s">
        <v>142</v>
      </c>
      <c r="W1639" s="4" t="s">
        <v>103</v>
      </c>
      <c r="X1639" s="4" t="s">
        <v>143</v>
      </c>
      <c r="Y1639" s="4">
        <v>67706</v>
      </c>
      <c r="Z1639" t="str">
        <f t="shared" si="26"/>
        <v>Sep-23</v>
      </c>
    </row>
    <row r="1640" spans="1:26" ht="43.2" x14ac:dyDescent="0.3">
      <c r="A1640" s="10">
        <v>491</v>
      </c>
      <c r="B1640" s="4" t="s">
        <v>129</v>
      </c>
      <c r="C1640" s="4" t="s">
        <v>5414</v>
      </c>
      <c r="D1640" s="4" t="s">
        <v>5415</v>
      </c>
      <c r="E1640" s="4" t="s">
        <v>103</v>
      </c>
      <c r="F1640" s="4" t="s">
        <v>131</v>
      </c>
      <c r="G1640" s="4" t="s">
        <v>827</v>
      </c>
      <c r="H1640" s="4" t="s">
        <v>167</v>
      </c>
      <c r="I1640" s="5" t="s">
        <v>4038</v>
      </c>
      <c r="J1640" s="5" t="s">
        <v>182</v>
      </c>
      <c r="K1640" s="5" t="s">
        <v>4038</v>
      </c>
      <c r="L1640" s="5" t="s">
        <v>2352</v>
      </c>
      <c r="M1640" s="4" t="s">
        <v>223</v>
      </c>
      <c r="N1640" s="4" t="s">
        <v>5427</v>
      </c>
      <c r="O1640" s="4" t="s">
        <v>103</v>
      </c>
      <c r="P1640" s="4" t="s">
        <v>5428</v>
      </c>
      <c r="Q1640" s="4" t="s">
        <v>5429</v>
      </c>
      <c r="R1640" s="5">
        <v>60715</v>
      </c>
      <c r="S1640" s="5">
        <v>75</v>
      </c>
      <c r="T1640" s="5">
        <v>75</v>
      </c>
      <c r="U1640" s="4" t="s">
        <v>5430</v>
      </c>
      <c r="V1640" s="4" t="s">
        <v>142</v>
      </c>
      <c r="W1640" s="4" t="s">
        <v>103</v>
      </c>
      <c r="X1640" s="4" t="s">
        <v>143</v>
      </c>
      <c r="Y1640" s="4">
        <v>67712</v>
      </c>
      <c r="Z1640" t="str">
        <f t="shared" si="26"/>
        <v>Sep-23</v>
      </c>
    </row>
    <row r="1641" spans="1:26" ht="43.2" x14ac:dyDescent="0.3">
      <c r="A1641" s="10">
        <v>492</v>
      </c>
      <c r="B1641" s="4" t="s">
        <v>129</v>
      </c>
      <c r="C1641" s="4" t="s">
        <v>5414</v>
      </c>
      <c r="D1641" s="4" t="s">
        <v>5415</v>
      </c>
      <c r="E1641" s="4" t="s">
        <v>103</v>
      </c>
      <c r="F1641" s="4" t="s">
        <v>131</v>
      </c>
      <c r="G1641" s="4" t="s">
        <v>827</v>
      </c>
      <c r="H1641" s="4" t="s">
        <v>133</v>
      </c>
      <c r="I1641" s="5" t="s">
        <v>4082</v>
      </c>
      <c r="J1641" s="5" t="s">
        <v>2383</v>
      </c>
      <c r="K1641" s="5" t="s">
        <v>4082</v>
      </c>
      <c r="L1641" s="5" t="s">
        <v>1205</v>
      </c>
      <c r="M1641" s="4" t="s">
        <v>137</v>
      </c>
      <c r="N1641" s="4" t="s">
        <v>5431</v>
      </c>
      <c r="O1641" s="4" t="s">
        <v>103</v>
      </c>
      <c r="P1641" s="4" t="s">
        <v>5432</v>
      </c>
      <c r="Q1641" s="4" t="s">
        <v>5433</v>
      </c>
      <c r="R1641" s="5">
        <v>60952</v>
      </c>
      <c r="S1641" s="5">
        <v>95</v>
      </c>
      <c r="T1641" s="5">
        <v>95</v>
      </c>
      <c r="U1641" s="4" t="s">
        <v>1985</v>
      </c>
      <c r="V1641" s="4" t="s">
        <v>142</v>
      </c>
      <c r="W1641" s="4" t="s">
        <v>103</v>
      </c>
      <c r="X1641" s="4" t="s">
        <v>143</v>
      </c>
      <c r="Y1641" s="4">
        <v>67752</v>
      </c>
      <c r="Z1641" t="str">
        <f t="shared" si="26"/>
        <v>Oct-23</v>
      </c>
    </row>
    <row r="1642" spans="1:26" ht="43.2" x14ac:dyDescent="0.3">
      <c r="A1642" s="10">
        <v>493</v>
      </c>
      <c r="B1642" s="4" t="s">
        <v>129</v>
      </c>
      <c r="C1642" s="4" t="s">
        <v>5414</v>
      </c>
      <c r="D1642" s="4" t="s">
        <v>5415</v>
      </c>
      <c r="E1642" s="4" t="s">
        <v>103</v>
      </c>
      <c r="F1642" s="4" t="s">
        <v>131</v>
      </c>
      <c r="G1642" s="4" t="s">
        <v>827</v>
      </c>
      <c r="H1642" s="4" t="s">
        <v>167</v>
      </c>
      <c r="I1642" s="5" t="s">
        <v>5434</v>
      </c>
      <c r="J1642" s="5" t="s">
        <v>550</v>
      </c>
      <c r="K1642" s="5" t="s">
        <v>5434</v>
      </c>
      <c r="L1642" s="5" t="s">
        <v>161</v>
      </c>
      <c r="M1642" s="4" t="s">
        <v>223</v>
      </c>
      <c r="N1642" s="4" t="s">
        <v>4059</v>
      </c>
      <c r="O1642" s="4" t="s">
        <v>103</v>
      </c>
      <c r="P1642" s="4" t="s">
        <v>5435</v>
      </c>
      <c r="Q1642" s="4" t="s">
        <v>5436</v>
      </c>
      <c r="R1642" s="5">
        <v>61157</v>
      </c>
      <c r="S1642" s="5">
        <v>270</v>
      </c>
      <c r="T1642" s="5">
        <v>270</v>
      </c>
      <c r="U1642" s="4" t="s">
        <v>381</v>
      </c>
      <c r="V1642" s="4" t="s">
        <v>142</v>
      </c>
      <c r="W1642" s="4" t="s">
        <v>103</v>
      </c>
      <c r="X1642" s="4" t="s">
        <v>143</v>
      </c>
      <c r="Y1642" s="4" t="s">
        <v>152</v>
      </c>
      <c r="Z1642" t="str">
        <f t="shared" si="26"/>
        <v>Nov-23</v>
      </c>
    </row>
    <row r="1643" spans="1:26" ht="43.2" x14ac:dyDescent="0.3">
      <c r="A1643" s="10">
        <v>494</v>
      </c>
      <c r="B1643" s="4" t="s">
        <v>129</v>
      </c>
      <c r="C1643" s="4" t="s">
        <v>5414</v>
      </c>
      <c r="D1643" s="4" t="s">
        <v>5415</v>
      </c>
      <c r="E1643" s="4" t="s">
        <v>103</v>
      </c>
      <c r="F1643" s="4" t="s">
        <v>131</v>
      </c>
      <c r="G1643" s="4" t="s">
        <v>827</v>
      </c>
      <c r="H1643" s="4" t="s">
        <v>133</v>
      </c>
      <c r="I1643" s="5" t="s">
        <v>4333</v>
      </c>
      <c r="J1643" s="5" t="s">
        <v>2170</v>
      </c>
      <c r="K1643" s="5" t="s">
        <v>4333</v>
      </c>
      <c r="L1643" s="5" t="s">
        <v>160</v>
      </c>
      <c r="M1643" s="4" t="s">
        <v>137</v>
      </c>
      <c r="N1643" s="4" t="s">
        <v>5437</v>
      </c>
      <c r="O1643" s="4" t="s">
        <v>103</v>
      </c>
      <c r="P1643" s="4" t="s">
        <v>4833</v>
      </c>
      <c r="Q1643" s="4" t="s">
        <v>4833</v>
      </c>
      <c r="R1643" s="5">
        <v>61284</v>
      </c>
      <c r="S1643" s="5">
        <v>50</v>
      </c>
      <c r="T1643" s="5">
        <v>50</v>
      </c>
      <c r="U1643" s="4" t="s">
        <v>4548</v>
      </c>
      <c r="V1643" s="4" t="s">
        <v>142</v>
      </c>
      <c r="W1643" s="4" t="s">
        <v>103</v>
      </c>
      <c r="X1643" s="4" t="s">
        <v>143</v>
      </c>
      <c r="Y1643" s="4">
        <v>70004</v>
      </c>
      <c r="Z1643" t="str">
        <f t="shared" si="26"/>
        <v>Dec-23</v>
      </c>
    </row>
    <row r="1644" spans="1:26" ht="43.2" x14ac:dyDescent="0.3">
      <c r="A1644" s="10">
        <v>495</v>
      </c>
      <c r="B1644" s="4" t="s">
        <v>129</v>
      </c>
      <c r="C1644" s="4" t="s">
        <v>5414</v>
      </c>
      <c r="D1644" s="4" t="s">
        <v>5415</v>
      </c>
      <c r="E1644" s="4" t="s">
        <v>103</v>
      </c>
      <c r="F1644" s="4" t="s">
        <v>131</v>
      </c>
      <c r="G1644" s="4" t="s">
        <v>827</v>
      </c>
      <c r="H1644" s="4" t="s">
        <v>167</v>
      </c>
      <c r="I1644" s="5" t="s">
        <v>5438</v>
      </c>
      <c r="J1644" s="5" t="s">
        <v>2249</v>
      </c>
      <c r="K1644" s="5" t="s">
        <v>5438</v>
      </c>
      <c r="L1644" s="5" t="s">
        <v>145</v>
      </c>
      <c r="M1644" s="4" t="s">
        <v>203</v>
      </c>
      <c r="N1644" s="4" t="s">
        <v>5439</v>
      </c>
      <c r="O1644" s="4" t="s">
        <v>103</v>
      </c>
      <c r="P1644" s="4" t="s">
        <v>5440</v>
      </c>
      <c r="Q1644" s="4" t="s">
        <v>5441</v>
      </c>
      <c r="R1644" s="5">
        <v>61302</v>
      </c>
      <c r="S1644" s="5">
        <v>0</v>
      </c>
      <c r="T1644" s="5">
        <v>0</v>
      </c>
      <c r="U1644" s="4" t="s">
        <v>417</v>
      </c>
      <c r="V1644" s="4" t="s">
        <v>142</v>
      </c>
      <c r="W1644" s="4" t="s">
        <v>103</v>
      </c>
      <c r="X1644" s="4" t="s">
        <v>143</v>
      </c>
      <c r="Y1644" s="4" t="s">
        <v>152</v>
      </c>
      <c r="Z1644" t="str">
        <f t="shared" si="26"/>
        <v>Dec-23</v>
      </c>
    </row>
    <row r="1645" spans="1:26" ht="43.2" x14ac:dyDescent="0.3">
      <c r="A1645" s="10">
        <v>496</v>
      </c>
      <c r="B1645" s="4" t="s">
        <v>129</v>
      </c>
      <c r="C1645" s="4" t="s">
        <v>5414</v>
      </c>
      <c r="D1645" s="4" t="s">
        <v>5415</v>
      </c>
      <c r="E1645" s="4" t="s">
        <v>103</v>
      </c>
      <c r="F1645" s="4" t="s">
        <v>131</v>
      </c>
      <c r="G1645" s="4" t="s">
        <v>827</v>
      </c>
      <c r="H1645" s="4" t="s">
        <v>167</v>
      </c>
      <c r="I1645" s="5" t="s">
        <v>4658</v>
      </c>
      <c r="J1645" s="5" t="s">
        <v>279</v>
      </c>
      <c r="K1645" s="5" t="s">
        <v>4658</v>
      </c>
      <c r="L1645" s="5" t="s">
        <v>467</v>
      </c>
      <c r="M1645" s="4" t="s">
        <v>223</v>
      </c>
      <c r="N1645" s="4" t="s">
        <v>5442</v>
      </c>
      <c r="O1645" s="4" t="s">
        <v>103</v>
      </c>
      <c r="P1645" s="4" t="s">
        <v>5442</v>
      </c>
      <c r="Q1645" s="4" t="s">
        <v>5443</v>
      </c>
      <c r="R1645" s="5">
        <v>61319</v>
      </c>
      <c r="S1645" s="5">
        <v>30</v>
      </c>
      <c r="T1645" s="5">
        <v>30</v>
      </c>
      <c r="U1645" s="4" t="s">
        <v>620</v>
      </c>
      <c r="V1645" s="4" t="s">
        <v>151</v>
      </c>
      <c r="W1645" s="4" t="s">
        <v>103</v>
      </c>
      <c r="X1645" s="4" t="s">
        <v>143</v>
      </c>
      <c r="Y1645" s="4" t="s">
        <v>152</v>
      </c>
      <c r="Z1645" t="str">
        <f t="shared" si="26"/>
        <v>Dec-23</v>
      </c>
    </row>
    <row r="1646" spans="1:26" ht="43.2" x14ac:dyDescent="0.3">
      <c r="A1646" s="10">
        <v>497</v>
      </c>
      <c r="B1646" s="4" t="s">
        <v>129</v>
      </c>
      <c r="C1646" s="4" t="s">
        <v>130</v>
      </c>
      <c r="D1646" s="4" t="s">
        <v>763</v>
      </c>
      <c r="E1646" s="4" t="s">
        <v>103</v>
      </c>
      <c r="F1646" s="4" t="s">
        <v>131</v>
      </c>
      <c r="G1646" s="4" t="s">
        <v>132</v>
      </c>
      <c r="H1646" s="4" t="s">
        <v>133</v>
      </c>
      <c r="I1646" s="5" t="s">
        <v>4015</v>
      </c>
      <c r="J1646" s="5" t="s">
        <v>200</v>
      </c>
      <c r="K1646" s="5" t="s">
        <v>4244</v>
      </c>
      <c r="L1646" s="5" t="s">
        <v>216</v>
      </c>
      <c r="M1646" s="4" t="s">
        <v>137</v>
      </c>
      <c r="N1646" s="4" t="s">
        <v>5444</v>
      </c>
      <c r="O1646" s="4" t="s">
        <v>103</v>
      </c>
      <c r="P1646" s="4" t="s">
        <v>5445</v>
      </c>
      <c r="Q1646" s="4" t="s">
        <v>5446</v>
      </c>
      <c r="R1646" s="5">
        <v>60510</v>
      </c>
      <c r="S1646" s="5">
        <v>60</v>
      </c>
      <c r="T1646" s="5">
        <v>60</v>
      </c>
      <c r="U1646" s="4" t="s">
        <v>4649</v>
      </c>
      <c r="V1646" s="4" t="s">
        <v>197</v>
      </c>
      <c r="W1646" s="4" t="s">
        <v>103</v>
      </c>
      <c r="X1646" s="4" t="s">
        <v>143</v>
      </c>
      <c r="Y1646" s="4" t="s">
        <v>1234</v>
      </c>
      <c r="Z1646" t="str">
        <f t="shared" si="26"/>
        <v>Sep-23</v>
      </c>
    </row>
    <row r="1647" spans="1:26" ht="57.6" x14ac:dyDescent="0.3">
      <c r="A1647" s="10">
        <v>498</v>
      </c>
      <c r="B1647" s="4" t="s">
        <v>129</v>
      </c>
      <c r="C1647" s="4" t="s">
        <v>130</v>
      </c>
      <c r="D1647" s="4" t="s">
        <v>763</v>
      </c>
      <c r="E1647" s="4" t="s">
        <v>103</v>
      </c>
      <c r="F1647" s="4" t="s">
        <v>131</v>
      </c>
      <c r="G1647" s="4" t="s">
        <v>132</v>
      </c>
      <c r="H1647" s="4" t="s">
        <v>167</v>
      </c>
      <c r="I1647" s="5" t="s">
        <v>4244</v>
      </c>
      <c r="J1647" s="5" t="s">
        <v>353</v>
      </c>
      <c r="K1647" s="5" t="s">
        <v>4244</v>
      </c>
      <c r="L1647" s="5" t="s">
        <v>365</v>
      </c>
      <c r="M1647" s="4" t="s">
        <v>223</v>
      </c>
      <c r="N1647" s="4" t="s">
        <v>745</v>
      </c>
      <c r="O1647" s="4" t="s">
        <v>103</v>
      </c>
      <c r="P1647" s="4" t="s">
        <v>5447</v>
      </c>
      <c r="Q1647" s="4" t="s">
        <v>5448</v>
      </c>
      <c r="R1647" s="5">
        <v>60509</v>
      </c>
      <c r="S1647" s="5">
        <v>150</v>
      </c>
      <c r="T1647" s="5">
        <v>150</v>
      </c>
      <c r="U1647" s="4" t="s">
        <v>950</v>
      </c>
      <c r="V1647" s="4" t="s">
        <v>151</v>
      </c>
      <c r="W1647" s="4" t="s">
        <v>103</v>
      </c>
      <c r="X1647" s="4" t="s">
        <v>143</v>
      </c>
      <c r="Y1647" s="4" t="s">
        <v>152</v>
      </c>
      <c r="Z1647" t="str">
        <f t="shared" si="26"/>
        <v>Sep-23</v>
      </c>
    </row>
    <row r="1648" spans="1:26" ht="43.2" x14ac:dyDescent="0.3">
      <c r="A1648" s="10">
        <v>499</v>
      </c>
      <c r="B1648" s="4" t="s">
        <v>129</v>
      </c>
      <c r="C1648" s="4" t="s">
        <v>130</v>
      </c>
      <c r="D1648" s="4" t="s">
        <v>763</v>
      </c>
      <c r="E1648" s="4" t="s">
        <v>103</v>
      </c>
      <c r="F1648" s="4" t="s">
        <v>131</v>
      </c>
      <c r="G1648" s="4" t="s">
        <v>132</v>
      </c>
      <c r="H1648" s="4" t="s">
        <v>167</v>
      </c>
      <c r="I1648" s="5" t="s">
        <v>4244</v>
      </c>
      <c r="J1648" s="5" t="s">
        <v>1697</v>
      </c>
      <c r="K1648" s="5" t="s">
        <v>4244</v>
      </c>
      <c r="L1648" s="5" t="s">
        <v>487</v>
      </c>
      <c r="M1648" s="4" t="s">
        <v>223</v>
      </c>
      <c r="N1648" s="4" t="s">
        <v>2935</v>
      </c>
      <c r="O1648" s="4" t="s">
        <v>103</v>
      </c>
      <c r="P1648" s="4" t="s">
        <v>2935</v>
      </c>
      <c r="Q1648" s="4" t="s">
        <v>5449</v>
      </c>
      <c r="R1648" s="5">
        <v>60489</v>
      </c>
      <c r="S1648" s="5">
        <v>315</v>
      </c>
      <c r="T1648" s="5">
        <v>315</v>
      </c>
      <c r="U1648" s="4" t="s">
        <v>663</v>
      </c>
      <c r="V1648" s="4" t="s">
        <v>142</v>
      </c>
      <c r="W1648" s="4" t="s">
        <v>103</v>
      </c>
      <c r="X1648" s="4" t="s">
        <v>143</v>
      </c>
      <c r="Y1648" s="4">
        <v>66158</v>
      </c>
      <c r="Z1648" t="str">
        <f t="shared" si="26"/>
        <v>Sep-23</v>
      </c>
    </row>
    <row r="1649" spans="1:26" ht="57.6" x14ac:dyDescent="0.3">
      <c r="A1649" s="10">
        <v>500</v>
      </c>
      <c r="B1649" s="4" t="s">
        <v>129</v>
      </c>
      <c r="C1649" s="4" t="s">
        <v>130</v>
      </c>
      <c r="D1649" s="4" t="s">
        <v>763</v>
      </c>
      <c r="E1649" s="4" t="s">
        <v>103</v>
      </c>
      <c r="F1649" s="4" t="s">
        <v>131</v>
      </c>
      <c r="G1649" s="4" t="s">
        <v>132</v>
      </c>
      <c r="H1649" s="4" t="s">
        <v>167</v>
      </c>
      <c r="I1649" s="5" t="s">
        <v>4670</v>
      </c>
      <c r="J1649" s="5" t="s">
        <v>251</v>
      </c>
      <c r="K1649" s="5" t="s">
        <v>4670</v>
      </c>
      <c r="L1649" s="5" t="s">
        <v>487</v>
      </c>
      <c r="M1649" s="4" t="s">
        <v>223</v>
      </c>
      <c r="N1649" s="4" t="s">
        <v>1972</v>
      </c>
      <c r="O1649" s="4" t="s">
        <v>170</v>
      </c>
      <c r="P1649" s="4" t="s">
        <v>1972</v>
      </c>
      <c r="Q1649" s="4" t="s">
        <v>5450</v>
      </c>
      <c r="R1649" s="5">
        <v>60498</v>
      </c>
      <c r="S1649" s="5">
        <v>240</v>
      </c>
      <c r="T1649" s="5">
        <v>240</v>
      </c>
      <c r="U1649" s="4" t="s">
        <v>5451</v>
      </c>
      <c r="V1649" s="4" t="s">
        <v>142</v>
      </c>
      <c r="W1649" s="4" t="s">
        <v>103</v>
      </c>
      <c r="X1649" s="4" t="s">
        <v>143</v>
      </c>
      <c r="Y1649" s="4">
        <v>66169</v>
      </c>
      <c r="Z1649" t="str">
        <f t="shared" si="26"/>
        <v>Sep-23</v>
      </c>
    </row>
    <row r="1650" spans="1:26" ht="43.2" x14ac:dyDescent="0.3">
      <c r="A1650" s="10">
        <v>501</v>
      </c>
      <c r="B1650" s="4" t="s">
        <v>129</v>
      </c>
      <c r="C1650" s="4" t="s">
        <v>130</v>
      </c>
      <c r="D1650" s="4" t="s">
        <v>763</v>
      </c>
      <c r="E1650" s="4" t="s">
        <v>103</v>
      </c>
      <c r="F1650" s="4" t="s">
        <v>131</v>
      </c>
      <c r="G1650" s="4" t="s">
        <v>132</v>
      </c>
      <c r="H1650" s="4" t="s">
        <v>133</v>
      </c>
      <c r="I1650" s="5" t="s">
        <v>4278</v>
      </c>
      <c r="J1650" s="5" t="s">
        <v>217</v>
      </c>
      <c r="K1650" s="5" t="s">
        <v>4278</v>
      </c>
      <c r="L1650" s="5" t="s">
        <v>435</v>
      </c>
      <c r="M1650" s="4" t="s">
        <v>137</v>
      </c>
      <c r="N1650" s="4" t="s">
        <v>5452</v>
      </c>
      <c r="O1650" s="4" t="s">
        <v>103</v>
      </c>
      <c r="P1650" s="4" t="s">
        <v>5453</v>
      </c>
      <c r="Q1650" s="4" t="s">
        <v>5454</v>
      </c>
      <c r="R1650" s="5">
        <v>60670</v>
      </c>
      <c r="S1650" s="5">
        <v>75</v>
      </c>
      <c r="T1650" s="5">
        <v>75</v>
      </c>
      <c r="U1650" s="4" t="s">
        <v>458</v>
      </c>
      <c r="V1650" s="4" t="s">
        <v>197</v>
      </c>
      <c r="W1650" s="4" t="s">
        <v>103</v>
      </c>
      <c r="X1650" s="4" t="s">
        <v>143</v>
      </c>
      <c r="Y1650" s="4">
        <v>67702</v>
      </c>
      <c r="Z1650" t="str">
        <f t="shared" si="26"/>
        <v>Sep-23</v>
      </c>
    </row>
    <row r="1651" spans="1:26" ht="86.4" x14ac:dyDescent="0.3">
      <c r="A1651" s="10">
        <v>502</v>
      </c>
      <c r="B1651" s="4" t="s">
        <v>129</v>
      </c>
      <c r="C1651" s="4" t="s">
        <v>130</v>
      </c>
      <c r="D1651" s="4" t="s">
        <v>763</v>
      </c>
      <c r="E1651" s="4" t="s">
        <v>103</v>
      </c>
      <c r="F1651" s="4" t="s">
        <v>131</v>
      </c>
      <c r="G1651" s="4" t="s">
        <v>132</v>
      </c>
      <c r="H1651" s="4" t="s">
        <v>133</v>
      </c>
      <c r="I1651" s="5" t="s">
        <v>4282</v>
      </c>
      <c r="J1651" s="5" t="s">
        <v>155</v>
      </c>
      <c r="K1651" s="5" t="s">
        <v>4027</v>
      </c>
      <c r="L1651" s="5" t="s">
        <v>216</v>
      </c>
      <c r="M1651" s="4" t="s">
        <v>137</v>
      </c>
      <c r="N1651" s="4" t="s">
        <v>5455</v>
      </c>
      <c r="O1651" s="4" t="s">
        <v>103</v>
      </c>
      <c r="P1651" s="4" t="s">
        <v>5455</v>
      </c>
      <c r="Q1651" s="4" t="s">
        <v>5456</v>
      </c>
      <c r="R1651" s="5">
        <v>60693</v>
      </c>
      <c r="S1651" s="5">
        <v>540</v>
      </c>
      <c r="T1651" s="5">
        <v>540</v>
      </c>
      <c r="U1651" s="4" t="s">
        <v>5457</v>
      </c>
      <c r="V1651" s="4" t="s">
        <v>151</v>
      </c>
      <c r="W1651" s="4" t="s">
        <v>103</v>
      </c>
      <c r="X1651" s="4" t="s">
        <v>143</v>
      </c>
      <c r="Y1651" s="4">
        <v>67703</v>
      </c>
      <c r="Z1651" t="str">
        <f t="shared" si="26"/>
        <v>Sep-23</v>
      </c>
    </row>
    <row r="1652" spans="1:26" ht="43.2" x14ac:dyDescent="0.3">
      <c r="A1652" s="10">
        <v>503</v>
      </c>
      <c r="B1652" s="4" t="s">
        <v>129</v>
      </c>
      <c r="C1652" s="4" t="s">
        <v>130</v>
      </c>
      <c r="D1652" s="4" t="s">
        <v>763</v>
      </c>
      <c r="E1652" s="4" t="s">
        <v>103</v>
      </c>
      <c r="F1652" s="4" t="s">
        <v>131</v>
      </c>
      <c r="G1652" s="4" t="s">
        <v>132</v>
      </c>
      <c r="H1652" s="4" t="s">
        <v>167</v>
      </c>
      <c r="I1652" s="5" t="s">
        <v>4027</v>
      </c>
      <c r="J1652" s="5" t="s">
        <v>459</v>
      </c>
      <c r="K1652" s="5" t="s">
        <v>4027</v>
      </c>
      <c r="L1652" s="5" t="s">
        <v>695</v>
      </c>
      <c r="M1652" s="4" t="s">
        <v>223</v>
      </c>
      <c r="N1652" s="4" t="s">
        <v>745</v>
      </c>
      <c r="O1652" s="4" t="s">
        <v>103</v>
      </c>
      <c r="P1652" s="4" t="s">
        <v>745</v>
      </c>
      <c r="Q1652" s="4" t="s">
        <v>5458</v>
      </c>
      <c r="R1652" s="5">
        <v>60706</v>
      </c>
      <c r="S1652" s="5">
        <v>30</v>
      </c>
      <c r="T1652" s="5">
        <v>30</v>
      </c>
      <c r="U1652" s="4" t="s">
        <v>1691</v>
      </c>
      <c r="V1652" s="4" t="s">
        <v>197</v>
      </c>
      <c r="W1652" s="4" t="s">
        <v>103</v>
      </c>
      <c r="X1652" s="4" t="s">
        <v>143</v>
      </c>
      <c r="Y1652" s="4">
        <v>67718</v>
      </c>
      <c r="Z1652" t="str">
        <f t="shared" si="26"/>
        <v>Sep-23</v>
      </c>
    </row>
    <row r="1653" spans="1:26" ht="43.2" x14ac:dyDescent="0.3">
      <c r="A1653" s="10">
        <v>504</v>
      </c>
      <c r="B1653" s="4" t="s">
        <v>129</v>
      </c>
      <c r="C1653" s="4" t="s">
        <v>130</v>
      </c>
      <c r="D1653" s="4" t="s">
        <v>763</v>
      </c>
      <c r="E1653" s="4" t="s">
        <v>103</v>
      </c>
      <c r="F1653" s="4" t="s">
        <v>131</v>
      </c>
      <c r="G1653" s="4" t="s">
        <v>132</v>
      </c>
      <c r="H1653" s="4" t="s">
        <v>133</v>
      </c>
      <c r="I1653" s="5" t="s">
        <v>4038</v>
      </c>
      <c r="J1653" s="5" t="s">
        <v>5459</v>
      </c>
      <c r="K1653" s="5" t="s">
        <v>4038</v>
      </c>
      <c r="L1653" s="5" t="s">
        <v>136</v>
      </c>
      <c r="M1653" s="4" t="s">
        <v>137</v>
      </c>
      <c r="N1653" s="4" t="s">
        <v>5460</v>
      </c>
      <c r="O1653" s="4" t="s">
        <v>103</v>
      </c>
      <c r="P1653" s="4" t="s">
        <v>5461</v>
      </c>
      <c r="Q1653" s="4" t="s">
        <v>5461</v>
      </c>
      <c r="R1653" s="5">
        <v>60783</v>
      </c>
      <c r="S1653" s="5">
        <v>55</v>
      </c>
      <c r="T1653" s="5">
        <v>55</v>
      </c>
      <c r="U1653" s="4" t="s">
        <v>4065</v>
      </c>
      <c r="V1653" s="4" t="s">
        <v>142</v>
      </c>
      <c r="W1653" s="4" t="s">
        <v>103</v>
      </c>
      <c r="X1653" s="4" t="s">
        <v>143</v>
      </c>
      <c r="Y1653" s="4">
        <v>67705</v>
      </c>
      <c r="Z1653" t="str">
        <f t="shared" si="26"/>
        <v>Sep-23</v>
      </c>
    </row>
    <row r="1654" spans="1:26" ht="43.2" x14ac:dyDescent="0.3">
      <c r="A1654" s="10">
        <v>505</v>
      </c>
      <c r="B1654" s="4" t="s">
        <v>129</v>
      </c>
      <c r="C1654" s="4" t="s">
        <v>130</v>
      </c>
      <c r="D1654" s="4" t="s">
        <v>763</v>
      </c>
      <c r="E1654" s="4" t="s">
        <v>103</v>
      </c>
      <c r="F1654" s="4" t="s">
        <v>131</v>
      </c>
      <c r="G1654" s="4" t="s">
        <v>132</v>
      </c>
      <c r="H1654" s="4" t="s">
        <v>133</v>
      </c>
      <c r="I1654" s="5" t="s">
        <v>4038</v>
      </c>
      <c r="J1654" s="5" t="s">
        <v>1890</v>
      </c>
      <c r="K1654" s="5" t="s">
        <v>4038</v>
      </c>
      <c r="L1654" s="5" t="s">
        <v>2105</v>
      </c>
      <c r="M1654" s="4" t="s">
        <v>137</v>
      </c>
      <c r="N1654" s="4" t="s">
        <v>5462</v>
      </c>
      <c r="O1654" s="4" t="s">
        <v>103</v>
      </c>
      <c r="P1654" s="4" t="s">
        <v>5462</v>
      </c>
      <c r="Q1654" s="4" t="s">
        <v>5463</v>
      </c>
      <c r="R1654" s="5">
        <v>60721</v>
      </c>
      <c r="S1654" s="5">
        <v>60</v>
      </c>
      <c r="T1654" s="5">
        <v>60</v>
      </c>
      <c r="U1654" s="4" t="s">
        <v>4479</v>
      </c>
      <c r="V1654" s="4" t="s">
        <v>151</v>
      </c>
      <c r="W1654" s="4" t="s">
        <v>103</v>
      </c>
      <c r="X1654" s="4" t="s">
        <v>143</v>
      </c>
      <c r="Y1654" s="4">
        <v>67710</v>
      </c>
      <c r="Z1654" t="str">
        <f t="shared" si="26"/>
        <v>Sep-23</v>
      </c>
    </row>
    <row r="1655" spans="1:26" ht="57.6" x14ac:dyDescent="0.3">
      <c r="A1655" s="10">
        <v>506</v>
      </c>
      <c r="B1655" s="4" t="s">
        <v>129</v>
      </c>
      <c r="C1655" s="4" t="s">
        <v>130</v>
      </c>
      <c r="D1655" s="4" t="s">
        <v>763</v>
      </c>
      <c r="E1655" s="4" t="s">
        <v>103</v>
      </c>
      <c r="F1655" s="4" t="s">
        <v>131</v>
      </c>
      <c r="G1655" s="4" t="s">
        <v>132</v>
      </c>
      <c r="H1655" s="4" t="s">
        <v>167</v>
      </c>
      <c r="I1655" s="5" t="s">
        <v>4066</v>
      </c>
      <c r="J1655" s="5" t="s">
        <v>459</v>
      </c>
      <c r="K1655" s="5" t="s">
        <v>4066</v>
      </c>
      <c r="L1655" s="5" t="s">
        <v>695</v>
      </c>
      <c r="M1655" s="4" t="s">
        <v>223</v>
      </c>
      <c r="N1655" s="4" t="s">
        <v>5464</v>
      </c>
      <c r="O1655" s="4" t="s">
        <v>170</v>
      </c>
      <c r="P1655" s="4" t="s">
        <v>5464</v>
      </c>
      <c r="Q1655" s="4" t="s">
        <v>5465</v>
      </c>
      <c r="R1655" s="5">
        <v>60833</v>
      </c>
      <c r="S1655" s="5">
        <v>30</v>
      </c>
      <c r="T1655" s="5">
        <v>30</v>
      </c>
      <c r="U1655" s="4" t="s">
        <v>5466</v>
      </c>
      <c r="V1655" s="4" t="s">
        <v>197</v>
      </c>
      <c r="W1655" s="4" t="s">
        <v>103</v>
      </c>
      <c r="X1655" s="4" t="s">
        <v>143</v>
      </c>
      <c r="Y1655" s="4">
        <v>66550</v>
      </c>
      <c r="Z1655" t="str">
        <f t="shared" si="26"/>
        <v>Oct-23</v>
      </c>
    </row>
    <row r="1656" spans="1:26" ht="57.6" x14ac:dyDescent="0.3">
      <c r="A1656" s="10">
        <v>507</v>
      </c>
      <c r="B1656" s="4" t="s">
        <v>129</v>
      </c>
      <c r="C1656" s="4" t="s">
        <v>130</v>
      </c>
      <c r="D1656" s="4" t="s">
        <v>763</v>
      </c>
      <c r="E1656" s="4" t="s">
        <v>103</v>
      </c>
      <c r="F1656" s="4" t="s">
        <v>131</v>
      </c>
      <c r="G1656" s="4" t="s">
        <v>166</v>
      </c>
      <c r="H1656" s="4" t="s">
        <v>167</v>
      </c>
      <c r="I1656" s="5" t="s">
        <v>1285</v>
      </c>
      <c r="J1656" s="5" t="s">
        <v>576</v>
      </c>
      <c r="K1656" s="5" t="s">
        <v>1285</v>
      </c>
      <c r="L1656" s="5" t="s">
        <v>621</v>
      </c>
      <c r="M1656" s="4" t="s">
        <v>168</v>
      </c>
      <c r="N1656" s="4" t="s">
        <v>5467</v>
      </c>
      <c r="O1656" s="4" t="s">
        <v>170</v>
      </c>
      <c r="P1656" s="4" t="s">
        <v>5467</v>
      </c>
      <c r="Q1656" s="4" t="s">
        <v>5468</v>
      </c>
      <c r="R1656" s="5">
        <v>60917</v>
      </c>
      <c r="S1656" s="5">
        <v>30</v>
      </c>
      <c r="T1656" s="5">
        <v>30</v>
      </c>
      <c r="U1656" s="4" t="s">
        <v>663</v>
      </c>
      <c r="V1656" s="4" t="s">
        <v>151</v>
      </c>
      <c r="W1656" s="4" t="s">
        <v>103</v>
      </c>
      <c r="X1656" s="4" t="s">
        <v>143</v>
      </c>
      <c r="Y1656" s="4" t="s">
        <v>103</v>
      </c>
      <c r="Z1656" t="str">
        <f t="shared" si="26"/>
        <v>Oct-23</v>
      </c>
    </row>
    <row r="1657" spans="1:26" ht="43.2" x14ac:dyDescent="0.3">
      <c r="A1657" s="10">
        <v>508</v>
      </c>
      <c r="B1657" s="4" t="s">
        <v>129</v>
      </c>
      <c r="C1657" s="4" t="s">
        <v>130</v>
      </c>
      <c r="D1657" s="4" t="s">
        <v>763</v>
      </c>
      <c r="E1657" s="4" t="s">
        <v>103</v>
      </c>
      <c r="F1657" s="4" t="s">
        <v>131</v>
      </c>
      <c r="G1657" s="4" t="s">
        <v>132</v>
      </c>
      <c r="H1657" s="4" t="s">
        <v>167</v>
      </c>
      <c r="I1657" s="5" t="s">
        <v>4313</v>
      </c>
      <c r="J1657" s="5" t="s">
        <v>652</v>
      </c>
      <c r="K1657" s="5" t="s">
        <v>4313</v>
      </c>
      <c r="L1657" s="5" t="s">
        <v>160</v>
      </c>
      <c r="M1657" s="4" t="s">
        <v>223</v>
      </c>
      <c r="N1657" s="4" t="s">
        <v>5469</v>
      </c>
      <c r="O1657" s="4" t="s">
        <v>103</v>
      </c>
      <c r="P1657" s="4" t="s">
        <v>5470</v>
      </c>
      <c r="Q1657" s="4" t="s">
        <v>5471</v>
      </c>
      <c r="R1657" s="5">
        <v>61047</v>
      </c>
      <c r="S1657" s="5">
        <v>30</v>
      </c>
      <c r="T1657" s="5">
        <v>30</v>
      </c>
      <c r="U1657" s="4" t="s">
        <v>207</v>
      </c>
      <c r="V1657" s="4" t="s">
        <v>142</v>
      </c>
      <c r="W1657" s="4" t="s">
        <v>103</v>
      </c>
      <c r="X1657" s="4" t="s">
        <v>143</v>
      </c>
      <c r="Y1657" s="4" t="s">
        <v>152</v>
      </c>
      <c r="Z1657" t="str">
        <f t="shared" si="26"/>
        <v>Oct-23</v>
      </c>
    </row>
    <row r="1658" spans="1:26" ht="43.2" x14ac:dyDescent="0.3">
      <c r="A1658" s="10">
        <v>509</v>
      </c>
      <c r="B1658" s="4" t="s">
        <v>129</v>
      </c>
      <c r="C1658" s="4" t="s">
        <v>130</v>
      </c>
      <c r="D1658" s="4" t="s">
        <v>763</v>
      </c>
      <c r="E1658" s="4" t="s">
        <v>103</v>
      </c>
      <c r="F1658" s="4" t="s">
        <v>131</v>
      </c>
      <c r="G1658" s="4" t="s">
        <v>132</v>
      </c>
      <c r="H1658" s="4" t="s">
        <v>133</v>
      </c>
      <c r="I1658" s="5" t="s">
        <v>4314</v>
      </c>
      <c r="J1658" s="5" t="s">
        <v>1446</v>
      </c>
      <c r="K1658" s="5" t="s">
        <v>4314</v>
      </c>
      <c r="L1658" s="5" t="s">
        <v>361</v>
      </c>
      <c r="M1658" s="4" t="s">
        <v>137</v>
      </c>
      <c r="N1658" s="4" t="s">
        <v>5472</v>
      </c>
      <c r="O1658" s="4" t="s">
        <v>103</v>
      </c>
      <c r="P1658" s="4" t="s">
        <v>5473</v>
      </c>
      <c r="Q1658" s="4" t="s">
        <v>5474</v>
      </c>
      <c r="R1658" s="5">
        <v>61059</v>
      </c>
      <c r="S1658" s="5">
        <v>165</v>
      </c>
      <c r="T1658" s="5">
        <v>165</v>
      </c>
      <c r="U1658" s="4" t="s">
        <v>1022</v>
      </c>
      <c r="V1658" s="4" t="s">
        <v>142</v>
      </c>
      <c r="W1658" s="4" t="s">
        <v>103</v>
      </c>
      <c r="X1658" s="4" t="s">
        <v>143</v>
      </c>
      <c r="Y1658" s="4">
        <v>68201</v>
      </c>
      <c r="Z1658" t="str">
        <f t="shared" si="26"/>
        <v>Nov-23</v>
      </c>
    </row>
    <row r="1659" spans="1:26" ht="43.2" x14ac:dyDescent="0.3">
      <c r="A1659" s="10">
        <v>510</v>
      </c>
      <c r="B1659" s="4" t="s">
        <v>129</v>
      </c>
      <c r="C1659" s="4" t="s">
        <v>130</v>
      </c>
      <c r="D1659" s="4" t="s">
        <v>763</v>
      </c>
      <c r="E1659" s="4" t="s">
        <v>103</v>
      </c>
      <c r="F1659" s="4" t="s">
        <v>131</v>
      </c>
      <c r="G1659" s="4" t="s">
        <v>132</v>
      </c>
      <c r="H1659" s="4" t="s">
        <v>133</v>
      </c>
      <c r="I1659" s="5" t="s">
        <v>4113</v>
      </c>
      <c r="J1659" s="5" t="s">
        <v>229</v>
      </c>
      <c r="K1659" s="5" t="s">
        <v>4113</v>
      </c>
      <c r="L1659" s="5" t="s">
        <v>897</v>
      </c>
      <c r="M1659" s="4" t="s">
        <v>137</v>
      </c>
      <c r="N1659" s="4" t="s">
        <v>5475</v>
      </c>
      <c r="O1659" s="4" t="s">
        <v>103</v>
      </c>
      <c r="P1659" s="4" t="s">
        <v>5476</v>
      </c>
      <c r="Q1659" s="4" t="s">
        <v>5477</v>
      </c>
      <c r="R1659" s="5">
        <v>61068</v>
      </c>
      <c r="S1659" s="5">
        <v>70</v>
      </c>
      <c r="T1659" s="5">
        <v>70</v>
      </c>
      <c r="U1659" s="4" t="s">
        <v>5478</v>
      </c>
      <c r="V1659" s="4" t="s">
        <v>197</v>
      </c>
      <c r="W1659" s="4" t="s">
        <v>103</v>
      </c>
      <c r="X1659" s="4" t="s">
        <v>143</v>
      </c>
      <c r="Y1659" s="4">
        <v>68212</v>
      </c>
      <c r="Z1659" t="str">
        <f t="shared" si="26"/>
        <v>Nov-23</v>
      </c>
    </row>
    <row r="1660" spans="1:26" ht="43.2" x14ac:dyDescent="0.3">
      <c r="A1660" s="10">
        <v>511</v>
      </c>
      <c r="B1660" s="4" t="s">
        <v>129</v>
      </c>
      <c r="C1660" s="4" t="s">
        <v>130</v>
      </c>
      <c r="D1660" s="4" t="s">
        <v>763</v>
      </c>
      <c r="E1660" s="4" t="s">
        <v>103</v>
      </c>
      <c r="F1660" s="4" t="s">
        <v>131</v>
      </c>
      <c r="G1660" s="4" t="s">
        <v>132</v>
      </c>
      <c r="H1660" s="4" t="s">
        <v>133</v>
      </c>
      <c r="I1660" s="5" t="s">
        <v>4128</v>
      </c>
      <c r="J1660" s="5" t="s">
        <v>202</v>
      </c>
      <c r="K1660" s="5" t="s">
        <v>4128</v>
      </c>
      <c r="L1660" s="5" t="s">
        <v>302</v>
      </c>
      <c r="M1660" s="4" t="s">
        <v>137</v>
      </c>
      <c r="N1660" s="4" t="s">
        <v>5479</v>
      </c>
      <c r="O1660" s="4" t="s">
        <v>103</v>
      </c>
      <c r="P1660" s="4" t="s">
        <v>5480</v>
      </c>
      <c r="Q1660" s="4" t="s">
        <v>5481</v>
      </c>
      <c r="R1660" s="5">
        <v>61139</v>
      </c>
      <c r="S1660" s="5">
        <v>30</v>
      </c>
      <c r="T1660" s="5">
        <v>30</v>
      </c>
      <c r="U1660" s="4" t="s">
        <v>1022</v>
      </c>
      <c r="V1660" s="4" t="s">
        <v>197</v>
      </c>
      <c r="W1660" s="4" t="s">
        <v>103</v>
      </c>
      <c r="X1660" s="4" t="s">
        <v>143</v>
      </c>
      <c r="Y1660" s="4">
        <v>68237</v>
      </c>
      <c r="Z1660" t="str">
        <f t="shared" si="26"/>
        <v>Nov-23</v>
      </c>
    </row>
    <row r="1661" spans="1:26" ht="43.2" x14ac:dyDescent="0.3">
      <c r="A1661" s="10">
        <v>512</v>
      </c>
      <c r="B1661" s="4" t="s">
        <v>129</v>
      </c>
      <c r="C1661" s="4" t="s">
        <v>130</v>
      </c>
      <c r="D1661" s="4" t="s">
        <v>763</v>
      </c>
      <c r="E1661" s="4" t="s">
        <v>103</v>
      </c>
      <c r="F1661" s="4" t="s">
        <v>131</v>
      </c>
      <c r="G1661" s="4" t="s">
        <v>166</v>
      </c>
      <c r="H1661" s="4" t="s">
        <v>133</v>
      </c>
      <c r="I1661" s="5" t="s">
        <v>4658</v>
      </c>
      <c r="J1661" s="5" t="s">
        <v>234</v>
      </c>
      <c r="K1661" s="5" t="s">
        <v>4658</v>
      </c>
      <c r="L1661" s="5" t="s">
        <v>235</v>
      </c>
      <c r="M1661" s="4" t="s">
        <v>263</v>
      </c>
      <c r="N1661" s="4" t="s">
        <v>5482</v>
      </c>
      <c r="O1661" s="4" t="s">
        <v>103</v>
      </c>
      <c r="P1661" s="4" t="s">
        <v>5483</v>
      </c>
      <c r="Q1661" s="4" t="s">
        <v>5484</v>
      </c>
      <c r="R1661" s="5">
        <v>61325</v>
      </c>
      <c r="S1661" s="5">
        <v>30</v>
      </c>
      <c r="T1661" s="5">
        <v>30</v>
      </c>
      <c r="U1661" s="4" t="s">
        <v>5485</v>
      </c>
      <c r="V1661" s="4" t="s">
        <v>197</v>
      </c>
      <c r="W1661" s="4" t="s">
        <v>103</v>
      </c>
      <c r="X1661" s="4" t="s">
        <v>143</v>
      </c>
      <c r="Y1661" s="4" t="s">
        <v>103</v>
      </c>
      <c r="Z1661" t="str">
        <f t="shared" si="26"/>
        <v>Dec-23</v>
      </c>
    </row>
    <row r="1662" spans="1:26" ht="43.2" x14ac:dyDescent="0.3">
      <c r="A1662" s="10">
        <v>513</v>
      </c>
      <c r="B1662" s="4" t="s">
        <v>129</v>
      </c>
      <c r="C1662" s="4" t="s">
        <v>130</v>
      </c>
      <c r="D1662" s="4" t="s">
        <v>763</v>
      </c>
      <c r="E1662" s="4" t="s">
        <v>103</v>
      </c>
      <c r="F1662" s="4" t="s">
        <v>131</v>
      </c>
      <c r="G1662" s="4" t="s">
        <v>132</v>
      </c>
      <c r="H1662" s="4" t="s">
        <v>167</v>
      </c>
      <c r="I1662" s="5" t="s">
        <v>4562</v>
      </c>
      <c r="J1662" s="5" t="s">
        <v>145</v>
      </c>
      <c r="K1662" s="5" t="s">
        <v>4562</v>
      </c>
      <c r="L1662" s="5" t="s">
        <v>154</v>
      </c>
      <c r="M1662" s="4" t="s">
        <v>223</v>
      </c>
      <c r="N1662" s="4" t="s">
        <v>5469</v>
      </c>
      <c r="O1662" s="4" t="s">
        <v>103</v>
      </c>
      <c r="P1662" s="4" t="s">
        <v>5470</v>
      </c>
      <c r="Q1662" s="4" t="s">
        <v>5486</v>
      </c>
      <c r="R1662" s="5">
        <v>61414</v>
      </c>
      <c r="S1662" s="5">
        <v>30</v>
      </c>
      <c r="T1662" s="5">
        <v>30</v>
      </c>
      <c r="U1662" s="4" t="s">
        <v>207</v>
      </c>
      <c r="V1662" s="4" t="s">
        <v>151</v>
      </c>
      <c r="W1662" s="4" t="s">
        <v>103</v>
      </c>
      <c r="X1662" s="4" t="s">
        <v>143</v>
      </c>
      <c r="Y1662" s="4" t="s">
        <v>152</v>
      </c>
      <c r="Z1662" t="str">
        <f t="shared" ref="Z1662:Z1725" si="27">IF(AND(DAY(K1662) = 1, V1662 = "Third Shift"), TEXT(K1662 - 1, "mmm-yy"), IF(MONTH(K1662) &lt;&gt; MONTH(I1662), TEXT(K1662, "mmm-yy"), TEXT(I1662, "mmm-yy")))</f>
        <v>Dec-23</v>
      </c>
    </row>
    <row r="1663" spans="1:26" ht="43.2" x14ac:dyDescent="0.3">
      <c r="A1663" s="10">
        <v>514</v>
      </c>
      <c r="B1663" s="4" t="s">
        <v>129</v>
      </c>
      <c r="C1663" s="4" t="s">
        <v>130</v>
      </c>
      <c r="D1663" s="4" t="s">
        <v>770</v>
      </c>
      <c r="E1663" s="4" t="s">
        <v>103</v>
      </c>
      <c r="F1663" s="4" t="s">
        <v>131</v>
      </c>
      <c r="G1663" s="4" t="s">
        <v>132</v>
      </c>
      <c r="H1663" s="4" t="s">
        <v>167</v>
      </c>
      <c r="I1663" s="5" t="s">
        <v>4236</v>
      </c>
      <c r="J1663" s="5" t="s">
        <v>1205</v>
      </c>
      <c r="K1663" s="5" t="s">
        <v>4236</v>
      </c>
      <c r="L1663" s="5" t="s">
        <v>251</v>
      </c>
      <c r="M1663" s="4" t="s">
        <v>223</v>
      </c>
      <c r="N1663" s="4" t="s">
        <v>4035</v>
      </c>
      <c r="O1663" s="4" t="s">
        <v>103</v>
      </c>
      <c r="P1663" s="4" t="s">
        <v>5487</v>
      </c>
      <c r="Q1663" s="4" t="s">
        <v>5488</v>
      </c>
      <c r="R1663" s="5">
        <v>60428</v>
      </c>
      <c r="S1663" s="5">
        <v>15</v>
      </c>
      <c r="T1663" s="5">
        <v>15</v>
      </c>
      <c r="U1663" s="4" t="s">
        <v>370</v>
      </c>
      <c r="V1663" s="4" t="s">
        <v>142</v>
      </c>
      <c r="W1663" s="4" t="s">
        <v>103</v>
      </c>
      <c r="X1663" s="4" t="s">
        <v>143</v>
      </c>
      <c r="Y1663" s="4">
        <v>66226</v>
      </c>
      <c r="Z1663" t="str">
        <f t="shared" si="27"/>
        <v>Sep-23</v>
      </c>
    </row>
    <row r="1664" spans="1:26" ht="43.2" x14ac:dyDescent="0.3">
      <c r="A1664" s="10">
        <v>515</v>
      </c>
      <c r="B1664" s="4" t="s">
        <v>129</v>
      </c>
      <c r="C1664" s="4" t="s">
        <v>130</v>
      </c>
      <c r="D1664" s="4" t="s">
        <v>770</v>
      </c>
      <c r="E1664" s="4" t="s">
        <v>103</v>
      </c>
      <c r="F1664" s="4" t="s">
        <v>131</v>
      </c>
      <c r="G1664" s="4" t="s">
        <v>132</v>
      </c>
      <c r="H1664" s="4" t="s">
        <v>133</v>
      </c>
      <c r="I1664" s="5" t="s">
        <v>4018</v>
      </c>
      <c r="J1664" s="5" t="s">
        <v>1701</v>
      </c>
      <c r="K1664" s="5" t="s">
        <v>4250</v>
      </c>
      <c r="L1664" s="5" t="s">
        <v>216</v>
      </c>
      <c r="M1664" s="4" t="s">
        <v>137</v>
      </c>
      <c r="N1664" s="4" t="s">
        <v>5489</v>
      </c>
      <c r="O1664" s="4" t="s">
        <v>103</v>
      </c>
      <c r="P1664" s="4" t="s">
        <v>5490</v>
      </c>
      <c r="Q1664" s="4" t="s">
        <v>5491</v>
      </c>
      <c r="R1664" s="5">
        <v>60563</v>
      </c>
      <c r="S1664" s="5">
        <v>105</v>
      </c>
      <c r="T1664" s="5">
        <v>105</v>
      </c>
      <c r="U1664" s="4" t="s">
        <v>4732</v>
      </c>
      <c r="V1664" s="4" t="s">
        <v>197</v>
      </c>
      <c r="W1664" s="4" t="s">
        <v>103</v>
      </c>
      <c r="X1664" s="4" t="s">
        <v>143</v>
      </c>
      <c r="Y1664" s="4">
        <v>66185</v>
      </c>
      <c r="Z1664" t="str">
        <f t="shared" si="27"/>
        <v>Sep-23</v>
      </c>
    </row>
    <row r="1665" spans="1:26" ht="43.2" x14ac:dyDescent="0.3">
      <c r="A1665" s="10">
        <v>516</v>
      </c>
      <c r="B1665" s="4" t="s">
        <v>129</v>
      </c>
      <c r="C1665" s="4" t="s">
        <v>130</v>
      </c>
      <c r="D1665" s="4" t="s">
        <v>770</v>
      </c>
      <c r="E1665" s="4" t="s">
        <v>103</v>
      </c>
      <c r="F1665" s="4" t="s">
        <v>131</v>
      </c>
      <c r="G1665" s="4" t="s">
        <v>132</v>
      </c>
      <c r="H1665" s="4" t="s">
        <v>167</v>
      </c>
      <c r="I1665" s="5" t="s">
        <v>4407</v>
      </c>
      <c r="J1665" s="5" t="s">
        <v>2267</v>
      </c>
      <c r="K1665" s="5" t="s">
        <v>4407</v>
      </c>
      <c r="L1665" s="5" t="s">
        <v>346</v>
      </c>
      <c r="M1665" s="4" t="s">
        <v>203</v>
      </c>
      <c r="N1665" s="4" t="s">
        <v>5492</v>
      </c>
      <c r="O1665" s="4" t="s">
        <v>103</v>
      </c>
      <c r="P1665" s="4" t="s">
        <v>5493</v>
      </c>
      <c r="Q1665" s="4" t="s">
        <v>5494</v>
      </c>
      <c r="R1665" s="5">
        <v>60603</v>
      </c>
      <c r="S1665" s="5">
        <v>0</v>
      </c>
      <c r="T1665" s="5">
        <v>0</v>
      </c>
      <c r="U1665" s="4" t="s">
        <v>245</v>
      </c>
      <c r="V1665" s="4" t="s">
        <v>151</v>
      </c>
      <c r="W1665" s="4" t="s">
        <v>103</v>
      </c>
      <c r="X1665" s="4" t="s">
        <v>143</v>
      </c>
      <c r="Y1665" s="4">
        <v>66196</v>
      </c>
      <c r="Z1665" t="str">
        <f t="shared" si="27"/>
        <v>Sep-23</v>
      </c>
    </row>
    <row r="1666" spans="1:26" ht="43.2" x14ac:dyDescent="0.3">
      <c r="A1666" s="10">
        <v>517</v>
      </c>
      <c r="B1666" s="4" t="s">
        <v>129</v>
      </c>
      <c r="C1666" s="4" t="s">
        <v>130</v>
      </c>
      <c r="D1666" s="4" t="s">
        <v>770</v>
      </c>
      <c r="E1666" s="4" t="s">
        <v>103</v>
      </c>
      <c r="F1666" s="4" t="s">
        <v>131</v>
      </c>
      <c r="G1666" s="4" t="s">
        <v>132</v>
      </c>
      <c r="H1666" s="4" t="s">
        <v>167</v>
      </c>
      <c r="I1666" s="5" t="s">
        <v>4027</v>
      </c>
      <c r="J1666" s="5" t="s">
        <v>487</v>
      </c>
      <c r="K1666" s="5" t="s">
        <v>4027</v>
      </c>
      <c r="L1666" s="5" t="s">
        <v>176</v>
      </c>
      <c r="M1666" s="4" t="s">
        <v>223</v>
      </c>
      <c r="N1666" s="4" t="s">
        <v>5495</v>
      </c>
      <c r="O1666" s="4" t="s">
        <v>103</v>
      </c>
      <c r="P1666" s="4" t="s">
        <v>5496</v>
      </c>
      <c r="Q1666" s="4" t="s">
        <v>5497</v>
      </c>
      <c r="R1666" s="5">
        <v>60759</v>
      </c>
      <c r="S1666" s="5">
        <v>30</v>
      </c>
      <c r="T1666" s="5">
        <v>30</v>
      </c>
      <c r="U1666" s="4" t="s">
        <v>381</v>
      </c>
      <c r="V1666" s="4" t="s">
        <v>142</v>
      </c>
      <c r="W1666" s="4" t="s">
        <v>103</v>
      </c>
      <c r="X1666" s="4" t="s">
        <v>143</v>
      </c>
      <c r="Y1666" s="4">
        <v>67707</v>
      </c>
      <c r="Z1666" t="str">
        <f t="shared" si="27"/>
        <v>Sep-23</v>
      </c>
    </row>
    <row r="1667" spans="1:26" ht="43.2" x14ac:dyDescent="0.3">
      <c r="A1667" s="10">
        <v>518</v>
      </c>
      <c r="B1667" s="4" t="s">
        <v>129</v>
      </c>
      <c r="C1667" s="4" t="s">
        <v>130</v>
      </c>
      <c r="D1667" s="4" t="s">
        <v>770</v>
      </c>
      <c r="E1667" s="4" t="s">
        <v>103</v>
      </c>
      <c r="F1667" s="4" t="s">
        <v>131</v>
      </c>
      <c r="G1667" s="4" t="s">
        <v>132</v>
      </c>
      <c r="H1667" s="4" t="s">
        <v>167</v>
      </c>
      <c r="I1667" s="5" t="s">
        <v>4038</v>
      </c>
      <c r="J1667" s="5" t="s">
        <v>550</v>
      </c>
      <c r="K1667" s="5" t="s">
        <v>4038</v>
      </c>
      <c r="L1667" s="5" t="s">
        <v>361</v>
      </c>
      <c r="M1667" s="4" t="s">
        <v>223</v>
      </c>
      <c r="N1667" s="4" t="s">
        <v>5356</v>
      </c>
      <c r="O1667" s="4" t="s">
        <v>103</v>
      </c>
      <c r="P1667" s="4" t="s">
        <v>5498</v>
      </c>
      <c r="Q1667" s="4" t="s">
        <v>5499</v>
      </c>
      <c r="R1667" s="5">
        <v>60741</v>
      </c>
      <c r="S1667" s="5">
        <v>420</v>
      </c>
      <c r="T1667" s="5">
        <v>420</v>
      </c>
      <c r="U1667" s="4" t="s">
        <v>3993</v>
      </c>
      <c r="V1667" s="4" t="s">
        <v>142</v>
      </c>
      <c r="W1667" s="4" t="s">
        <v>103</v>
      </c>
      <c r="X1667" s="4" t="s">
        <v>143</v>
      </c>
      <c r="Y1667" s="4">
        <v>67713</v>
      </c>
      <c r="Z1667" t="str">
        <f t="shared" si="27"/>
        <v>Sep-23</v>
      </c>
    </row>
    <row r="1668" spans="1:26" ht="144" x14ac:dyDescent="0.3">
      <c r="A1668" s="10">
        <v>519</v>
      </c>
      <c r="B1668" s="4" t="s">
        <v>129</v>
      </c>
      <c r="C1668" s="4" t="s">
        <v>130</v>
      </c>
      <c r="D1668" s="4" t="s">
        <v>770</v>
      </c>
      <c r="E1668" s="4" t="s">
        <v>103</v>
      </c>
      <c r="F1668" s="4" t="s">
        <v>131</v>
      </c>
      <c r="G1668" s="4" t="s">
        <v>166</v>
      </c>
      <c r="H1668" s="4" t="s">
        <v>167</v>
      </c>
      <c r="I1668" s="5" t="s">
        <v>4914</v>
      </c>
      <c r="J1668" s="5" t="s">
        <v>550</v>
      </c>
      <c r="K1668" s="5" t="s">
        <v>4914</v>
      </c>
      <c r="L1668" s="5" t="s">
        <v>145</v>
      </c>
      <c r="M1668" s="4" t="s">
        <v>168</v>
      </c>
      <c r="N1668" s="4" t="s">
        <v>4461</v>
      </c>
      <c r="O1668" s="4" t="s">
        <v>4461</v>
      </c>
      <c r="P1668" s="4" t="s">
        <v>4461</v>
      </c>
      <c r="Q1668" s="4" t="s">
        <v>5500</v>
      </c>
      <c r="R1668" s="5">
        <v>60767</v>
      </c>
      <c r="S1668" s="5">
        <v>480</v>
      </c>
      <c r="T1668" s="5">
        <v>480</v>
      </c>
      <c r="U1668" s="4" t="s">
        <v>5501</v>
      </c>
      <c r="V1668" s="4" t="s">
        <v>142</v>
      </c>
      <c r="W1668" s="4" t="s">
        <v>103</v>
      </c>
      <c r="X1668" s="4" t="s">
        <v>143</v>
      </c>
      <c r="Y1668" s="4" t="s">
        <v>103</v>
      </c>
      <c r="Z1668" t="str">
        <f t="shared" si="27"/>
        <v>Oct-23</v>
      </c>
    </row>
    <row r="1669" spans="1:26" ht="43.2" x14ac:dyDescent="0.3">
      <c r="A1669" s="10">
        <v>520</v>
      </c>
      <c r="B1669" s="4" t="s">
        <v>129</v>
      </c>
      <c r="C1669" s="4" t="s">
        <v>130</v>
      </c>
      <c r="D1669" s="4" t="s">
        <v>770</v>
      </c>
      <c r="E1669" s="4" t="s">
        <v>103</v>
      </c>
      <c r="F1669" s="4" t="s">
        <v>131</v>
      </c>
      <c r="G1669" s="4" t="s">
        <v>132</v>
      </c>
      <c r="H1669" s="4" t="s">
        <v>167</v>
      </c>
      <c r="I1669" s="5" t="s">
        <v>4052</v>
      </c>
      <c r="J1669" s="5" t="s">
        <v>1813</v>
      </c>
      <c r="K1669" s="5" t="s">
        <v>4052</v>
      </c>
      <c r="L1669" s="5" t="s">
        <v>202</v>
      </c>
      <c r="M1669" s="4" t="s">
        <v>223</v>
      </c>
      <c r="N1669" s="4" t="s">
        <v>4035</v>
      </c>
      <c r="O1669" s="4" t="s">
        <v>103</v>
      </c>
      <c r="P1669" s="4" t="s">
        <v>5502</v>
      </c>
      <c r="Q1669" s="4" t="s">
        <v>5503</v>
      </c>
      <c r="R1669" s="5">
        <v>60797</v>
      </c>
      <c r="S1669" s="5">
        <v>15</v>
      </c>
      <c r="T1669" s="5">
        <v>15</v>
      </c>
      <c r="U1669" s="4" t="s">
        <v>1334</v>
      </c>
      <c r="V1669" s="4" t="s">
        <v>197</v>
      </c>
      <c r="W1669" s="4" t="s">
        <v>103</v>
      </c>
      <c r="X1669" s="4" t="s">
        <v>143</v>
      </c>
      <c r="Y1669" s="4" t="s">
        <v>152</v>
      </c>
      <c r="Z1669" t="str">
        <f t="shared" si="27"/>
        <v>Oct-23</v>
      </c>
    </row>
    <row r="1670" spans="1:26" ht="43.2" x14ac:dyDescent="0.3">
      <c r="A1670" s="10">
        <v>521</v>
      </c>
      <c r="B1670" s="4" t="s">
        <v>129</v>
      </c>
      <c r="C1670" s="4" t="s">
        <v>130</v>
      </c>
      <c r="D1670" s="4" t="s">
        <v>770</v>
      </c>
      <c r="E1670" s="4" t="s">
        <v>103</v>
      </c>
      <c r="F1670" s="4" t="s">
        <v>131</v>
      </c>
      <c r="G1670" s="4" t="s">
        <v>166</v>
      </c>
      <c r="H1670" s="4" t="s">
        <v>167</v>
      </c>
      <c r="I1670" s="5" t="s">
        <v>4302</v>
      </c>
      <c r="J1670" s="5" t="s">
        <v>464</v>
      </c>
      <c r="K1670" s="5" t="s">
        <v>4302</v>
      </c>
      <c r="L1670" s="5" t="s">
        <v>819</v>
      </c>
      <c r="M1670" s="4" t="s">
        <v>1275</v>
      </c>
      <c r="N1670" s="4" t="s">
        <v>1395</v>
      </c>
      <c r="O1670" s="4" t="s">
        <v>103</v>
      </c>
      <c r="P1670" s="4" t="s">
        <v>1395</v>
      </c>
      <c r="Q1670" s="4" t="s">
        <v>5504</v>
      </c>
      <c r="R1670" s="5">
        <v>61008</v>
      </c>
      <c r="S1670" s="5">
        <v>0</v>
      </c>
      <c r="T1670" s="5">
        <v>0</v>
      </c>
      <c r="U1670" s="4" t="s">
        <v>377</v>
      </c>
      <c r="V1670" s="4" t="s">
        <v>197</v>
      </c>
      <c r="W1670" s="4" t="s">
        <v>103</v>
      </c>
      <c r="X1670" s="4" t="s">
        <v>143</v>
      </c>
      <c r="Y1670" s="4" t="s">
        <v>152</v>
      </c>
      <c r="Z1670" t="str">
        <f t="shared" si="27"/>
        <v>Oct-23</v>
      </c>
    </row>
    <row r="1671" spans="1:26" ht="43.2" x14ac:dyDescent="0.3">
      <c r="A1671" s="10">
        <v>522</v>
      </c>
      <c r="B1671" s="4" t="s">
        <v>129</v>
      </c>
      <c r="C1671" s="4" t="s">
        <v>130</v>
      </c>
      <c r="D1671" s="4" t="s">
        <v>770</v>
      </c>
      <c r="E1671" s="4" t="s">
        <v>103</v>
      </c>
      <c r="F1671" s="4" t="s">
        <v>131</v>
      </c>
      <c r="G1671" s="4" t="s">
        <v>132</v>
      </c>
      <c r="H1671" s="4" t="s">
        <v>167</v>
      </c>
      <c r="I1671" s="5" t="s">
        <v>4302</v>
      </c>
      <c r="J1671" s="5" t="s">
        <v>906</v>
      </c>
      <c r="K1671" s="5" t="s">
        <v>4302</v>
      </c>
      <c r="L1671" s="5" t="s">
        <v>160</v>
      </c>
      <c r="M1671" s="4" t="s">
        <v>223</v>
      </c>
      <c r="N1671" s="4" t="s">
        <v>5505</v>
      </c>
      <c r="O1671" s="4" t="s">
        <v>103</v>
      </c>
      <c r="P1671" s="4" t="s">
        <v>5506</v>
      </c>
      <c r="Q1671" s="4" t="s">
        <v>5507</v>
      </c>
      <c r="R1671" s="5">
        <v>60984</v>
      </c>
      <c r="S1671" s="5">
        <v>60</v>
      </c>
      <c r="T1671" s="5">
        <v>60</v>
      </c>
      <c r="U1671" s="4" t="s">
        <v>1713</v>
      </c>
      <c r="V1671" s="4" t="s">
        <v>142</v>
      </c>
      <c r="W1671" s="4" t="s">
        <v>103</v>
      </c>
      <c r="X1671" s="4" t="s">
        <v>143</v>
      </c>
      <c r="Y1671" s="4" t="s">
        <v>152</v>
      </c>
      <c r="Z1671" t="str">
        <f t="shared" si="27"/>
        <v>Oct-23</v>
      </c>
    </row>
    <row r="1672" spans="1:26" ht="43.2" x14ac:dyDescent="0.3">
      <c r="A1672" s="10">
        <v>523</v>
      </c>
      <c r="B1672" s="4" t="s">
        <v>129</v>
      </c>
      <c r="C1672" s="4" t="s">
        <v>130</v>
      </c>
      <c r="D1672" s="4" t="s">
        <v>770</v>
      </c>
      <c r="E1672" s="4" t="s">
        <v>103</v>
      </c>
      <c r="F1672" s="4" t="s">
        <v>131</v>
      </c>
      <c r="G1672" s="4" t="s">
        <v>166</v>
      </c>
      <c r="H1672" s="4" t="s">
        <v>133</v>
      </c>
      <c r="I1672" s="5" t="s">
        <v>4321</v>
      </c>
      <c r="J1672" s="5" t="s">
        <v>145</v>
      </c>
      <c r="K1672" s="5" t="s">
        <v>4321</v>
      </c>
      <c r="L1672" s="5" t="s">
        <v>279</v>
      </c>
      <c r="M1672" s="4" t="s">
        <v>263</v>
      </c>
      <c r="N1672" s="4" t="s">
        <v>5508</v>
      </c>
      <c r="O1672" s="4" t="s">
        <v>103</v>
      </c>
      <c r="P1672" s="4" t="s">
        <v>5508</v>
      </c>
      <c r="Q1672" s="4" t="s">
        <v>5509</v>
      </c>
      <c r="R1672" s="5">
        <v>61222</v>
      </c>
      <c r="S1672" s="5">
        <v>90</v>
      </c>
      <c r="T1672" s="5">
        <v>90</v>
      </c>
      <c r="U1672" s="4" t="s">
        <v>4482</v>
      </c>
      <c r="V1672" s="4" t="s">
        <v>151</v>
      </c>
      <c r="W1672" s="4" t="s">
        <v>103</v>
      </c>
      <c r="X1672" s="4" t="s">
        <v>143</v>
      </c>
      <c r="Y1672" s="4" t="s">
        <v>103</v>
      </c>
      <c r="Z1672" t="str">
        <f t="shared" si="27"/>
        <v>Nov-23</v>
      </c>
    </row>
    <row r="1673" spans="1:26" ht="57.6" x14ac:dyDescent="0.3">
      <c r="A1673" s="10">
        <v>524</v>
      </c>
      <c r="B1673" s="4" t="s">
        <v>129</v>
      </c>
      <c r="C1673" s="4" t="s">
        <v>130</v>
      </c>
      <c r="D1673" s="4" t="s">
        <v>770</v>
      </c>
      <c r="E1673" s="4" t="s">
        <v>103</v>
      </c>
      <c r="F1673" s="4" t="s">
        <v>131</v>
      </c>
      <c r="G1673" s="4" t="s">
        <v>132</v>
      </c>
      <c r="H1673" s="4" t="s">
        <v>167</v>
      </c>
      <c r="I1673" s="5" t="s">
        <v>4134</v>
      </c>
      <c r="J1673" s="5" t="s">
        <v>234</v>
      </c>
      <c r="K1673" s="5" t="s">
        <v>4134</v>
      </c>
      <c r="L1673" s="5" t="s">
        <v>235</v>
      </c>
      <c r="M1673" s="4" t="s">
        <v>223</v>
      </c>
      <c r="N1673" s="4" t="s">
        <v>5510</v>
      </c>
      <c r="O1673" s="4" t="s">
        <v>170</v>
      </c>
      <c r="P1673" s="4" t="s">
        <v>5510</v>
      </c>
      <c r="Q1673" s="4" t="s">
        <v>5511</v>
      </c>
      <c r="R1673" s="5">
        <v>61246</v>
      </c>
      <c r="S1673" s="5">
        <v>30</v>
      </c>
      <c r="T1673" s="5">
        <v>30</v>
      </c>
      <c r="U1673" s="4" t="s">
        <v>417</v>
      </c>
      <c r="V1673" s="4" t="s">
        <v>197</v>
      </c>
      <c r="W1673" s="4" t="s">
        <v>103</v>
      </c>
      <c r="X1673" s="4" t="s">
        <v>143</v>
      </c>
      <c r="Y1673" s="4" t="s">
        <v>5512</v>
      </c>
      <c r="Z1673" t="str">
        <f t="shared" si="27"/>
        <v>Nov-23</v>
      </c>
    </row>
    <row r="1674" spans="1:26" ht="43.2" x14ac:dyDescent="0.3">
      <c r="A1674" s="10">
        <v>525</v>
      </c>
      <c r="B1674" s="4" t="s">
        <v>129</v>
      </c>
      <c r="C1674" s="4" t="s">
        <v>130</v>
      </c>
      <c r="D1674" s="4" t="s">
        <v>1374</v>
      </c>
      <c r="E1674" s="4" t="s">
        <v>103</v>
      </c>
      <c r="F1674" s="4" t="s">
        <v>131</v>
      </c>
      <c r="G1674" s="4" t="s">
        <v>132</v>
      </c>
      <c r="H1674" s="4" t="s">
        <v>133</v>
      </c>
      <c r="I1674" s="5" t="s">
        <v>4224</v>
      </c>
      <c r="J1674" s="5" t="s">
        <v>410</v>
      </c>
      <c r="K1674" s="5" t="s">
        <v>4224</v>
      </c>
      <c r="L1674" s="5" t="s">
        <v>613</v>
      </c>
      <c r="M1674" s="4" t="s">
        <v>137</v>
      </c>
      <c r="N1674" s="4" t="s">
        <v>5513</v>
      </c>
      <c r="O1674" s="4" t="s">
        <v>103</v>
      </c>
      <c r="P1674" s="4" t="s">
        <v>5514</v>
      </c>
      <c r="Q1674" s="4" t="s">
        <v>5515</v>
      </c>
      <c r="R1674" s="5">
        <v>60547</v>
      </c>
      <c r="S1674" s="5">
        <v>20</v>
      </c>
      <c r="T1674" s="5">
        <v>20</v>
      </c>
      <c r="U1674" s="4" t="s">
        <v>458</v>
      </c>
      <c r="V1674" s="4" t="s">
        <v>197</v>
      </c>
      <c r="W1674" s="4" t="s">
        <v>103</v>
      </c>
      <c r="X1674" s="4" t="s">
        <v>143</v>
      </c>
      <c r="Y1674" s="4">
        <v>67477</v>
      </c>
      <c r="Z1674" t="str">
        <f t="shared" si="27"/>
        <v>Sep-23</v>
      </c>
    </row>
    <row r="1675" spans="1:26" ht="43.2" x14ac:dyDescent="0.3">
      <c r="A1675" s="10">
        <v>526</v>
      </c>
      <c r="B1675" s="4" t="s">
        <v>129</v>
      </c>
      <c r="C1675" s="4" t="s">
        <v>130</v>
      </c>
      <c r="D1675" s="4" t="s">
        <v>1374</v>
      </c>
      <c r="E1675" s="4" t="s">
        <v>103</v>
      </c>
      <c r="F1675" s="4" t="s">
        <v>131</v>
      </c>
      <c r="G1675" s="4" t="s">
        <v>132</v>
      </c>
      <c r="H1675" s="4" t="s">
        <v>167</v>
      </c>
      <c r="I1675" s="5" t="s">
        <v>4018</v>
      </c>
      <c r="J1675" s="5" t="s">
        <v>296</v>
      </c>
      <c r="K1675" s="5" t="s">
        <v>4018</v>
      </c>
      <c r="L1675" s="5" t="s">
        <v>1787</v>
      </c>
      <c r="M1675" s="4" t="s">
        <v>203</v>
      </c>
      <c r="N1675" s="4" t="s">
        <v>1870</v>
      </c>
      <c r="O1675" s="4" t="s">
        <v>103</v>
      </c>
      <c r="P1675" s="4" t="s">
        <v>5516</v>
      </c>
      <c r="Q1675" s="4" t="s">
        <v>5517</v>
      </c>
      <c r="R1675" s="5">
        <v>60557</v>
      </c>
      <c r="S1675" s="5">
        <v>0</v>
      </c>
      <c r="T1675" s="5">
        <v>0</v>
      </c>
      <c r="U1675" s="4" t="s">
        <v>381</v>
      </c>
      <c r="V1675" s="4" t="s">
        <v>151</v>
      </c>
      <c r="W1675" s="4" t="s">
        <v>103</v>
      </c>
      <c r="X1675" s="4" t="s">
        <v>143</v>
      </c>
      <c r="Y1675" s="4">
        <v>66511</v>
      </c>
      <c r="Z1675" t="str">
        <f t="shared" si="27"/>
        <v>Sep-23</v>
      </c>
    </row>
    <row r="1676" spans="1:26" ht="43.2" x14ac:dyDescent="0.3">
      <c r="A1676" s="10">
        <v>527</v>
      </c>
      <c r="B1676" s="4" t="s">
        <v>129</v>
      </c>
      <c r="C1676" s="4" t="s">
        <v>130</v>
      </c>
      <c r="D1676" s="4" t="s">
        <v>1374</v>
      </c>
      <c r="E1676" s="4" t="s">
        <v>103</v>
      </c>
      <c r="F1676" s="4" t="s">
        <v>131</v>
      </c>
      <c r="G1676" s="4" t="s">
        <v>166</v>
      </c>
      <c r="H1676" s="4" t="s">
        <v>133</v>
      </c>
      <c r="I1676" s="5" t="s">
        <v>4407</v>
      </c>
      <c r="J1676" s="5" t="s">
        <v>906</v>
      </c>
      <c r="K1676" s="5" t="s">
        <v>4407</v>
      </c>
      <c r="L1676" s="5" t="s">
        <v>652</v>
      </c>
      <c r="M1676" s="4" t="s">
        <v>263</v>
      </c>
      <c r="N1676" s="4" t="s">
        <v>5518</v>
      </c>
      <c r="O1676" s="4" t="s">
        <v>103</v>
      </c>
      <c r="P1676" s="4" t="s">
        <v>5519</v>
      </c>
      <c r="Q1676" s="4" t="s">
        <v>938</v>
      </c>
      <c r="R1676" s="5">
        <v>60613</v>
      </c>
      <c r="S1676" s="5">
        <v>30</v>
      </c>
      <c r="T1676" s="5">
        <v>30</v>
      </c>
      <c r="U1676" s="4" t="s">
        <v>4014</v>
      </c>
      <c r="V1676" s="4" t="s">
        <v>142</v>
      </c>
      <c r="W1676" s="4" t="s">
        <v>103</v>
      </c>
      <c r="X1676" s="4" t="s">
        <v>143</v>
      </c>
      <c r="Y1676" s="4" t="s">
        <v>103</v>
      </c>
      <c r="Z1676" t="str">
        <f t="shared" si="27"/>
        <v>Sep-23</v>
      </c>
    </row>
    <row r="1677" spans="1:26" ht="43.2" x14ac:dyDescent="0.3">
      <c r="A1677" s="10">
        <v>528</v>
      </c>
      <c r="B1677" s="4" t="s">
        <v>129</v>
      </c>
      <c r="C1677" s="4" t="s">
        <v>130</v>
      </c>
      <c r="D1677" s="4" t="s">
        <v>1374</v>
      </c>
      <c r="E1677" s="4" t="s">
        <v>103</v>
      </c>
      <c r="F1677" s="4" t="s">
        <v>131</v>
      </c>
      <c r="G1677" s="4" t="s">
        <v>132</v>
      </c>
      <c r="H1677" s="4" t="s">
        <v>133</v>
      </c>
      <c r="I1677" s="5" t="s">
        <v>4269</v>
      </c>
      <c r="J1677" s="5" t="s">
        <v>687</v>
      </c>
      <c r="K1677" s="5" t="s">
        <v>4269</v>
      </c>
      <c r="L1677" s="5" t="s">
        <v>505</v>
      </c>
      <c r="M1677" s="4" t="s">
        <v>137</v>
      </c>
      <c r="N1677" s="4" t="s">
        <v>5520</v>
      </c>
      <c r="O1677" s="4" t="s">
        <v>103</v>
      </c>
      <c r="P1677" s="4" t="s">
        <v>5521</v>
      </c>
      <c r="Q1677" s="4" t="s">
        <v>5522</v>
      </c>
      <c r="R1677" s="5">
        <v>60739</v>
      </c>
      <c r="S1677" s="5">
        <v>25</v>
      </c>
      <c r="T1677" s="5">
        <v>25</v>
      </c>
      <c r="U1677" s="4" t="s">
        <v>4361</v>
      </c>
      <c r="V1677" s="4" t="s">
        <v>142</v>
      </c>
      <c r="W1677" s="4" t="s">
        <v>103</v>
      </c>
      <c r="X1677" s="4" t="s">
        <v>143</v>
      </c>
      <c r="Y1677" s="4" t="s">
        <v>395</v>
      </c>
      <c r="Z1677" t="str">
        <f t="shared" si="27"/>
        <v>Sep-23</v>
      </c>
    </row>
    <row r="1678" spans="1:26" ht="43.2" x14ac:dyDescent="0.3">
      <c r="A1678" s="10">
        <v>529</v>
      </c>
      <c r="B1678" s="4" t="s">
        <v>129</v>
      </c>
      <c r="C1678" s="4" t="s">
        <v>130</v>
      </c>
      <c r="D1678" s="4" t="s">
        <v>1374</v>
      </c>
      <c r="E1678" s="4" t="s">
        <v>103</v>
      </c>
      <c r="F1678" s="4" t="s">
        <v>131</v>
      </c>
      <c r="G1678" s="4" t="s">
        <v>132</v>
      </c>
      <c r="H1678" s="4" t="s">
        <v>133</v>
      </c>
      <c r="I1678" s="5" t="s">
        <v>4914</v>
      </c>
      <c r="J1678" s="5" t="s">
        <v>200</v>
      </c>
      <c r="K1678" s="5" t="s">
        <v>4914</v>
      </c>
      <c r="L1678" s="5" t="s">
        <v>5523</v>
      </c>
      <c r="M1678" s="4" t="s">
        <v>137</v>
      </c>
      <c r="N1678" s="4" t="s">
        <v>5524</v>
      </c>
      <c r="O1678" s="4" t="s">
        <v>103</v>
      </c>
      <c r="P1678" s="4" t="s">
        <v>5525</v>
      </c>
      <c r="Q1678" s="4" t="s">
        <v>5526</v>
      </c>
      <c r="R1678" s="5">
        <v>60782</v>
      </c>
      <c r="S1678" s="5">
        <v>38</v>
      </c>
      <c r="T1678" s="5">
        <v>38</v>
      </c>
      <c r="U1678" s="4" t="s">
        <v>1050</v>
      </c>
      <c r="V1678" s="4" t="s">
        <v>197</v>
      </c>
      <c r="W1678" s="4" t="s">
        <v>103</v>
      </c>
      <c r="X1678" s="4" t="s">
        <v>143</v>
      </c>
      <c r="Y1678" s="4" t="s">
        <v>152</v>
      </c>
      <c r="Z1678" t="str">
        <f t="shared" si="27"/>
        <v>Oct-23</v>
      </c>
    </row>
    <row r="1679" spans="1:26" ht="57.6" x14ac:dyDescent="0.3">
      <c r="A1679" s="10">
        <v>530</v>
      </c>
      <c r="B1679" s="4" t="s">
        <v>129</v>
      </c>
      <c r="C1679" s="4" t="s">
        <v>130</v>
      </c>
      <c r="D1679" s="4" t="s">
        <v>1374</v>
      </c>
      <c r="E1679" s="4" t="s">
        <v>103</v>
      </c>
      <c r="F1679" s="4" t="s">
        <v>131</v>
      </c>
      <c r="G1679" s="4" t="s">
        <v>132</v>
      </c>
      <c r="H1679" s="4" t="s">
        <v>133</v>
      </c>
      <c r="I1679" s="5" t="s">
        <v>4045</v>
      </c>
      <c r="J1679" s="5" t="s">
        <v>256</v>
      </c>
      <c r="K1679" s="5" t="s">
        <v>4048</v>
      </c>
      <c r="L1679" s="5" t="s">
        <v>235</v>
      </c>
      <c r="M1679" s="4" t="s">
        <v>137</v>
      </c>
      <c r="N1679" s="4" t="s">
        <v>5527</v>
      </c>
      <c r="O1679" s="4" t="s">
        <v>103</v>
      </c>
      <c r="P1679" s="4" t="s">
        <v>5528</v>
      </c>
      <c r="Q1679" s="4" t="s">
        <v>5529</v>
      </c>
      <c r="R1679" s="5">
        <v>60790</v>
      </c>
      <c r="S1679" s="5">
        <v>340</v>
      </c>
      <c r="T1679" s="5">
        <v>340</v>
      </c>
      <c r="U1679" s="4" t="s">
        <v>5530</v>
      </c>
      <c r="V1679" s="4" t="s">
        <v>197</v>
      </c>
      <c r="W1679" s="4" t="s">
        <v>103</v>
      </c>
      <c r="X1679" s="4" t="s">
        <v>394</v>
      </c>
      <c r="Y1679" s="4" t="s">
        <v>152</v>
      </c>
      <c r="Z1679" t="str">
        <f t="shared" si="27"/>
        <v>Oct-23</v>
      </c>
    </row>
    <row r="1680" spans="1:26" ht="57.6" x14ac:dyDescent="0.3">
      <c r="A1680" s="10">
        <v>531</v>
      </c>
      <c r="B1680" s="4" t="s">
        <v>129</v>
      </c>
      <c r="C1680" s="4" t="s">
        <v>130</v>
      </c>
      <c r="D1680" s="4" t="s">
        <v>1374</v>
      </c>
      <c r="E1680" s="4" t="s">
        <v>103</v>
      </c>
      <c r="F1680" s="4" t="s">
        <v>131</v>
      </c>
      <c r="G1680" s="4" t="s">
        <v>132</v>
      </c>
      <c r="H1680" s="4" t="s">
        <v>167</v>
      </c>
      <c r="I1680" s="5" t="s">
        <v>4056</v>
      </c>
      <c r="J1680" s="5" t="s">
        <v>200</v>
      </c>
      <c r="K1680" s="5" t="s">
        <v>4056</v>
      </c>
      <c r="L1680" s="5" t="s">
        <v>192</v>
      </c>
      <c r="M1680" s="4" t="s">
        <v>223</v>
      </c>
      <c r="N1680" s="4" t="s">
        <v>5531</v>
      </c>
      <c r="O1680" s="4" t="s">
        <v>103</v>
      </c>
      <c r="P1680" s="4" t="s">
        <v>5531</v>
      </c>
      <c r="Q1680" s="4" t="s">
        <v>5532</v>
      </c>
      <c r="R1680" s="5">
        <v>60809</v>
      </c>
      <c r="S1680" s="5">
        <v>30</v>
      </c>
      <c r="T1680" s="5">
        <v>30</v>
      </c>
      <c r="U1680" s="4" t="s">
        <v>370</v>
      </c>
      <c r="V1680" s="4" t="s">
        <v>197</v>
      </c>
      <c r="W1680" s="4" t="s">
        <v>103</v>
      </c>
      <c r="X1680" s="4" t="s">
        <v>143</v>
      </c>
      <c r="Y1680" s="4" t="s">
        <v>152</v>
      </c>
      <c r="Z1680" t="str">
        <f t="shared" si="27"/>
        <v>Oct-23</v>
      </c>
    </row>
    <row r="1681" spans="1:26" ht="43.2" x14ac:dyDescent="0.3">
      <c r="A1681" s="10">
        <v>532</v>
      </c>
      <c r="B1681" s="4" t="s">
        <v>129</v>
      </c>
      <c r="C1681" s="4" t="s">
        <v>130</v>
      </c>
      <c r="D1681" s="4" t="s">
        <v>1374</v>
      </c>
      <c r="E1681" s="4" t="s">
        <v>103</v>
      </c>
      <c r="F1681" s="4" t="s">
        <v>131</v>
      </c>
      <c r="G1681" s="4" t="s">
        <v>132</v>
      </c>
      <c r="H1681" s="4" t="s">
        <v>167</v>
      </c>
      <c r="I1681" s="5" t="s">
        <v>4062</v>
      </c>
      <c r="J1681" s="5" t="s">
        <v>5533</v>
      </c>
      <c r="K1681" s="5" t="s">
        <v>4062</v>
      </c>
      <c r="L1681" s="5" t="s">
        <v>588</v>
      </c>
      <c r="M1681" s="4" t="s">
        <v>223</v>
      </c>
      <c r="N1681" s="4" t="s">
        <v>5534</v>
      </c>
      <c r="O1681" s="4" t="s">
        <v>103</v>
      </c>
      <c r="P1681" s="4" t="s">
        <v>5535</v>
      </c>
      <c r="Q1681" s="4" t="s">
        <v>5536</v>
      </c>
      <c r="R1681" s="5">
        <v>60808</v>
      </c>
      <c r="S1681" s="5">
        <v>20</v>
      </c>
      <c r="T1681" s="5">
        <v>20</v>
      </c>
      <c r="U1681" s="4" t="s">
        <v>245</v>
      </c>
      <c r="V1681" s="4" t="s">
        <v>197</v>
      </c>
      <c r="W1681" s="4" t="s">
        <v>103</v>
      </c>
      <c r="X1681" s="4" t="s">
        <v>143</v>
      </c>
      <c r="Y1681" s="4">
        <v>66782</v>
      </c>
      <c r="Z1681" t="str">
        <f t="shared" si="27"/>
        <v>Oct-23</v>
      </c>
    </row>
    <row r="1682" spans="1:26" ht="43.2" x14ac:dyDescent="0.3">
      <c r="A1682" s="10">
        <v>533</v>
      </c>
      <c r="B1682" s="4" t="s">
        <v>129</v>
      </c>
      <c r="C1682" s="4" t="s">
        <v>130</v>
      </c>
      <c r="D1682" s="4" t="s">
        <v>1374</v>
      </c>
      <c r="E1682" s="4" t="s">
        <v>103</v>
      </c>
      <c r="F1682" s="4" t="s">
        <v>131</v>
      </c>
      <c r="G1682" s="4" t="s">
        <v>132</v>
      </c>
      <c r="H1682" s="4" t="s">
        <v>167</v>
      </c>
      <c r="I1682" s="5" t="s">
        <v>4075</v>
      </c>
      <c r="J1682" s="5" t="s">
        <v>422</v>
      </c>
      <c r="K1682" s="5" t="s">
        <v>4075</v>
      </c>
      <c r="L1682" s="5" t="s">
        <v>423</v>
      </c>
      <c r="M1682" s="4" t="s">
        <v>223</v>
      </c>
      <c r="N1682" s="4" t="s">
        <v>5537</v>
      </c>
      <c r="O1682" s="4" t="s">
        <v>103</v>
      </c>
      <c r="P1682" s="4" t="s">
        <v>5537</v>
      </c>
      <c r="Q1682" s="4" t="s">
        <v>5538</v>
      </c>
      <c r="R1682" s="5">
        <v>61036</v>
      </c>
      <c r="S1682" s="5">
        <v>60</v>
      </c>
      <c r="T1682" s="5">
        <v>60</v>
      </c>
      <c r="U1682" s="4" t="s">
        <v>5539</v>
      </c>
      <c r="V1682" s="4" t="s">
        <v>151</v>
      </c>
      <c r="W1682" s="4" t="s">
        <v>103</v>
      </c>
      <c r="X1682" s="4" t="s">
        <v>143</v>
      </c>
      <c r="Y1682" s="4" t="s">
        <v>152</v>
      </c>
      <c r="Z1682" t="str">
        <f t="shared" si="27"/>
        <v>Oct-23</v>
      </c>
    </row>
    <row r="1683" spans="1:26" ht="57.6" x14ac:dyDescent="0.3">
      <c r="A1683" s="10">
        <v>534</v>
      </c>
      <c r="B1683" s="4" t="s">
        <v>129</v>
      </c>
      <c r="C1683" s="4" t="s">
        <v>130</v>
      </c>
      <c r="D1683" s="4" t="s">
        <v>1374</v>
      </c>
      <c r="E1683" s="4" t="s">
        <v>103</v>
      </c>
      <c r="F1683" s="4" t="s">
        <v>131</v>
      </c>
      <c r="G1683" s="4" t="s">
        <v>132</v>
      </c>
      <c r="H1683" s="4" t="s">
        <v>167</v>
      </c>
      <c r="I1683" s="5" t="s">
        <v>4078</v>
      </c>
      <c r="J1683" s="5" t="s">
        <v>216</v>
      </c>
      <c r="K1683" s="5" t="s">
        <v>4078</v>
      </c>
      <c r="L1683" s="5" t="s">
        <v>331</v>
      </c>
      <c r="M1683" s="4" t="s">
        <v>223</v>
      </c>
      <c r="N1683" s="4" t="s">
        <v>5540</v>
      </c>
      <c r="O1683" s="4" t="s">
        <v>170</v>
      </c>
      <c r="P1683" s="4" t="s">
        <v>5540</v>
      </c>
      <c r="Q1683" s="4" t="s">
        <v>5541</v>
      </c>
      <c r="R1683" s="5">
        <v>60968</v>
      </c>
      <c r="S1683" s="5">
        <v>150</v>
      </c>
      <c r="T1683" s="5">
        <v>150</v>
      </c>
      <c r="U1683" s="4" t="s">
        <v>579</v>
      </c>
      <c r="V1683" s="4" t="s">
        <v>197</v>
      </c>
      <c r="W1683" s="4" t="s">
        <v>103</v>
      </c>
      <c r="X1683" s="4" t="s">
        <v>143</v>
      </c>
      <c r="Y1683" s="4" t="s">
        <v>152</v>
      </c>
      <c r="Z1683" t="str">
        <f t="shared" si="27"/>
        <v>Oct-23</v>
      </c>
    </row>
    <row r="1684" spans="1:26" ht="43.2" x14ac:dyDescent="0.3">
      <c r="A1684" s="10">
        <v>535</v>
      </c>
      <c r="B1684" s="4" t="s">
        <v>129</v>
      </c>
      <c r="C1684" s="4" t="s">
        <v>130</v>
      </c>
      <c r="D1684" s="4" t="s">
        <v>1374</v>
      </c>
      <c r="E1684" s="4" t="s">
        <v>103</v>
      </c>
      <c r="F1684" s="4" t="s">
        <v>131</v>
      </c>
      <c r="G1684" s="4" t="s">
        <v>166</v>
      </c>
      <c r="H1684" s="4" t="s">
        <v>133</v>
      </c>
      <c r="I1684" s="5" t="s">
        <v>4078</v>
      </c>
      <c r="J1684" s="5" t="s">
        <v>242</v>
      </c>
      <c r="K1684" s="5" t="s">
        <v>4078</v>
      </c>
      <c r="L1684" s="5" t="s">
        <v>621</v>
      </c>
      <c r="M1684" s="4" t="s">
        <v>263</v>
      </c>
      <c r="N1684" s="4" t="s">
        <v>5542</v>
      </c>
      <c r="O1684" s="4" t="s">
        <v>103</v>
      </c>
      <c r="P1684" s="4" t="s">
        <v>5543</v>
      </c>
      <c r="Q1684" s="4" t="s">
        <v>5544</v>
      </c>
      <c r="R1684" s="5">
        <v>60949</v>
      </c>
      <c r="S1684" s="5">
        <v>120</v>
      </c>
      <c r="T1684" s="5">
        <v>120</v>
      </c>
      <c r="U1684" s="4" t="s">
        <v>731</v>
      </c>
      <c r="V1684" s="4" t="s">
        <v>151</v>
      </c>
      <c r="W1684" s="4" t="s">
        <v>103</v>
      </c>
      <c r="X1684" s="4" t="s">
        <v>143</v>
      </c>
      <c r="Y1684" s="4" t="s">
        <v>388</v>
      </c>
      <c r="Z1684" t="str">
        <f t="shared" si="27"/>
        <v>Oct-23</v>
      </c>
    </row>
    <row r="1685" spans="1:26" ht="57.6" x14ac:dyDescent="0.3">
      <c r="A1685" s="10">
        <v>536</v>
      </c>
      <c r="B1685" s="4" t="s">
        <v>129</v>
      </c>
      <c r="C1685" s="4" t="s">
        <v>130</v>
      </c>
      <c r="D1685" s="4" t="s">
        <v>1374</v>
      </c>
      <c r="E1685" s="4" t="s">
        <v>103</v>
      </c>
      <c r="F1685" s="4" t="s">
        <v>131</v>
      </c>
      <c r="G1685" s="4" t="s">
        <v>132</v>
      </c>
      <c r="H1685" s="4" t="s">
        <v>167</v>
      </c>
      <c r="I1685" s="5" t="s">
        <v>4302</v>
      </c>
      <c r="J1685" s="5" t="s">
        <v>296</v>
      </c>
      <c r="K1685" s="5" t="s">
        <v>4302</v>
      </c>
      <c r="L1685" s="5" t="s">
        <v>4780</v>
      </c>
      <c r="M1685" s="4" t="s">
        <v>223</v>
      </c>
      <c r="N1685" s="4" t="s">
        <v>1395</v>
      </c>
      <c r="O1685" s="4" t="s">
        <v>170</v>
      </c>
      <c r="P1685" s="4" t="s">
        <v>1395</v>
      </c>
      <c r="Q1685" s="4" t="s">
        <v>4940</v>
      </c>
      <c r="R1685" s="5">
        <v>60933</v>
      </c>
      <c r="S1685" s="5">
        <v>25</v>
      </c>
      <c r="T1685" s="5">
        <v>25</v>
      </c>
      <c r="U1685" s="4" t="s">
        <v>417</v>
      </c>
      <c r="V1685" s="4" t="s">
        <v>151</v>
      </c>
      <c r="W1685" s="4" t="s">
        <v>103</v>
      </c>
      <c r="X1685" s="4" t="s">
        <v>143</v>
      </c>
      <c r="Y1685" s="4">
        <v>67773</v>
      </c>
      <c r="Z1685" t="str">
        <f t="shared" si="27"/>
        <v>Oct-23</v>
      </c>
    </row>
    <row r="1686" spans="1:26" ht="57.6" x14ac:dyDescent="0.3">
      <c r="A1686" s="10">
        <v>537</v>
      </c>
      <c r="B1686" s="4" t="s">
        <v>129</v>
      </c>
      <c r="C1686" s="4" t="s">
        <v>130</v>
      </c>
      <c r="D1686" s="4" t="s">
        <v>1374</v>
      </c>
      <c r="E1686" s="4" t="s">
        <v>103</v>
      </c>
      <c r="F1686" s="4" t="s">
        <v>131</v>
      </c>
      <c r="G1686" s="4" t="s">
        <v>132</v>
      </c>
      <c r="H1686" s="4" t="s">
        <v>167</v>
      </c>
      <c r="I1686" s="5" t="s">
        <v>4171</v>
      </c>
      <c r="J1686" s="5" t="s">
        <v>247</v>
      </c>
      <c r="K1686" s="5" t="s">
        <v>4171</v>
      </c>
      <c r="L1686" s="5" t="s">
        <v>1667</v>
      </c>
      <c r="M1686" s="4" t="s">
        <v>223</v>
      </c>
      <c r="N1686" s="4" t="s">
        <v>1395</v>
      </c>
      <c r="O1686" s="4" t="s">
        <v>170</v>
      </c>
      <c r="P1686" s="4" t="s">
        <v>1395</v>
      </c>
      <c r="Q1686" s="4" t="s">
        <v>5545</v>
      </c>
      <c r="R1686" s="5">
        <v>61017</v>
      </c>
      <c r="S1686" s="5">
        <v>20</v>
      </c>
      <c r="T1686" s="5">
        <v>20</v>
      </c>
      <c r="U1686" s="4" t="s">
        <v>417</v>
      </c>
      <c r="V1686" s="4" t="s">
        <v>151</v>
      </c>
      <c r="W1686" s="4" t="s">
        <v>103</v>
      </c>
      <c r="X1686" s="4" t="s">
        <v>143</v>
      </c>
      <c r="Y1686" s="4" t="s">
        <v>395</v>
      </c>
      <c r="Z1686" t="str">
        <f t="shared" si="27"/>
        <v>Oct-23</v>
      </c>
    </row>
    <row r="1687" spans="1:26" ht="43.2" x14ac:dyDescent="0.3">
      <c r="A1687" s="10">
        <v>538</v>
      </c>
      <c r="B1687" s="4" t="s">
        <v>129</v>
      </c>
      <c r="C1687" s="4" t="s">
        <v>130</v>
      </c>
      <c r="D1687" s="4" t="s">
        <v>1374</v>
      </c>
      <c r="E1687" s="4" t="s">
        <v>103</v>
      </c>
      <c r="F1687" s="4" t="s">
        <v>131</v>
      </c>
      <c r="G1687" s="4" t="s">
        <v>132</v>
      </c>
      <c r="H1687" s="4" t="s">
        <v>167</v>
      </c>
      <c r="I1687" s="5" t="s">
        <v>5546</v>
      </c>
      <c r="J1687" s="5" t="s">
        <v>229</v>
      </c>
      <c r="K1687" s="5" t="s">
        <v>5025</v>
      </c>
      <c r="L1687" s="5" t="s">
        <v>222</v>
      </c>
      <c r="M1687" s="4" t="s">
        <v>203</v>
      </c>
      <c r="N1687" s="4" t="s">
        <v>3152</v>
      </c>
      <c r="O1687" s="4" t="s">
        <v>103</v>
      </c>
      <c r="P1687" s="4" t="s">
        <v>3152</v>
      </c>
      <c r="Q1687" s="4" t="s">
        <v>5547</v>
      </c>
      <c r="R1687" s="5">
        <v>61045</v>
      </c>
      <c r="S1687" s="5">
        <v>0</v>
      </c>
      <c r="T1687" s="5">
        <v>0</v>
      </c>
      <c r="U1687" s="4" t="s">
        <v>103</v>
      </c>
      <c r="V1687" s="4" t="s">
        <v>197</v>
      </c>
      <c r="W1687" s="4" t="s">
        <v>103</v>
      </c>
      <c r="X1687" s="4" t="s">
        <v>143</v>
      </c>
      <c r="Y1687" s="4" t="s">
        <v>152</v>
      </c>
      <c r="Z1687" t="str">
        <f t="shared" si="27"/>
        <v>Oct-23</v>
      </c>
    </row>
    <row r="1688" spans="1:26" ht="43.2" x14ac:dyDescent="0.3">
      <c r="A1688" s="10">
        <v>539</v>
      </c>
      <c r="B1688" s="4" t="s">
        <v>129</v>
      </c>
      <c r="C1688" s="4" t="s">
        <v>130</v>
      </c>
      <c r="D1688" s="4" t="s">
        <v>1374</v>
      </c>
      <c r="E1688" s="4" t="s">
        <v>103</v>
      </c>
      <c r="F1688" s="4" t="s">
        <v>131</v>
      </c>
      <c r="G1688" s="4" t="s">
        <v>132</v>
      </c>
      <c r="H1688" s="4" t="s">
        <v>133</v>
      </c>
      <c r="I1688" s="5" t="s">
        <v>4393</v>
      </c>
      <c r="J1688" s="5" t="s">
        <v>550</v>
      </c>
      <c r="K1688" s="5" t="s">
        <v>4393</v>
      </c>
      <c r="L1688" s="5" t="s">
        <v>182</v>
      </c>
      <c r="M1688" s="4" t="s">
        <v>137</v>
      </c>
      <c r="N1688" s="4" t="s">
        <v>5548</v>
      </c>
      <c r="O1688" s="4" t="s">
        <v>103</v>
      </c>
      <c r="P1688" s="4" t="s">
        <v>5549</v>
      </c>
      <c r="Q1688" s="4" t="s">
        <v>718</v>
      </c>
      <c r="R1688" s="5">
        <v>61147</v>
      </c>
      <c r="S1688" s="5">
        <v>60</v>
      </c>
      <c r="T1688" s="5">
        <v>60</v>
      </c>
      <c r="U1688" s="4" t="s">
        <v>1123</v>
      </c>
      <c r="V1688" s="4" t="s">
        <v>142</v>
      </c>
      <c r="W1688" s="4" t="s">
        <v>103</v>
      </c>
      <c r="X1688" s="4" t="s">
        <v>394</v>
      </c>
      <c r="Y1688" s="4" t="s">
        <v>152</v>
      </c>
      <c r="Z1688" t="str">
        <f t="shared" si="27"/>
        <v>Nov-23</v>
      </c>
    </row>
    <row r="1689" spans="1:26" ht="57.6" x14ac:dyDescent="0.3">
      <c r="A1689" s="10">
        <v>540</v>
      </c>
      <c r="B1689" s="4" t="s">
        <v>129</v>
      </c>
      <c r="C1689" s="4" t="s">
        <v>130</v>
      </c>
      <c r="D1689" s="4" t="s">
        <v>1374</v>
      </c>
      <c r="E1689" s="4" t="s">
        <v>103</v>
      </c>
      <c r="F1689" s="4" t="s">
        <v>131</v>
      </c>
      <c r="G1689" s="4" t="s">
        <v>166</v>
      </c>
      <c r="H1689" s="4" t="s">
        <v>167</v>
      </c>
      <c r="I1689" s="5" t="s">
        <v>4119</v>
      </c>
      <c r="J1689" s="5" t="s">
        <v>487</v>
      </c>
      <c r="K1689" s="5" t="s">
        <v>4119</v>
      </c>
      <c r="L1689" s="5" t="s">
        <v>2249</v>
      </c>
      <c r="M1689" s="4" t="s">
        <v>168</v>
      </c>
      <c r="N1689" s="4" t="s">
        <v>2485</v>
      </c>
      <c r="O1689" s="4" t="s">
        <v>2003</v>
      </c>
      <c r="P1689" s="4" t="s">
        <v>2485</v>
      </c>
      <c r="Q1689" s="4" t="s">
        <v>5550</v>
      </c>
      <c r="R1689" s="5">
        <v>61127</v>
      </c>
      <c r="S1689" s="5">
        <v>20</v>
      </c>
      <c r="T1689" s="5">
        <v>20</v>
      </c>
      <c r="U1689" s="4" t="s">
        <v>173</v>
      </c>
      <c r="V1689" s="4" t="s">
        <v>142</v>
      </c>
      <c r="W1689" s="4" t="s">
        <v>103</v>
      </c>
      <c r="X1689" s="4" t="s">
        <v>143</v>
      </c>
      <c r="Y1689" s="4" t="s">
        <v>103</v>
      </c>
      <c r="Z1689" t="str">
        <f t="shared" si="27"/>
        <v>Nov-23</v>
      </c>
    </row>
    <row r="1690" spans="1:26" ht="57.6" x14ac:dyDescent="0.3">
      <c r="A1690" s="10">
        <v>541</v>
      </c>
      <c r="B1690" s="4" t="s">
        <v>129</v>
      </c>
      <c r="C1690" s="4" t="s">
        <v>130</v>
      </c>
      <c r="D1690" s="4" t="s">
        <v>1374</v>
      </c>
      <c r="E1690" s="4" t="s">
        <v>103</v>
      </c>
      <c r="F1690" s="4" t="s">
        <v>131</v>
      </c>
      <c r="G1690" s="4" t="s">
        <v>132</v>
      </c>
      <c r="H1690" s="4" t="s">
        <v>167</v>
      </c>
      <c r="I1690" s="5" t="s">
        <v>4119</v>
      </c>
      <c r="J1690" s="5" t="s">
        <v>154</v>
      </c>
      <c r="K1690" s="5" t="s">
        <v>4119</v>
      </c>
      <c r="L1690" s="5" t="s">
        <v>279</v>
      </c>
      <c r="M1690" s="4" t="s">
        <v>223</v>
      </c>
      <c r="N1690" s="4" t="s">
        <v>5551</v>
      </c>
      <c r="O1690" s="4" t="s">
        <v>170</v>
      </c>
      <c r="P1690" s="4" t="s">
        <v>5551</v>
      </c>
      <c r="Q1690" s="4" t="s">
        <v>5552</v>
      </c>
      <c r="R1690" s="5">
        <v>61117</v>
      </c>
      <c r="S1690" s="5">
        <v>60</v>
      </c>
      <c r="T1690" s="5">
        <v>60</v>
      </c>
      <c r="U1690" s="4" t="s">
        <v>417</v>
      </c>
      <c r="V1690" s="4" t="s">
        <v>151</v>
      </c>
      <c r="W1690" s="4" t="s">
        <v>103</v>
      </c>
      <c r="X1690" s="4" t="s">
        <v>143</v>
      </c>
      <c r="Y1690" s="4" t="s">
        <v>152</v>
      </c>
      <c r="Z1690" t="str">
        <f t="shared" si="27"/>
        <v>Nov-23</v>
      </c>
    </row>
    <row r="1691" spans="1:26" ht="43.2" x14ac:dyDescent="0.3">
      <c r="A1691" s="10">
        <v>542</v>
      </c>
      <c r="B1691" s="4" t="s">
        <v>129</v>
      </c>
      <c r="C1691" s="4" t="s">
        <v>130</v>
      </c>
      <c r="D1691" s="4" t="s">
        <v>1374</v>
      </c>
      <c r="E1691" s="4" t="s">
        <v>103</v>
      </c>
      <c r="F1691" s="4" t="s">
        <v>131</v>
      </c>
      <c r="G1691" s="4" t="s">
        <v>166</v>
      </c>
      <c r="H1691" s="4" t="s">
        <v>167</v>
      </c>
      <c r="I1691" s="5" t="s">
        <v>5438</v>
      </c>
      <c r="J1691" s="5" t="s">
        <v>145</v>
      </c>
      <c r="K1691" s="5" t="s">
        <v>5438</v>
      </c>
      <c r="L1691" s="5" t="s">
        <v>760</v>
      </c>
      <c r="M1691" s="4" t="s">
        <v>168</v>
      </c>
      <c r="N1691" s="4" t="s">
        <v>5553</v>
      </c>
      <c r="O1691" s="4" t="s">
        <v>103</v>
      </c>
      <c r="P1691" s="4" t="s">
        <v>5554</v>
      </c>
      <c r="Q1691" s="4" t="s">
        <v>5555</v>
      </c>
      <c r="R1691" s="5">
        <v>61268</v>
      </c>
      <c r="S1691" s="5">
        <v>450</v>
      </c>
      <c r="T1691" s="5">
        <v>450</v>
      </c>
      <c r="U1691" s="4" t="s">
        <v>381</v>
      </c>
      <c r="V1691" s="4" t="s">
        <v>151</v>
      </c>
      <c r="W1691" s="4" t="s">
        <v>103</v>
      </c>
      <c r="X1691" s="4" t="s">
        <v>143</v>
      </c>
      <c r="Y1691" s="4" t="s">
        <v>152</v>
      </c>
      <c r="Z1691" t="str">
        <f t="shared" si="27"/>
        <v>Dec-23</v>
      </c>
    </row>
    <row r="1692" spans="1:26" ht="43.2" x14ac:dyDescent="0.3">
      <c r="A1692" s="10">
        <v>543</v>
      </c>
      <c r="B1692" s="4" t="s">
        <v>129</v>
      </c>
      <c r="C1692" s="4" t="s">
        <v>130</v>
      </c>
      <c r="D1692" s="4" t="s">
        <v>1374</v>
      </c>
      <c r="E1692" s="4" t="s">
        <v>103</v>
      </c>
      <c r="F1692" s="4" t="s">
        <v>131</v>
      </c>
      <c r="G1692" s="4" t="s">
        <v>132</v>
      </c>
      <c r="H1692" s="4" t="s">
        <v>167</v>
      </c>
      <c r="I1692" s="5" t="s">
        <v>5556</v>
      </c>
      <c r="J1692" s="5" t="s">
        <v>145</v>
      </c>
      <c r="K1692" s="5" t="s">
        <v>5556</v>
      </c>
      <c r="L1692" s="5" t="s">
        <v>2049</v>
      </c>
      <c r="M1692" s="4" t="s">
        <v>223</v>
      </c>
      <c r="N1692" s="4" t="s">
        <v>5557</v>
      </c>
      <c r="O1692" s="4" t="s">
        <v>103</v>
      </c>
      <c r="P1692" s="4" t="s">
        <v>5558</v>
      </c>
      <c r="Q1692" s="4" t="s">
        <v>5559</v>
      </c>
      <c r="R1692" s="5">
        <v>61316</v>
      </c>
      <c r="S1692" s="5">
        <v>50</v>
      </c>
      <c r="T1692" s="5">
        <v>50</v>
      </c>
      <c r="U1692" s="4" t="s">
        <v>1371</v>
      </c>
      <c r="V1692" s="4" t="s">
        <v>151</v>
      </c>
      <c r="W1692" s="4" t="s">
        <v>103</v>
      </c>
      <c r="X1692" s="4" t="s">
        <v>143</v>
      </c>
      <c r="Y1692" s="4">
        <v>68775</v>
      </c>
      <c r="Z1692" t="str">
        <f t="shared" si="27"/>
        <v>Dec-23</v>
      </c>
    </row>
    <row r="1693" spans="1:26" ht="43.2" x14ac:dyDescent="0.3">
      <c r="A1693" s="10">
        <v>544</v>
      </c>
      <c r="B1693" s="4" t="s">
        <v>129</v>
      </c>
      <c r="C1693" s="4" t="s">
        <v>866</v>
      </c>
      <c r="D1693" s="4" t="s">
        <v>1565</v>
      </c>
      <c r="E1693" s="4" t="s">
        <v>103</v>
      </c>
      <c r="F1693" s="4" t="s">
        <v>131</v>
      </c>
      <c r="G1693" s="4" t="s">
        <v>132</v>
      </c>
      <c r="H1693" s="4" t="s">
        <v>167</v>
      </c>
      <c r="I1693" s="5" t="s">
        <v>4220</v>
      </c>
      <c r="J1693" s="5" t="s">
        <v>427</v>
      </c>
      <c r="K1693" s="5" t="s">
        <v>4220</v>
      </c>
      <c r="L1693" s="5" t="s">
        <v>474</v>
      </c>
      <c r="M1693" s="4" t="s">
        <v>223</v>
      </c>
      <c r="N1693" s="4" t="s">
        <v>5560</v>
      </c>
      <c r="O1693" s="4" t="s">
        <v>103</v>
      </c>
      <c r="P1693" s="4" t="s">
        <v>5561</v>
      </c>
      <c r="Q1693" s="4" t="s">
        <v>5562</v>
      </c>
      <c r="R1693" s="5">
        <v>60376</v>
      </c>
      <c r="S1693" s="5">
        <v>120</v>
      </c>
      <c r="T1693" s="5">
        <v>120</v>
      </c>
      <c r="U1693" s="4" t="s">
        <v>963</v>
      </c>
      <c r="V1693" s="4" t="s">
        <v>142</v>
      </c>
      <c r="W1693" s="4" t="s">
        <v>103</v>
      </c>
      <c r="X1693" s="4" t="s">
        <v>143</v>
      </c>
      <c r="Y1693" s="4" t="s">
        <v>152</v>
      </c>
      <c r="Z1693" t="str">
        <f t="shared" si="27"/>
        <v>Sep-23</v>
      </c>
    </row>
    <row r="1694" spans="1:26" ht="72" x14ac:dyDescent="0.3">
      <c r="A1694" s="10">
        <v>545</v>
      </c>
      <c r="B1694" s="4" t="s">
        <v>129</v>
      </c>
      <c r="C1694" s="4" t="s">
        <v>866</v>
      </c>
      <c r="D1694" s="4" t="s">
        <v>1565</v>
      </c>
      <c r="E1694" s="4" t="s">
        <v>103</v>
      </c>
      <c r="F1694" s="4" t="s">
        <v>131</v>
      </c>
      <c r="G1694" s="4" t="s">
        <v>132</v>
      </c>
      <c r="H1694" s="4" t="s">
        <v>167</v>
      </c>
      <c r="I1694" s="5" t="s">
        <v>4220</v>
      </c>
      <c r="J1694" s="5" t="s">
        <v>365</v>
      </c>
      <c r="K1694" s="5" t="s">
        <v>3996</v>
      </c>
      <c r="L1694" s="5" t="s">
        <v>5400</v>
      </c>
      <c r="M1694" s="4" t="s">
        <v>223</v>
      </c>
      <c r="N1694" s="4" t="s">
        <v>5563</v>
      </c>
      <c r="O1694" s="4" t="s">
        <v>170</v>
      </c>
      <c r="P1694" s="4" t="s">
        <v>5563</v>
      </c>
      <c r="Q1694" s="4" t="s">
        <v>5564</v>
      </c>
      <c r="R1694" s="5">
        <v>60373</v>
      </c>
      <c r="S1694" s="5">
        <v>1480</v>
      </c>
      <c r="T1694" s="5">
        <v>1480</v>
      </c>
      <c r="U1694" s="4" t="s">
        <v>5247</v>
      </c>
      <c r="V1694" s="4" t="s">
        <v>151</v>
      </c>
      <c r="W1694" s="4" t="s">
        <v>103</v>
      </c>
      <c r="X1694" s="4" t="s">
        <v>143</v>
      </c>
      <c r="Y1694" s="4">
        <v>66129</v>
      </c>
      <c r="Z1694" t="str">
        <f t="shared" si="27"/>
        <v>Sep-23</v>
      </c>
    </row>
    <row r="1695" spans="1:26" ht="43.2" x14ac:dyDescent="0.3">
      <c r="A1695" s="10">
        <v>546</v>
      </c>
      <c r="B1695" s="4" t="s">
        <v>129</v>
      </c>
      <c r="C1695" s="4" t="s">
        <v>866</v>
      </c>
      <c r="D1695" s="4" t="s">
        <v>1565</v>
      </c>
      <c r="E1695" s="4" t="s">
        <v>103</v>
      </c>
      <c r="F1695" s="4" t="s">
        <v>131</v>
      </c>
      <c r="G1695" s="4" t="s">
        <v>132</v>
      </c>
      <c r="H1695" s="4" t="s">
        <v>133</v>
      </c>
      <c r="I1695" s="5" t="s">
        <v>4246</v>
      </c>
      <c r="J1695" s="5" t="s">
        <v>2431</v>
      </c>
      <c r="K1695" s="5" t="s">
        <v>4246</v>
      </c>
      <c r="L1695" s="5" t="s">
        <v>2894</v>
      </c>
      <c r="M1695" s="4" t="s">
        <v>137</v>
      </c>
      <c r="N1695" s="4" t="s">
        <v>5565</v>
      </c>
      <c r="O1695" s="4" t="s">
        <v>103</v>
      </c>
      <c r="P1695" s="4" t="s">
        <v>5566</v>
      </c>
      <c r="Q1695" s="4" t="s">
        <v>718</v>
      </c>
      <c r="R1695" s="5">
        <v>60661</v>
      </c>
      <c r="S1695" s="5">
        <v>20</v>
      </c>
      <c r="T1695" s="5">
        <v>20</v>
      </c>
      <c r="U1695" s="4" t="s">
        <v>1985</v>
      </c>
      <c r="V1695" s="4" t="s">
        <v>197</v>
      </c>
      <c r="W1695" s="4" t="s">
        <v>103</v>
      </c>
      <c r="X1695" s="4" t="s">
        <v>143</v>
      </c>
      <c r="Y1695" s="4">
        <v>66177</v>
      </c>
      <c r="Z1695" t="str">
        <f t="shared" si="27"/>
        <v>Sep-23</v>
      </c>
    </row>
    <row r="1696" spans="1:26" ht="43.2" x14ac:dyDescent="0.3">
      <c r="A1696" s="10">
        <v>547</v>
      </c>
      <c r="B1696" s="4" t="s">
        <v>129</v>
      </c>
      <c r="C1696" s="4" t="s">
        <v>866</v>
      </c>
      <c r="D1696" s="4" t="s">
        <v>1565</v>
      </c>
      <c r="E1696" s="4" t="s">
        <v>103</v>
      </c>
      <c r="F1696" s="4" t="s">
        <v>131</v>
      </c>
      <c r="G1696" s="4" t="s">
        <v>166</v>
      </c>
      <c r="H1696" s="4" t="s">
        <v>133</v>
      </c>
      <c r="I1696" s="5" t="s">
        <v>4039</v>
      </c>
      <c r="J1696" s="5" t="s">
        <v>246</v>
      </c>
      <c r="K1696" s="5" t="s">
        <v>4039</v>
      </c>
      <c r="L1696" s="5" t="s">
        <v>576</v>
      </c>
      <c r="M1696" s="4" t="s">
        <v>263</v>
      </c>
      <c r="N1696" s="4" t="s">
        <v>5567</v>
      </c>
      <c r="O1696" s="4" t="s">
        <v>103</v>
      </c>
      <c r="P1696" s="4" t="s">
        <v>5568</v>
      </c>
      <c r="Q1696" s="4" t="s">
        <v>5569</v>
      </c>
      <c r="R1696" s="5">
        <v>60784</v>
      </c>
      <c r="S1696" s="5">
        <v>60</v>
      </c>
      <c r="T1696" s="5">
        <v>60</v>
      </c>
      <c r="U1696" s="4" t="s">
        <v>1022</v>
      </c>
      <c r="V1696" s="4" t="s">
        <v>151</v>
      </c>
      <c r="W1696" s="4" t="s">
        <v>103</v>
      </c>
      <c r="X1696" s="4" t="s">
        <v>143</v>
      </c>
      <c r="Y1696" s="4" t="s">
        <v>388</v>
      </c>
      <c r="Z1696" t="str">
        <f t="shared" si="27"/>
        <v>Oct-23</v>
      </c>
    </row>
    <row r="1697" spans="1:26" ht="43.2" x14ac:dyDescent="0.3">
      <c r="A1697" s="10">
        <v>548</v>
      </c>
      <c r="B1697" s="4" t="s">
        <v>129</v>
      </c>
      <c r="C1697" s="4" t="s">
        <v>866</v>
      </c>
      <c r="D1697" s="4" t="s">
        <v>1565</v>
      </c>
      <c r="E1697" s="4" t="s">
        <v>103</v>
      </c>
      <c r="F1697" s="4" t="s">
        <v>131</v>
      </c>
      <c r="G1697" s="4" t="s">
        <v>166</v>
      </c>
      <c r="H1697" s="4" t="s">
        <v>133</v>
      </c>
      <c r="I1697" s="5" t="s">
        <v>4078</v>
      </c>
      <c r="J1697" s="5" t="s">
        <v>760</v>
      </c>
      <c r="K1697" s="5" t="s">
        <v>4078</v>
      </c>
      <c r="L1697" s="5" t="s">
        <v>191</v>
      </c>
      <c r="M1697" s="4" t="s">
        <v>263</v>
      </c>
      <c r="N1697" s="4" t="s">
        <v>5570</v>
      </c>
      <c r="O1697" s="4" t="s">
        <v>103</v>
      </c>
      <c r="P1697" s="4" t="s">
        <v>5571</v>
      </c>
      <c r="Q1697" s="4" t="s">
        <v>1495</v>
      </c>
      <c r="R1697" s="5">
        <v>60947</v>
      </c>
      <c r="S1697" s="5">
        <v>30</v>
      </c>
      <c r="T1697" s="5">
        <v>30</v>
      </c>
      <c r="U1697" s="4" t="s">
        <v>731</v>
      </c>
      <c r="V1697" s="4" t="s">
        <v>151</v>
      </c>
      <c r="W1697" s="4" t="s">
        <v>103</v>
      </c>
      <c r="X1697" s="4" t="s">
        <v>143</v>
      </c>
      <c r="Y1697" s="4" t="s">
        <v>388</v>
      </c>
      <c r="Z1697" t="str">
        <f t="shared" si="27"/>
        <v>Oct-23</v>
      </c>
    </row>
    <row r="1698" spans="1:26" ht="57.6" x14ac:dyDescent="0.3">
      <c r="A1698" s="10">
        <v>549</v>
      </c>
      <c r="B1698" s="4" t="s">
        <v>129</v>
      </c>
      <c r="C1698" s="4" t="s">
        <v>130</v>
      </c>
      <c r="D1698" s="4" t="s">
        <v>783</v>
      </c>
      <c r="E1698" s="4" t="s">
        <v>103</v>
      </c>
      <c r="F1698" s="4" t="s">
        <v>131</v>
      </c>
      <c r="G1698" s="4" t="s">
        <v>132</v>
      </c>
      <c r="H1698" s="4" t="s">
        <v>167</v>
      </c>
      <c r="I1698" s="5" t="s">
        <v>3984</v>
      </c>
      <c r="J1698" s="5" t="s">
        <v>1885</v>
      </c>
      <c r="K1698" s="5" t="s">
        <v>3984</v>
      </c>
      <c r="L1698" s="5" t="s">
        <v>1115</v>
      </c>
      <c r="M1698" s="4" t="s">
        <v>223</v>
      </c>
      <c r="N1698" s="4" t="s">
        <v>5572</v>
      </c>
      <c r="O1698" s="4" t="s">
        <v>170</v>
      </c>
      <c r="P1698" s="4" t="s">
        <v>5572</v>
      </c>
      <c r="Q1698" s="4" t="s">
        <v>5573</v>
      </c>
      <c r="R1698" s="5">
        <v>60326</v>
      </c>
      <c r="S1698" s="5">
        <v>295</v>
      </c>
      <c r="T1698" s="5">
        <v>295</v>
      </c>
      <c r="U1698" s="4" t="s">
        <v>417</v>
      </c>
      <c r="V1698" s="4" t="s">
        <v>151</v>
      </c>
      <c r="W1698" s="4" t="s">
        <v>103</v>
      </c>
      <c r="X1698" s="4" t="s">
        <v>143</v>
      </c>
      <c r="Y1698" s="4" t="s">
        <v>159</v>
      </c>
      <c r="Z1698" t="str">
        <f t="shared" si="27"/>
        <v>Sep-23</v>
      </c>
    </row>
    <row r="1699" spans="1:26" ht="43.2" x14ac:dyDescent="0.3">
      <c r="A1699" s="10">
        <v>550</v>
      </c>
      <c r="B1699" s="4" t="s">
        <v>129</v>
      </c>
      <c r="C1699" s="4" t="s">
        <v>130</v>
      </c>
      <c r="D1699" s="4" t="s">
        <v>783</v>
      </c>
      <c r="E1699" s="4" t="s">
        <v>103</v>
      </c>
      <c r="F1699" s="4" t="s">
        <v>131</v>
      </c>
      <c r="G1699" s="4" t="s">
        <v>166</v>
      </c>
      <c r="H1699" s="4" t="s">
        <v>133</v>
      </c>
      <c r="I1699" s="5" t="s">
        <v>3985</v>
      </c>
      <c r="J1699" s="5" t="s">
        <v>145</v>
      </c>
      <c r="K1699" s="5" t="s">
        <v>3985</v>
      </c>
      <c r="L1699" s="5" t="s">
        <v>467</v>
      </c>
      <c r="M1699" s="4" t="s">
        <v>263</v>
      </c>
      <c r="N1699" s="4" t="s">
        <v>5574</v>
      </c>
      <c r="O1699" s="4" t="s">
        <v>103</v>
      </c>
      <c r="P1699" s="4" t="s">
        <v>5574</v>
      </c>
      <c r="Q1699" s="4" t="s">
        <v>5575</v>
      </c>
      <c r="R1699" s="5">
        <v>60355</v>
      </c>
      <c r="S1699" s="5">
        <v>120</v>
      </c>
      <c r="T1699" s="5">
        <v>120</v>
      </c>
      <c r="U1699" s="4" t="s">
        <v>3321</v>
      </c>
      <c r="V1699" s="4" t="s">
        <v>151</v>
      </c>
      <c r="W1699" s="4" t="s">
        <v>103</v>
      </c>
      <c r="X1699" s="4" t="s">
        <v>143</v>
      </c>
      <c r="Y1699" s="4" t="s">
        <v>103</v>
      </c>
      <c r="Z1699" t="str">
        <f t="shared" si="27"/>
        <v>Sep-23</v>
      </c>
    </row>
    <row r="1700" spans="1:26" ht="43.2" x14ac:dyDescent="0.3">
      <c r="A1700" s="10">
        <v>551</v>
      </c>
      <c r="B1700" s="4" t="s">
        <v>129</v>
      </c>
      <c r="C1700" s="4" t="s">
        <v>130</v>
      </c>
      <c r="D1700" s="4" t="s">
        <v>783</v>
      </c>
      <c r="E1700" s="4" t="s">
        <v>103</v>
      </c>
      <c r="F1700" s="4" t="s">
        <v>131</v>
      </c>
      <c r="G1700" s="4" t="s">
        <v>166</v>
      </c>
      <c r="H1700" s="4" t="s">
        <v>133</v>
      </c>
      <c r="I1700" s="5" t="s">
        <v>4220</v>
      </c>
      <c r="J1700" s="5" t="s">
        <v>145</v>
      </c>
      <c r="K1700" s="5" t="s">
        <v>4220</v>
      </c>
      <c r="L1700" s="5" t="s">
        <v>1773</v>
      </c>
      <c r="M1700" s="4" t="s">
        <v>263</v>
      </c>
      <c r="N1700" s="4" t="s">
        <v>5576</v>
      </c>
      <c r="O1700" s="4" t="s">
        <v>103</v>
      </c>
      <c r="P1700" s="4" t="s">
        <v>5576</v>
      </c>
      <c r="Q1700" s="4" t="s">
        <v>5577</v>
      </c>
      <c r="R1700" s="5">
        <v>60386</v>
      </c>
      <c r="S1700" s="5">
        <v>460</v>
      </c>
      <c r="T1700" s="5">
        <v>460</v>
      </c>
      <c r="U1700" s="4" t="s">
        <v>5578</v>
      </c>
      <c r="V1700" s="4" t="s">
        <v>151</v>
      </c>
      <c r="W1700" s="4" t="s">
        <v>103</v>
      </c>
      <c r="X1700" s="4" t="s">
        <v>143</v>
      </c>
      <c r="Y1700" s="4" t="s">
        <v>103</v>
      </c>
      <c r="Z1700" t="str">
        <f t="shared" si="27"/>
        <v>Sep-23</v>
      </c>
    </row>
    <row r="1701" spans="1:26" ht="43.2" x14ac:dyDescent="0.3">
      <c r="A1701" s="10">
        <v>552</v>
      </c>
      <c r="B1701" s="4" t="s">
        <v>129</v>
      </c>
      <c r="C1701" s="4" t="s">
        <v>130</v>
      </c>
      <c r="D1701" s="4" t="s">
        <v>783</v>
      </c>
      <c r="E1701" s="4" t="s">
        <v>103</v>
      </c>
      <c r="F1701" s="4" t="s">
        <v>131</v>
      </c>
      <c r="G1701" s="4" t="s">
        <v>132</v>
      </c>
      <c r="H1701" s="4" t="s">
        <v>133</v>
      </c>
      <c r="I1701" s="5" t="s">
        <v>3999</v>
      </c>
      <c r="J1701" s="5" t="s">
        <v>435</v>
      </c>
      <c r="K1701" s="5" t="s">
        <v>3999</v>
      </c>
      <c r="L1701" s="5" t="s">
        <v>331</v>
      </c>
      <c r="M1701" s="4" t="s">
        <v>137</v>
      </c>
      <c r="N1701" s="4" t="s">
        <v>5579</v>
      </c>
      <c r="O1701" s="4" t="s">
        <v>103</v>
      </c>
      <c r="P1701" s="4" t="s">
        <v>5580</v>
      </c>
      <c r="Q1701" s="4" t="s">
        <v>5581</v>
      </c>
      <c r="R1701" s="5">
        <v>60394</v>
      </c>
      <c r="S1701" s="5">
        <v>30</v>
      </c>
      <c r="T1701" s="5">
        <v>30</v>
      </c>
      <c r="U1701" s="4" t="s">
        <v>4525</v>
      </c>
      <c r="V1701" s="4" t="s">
        <v>197</v>
      </c>
      <c r="W1701" s="4" t="s">
        <v>103</v>
      </c>
      <c r="X1701" s="4" t="s">
        <v>143</v>
      </c>
      <c r="Y1701" s="4">
        <v>67470</v>
      </c>
      <c r="Z1701" t="str">
        <f t="shared" si="27"/>
        <v>Sep-23</v>
      </c>
    </row>
    <row r="1702" spans="1:26" ht="43.2" x14ac:dyDescent="0.3">
      <c r="A1702" s="10">
        <v>553</v>
      </c>
      <c r="B1702" s="4" t="s">
        <v>129</v>
      </c>
      <c r="C1702" s="4" t="s">
        <v>130</v>
      </c>
      <c r="D1702" s="4" t="s">
        <v>783</v>
      </c>
      <c r="E1702" s="4" t="s">
        <v>103</v>
      </c>
      <c r="F1702" s="4" t="s">
        <v>131</v>
      </c>
      <c r="G1702" s="4" t="s">
        <v>132</v>
      </c>
      <c r="H1702" s="4" t="s">
        <v>167</v>
      </c>
      <c r="I1702" s="5" t="s">
        <v>4244</v>
      </c>
      <c r="J1702" s="5" t="s">
        <v>154</v>
      </c>
      <c r="K1702" s="5" t="s">
        <v>4244</v>
      </c>
      <c r="L1702" s="5" t="s">
        <v>467</v>
      </c>
      <c r="M1702" s="4" t="s">
        <v>223</v>
      </c>
      <c r="N1702" s="4" t="s">
        <v>5582</v>
      </c>
      <c r="O1702" s="4" t="s">
        <v>103</v>
      </c>
      <c r="P1702" s="4" t="s">
        <v>5583</v>
      </c>
      <c r="Q1702" s="4" t="s">
        <v>5584</v>
      </c>
      <c r="R1702" s="5">
        <v>60525</v>
      </c>
      <c r="S1702" s="5">
        <v>90</v>
      </c>
      <c r="T1702" s="5">
        <v>90</v>
      </c>
      <c r="U1702" s="4" t="s">
        <v>5585</v>
      </c>
      <c r="V1702" s="4" t="s">
        <v>151</v>
      </c>
      <c r="W1702" s="4" t="s">
        <v>103</v>
      </c>
      <c r="X1702" s="4" t="s">
        <v>143</v>
      </c>
      <c r="Y1702" s="4" t="s">
        <v>152</v>
      </c>
      <c r="Z1702" t="str">
        <f t="shared" si="27"/>
        <v>Sep-23</v>
      </c>
    </row>
    <row r="1703" spans="1:26" ht="57.6" x14ac:dyDescent="0.3">
      <c r="A1703" s="10">
        <v>554</v>
      </c>
      <c r="B1703" s="4" t="s">
        <v>129</v>
      </c>
      <c r="C1703" s="4" t="s">
        <v>130</v>
      </c>
      <c r="D1703" s="4" t="s">
        <v>783</v>
      </c>
      <c r="E1703" s="4" t="s">
        <v>103</v>
      </c>
      <c r="F1703" s="4" t="s">
        <v>131</v>
      </c>
      <c r="G1703" s="4" t="s">
        <v>132</v>
      </c>
      <c r="H1703" s="4" t="s">
        <v>167</v>
      </c>
      <c r="I1703" s="5" t="s">
        <v>4278</v>
      </c>
      <c r="J1703" s="5" t="s">
        <v>365</v>
      </c>
      <c r="K1703" s="5" t="s">
        <v>4278</v>
      </c>
      <c r="L1703" s="5" t="s">
        <v>760</v>
      </c>
      <c r="M1703" s="4" t="s">
        <v>223</v>
      </c>
      <c r="N1703" s="4" t="s">
        <v>5586</v>
      </c>
      <c r="O1703" s="4" t="s">
        <v>170</v>
      </c>
      <c r="P1703" s="4" t="s">
        <v>5586</v>
      </c>
      <c r="Q1703" s="4" t="s">
        <v>5587</v>
      </c>
      <c r="R1703" s="5">
        <v>60658</v>
      </c>
      <c r="S1703" s="5">
        <v>60</v>
      </c>
      <c r="T1703" s="5">
        <v>60</v>
      </c>
      <c r="U1703" s="4" t="s">
        <v>4009</v>
      </c>
      <c r="V1703" s="4" t="s">
        <v>151</v>
      </c>
      <c r="W1703" s="4" t="s">
        <v>103</v>
      </c>
      <c r="X1703" s="4" t="s">
        <v>143</v>
      </c>
      <c r="Y1703" s="4">
        <v>66732</v>
      </c>
      <c r="Z1703" t="str">
        <f t="shared" si="27"/>
        <v>Sep-23</v>
      </c>
    </row>
    <row r="1704" spans="1:26" ht="43.2" x14ac:dyDescent="0.3">
      <c r="A1704" s="10">
        <v>555</v>
      </c>
      <c r="B1704" s="4" t="s">
        <v>129</v>
      </c>
      <c r="C1704" s="4" t="s">
        <v>130</v>
      </c>
      <c r="D1704" s="4" t="s">
        <v>783</v>
      </c>
      <c r="E1704" s="4" t="s">
        <v>103</v>
      </c>
      <c r="F1704" s="4" t="s">
        <v>131</v>
      </c>
      <c r="G1704" s="4" t="s">
        <v>132</v>
      </c>
      <c r="H1704" s="4" t="s">
        <v>133</v>
      </c>
      <c r="I1704" s="5" t="s">
        <v>4282</v>
      </c>
      <c r="J1704" s="5" t="s">
        <v>315</v>
      </c>
      <c r="K1704" s="5" t="s">
        <v>4027</v>
      </c>
      <c r="L1704" s="5" t="s">
        <v>216</v>
      </c>
      <c r="M1704" s="4" t="s">
        <v>137</v>
      </c>
      <c r="N1704" s="4" t="s">
        <v>5588</v>
      </c>
      <c r="O1704" s="4" t="s">
        <v>103</v>
      </c>
      <c r="P1704" s="4" t="s">
        <v>5589</v>
      </c>
      <c r="Q1704" s="4" t="s">
        <v>5590</v>
      </c>
      <c r="R1704" s="5">
        <v>60694</v>
      </c>
      <c r="S1704" s="5">
        <v>90</v>
      </c>
      <c r="T1704" s="5">
        <v>90</v>
      </c>
      <c r="U1704" s="4" t="s">
        <v>103</v>
      </c>
      <c r="V1704" s="4" t="s">
        <v>197</v>
      </c>
      <c r="W1704" s="4" t="s">
        <v>103</v>
      </c>
      <c r="X1704" s="4" t="s">
        <v>143</v>
      </c>
      <c r="Y1704" s="4">
        <v>66741</v>
      </c>
      <c r="Z1704" t="str">
        <f t="shared" si="27"/>
        <v>Sep-23</v>
      </c>
    </row>
    <row r="1705" spans="1:26" ht="43.2" x14ac:dyDescent="0.3">
      <c r="A1705" s="10">
        <v>556</v>
      </c>
      <c r="B1705" s="4" t="s">
        <v>129</v>
      </c>
      <c r="C1705" s="4" t="s">
        <v>130</v>
      </c>
      <c r="D1705" s="4" t="s">
        <v>783</v>
      </c>
      <c r="E1705" s="4" t="s">
        <v>103</v>
      </c>
      <c r="F1705" s="4" t="s">
        <v>131</v>
      </c>
      <c r="G1705" s="4" t="s">
        <v>166</v>
      </c>
      <c r="H1705" s="4" t="s">
        <v>133</v>
      </c>
      <c r="I1705" s="5" t="s">
        <v>4282</v>
      </c>
      <c r="J1705" s="5" t="s">
        <v>2105</v>
      </c>
      <c r="K1705" s="5" t="s">
        <v>4282</v>
      </c>
      <c r="L1705" s="5" t="s">
        <v>576</v>
      </c>
      <c r="M1705" s="4" t="s">
        <v>263</v>
      </c>
      <c r="N1705" s="4" t="s">
        <v>5591</v>
      </c>
      <c r="O1705" s="4" t="s">
        <v>103</v>
      </c>
      <c r="P1705" s="4" t="s">
        <v>5592</v>
      </c>
      <c r="Q1705" s="4" t="s">
        <v>5593</v>
      </c>
      <c r="R1705" s="5">
        <v>60692</v>
      </c>
      <c r="S1705" s="5">
        <v>200</v>
      </c>
      <c r="T1705" s="5">
        <v>200</v>
      </c>
      <c r="U1705" s="4" t="s">
        <v>1233</v>
      </c>
      <c r="V1705" s="4" t="s">
        <v>151</v>
      </c>
      <c r="W1705" s="4" t="s">
        <v>103</v>
      </c>
      <c r="X1705" s="4" t="s">
        <v>143</v>
      </c>
      <c r="Y1705" s="4" t="s">
        <v>103</v>
      </c>
      <c r="Z1705" t="str">
        <f t="shared" si="27"/>
        <v>Sep-23</v>
      </c>
    </row>
    <row r="1706" spans="1:26" ht="43.2" x14ac:dyDescent="0.3">
      <c r="A1706" s="10">
        <v>557</v>
      </c>
      <c r="B1706" s="4" t="s">
        <v>129</v>
      </c>
      <c r="C1706" s="4" t="s">
        <v>130</v>
      </c>
      <c r="D1706" s="4" t="s">
        <v>783</v>
      </c>
      <c r="E1706" s="4" t="s">
        <v>103</v>
      </c>
      <c r="F1706" s="4" t="s">
        <v>131</v>
      </c>
      <c r="G1706" s="4" t="s">
        <v>132</v>
      </c>
      <c r="H1706" s="4" t="s">
        <v>1052</v>
      </c>
      <c r="I1706" s="5" t="s">
        <v>4045</v>
      </c>
      <c r="J1706" s="5" t="s">
        <v>216</v>
      </c>
      <c r="K1706" s="5" t="s">
        <v>4045</v>
      </c>
      <c r="L1706" s="5" t="s">
        <v>202</v>
      </c>
      <c r="M1706" s="4" t="s">
        <v>1053</v>
      </c>
      <c r="N1706" s="4" t="s">
        <v>5594</v>
      </c>
      <c r="O1706" s="4" t="s">
        <v>103</v>
      </c>
      <c r="P1706" s="4" t="s">
        <v>5595</v>
      </c>
      <c r="Q1706" s="4" t="s">
        <v>5596</v>
      </c>
      <c r="R1706" s="5">
        <v>60775</v>
      </c>
      <c r="S1706" s="5">
        <v>30</v>
      </c>
      <c r="T1706" s="5">
        <v>30</v>
      </c>
      <c r="U1706" s="4" t="s">
        <v>3993</v>
      </c>
      <c r="V1706" s="4" t="s">
        <v>197</v>
      </c>
      <c r="W1706" s="4" t="s">
        <v>103</v>
      </c>
      <c r="X1706" s="4" t="s">
        <v>143</v>
      </c>
      <c r="Y1706" s="4" t="s">
        <v>152</v>
      </c>
      <c r="Z1706" t="str">
        <f t="shared" si="27"/>
        <v>Oct-23</v>
      </c>
    </row>
    <row r="1707" spans="1:26" ht="43.2" x14ac:dyDescent="0.3">
      <c r="A1707" s="10">
        <v>558</v>
      </c>
      <c r="B1707" s="4" t="s">
        <v>129</v>
      </c>
      <c r="C1707" s="4" t="s">
        <v>130</v>
      </c>
      <c r="D1707" s="4" t="s">
        <v>783</v>
      </c>
      <c r="E1707" s="4" t="s">
        <v>103</v>
      </c>
      <c r="F1707" s="4" t="s">
        <v>131</v>
      </c>
      <c r="G1707" s="4" t="s">
        <v>132</v>
      </c>
      <c r="H1707" s="4" t="s">
        <v>167</v>
      </c>
      <c r="I1707" s="5" t="s">
        <v>4048</v>
      </c>
      <c r="J1707" s="5" t="s">
        <v>222</v>
      </c>
      <c r="K1707" s="5" t="s">
        <v>4048</v>
      </c>
      <c r="L1707" s="5" t="s">
        <v>459</v>
      </c>
      <c r="M1707" s="4" t="s">
        <v>223</v>
      </c>
      <c r="N1707" s="4" t="s">
        <v>5597</v>
      </c>
      <c r="O1707" s="4" t="s">
        <v>103</v>
      </c>
      <c r="P1707" s="4" t="s">
        <v>5597</v>
      </c>
      <c r="Q1707" s="4" t="s">
        <v>5598</v>
      </c>
      <c r="R1707" s="5">
        <v>60795</v>
      </c>
      <c r="S1707" s="5">
        <v>30</v>
      </c>
      <c r="T1707" s="5">
        <v>30</v>
      </c>
      <c r="U1707" s="4" t="s">
        <v>1334</v>
      </c>
      <c r="V1707" s="4" t="s">
        <v>197</v>
      </c>
      <c r="W1707" s="4" t="s">
        <v>103</v>
      </c>
      <c r="X1707" s="4" t="s">
        <v>143</v>
      </c>
      <c r="Y1707" s="4" t="s">
        <v>152</v>
      </c>
      <c r="Z1707" t="str">
        <f t="shared" si="27"/>
        <v>Oct-23</v>
      </c>
    </row>
    <row r="1708" spans="1:26" ht="43.2" x14ac:dyDescent="0.3">
      <c r="A1708" s="10">
        <v>559</v>
      </c>
      <c r="B1708" s="4" t="s">
        <v>129</v>
      </c>
      <c r="C1708" s="4" t="s">
        <v>130</v>
      </c>
      <c r="D1708" s="4" t="s">
        <v>783</v>
      </c>
      <c r="E1708" s="4" t="s">
        <v>103</v>
      </c>
      <c r="F1708" s="4" t="s">
        <v>131</v>
      </c>
      <c r="G1708" s="4" t="s">
        <v>132</v>
      </c>
      <c r="H1708" s="4" t="s">
        <v>167</v>
      </c>
      <c r="I1708" s="5" t="s">
        <v>4056</v>
      </c>
      <c r="J1708" s="5" t="s">
        <v>222</v>
      </c>
      <c r="K1708" s="5" t="s">
        <v>4056</v>
      </c>
      <c r="L1708" s="5" t="s">
        <v>459</v>
      </c>
      <c r="M1708" s="4" t="s">
        <v>223</v>
      </c>
      <c r="N1708" s="4" t="s">
        <v>5599</v>
      </c>
      <c r="O1708" s="4" t="s">
        <v>103</v>
      </c>
      <c r="P1708" s="4" t="s">
        <v>5600</v>
      </c>
      <c r="Q1708" s="4" t="s">
        <v>5601</v>
      </c>
      <c r="R1708" s="5">
        <v>60819</v>
      </c>
      <c r="S1708" s="5">
        <v>30</v>
      </c>
      <c r="T1708" s="5">
        <v>30</v>
      </c>
      <c r="U1708" s="4" t="s">
        <v>381</v>
      </c>
      <c r="V1708" s="4" t="s">
        <v>197</v>
      </c>
      <c r="W1708" s="4" t="s">
        <v>103</v>
      </c>
      <c r="X1708" s="4" t="s">
        <v>143</v>
      </c>
      <c r="Y1708" s="4" t="s">
        <v>152</v>
      </c>
      <c r="Z1708" t="str">
        <f t="shared" si="27"/>
        <v>Oct-23</v>
      </c>
    </row>
    <row r="1709" spans="1:26" ht="43.2" x14ac:dyDescent="0.3">
      <c r="A1709" s="10">
        <v>560</v>
      </c>
      <c r="B1709" s="4" t="s">
        <v>129</v>
      </c>
      <c r="C1709" s="4" t="s">
        <v>130</v>
      </c>
      <c r="D1709" s="4" t="s">
        <v>783</v>
      </c>
      <c r="E1709" s="4" t="s">
        <v>103</v>
      </c>
      <c r="F1709" s="4" t="s">
        <v>131</v>
      </c>
      <c r="G1709" s="4" t="s">
        <v>132</v>
      </c>
      <c r="H1709" s="4" t="s">
        <v>167</v>
      </c>
      <c r="I1709" s="5" t="s">
        <v>4314</v>
      </c>
      <c r="J1709" s="5" t="s">
        <v>345</v>
      </c>
      <c r="K1709" s="5" t="s">
        <v>4314</v>
      </c>
      <c r="L1709" s="5" t="s">
        <v>262</v>
      </c>
      <c r="M1709" s="4" t="s">
        <v>223</v>
      </c>
      <c r="N1709" s="4" t="s">
        <v>5602</v>
      </c>
      <c r="O1709" s="4" t="s">
        <v>103</v>
      </c>
      <c r="P1709" s="4" t="s">
        <v>5603</v>
      </c>
      <c r="Q1709" s="4" t="s">
        <v>5604</v>
      </c>
      <c r="R1709" s="5">
        <v>61064</v>
      </c>
      <c r="S1709" s="5">
        <v>55</v>
      </c>
      <c r="T1709" s="5">
        <v>55</v>
      </c>
      <c r="U1709" s="4" t="s">
        <v>5605</v>
      </c>
      <c r="V1709" s="4" t="s">
        <v>151</v>
      </c>
      <c r="W1709" s="4" t="s">
        <v>103</v>
      </c>
      <c r="X1709" s="4" t="s">
        <v>143</v>
      </c>
      <c r="Y1709" s="4">
        <v>68109</v>
      </c>
      <c r="Z1709" t="str">
        <f t="shared" si="27"/>
        <v>Nov-23</v>
      </c>
    </row>
    <row r="1710" spans="1:26" ht="43.2" x14ac:dyDescent="0.3">
      <c r="A1710" s="10">
        <v>561</v>
      </c>
      <c r="B1710" s="4" t="s">
        <v>129</v>
      </c>
      <c r="C1710" s="4" t="s">
        <v>130</v>
      </c>
      <c r="D1710" s="4" t="s">
        <v>783</v>
      </c>
      <c r="E1710" s="4" t="s">
        <v>103</v>
      </c>
      <c r="F1710" s="4" t="s">
        <v>131</v>
      </c>
      <c r="G1710" s="4" t="s">
        <v>132</v>
      </c>
      <c r="H1710" s="4" t="s">
        <v>167</v>
      </c>
      <c r="I1710" s="5" t="s">
        <v>4205</v>
      </c>
      <c r="J1710" s="5" t="s">
        <v>939</v>
      </c>
      <c r="K1710" s="5" t="s">
        <v>4205</v>
      </c>
      <c r="L1710" s="5" t="s">
        <v>247</v>
      </c>
      <c r="M1710" s="4" t="s">
        <v>223</v>
      </c>
      <c r="N1710" s="4" t="s">
        <v>5606</v>
      </c>
      <c r="O1710" s="4" t="s">
        <v>103</v>
      </c>
      <c r="P1710" s="4" t="s">
        <v>5606</v>
      </c>
      <c r="Q1710" s="4" t="s">
        <v>5607</v>
      </c>
      <c r="R1710" s="5">
        <v>61155</v>
      </c>
      <c r="S1710" s="5">
        <v>35</v>
      </c>
      <c r="T1710" s="5">
        <v>35</v>
      </c>
      <c r="U1710" s="4" t="s">
        <v>1334</v>
      </c>
      <c r="V1710" s="4" t="s">
        <v>151</v>
      </c>
      <c r="W1710" s="4" t="s">
        <v>103</v>
      </c>
      <c r="X1710" s="4" t="s">
        <v>143</v>
      </c>
      <c r="Y1710" s="4" t="s">
        <v>152</v>
      </c>
      <c r="Z1710" t="str">
        <f t="shared" si="27"/>
        <v>Nov-23</v>
      </c>
    </row>
    <row r="1711" spans="1:26" ht="43.2" x14ac:dyDescent="0.3">
      <c r="A1711" s="10">
        <v>562</v>
      </c>
      <c r="B1711" s="4" t="s">
        <v>129</v>
      </c>
      <c r="C1711" s="4" t="s">
        <v>130</v>
      </c>
      <c r="D1711" s="4" t="s">
        <v>783</v>
      </c>
      <c r="E1711" s="4" t="s">
        <v>103</v>
      </c>
      <c r="F1711" s="4" t="s">
        <v>131</v>
      </c>
      <c r="G1711" s="4" t="s">
        <v>132</v>
      </c>
      <c r="H1711" s="4" t="s">
        <v>167</v>
      </c>
      <c r="I1711" s="5" t="s">
        <v>4123</v>
      </c>
      <c r="J1711" s="5" t="s">
        <v>242</v>
      </c>
      <c r="K1711" s="5" t="s">
        <v>4123</v>
      </c>
      <c r="L1711" s="5" t="s">
        <v>1772</v>
      </c>
      <c r="M1711" s="4" t="s">
        <v>223</v>
      </c>
      <c r="N1711" s="4" t="s">
        <v>5608</v>
      </c>
      <c r="O1711" s="4" t="s">
        <v>103</v>
      </c>
      <c r="P1711" s="4" t="s">
        <v>5609</v>
      </c>
      <c r="Q1711" s="4" t="s">
        <v>5610</v>
      </c>
      <c r="R1711" s="5">
        <v>61130</v>
      </c>
      <c r="S1711" s="5">
        <v>260</v>
      </c>
      <c r="T1711" s="5">
        <v>260</v>
      </c>
      <c r="U1711" s="4" t="s">
        <v>4937</v>
      </c>
      <c r="V1711" s="4" t="s">
        <v>151</v>
      </c>
      <c r="W1711" s="4" t="s">
        <v>103</v>
      </c>
      <c r="X1711" s="4" t="s">
        <v>143</v>
      </c>
      <c r="Y1711" s="4" t="s">
        <v>152</v>
      </c>
      <c r="Z1711" t="str">
        <f t="shared" si="27"/>
        <v>Nov-23</v>
      </c>
    </row>
    <row r="1712" spans="1:26" ht="43.2" x14ac:dyDescent="0.3">
      <c r="A1712" s="10">
        <v>563</v>
      </c>
      <c r="B1712" s="4" t="s">
        <v>129</v>
      </c>
      <c r="C1712" s="4" t="s">
        <v>130</v>
      </c>
      <c r="D1712" s="4" t="s">
        <v>783</v>
      </c>
      <c r="E1712" s="4" t="s">
        <v>103</v>
      </c>
      <c r="F1712" s="4" t="s">
        <v>131</v>
      </c>
      <c r="G1712" s="4" t="s">
        <v>166</v>
      </c>
      <c r="H1712" s="4" t="s">
        <v>133</v>
      </c>
      <c r="I1712" s="5" t="s">
        <v>4130</v>
      </c>
      <c r="J1712" s="5" t="s">
        <v>241</v>
      </c>
      <c r="K1712" s="5" t="s">
        <v>4130</v>
      </c>
      <c r="L1712" s="5" t="s">
        <v>242</v>
      </c>
      <c r="M1712" s="4" t="s">
        <v>263</v>
      </c>
      <c r="N1712" s="4" t="s">
        <v>5611</v>
      </c>
      <c r="O1712" s="4" t="s">
        <v>103</v>
      </c>
      <c r="P1712" s="4" t="s">
        <v>5611</v>
      </c>
      <c r="Q1712" s="4" t="s">
        <v>5612</v>
      </c>
      <c r="R1712" s="5">
        <v>61190</v>
      </c>
      <c r="S1712" s="5">
        <v>30</v>
      </c>
      <c r="T1712" s="5">
        <v>30</v>
      </c>
      <c r="U1712" s="4" t="s">
        <v>5613</v>
      </c>
      <c r="V1712" s="4" t="s">
        <v>151</v>
      </c>
      <c r="W1712" s="4" t="s">
        <v>103</v>
      </c>
      <c r="X1712" s="4" t="s">
        <v>143</v>
      </c>
      <c r="Y1712" s="4" t="s">
        <v>103</v>
      </c>
      <c r="Z1712" t="str">
        <f t="shared" si="27"/>
        <v>Nov-23</v>
      </c>
    </row>
    <row r="1713" spans="1:26" ht="43.2" x14ac:dyDescent="0.3">
      <c r="A1713" s="10">
        <v>564</v>
      </c>
      <c r="B1713" s="4" t="s">
        <v>129</v>
      </c>
      <c r="C1713" s="4" t="s">
        <v>130</v>
      </c>
      <c r="D1713" s="4" t="s">
        <v>783</v>
      </c>
      <c r="E1713" s="4" t="s">
        <v>103</v>
      </c>
      <c r="F1713" s="4" t="s">
        <v>131</v>
      </c>
      <c r="G1713" s="4" t="s">
        <v>132</v>
      </c>
      <c r="H1713" s="4" t="s">
        <v>133</v>
      </c>
      <c r="I1713" s="5" t="s">
        <v>4368</v>
      </c>
      <c r="J1713" s="5" t="s">
        <v>2894</v>
      </c>
      <c r="K1713" s="5" t="s">
        <v>4544</v>
      </c>
      <c r="L1713" s="5" t="s">
        <v>235</v>
      </c>
      <c r="M1713" s="4" t="s">
        <v>137</v>
      </c>
      <c r="N1713" s="4" t="s">
        <v>5614</v>
      </c>
      <c r="O1713" s="4" t="s">
        <v>103</v>
      </c>
      <c r="P1713" s="4" t="s">
        <v>5615</v>
      </c>
      <c r="Q1713" s="4" t="s">
        <v>5616</v>
      </c>
      <c r="R1713" s="5">
        <v>61200</v>
      </c>
      <c r="S1713" s="5">
        <v>365</v>
      </c>
      <c r="T1713" s="5">
        <v>365</v>
      </c>
      <c r="U1713" s="4" t="s">
        <v>4341</v>
      </c>
      <c r="V1713" s="4" t="s">
        <v>197</v>
      </c>
      <c r="W1713" s="4" t="s">
        <v>103</v>
      </c>
      <c r="X1713" s="4" t="s">
        <v>143</v>
      </c>
      <c r="Y1713" s="4">
        <v>68165</v>
      </c>
      <c r="Z1713" t="str">
        <f t="shared" si="27"/>
        <v>Nov-23</v>
      </c>
    </row>
    <row r="1714" spans="1:26" ht="57.6" x14ac:dyDescent="0.3">
      <c r="A1714" s="10">
        <v>565</v>
      </c>
      <c r="B1714" s="4" t="s">
        <v>129</v>
      </c>
      <c r="C1714" s="4" t="s">
        <v>130</v>
      </c>
      <c r="D1714" s="4" t="s">
        <v>783</v>
      </c>
      <c r="E1714" s="4" t="s">
        <v>103</v>
      </c>
      <c r="F1714" s="4" t="s">
        <v>131</v>
      </c>
      <c r="G1714" s="4" t="s">
        <v>132</v>
      </c>
      <c r="H1714" s="4" t="s">
        <v>133</v>
      </c>
      <c r="I1714" s="5" t="s">
        <v>4368</v>
      </c>
      <c r="J1714" s="5" t="s">
        <v>802</v>
      </c>
      <c r="K1714" s="5" t="s">
        <v>4368</v>
      </c>
      <c r="L1714" s="5" t="s">
        <v>1468</v>
      </c>
      <c r="M1714" s="4" t="s">
        <v>137</v>
      </c>
      <c r="N1714" s="4" t="s">
        <v>5617</v>
      </c>
      <c r="O1714" s="4" t="s">
        <v>103</v>
      </c>
      <c r="P1714" s="4" t="s">
        <v>5618</v>
      </c>
      <c r="Q1714" s="4" t="s">
        <v>5618</v>
      </c>
      <c r="R1714" s="5">
        <v>61195</v>
      </c>
      <c r="S1714" s="5">
        <v>30</v>
      </c>
      <c r="T1714" s="5">
        <v>30</v>
      </c>
      <c r="U1714" s="4" t="s">
        <v>4341</v>
      </c>
      <c r="V1714" s="4" t="s">
        <v>197</v>
      </c>
      <c r="W1714" s="4" t="s">
        <v>103</v>
      </c>
      <c r="X1714" s="4" t="s">
        <v>143</v>
      </c>
      <c r="Y1714" s="4">
        <v>68163</v>
      </c>
      <c r="Z1714" t="str">
        <f t="shared" si="27"/>
        <v>Nov-23</v>
      </c>
    </row>
    <row r="1715" spans="1:26" ht="43.2" x14ac:dyDescent="0.3">
      <c r="A1715" s="10">
        <v>566</v>
      </c>
      <c r="B1715" s="4" t="s">
        <v>129</v>
      </c>
      <c r="C1715" s="4" t="s">
        <v>130</v>
      </c>
      <c r="D1715" s="4" t="s">
        <v>783</v>
      </c>
      <c r="E1715" s="4" t="s">
        <v>103</v>
      </c>
      <c r="F1715" s="4" t="s">
        <v>131</v>
      </c>
      <c r="G1715" s="4" t="s">
        <v>132</v>
      </c>
      <c r="H1715" s="4" t="s">
        <v>133</v>
      </c>
      <c r="I1715" s="5" t="s">
        <v>4544</v>
      </c>
      <c r="J1715" s="5" t="s">
        <v>1038</v>
      </c>
      <c r="K1715" s="5" t="s">
        <v>4881</v>
      </c>
      <c r="L1715" s="5" t="s">
        <v>202</v>
      </c>
      <c r="M1715" s="4" t="s">
        <v>137</v>
      </c>
      <c r="N1715" s="4" t="s">
        <v>5619</v>
      </c>
      <c r="O1715" s="4" t="s">
        <v>103</v>
      </c>
      <c r="P1715" s="4" t="s">
        <v>5620</v>
      </c>
      <c r="Q1715" s="4" t="s">
        <v>5621</v>
      </c>
      <c r="R1715" s="5">
        <v>61211</v>
      </c>
      <c r="S1715" s="5">
        <v>75</v>
      </c>
      <c r="T1715" s="5">
        <v>75</v>
      </c>
      <c r="U1715" s="4" t="s">
        <v>4630</v>
      </c>
      <c r="V1715" s="4" t="s">
        <v>197</v>
      </c>
      <c r="W1715" s="4" t="s">
        <v>103</v>
      </c>
      <c r="X1715" s="4" t="s">
        <v>143</v>
      </c>
      <c r="Y1715" s="4">
        <v>68170</v>
      </c>
      <c r="Z1715" t="str">
        <f t="shared" si="27"/>
        <v>Nov-23</v>
      </c>
    </row>
    <row r="1716" spans="1:26" ht="43.2" x14ac:dyDescent="0.3">
      <c r="A1716" s="10">
        <v>567</v>
      </c>
      <c r="B1716" s="4" t="s">
        <v>129</v>
      </c>
      <c r="C1716" s="4" t="s">
        <v>130</v>
      </c>
      <c r="D1716" s="4" t="s">
        <v>783</v>
      </c>
      <c r="E1716" s="4" t="s">
        <v>103</v>
      </c>
      <c r="F1716" s="4" t="s">
        <v>131</v>
      </c>
      <c r="G1716" s="4" t="s">
        <v>166</v>
      </c>
      <c r="H1716" s="4" t="s">
        <v>133</v>
      </c>
      <c r="I1716" s="5" t="s">
        <v>4321</v>
      </c>
      <c r="J1716" s="5" t="s">
        <v>1250</v>
      </c>
      <c r="K1716" s="5" t="s">
        <v>4321</v>
      </c>
      <c r="L1716" s="5" t="s">
        <v>1697</v>
      </c>
      <c r="M1716" s="4" t="s">
        <v>263</v>
      </c>
      <c r="N1716" s="4" t="s">
        <v>5622</v>
      </c>
      <c r="O1716" s="4" t="s">
        <v>103</v>
      </c>
      <c r="P1716" s="4" t="s">
        <v>5623</v>
      </c>
      <c r="Q1716" s="4" t="s">
        <v>5624</v>
      </c>
      <c r="R1716" s="5">
        <v>61228</v>
      </c>
      <c r="S1716" s="5">
        <v>30</v>
      </c>
      <c r="T1716" s="5">
        <v>30</v>
      </c>
      <c r="U1716" s="4" t="s">
        <v>5625</v>
      </c>
      <c r="V1716" s="4" t="s">
        <v>142</v>
      </c>
      <c r="W1716" s="4" t="s">
        <v>103</v>
      </c>
      <c r="X1716" s="4" t="s">
        <v>143</v>
      </c>
      <c r="Y1716" s="4" t="s">
        <v>103</v>
      </c>
      <c r="Z1716" t="str">
        <f t="shared" si="27"/>
        <v>Nov-23</v>
      </c>
    </row>
    <row r="1717" spans="1:26" ht="43.2" x14ac:dyDescent="0.3">
      <c r="A1717" s="10">
        <v>568</v>
      </c>
      <c r="B1717" s="4" t="s">
        <v>129</v>
      </c>
      <c r="C1717" s="4" t="s">
        <v>130</v>
      </c>
      <c r="D1717" s="4" t="s">
        <v>783</v>
      </c>
      <c r="E1717" s="4" t="s">
        <v>103</v>
      </c>
      <c r="F1717" s="4" t="s">
        <v>131</v>
      </c>
      <c r="G1717" s="4" t="s">
        <v>132</v>
      </c>
      <c r="H1717" s="4" t="s">
        <v>167</v>
      </c>
      <c r="I1717" s="5" t="s">
        <v>4321</v>
      </c>
      <c r="J1717" s="5" t="s">
        <v>1057</v>
      </c>
      <c r="K1717" s="5" t="s">
        <v>4321</v>
      </c>
      <c r="L1717" s="5" t="s">
        <v>435</v>
      </c>
      <c r="M1717" s="4" t="s">
        <v>223</v>
      </c>
      <c r="N1717" s="4" t="s">
        <v>5626</v>
      </c>
      <c r="O1717" s="4" t="s">
        <v>103</v>
      </c>
      <c r="P1717" s="4" t="s">
        <v>5627</v>
      </c>
      <c r="Q1717" s="4" t="s">
        <v>5628</v>
      </c>
      <c r="R1717" s="5">
        <v>61215</v>
      </c>
      <c r="S1717" s="5">
        <v>70</v>
      </c>
      <c r="T1717" s="5">
        <v>70</v>
      </c>
      <c r="U1717" s="4" t="s">
        <v>5629</v>
      </c>
      <c r="V1717" s="4" t="s">
        <v>197</v>
      </c>
      <c r="W1717" s="4" t="s">
        <v>103</v>
      </c>
      <c r="X1717" s="4" t="s">
        <v>143</v>
      </c>
      <c r="Y1717" s="4">
        <v>68177</v>
      </c>
      <c r="Z1717" t="str">
        <f t="shared" si="27"/>
        <v>Nov-23</v>
      </c>
    </row>
    <row r="1718" spans="1:26" ht="43.2" x14ac:dyDescent="0.3">
      <c r="A1718" s="10">
        <v>569</v>
      </c>
      <c r="B1718" s="4" t="s">
        <v>129</v>
      </c>
      <c r="C1718" s="4" t="s">
        <v>130</v>
      </c>
      <c r="D1718" s="4" t="s">
        <v>783</v>
      </c>
      <c r="E1718" s="4" t="s">
        <v>103</v>
      </c>
      <c r="F1718" s="4" t="s">
        <v>131</v>
      </c>
      <c r="G1718" s="4" t="s">
        <v>132</v>
      </c>
      <c r="H1718" s="4" t="s">
        <v>133</v>
      </c>
      <c r="I1718" s="5" t="s">
        <v>4488</v>
      </c>
      <c r="J1718" s="5" t="s">
        <v>200</v>
      </c>
      <c r="K1718" s="5" t="s">
        <v>4133</v>
      </c>
      <c r="L1718" s="5" t="s">
        <v>216</v>
      </c>
      <c r="M1718" s="4" t="s">
        <v>137</v>
      </c>
      <c r="N1718" s="4" t="s">
        <v>5630</v>
      </c>
      <c r="O1718" s="4" t="s">
        <v>5631</v>
      </c>
      <c r="P1718" s="4" t="s">
        <v>5632</v>
      </c>
      <c r="Q1718" s="4" t="s">
        <v>5633</v>
      </c>
      <c r="R1718" s="5">
        <v>61242</v>
      </c>
      <c r="S1718" s="5">
        <v>60</v>
      </c>
      <c r="T1718" s="5">
        <v>60</v>
      </c>
      <c r="U1718" s="4" t="s">
        <v>267</v>
      </c>
      <c r="V1718" s="4" t="s">
        <v>197</v>
      </c>
      <c r="W1718" s="4" t="s">
        <v>103</v>
      </c>
      <c r="X1718" s="4" t="s">
        <v>143</v>
      </c>
      <c r="Y1718" s="4">
        <v>68188</v>
      </c>
      <c r="Z1718" t="str">
        <f t="shared" si="27"/>
        <v>Nov-23</v>
      </c>
    </row>
    <row r="1719" spans="1:26" ht="43.2" x14ac:dyDescent="0.3">
      <c r="A1719" s="10">
        <v>570</v>
      </c>
      <c r="B1719" s="4" t="s">
        <v>129</v>
      </c>
      <c r="C1719" s="4" t="s">
        <v>130</v>
      </c>
      <c r="D1719" s="4" t="s">
        <v>783</v>
      </c>
      <c r="E1719" s="4" t="s">
        <v>103</v>
      </c>
      <c r="F1719" s="4" t="s">
        <v>131</v>
      </c>
      <c r="G1719" s="4" t="s">
        <v>132</v>
      </c>
      <c r="H1719" s="4" t="s">
        <v>133</v>
      </c>
      <c r="I1719" s="5" t="s">
        <v>4337</v>
      </c>
      <c r="J1719" s="5" t="s">
        <v>309</v>
      </c>
      <c r="K1719" s="5" t="s">
        <v>4337</v>
      </c>
      <c r="L1719" s="5" t="s">
        <v>145</v>
      </c>
      <c r="M1719" s="4" t="s">
        <v>137</v>
      </c>
      <c r="N1719" s="4" t="s">
        <v>5634</v>
      </c>
      <c r="O1719" s="4" t="s">
        <v>103</v>
      </c>
      <c r="P1719" s="4" t="s">
        <v>5635</v>
      </c>
      <c r="Q1719" s="4" t="s">
        <v>5636</v>
      </c>
      <c r="R1719" s="5">
        <v>61283</v>
      </c>
      <c r="S1719" s="5">
        <v>340</v>
      </c>
      <c r="T1719" s="5">
        <v>340</v>
      </c>
      <c r="U1719" s="4" t="s">
        <v>5637</v>
      </c>
      <c r="V1719" s="4" t="s">
        <v>142</v>
      </c>
      <c r="W1719" s="4" t="s">
        <v>103</v>
      </c>
      <c r="X1719" s="4" t="s">
        <v>143</v>
      </c>
      <c r="Y1719" s="4">
        <v>68735</v>
      </c>
      <c r="Z1719" t="str">
        <f t="shared" si="27"/>
        <v>Dec-23</v>
      </c>
    </row>
    <row r="1720" spans="1:26" ht="43.2" x14ac:dyDescent="0.3">
      <c r="A1720" s="10">
        <v>571</v>
      </c>
      <c r="B1720" s="4" t="s">
        <v>129</v>
      </c>
      <c r="C1720" s="4" t="s">
        <v>130</v>
      </c>
      <c r="D1720" s="4" t="s">
        <v>783</v>
      </c>
      <c r="E1720" s="4" t="s">
        <v>103</v>
      </c>
      <c r="F1720" s="4" t="s">
        <v>131</v>
      </c>
      <c r="G1720" s="4" t="s">
        <v>132</v>
      </c>
      <c r="H1720" s="4" t="s">
        <v>167</v>
      </c>
      <c r="I1720" s="5" t="s">
        <v>4622</v>
      </c>
      <c r="J1720" s="5" t="s">
        <v>296</v>
      </c>
      <c r="K1720" s="5" t="s">
        <v>4622</v>
      </c>
      <c r="L1720" s="5" t="s">
        <v>365</v>
      </c>
      <c r="M1720" s="4" t="s">
        <v>223</v>
      </c>
      <c r="N1720" s="4" t="s">
        <v>5638</v>
      </c>
      <c r="O1720" s="4" t="s">
        <v>103</v>
      </c>
      <c r="P1720" s="4" t="s">
        <v>5638</v>
      </c>
      <c r="Q1720" s="4" t="s">
        <v>5639</v>
      </c>
      <c r="R1720" s="5">
        <v>61273</v>
      </c>
      <c r="S1720" s="5">
        <v>30</v>
      </c>
      <c r="T1720" s="5">
        <v>30</v>
      </c>
      <c r="U1720" s="4" t="s">
        <v>1334</v>
      </c>
      <c r="V1720" s="4" t="s">
        <v>151</v>
      </c>
      <c r="W1720" s="4" t="s">
        <v>103</v>
      </c>
      <c r="X1720" s="4" t="s">
        <v>143</v>
      </c>
      <c r="Y1720" s="4" t="s">
        <v>152</v>
      </c>
      <c r="Z1720" t="str">
        <f t="shared" si="27"/>
        <v>Dec-23</v>
      </c>
    </row>
    <row r="1721" spans="1:26" ht="43.2" x14ac:dyDescent="0.3">
      <c r="A1721" s="10">
        <v>572</v>
      </c>
      <c r="B1721" s="4" t="s">
        <v>129</v>
      </c>
      <c r="C1721" s="4" t="s">
        <v>130</v>
      </c>
      <c r="D1721" s="4" t="s">
        <v>783</v>
      </c>
      <c r="E1721" s="4" t="s">
        <v>103</v>
      </c>
      <c r="F1721" s="4" t="s">
        <v>131</v>
      </c>
      <c r="G1721" s="4" t="s">
        <v>132</v>
      </c>
      <c r="H1721" s="4" t="s">
        <v>133</v>
      </c>
      <c r="I1721" s="5" t="s">
        <v>4140</v>
      </c>
      <c r="J1721" s="5" t="s">
        <v>353</v>
      </c>
      <c r="K1721" s="5" t="s">
        <v>4498</v>
      </c>
      <c r="L1721" s="5" t="s">
        <v>302</v>
      </c>
      <c r="M1721" s="4" t="s">
        <v>137</v>
      </c>
      <c r="N1721" s="4" t="s">
        <v>5640</v>
      </c>
      <c r="O1721" s="4" t="s">
        <v>103</v>
      </c>
      <c r="P1721" s="4" t="s">
        <v>5641</v>
      </c>
      <c r="Q1721" s="4" t="s">
        <v>4836</v>
      </c>
      <c r="R1721" s="5">
        <v>61278</v>
      </c>
      <c r="S1721" s="5">
        <v>420</v>
      </c>
      <c r="T1721" s="5">
        <v>420</v>
      </c>
      <c r="U1721" s="4" t="s">
        <v>5293</v>
      </c>
      <c r="V1721" s="4" t="s">
        <v>151</v>
      </c>
      <c r="W1721" s="4" t="s">
        <v>103</v>
      </c>
      <c r="X1721" s="4" t="s">
        <v>143</v>
      </c>
      <c r="Y1721" s="4" t="s">
        <v>152</v>
      </c>
      <c r="Z1721" t="str">
        <f t="shared" si="27"/>
        <v>Dec-23</v>
      </c>
    </row>
    <row r="1722" spans="1:26" ht="72" x14ac:dyDescent="0.3">
      <c r="A1722" s="10">
        <v>573</v>
      </c>
      <c r="B1722" s="4" t="s">
        <v>129</v>
      </c>
      <c r="C1722" s="4" t="s">
        <v>130</v>
      </c>
      <c r="D1722" s="4" t="s">
        <v>783</v>
      </c>
      <c r="E1722" s="4" t="s">
        <v>103</v>
      </c>
      <c r="F1722" s="4" t="s">
        <v>131</v>
      </c>
      <c r="G1722" s="4" t="s">
        <v>132</v>
      </c>
      <c r="H1722" s="4" t="s">
        <v>133</v>
      </c>
      <c r="I1722" s="5" t="s">
        <v>4144</v>
      </c>
      <c r="J1722" s="5" t="s">
        <v>216</v>
      </c>
      <c r="K1722" s="5" t="s">
        <v>4144</v>
      </c>
      <c r="L1722" s="5" t="s">
        <v>464</v>
      </c>
      <c r="M1722" s="4" t="s">
        <v>137</v>
      </c>
      <c r="N1722" s="4" t="s">
        <v>5642</v>
      </c>
      <c r="O1722" s="4" t="s">
        <v>103</v>
      </c>
      <c r="P1722" s="4" t="s">
        <v>5643</v>
      </c>
      <c r="Q1722" s="4" t="s">
        <v>5644</v>
      </c>
      <c r="R1722" s="5">
        <v>61290</v>
      </c>
      <c r="S1722" s="5">
        <v>90</v>
      </c>
      <c r="T1722" s="5">
        <v>90</v>
      </c>
      <c r="U1722" s="4" t="s">
        <v>5645</v>
      </c>
      <c r="V1722" s="4" t="s">
        <v>197</v>
      </c>
      <c r="W1722" s="4" t="s">
        <v>103</v>
      </c>
      <c r="X1722" s="4" t="s">
        <v>143</v>
      </c>
      <c r="Y1722" s="4" t="s">
        <v>152</v>
      </c>
      <c r="Z1722" t="str">
        <f t="shared" si="27"/>
        <v>Dec-23</v>
      </c>
    </row>
    <row r="1723" spans="1:26" ht="43.2" x14ac:dyDescent="0.3">
      <c r="A1723" s="10">
        <v>574</v>
      </c>
      <c r="B1723" s="4" t="s">
        <v>129</v>
      </c>
      <c r="C1723" s="4" t="s">
        <v>130</v>
      </c>
      <c r="D1723" s="4" t="s">
        <v>783</v>
      </c>
      <c r="E1723" s="4" t="s">
        <v>103</v>
      </c>
      <c r="F1723" s="4" t="s">
        <v>131</v>
      </c>
      <c r="G1723" s="4" t="s">
        <v>132</v>
      </c>
      <c r="H1723" s="4" t="s">
        <v>133</v>
      </c>
      <c r="I1723" s="5" t="s">
        <v>4152</v>
      </c>
      <c r="J1723" s="5" t="s">
        <v>229</v>
      </c>
      <c r="K1723" s="5" t="s">
        <v>4152</v>
      </c>
      <c r="L1723" s="5" t="s">
        <v>459</v>
      </c>
      <c r="M1723" s="4" t="s">
        <v>137</v>
      </c>
      <c r="N1723" s="4" t="s">
        <v>5646</v>
      </c>
      <c r="O1723" s="4" t="s">
        <v>103</v>
      </c>
      <c r="P1723" s="4" t="s">
        <v>5647</v>
      </c>
      <c r="Q1723" s="4" t="s">
        <v>5648</v>
      </c>
      <c r="R1723" s="5">
        <v>61391</v>
      </c>
      <c r="S1723" s="5">
        <v>60</v>
      </c>
      <c r="T1723" s="5">
        <v>60</v>
      </c>
      <c r="U1723" s="4" t="s">
        <v>4601</v>
      </c>
      <c r="V1723" s="4" t="s">
        <v>197</v>
      </c>
      <c r="W1723" s="4" t="s">
        <v>103</v>
      </c>
      <c r="X1723" s="4" t="s">
        <v>143</v>
      </c>
      <c r="Y1723" s="4">
        <v>68920</v>
      </c>
      <c r="Z1723" t="str">
        <f t="shared" si="27"/>
        <v>Dec-23</v>
      </c>
    </row>
    <row r="1724" spans="1:26" ht="43.2" x14ac:dyDescent="0.3">
      <c r="A1724" s="10">
        <v>575</v>
      </c>
      <c r="B1724" s="4" t="s">
        <v>129</v>
      </c>
      <c r="C1724" s="4" t="s">
        <v>130</v>
      </c>
      <c r="D1724" s="4" t="s">
        <v>783</v>
      </c>
      <c r="E1724" s="4" t="s">
        <v>103</v>
      </c>
      <c r="F1724" s="4" t="s">
        <v>131</v>
      </c>
      <c r="G1724" s="4" t="s">
        <v>166</v>
      </c>
      <c r="H1724" s="4" t="s">
        <v>133</v>
      </c>
      <c r="I1724" s="5" t="s">
        <v>4152</v>
      </c>
      <c r="J1724" s="5" t="s">
        <v>302</v>
      </c>
      <c r="K1724" s="5" t="s">
        <v>4152</v>
      </c>
      <c r="L1724" s="5" t="s">
        <v>455</v>
      </c>
      <c r="M1724" s="4" t="s">
        <v>263</v>
      </c>
      <c r="N1724" s="4" t="s">
        <v>5649</v>
      </c>
      <c r="O1724" s="4" t="s">
        <v>103</v>
      </c>
      <c r="P1724" s="4" t="s">
        <v>5650</v>
      </c>
      <c r="Q1724" s="4" t="s">
        <v>5651</v>
      </c>
      <c r="R1724" s="5">
        <v>61390</v>
      </c>
      <c r="S1724" s="5">
        <v>25</v>
      </c>
      <c r="T1724" s="5">
        <v>25</v>
      </c>
      <c r="U1724" s="4" t="s">
        <v>4601</v>
      </c>
      <c r="V1724" s="4" t="s">
        <v>197</v>
      </c>
      <c r="W1724" s="4" t="s">
        <v>103</v>
      </c>
      <c r="X1724" s="4" t="s">
        <v>143</v>
      </c>
      <c r="Y1724" s="4" t="s">
        <v>103</v>
      </c>
      <c r="Z1724" t="str">
        <f t="shared" si="27"/>
        <v>Dec-23</v>
      </c>
    </row>
    <row r="1725" spans="1:26" ht="43.2" x14ac:dyDescent="0.3">
      <c r="A1725" s="10">
        <v>576</v>
      </c>
      <c r="B1725" s="4" t="s">
        <v>129</v>
      </c>
      <c r="C1725" s="4" t="s">
        <v>529</v>
      </c>
      <c r="D1725" s="4" t="s">
        <v>1569</v>
      </c>
      <c r="E1725" s="4" t="s">
        <v>103</v>
      </c>
      <c r="F1725" s="4" t="s">
        <v>131</v>
      </c>
      <c r="G1725" s="4" t="s">
        <v>132</v>
      </c>
      <c r="H1725" s="4" t="s">
        <v>133</v>
      </c>
      <c r="I1725" s="5" t="s">
        <v>4407</v>
      </c>
      <c r="J1725" s="5" t="s">
        <v>360</v>
      </c>
      <c r="K1725" s="5" t="s">
        <v>4407</v>
      </c>
      <c r="L1725" s="5" t="s">
        <v>1326</v>
      </c>
      <c r="M1725" s="4" t="s">
        <v>137</v>
      </c>
      <c r="N1725" s="4" t="s">
        <v>5652</v>
      </c>
      <c r="O1725" s="4" t="s">
        <v>103</v>
      </c>
      <c r="P1725" s="4" t="s">
        <v>5653</v>
      </c>
      <c r="Q1725" s="4" t="s">
        <v>5654</v>
      </c>
      <c r="R1725" s="5">
        <v>60611</v>
      </c>
      <c r="S1725" s="5">
        <v>35</v>
      </c>
      <c r="T1725" s="5">
        <v>35</v>
      </c>
      <c r="U1725" s="4" t="s">
        <v>5269</v>
      </c>
      <c r="V1725" s="4" t="s">
        <v>142</v>
      </c>
      <c r="W1725" s="4" t="s">
        <v>103</v>
      </c>
      <c r="X1725" s="4" t="s">
        <v>143</v>
      </c>
      <c r="Y1725" s="4">
        <v>66634</v>
      </c>
      <c r="Z1725" t="str">
        <f t="shared" si="27"/>
        <v>Sep-23</v>
      </c>
    </row>
    <row r="1726" spans="1:26" ht="43.2" x14ac:dyDescent="0.3">
      <c r="A1726" s="10">
        <v>577</v>
      </c>
      <c r="B1726" s="4" t="s">
        <v>129</v>
      </c>
      <c r="C1726" s="4" t="s">
        <v>529</v>
      </c>
      <c r="D1726" s="4" t="s">
        <v>1569</v>
      </c>
      <c r="E1726" s="4" t="s">
        <v>103</v>
      </c>
      <c r="F1726" s="4" t="s">
        <v>131</v>
      </c>
      <c r="G1726" s="4" t="s">
        <v>132</v>
      </c>
      <c r="H1726" s="4" t="s">
        <v>133</v>
      </c>
      <c r="I1726" s="5" t="s">
        <v>4282</v>
      </c>
      <c r="J1726" s="5" t="s">
        <v>480</v>
      </c>
      <c r="K1726" s="5" t="s">
        <v>4282</v>
      </c>
      <c r="L1726" s="5" t="s">
        <v>435</v>
      </c>
      <c r="M1726" s="4" t="s">
        <v>137</v>
      </c>
      <c r="N1726" s="4" t="s">
        <v>5655</v>
      </c>
      <c r="O1726" s="4" t="s">
        <v>103</v>
      </c>
      <c r="P1726" s="4" t="s">
        <v>5656</v>
      </c>
      <c r="Q1726" s="4" t="s">
        <v>5657</v>
      </c>
      <c r="R1726" s="5">
        <v>60681</v>
      </c>
      <c r="S1726" s="5">
        <v>55</v>
      </c>
      <c r="T1726" s="5">
        <v>55</v>
      </c>
      <c r="U1726" s="4" t="s">
        <v>966</v>
      </c>
      <c r="V1726" s="4" t="s">
        <v>197</v>
      </c>
      <c r="W1726" s="4" t="s">
        <v>103</v>
      </c>
      <c r="X1726" s="4" t="s">
        <v>143</v>
      </c>
      <c r="Y1726" s="4">
        <v>66661</v>
      </c>
      <c r="Z1726" t="str">
        <f t="shared" ref="Z1726:Z1789" si="28">IF(AND(DAY(K1726) = 1, V1726 = "Third Shift"), TEXT(K1726 - 1, "mmm-yy"), IF(MONTH(K1726) &lt;&gt; MONTH(I1726), TEXT(K1726, "mmm-yy"), TEXT(I1726, "mmm-yy")))</f>
        <v>Sep-23</v>
      </c>
    </row>
    <row r="1727" spans="1:26" ht="43.2" x14ac:dyDescent="0.3">
      <c r="A1727" s="10">
        <v>578</v>
      </c>
      <c r="B1727" s="4" t="s">
        <v>129</v>
      </c>
      <c r="C1727" s="4" t="s">
        <v>529</v>
      </c>
      <c r="D1727" s="4" t="s">
        <v>1569</v>
      </c>
      <c r="E1727" s="4" t="s">
        <v>103</v>
      </c>
      <c r="F1727" s="4" t="s">
        <v>131</v>
      </c>
      <c r="G1727" s="4" t="s">
        <v>132</v>
      </c>
      <c r="H1727" s="4" t="s">
        <v>133</v>
      </c>
      <c r="I1727" s="5" t="s">
        <v>4368</v>
      </c>
      <c r="J1727" s="5" t="s">
        <v>160</v>
      </c>
      <c r="K1727" s="5" t="s">
        <v>4368</v>
      </c>
      <c r="L1727" s="5" t="s">
        <v>687</v>
      </c>
      <c r="M1727" s="4" t="s">
        <v>137</v>
      </c>
      <c r="N1727" s="4" t="s">
        <v>3224</v>
      </c>
      <c r="O1727" s="4" t="s">
        <v>103</v>
      </c>
      <c r="P1727" s="4" t="s">
        <v>5658</v>
      </c>
      <c r="Q1727" s="4" t="s">
        <v>5659</v>
      </c>
      <c r="R1727" s="5">
        <v>61184</v>
      </c>
      <c r="S1727" s="5">
        <v>100</v>
      </c>
      <c r="T1727" s="5">
        <v>100</v>
      </c>
      <c r="U1727" s="4" t="s">
        <v>5660</v>
      </c>
      <c r="V1727" s="4" t="s">
        <v>142</v>
      </c>
      <c r="W1727" s="4" t="s">
        <v>103</v>
      </c>
      <c r="X1727" s="4" t="s">
        <v>143</v>
      </c>
      <c r="Y1727" s="4">
        <v>68363</v>
      </c>
      <c r="Z1727" t="str">
        <f t="shared" si="28"/>
        <v>Nov-23</v>
      </c>
    </row>
    <row r="1728" spans="1:26" ht="43.2" x14ac:dyDescent="0.3">
      <c r="A1728" s="10">
        <v>579</v>
      </c>
      <c r="B1728" s="4" t="s">
        <v>129</v>
      </c>
      <c r="C1728" s="4" t="s">
        <v>529</v>
      </c>
      <c r="D1728" s="4" t="s">
        <v>901</v>
      </c>
      <c r="E1728" s="4" t="s">
        <v>103</v>
      </c>
      <c r="F1728" s="4" t="s">
        <v>131</v>
      </c>
      <c r="G1728" s="4" t="s">
        <v>132</v>
      </c>
      <c r="H1728" s="4" t="s">
        <v>167</v>
      </c>
      <c r="I1728" s="5" t="s">
        <v>4302</v>
      </c>
      <c r="J1728" s="5" t="s">
        <v>136</v>
      </c>
      <c r="K1728" s="5" t="s">
        <v>4302</v>
      </c>
      <c r="L1728" s="5" t="s">
        <v>360</v>
      </c>
      <c r="M1728" s="4" t="s">
        <v>223</v>
      </c>
      <c r="N1728" s="4" t="s">
        <v>1167</v>
      </c>
      <c r="O1728" s="4" t="s">
        <v>103</v>
      </c>
      <c r="P1728" s="4" t="s">
        <v>5661</v>
      </c>
      <c r="Q1728" s="4" t="s">
        <v>5662</v>
      </c>
      <c r="R1728" s="5">
        <v>60982</v>
      </c>
      <c r="S1728" s="5">
        <v>75</v>
      </c>
      <c r="T1728" s="5">
        <v>75</v>
      </c>
      <c r="U1728" s="4" t="s">
        <v>103</v>
      </c>
      <c r="V1728" s="4" t="s">
        <v>142</v>
      </c>
      <c r="W1728" s="4" t="s">
        <v>103</v>
      </c>
      <c r="X1728" s="4" t="s">
        <v>143</v>
      </c>
      <c r="Y1728" s="4" t="s">
        <v>152</v>
      </c>
      <c r="Z1728" t="str">
        <f t="shared" si="28"/>
        <v>Oct-23</v>
      </c>
    </row>
    <row r="1729" spans="1:26" ht="43.2" x14ac:dyDescent="0.3">
      <c r="A1729" s="10">
        <v>580</v>
      </c>
      <c r="B1729" s="4" t="s">
        <v>129</v>
      </c>
      <c r="C1729" s="4" t="s">
        <v>529</v>
      </c>
      <c r="D1729" s="4" t="s">
        <v>901</v>
      </c>
      <c r="E1729" s="4" t="s">
        <v>103</v>
      </c>
      <c r="F1729" s="4" t="s">
        <v>131</v>
      </c>
      <c r="G1729" s="4" t="s">
        <v>132</v>
      </c>
      <c r="H1729" s="4" t="s">
        <v>133</v>
      </c>
      <c r="I1729" s="5" t="s">
        <v>4881</v>
      </c>
      <c r="J1729" s="5" t="s">
        <v>467</v>
      </c>
      <c r="K1729" s="5" t="s">
        <v>4881</v>
      </c>
      <c r="L1729" s="5" t="s">
        <v>241</v>
      </c>
      <c r="M1729" s="4" t="s">
        <v>137</v>
      </c>
      <c r="N1729" s="4" t="s">
        <v>1277</v>
      </c>
      <c r="O1729" s="4" t="s">
        <v>103</v>
      </c>
      <c r="P1729" s="4" t="s">
        <v>1277</v>
      </c>
      <c r="Q1729" s="4" t="s">
        <v>5663</v>
      </c>
      <c r="R1729" s="5">
        <v>61217</v>
      </c>
      <c r="S1729" s="5">
        <v>30</v>
      </c>
      <c r="T1729" s="5">
        <v>30</v>
      </c>
      <c r="U1729" s="4" t="s">
        <v>1050</v>
      </c>
      <c r="V1729" s="4" t="s">
        <v>151</v>
      </c>
      <c r="W1729" s="4" t="s">
        <v>103</v>
      </c>
      <c r="X1729" s="4" t="s">
        <v>143</v>
      </c>
      <c r="Y1729" s="4">
        <v>68377</v>
      </c>
      <c r="Z1729" t="str">
        <f t="shared" si="28"/>
        <v>Nov-23</v>
      </c>
    </row>
    <row r="1730" spans="1:26" ht="43.2" x14ac:dyDescent="0.3">
      <c r="A1730" s="10">
        <v>581</v>
      </c>
      <c r="B1730" s="4" t="s">
        <v>129</v>
      </c>
      <c r="C1730" s="4" t="s">
        <v>130</v>
      </c>
      <c r="D1730" s="4" t="s">
        <v>1540</v>
      </c>
      <c r="E1730" s="4" t="s">
        <v>103</v>
      </c>
      <c r="F1730" s="4" t="s">
        <v>131</v>
      </c>
      <c r="G1730" s="4" t="s">
        <v>132</v>
      </c>
      <c r="H1730" s="4" t="s">
        <v>133</v>
      </c>
      <c r="I1730" s="5" t="s">
        <v>4220</v>
      </c>
      <c r="J1730" s="5" t="s">
        <v>906</v>
      </c>
      <c r="K1730" s="5" t="s">
        <v>4220</v>
      </c>
      <c r="L1730" s="5" t="s">
        <v>2260</v>
      </c>
      <c r="M1730" s="4" t="s">
        <v>137</v>
      </c>
      <c r="N1730" s="4" t="s">
        <v>5664</v>
      </c>
      <c r="O1730" s="4" t="s">
        <v>103</v>
      </c>
      <c r="P1730" s="4" t="s">
        <v>5665</v>
      </c>
      <c r="Q1730" s="4" t="s">
        <v>5665</v>
      </c>
      <c r="R1730" s="5">
        <v>60409</v>
      </c>
      <c r="S1730" s="5">
        <v>80</v>
      </c>
      <c r="T1730" s="5">
        <v>80</v>
      </c>
      <c r="U1730" s="4" t="s">
        <v>4026</v>
      </c>
      <c r="V1730" s="4" t="s">
        <v>142</v>
      </c>
      <c r="W1730" s="4" t="s">
        <v>103</v>
      </c>
      <c r="X1730" s="4" t="s">
        <v>143</v>
      </c>
      <c r="Y1730" s="4" t="s">
        <v>159</v>
      </c>
      <c r="Z1730" t="str">
        <f t="shared" si="28"/>
        <v>Sep-23</v>
      </c>
    </row>
    <row r="1731" spans="1:26" ht="43.2" x14ac:dyDescent="0.3">
      <c r="A1731" s="10">
        <v>582</v>
      </c>
      <c r="B1731" s="4" t="s">
        <v>129</v>
      </c>
      <c r="C1731" s="4" t="s">
        <v>130</v>
      </c>
      <c r="D1731" s="4" t="s">
        <v>1540</v>
      </c>
      <c r="E1731" s="4" t="s">
        <v>103</v>
      </c>
      <c r="F1731" s="4" t="s">
        <v>131</v>
      </c>
      <c r="G1731" s="4" t="s">
        <v>166</v>
      </c>
      <c r="H1731" s="4" t="s">
        <v>133</v>
      </c>
      <c r="I1731" s="5" t="s">
        <v>4248</v>
      </c>
      <c r="J1731" s="5" t="s">
        <v>467</v>
      </c>
      <c r="K1731" s="5" t="s">
        <v>4248</v>
      </c>
      <c r="L1731" s="5" t="s">
        <v>1715</v>
      </c>
      <c r="M1731" s="4" t="s">
        <v>263</v>
      </c>
      <c r="N1731" s="4" t="s">
        <v>5666</v>
      </c>
      <c r="O1731" s="4" t="s">
        <v>103</v>
      </c>
      <c r="P1731" s="4" t="s">
        <v>5667</v>
      </c>
      <c r="Q1731" s="4" t="s">
        <v>5668</v>
      </c>
      <c r="R1731" s="5">
        <v>60554</v>
      </c>
      <c r="S1731" s="5">
        <v>100</v>
      </c>
      <c r="T1731" s="5">
        <v>100</v>
      </c>
      <c r="U1731" s="4" t="s">
        <v>4471</v>
      </c>
      <c r="V1731" s="4" t="s">
        <v>151</v>
      </c>
      <c r="W1731" s="4" t="s">
        <v>103</v>
      </c>
      <c r="X1731" s="4" t="s">
        <v>143</v>
      </c>
      <c r="Y1731" s="4" t="s">
        <v>103</v>
      </c>
      <c r="Z1731" t="str">
        <f t="shared" si="28"/>
        <v>Sep-23</v>
      </c>
    </row>
    <row r="1732" spans="1:26" ht="57.6" x14ac:dyDescent="0.3">
      <c r="A1732" s="10">
        <v>583</v>
      </c>
      <c r="B1732" s="4" t="s">
        <v>129</v>
      </c>
      <c r="C1732" s="4" t="s">
        <v>130</v>
      </c>
      <c r="D1732" s="4" t="s">
        <v>1540</v>
      </c>
      <c r="E1732" s="4" t="s">
        <v>103</v>
      </c>
      <c r="F1732" s="4" t="s">
        <v>131</v>
      </c>
      <c r="G1732" s="4" t="s">
        <v>132</v>
      </c>
      <c r="H1732" s="4" t="s">
        <v>167</v>
      </c>
      <c r="I1732" s="5" t="s">
        <v>4031</v>
      </c>
      <c r="J1732" s="5" t="s">
        <v>365</v>
      </c>
      <c r="K1732" s="5" t="s">
        <v>4031</v>
      </c>
      <c r="L1732" s="5" t="s">
        <v>759</v>
      </c>
      <c r="M1732" s="4" t="s">
        <v>223</v>
      </c>
      <c r="N1732" s="4" t="s">
        <v>1972</v>
      </c>
      <c r="O1732" s="4" t="s">
        <v>170</v>
      </c>
      <c r="P1732" s="4" t="s">
        <v>1972</v>
      </c>
      <c r="Q1732" s="4" t="s">
        <v>5669</v>
      </c>
      <c r="R1732" s="5">
        <v>60702</v>
      </c>
      <c r="S1732" s="5">
        <v>30</v>
      </c>
      <c r="T1732" s="5">
        <v>30</v>
      </c>
      <c r="U1732" s="4" t="s">
        <v>4009</v>
      </c>
      <c r="V1732" s="4" t="s">
        <v>151</v>
      </c>
      <c r="W1732" s="4" t="s">
        <v>103</v>
      </c>
      <c r="X1732" s="4" t="s">
        <v>143</v>
      </c>
      <c r="Y1732" s="4" t="s">
        <v>152</v>
      </c>
      <c r="Z1732" t="str">
        <f t="shared" si="28"/>
        <v>Sep-23</v>
      </c>
    </row>
    <row r="1733" spans="1:26" ht="43.2" x14ac:dyDescent="0.3">
      <c r="A1733" s="10">
        <v>584</v>
      </c>
      <c r="B1733" s="4" t="s">
        <v>129</v>
      </c>
      <c r="C1733" s="4" t="s">
        <v>130</v>
      </c>
      <c r="D1733" s="4" t="s">
        <v>1540</v>
      </c>
      <c r="E1733" s="4" t="s">
        <v>103</v>
      </c>
      <c r="F1733" s="4" t="s">
        <v>131</v>
      </c>
      <c r="G1733" s="4" t="s">
        <v>166</v>
      </c>
      <c r="H1733" s="4" t="s">
        <v>133</v>
      </c>
      <c r="I1733" s="5" t="s">
        <v>4186</v>
      </c>
      <c r="J1733" s="5" t="s">
        <v>302</v>
      </c>
      <c r="K1733" s="5" t="s">
        <v>4186</v>
      </c>
      <c r="L1733" s="5" t="s">
        <v>435</v>
      </c>
      <c r="M1733" s="4" t="s">
        <v>263</v>
      </c>
      <c r="N1733" s="4" t="s">
        <v>5670</v>
      </c>
      <c r="O1733" s="4" t="s">
        <v>103</v>
      </c>
      <c r="P1733" s="4" t="s">
        <v>5670</v>
      </c>
      <c r="Q1733" s="4" t="s">
        <v>5671</v>
      </c>
      <c r="R1733" s="5">
        <v>60883</v>
      </c>
      <c r="S1733" s="5">
        <v>60</v>
      </c>
      <c r="T1733" s="5">
        <v>60</v>
      </c>
      <c r="U1733" s="4" t="s">
        <v>5672</v>
      </c>
      <c r="V1733" s="4" t="s">
        <v>197</v>
      </c>
      <c r="W1733" s="4" t="s">
        <v>103</v>
      </c>
      <c r="X1733" s="4" t="s">
        <v>143</v>
      </c>
      <c r="Y1733" s="4" t="s">
        <v>103</v>
      </c>
      <c r="Z1733" t="str">
        <f t="shared" si="28"/>
        <v>Oct-23</v>
      </c>
    </row>
    <row r="1734" spans="1:26" ht="43.2" x14ac:dyDescent="0.3">
      <c r="A1734" s="10">
        <v>585</v>
      </c>
      <c r="B1734" s="4" t="s">
        <v>129</v>
      </c>
      <c r="C1734" s="4" t="s">
        <v>130</v>
      </c>
      <c r="D1734" s="4" t="s">
        <v>1540</v>
      </c>
      <c r="E1734" s="4" t="s">
        <v>103</v>
      </c>
      <c r="F1734" s="4" t="s">
        <v>131</v>
      </c>
      <c r="G1734" s="4" t="s">
        <v>166</v>
      </c>
      <c r="H1734" s="4" t="s">
        <v>396</v>
      </c>
      <c r="I1734" s="5" t="s">
        <v>4075</v>
      </c>
      <c r="J1734" s="5" t="s">
        <v>216</v>
      </c>
      <c r="K1734" s="5" t="s">
        <v>4075</v>
      </c>
      <c r="L1734" s="5" t="s">
        <v>217</v>
      </c>
      <c r="M1734" s="4" t="s">
        <v>5673</v>
      </c>
      <c r="N1734" s="4" t="s">
        <v>5674</v>
      </c>
      <c r="O1734" s="4" t="s">
        <v>103</v>
      </c>
      <c r="P1734" s="4" t="s">
        <v>5674</v>
      </c>
      <c r="Q1734" s="4" t="s">
        <v>5675</v>
      </c>
      <c r="R1734" s="5">
        <v>60887</v>
      </c>
      <c r="S1734" s="5">
        <v>45</v>
      </c>
      <c r="T1734" s="5">
        <v>45</v>
      </c>
      <c r="U1734" s="4" t="s">
        <v>3321</v>
      </c>
      <c r="V1734" s="4" t="s">
        <v>197</v>
      </c>
      <c r="W1734" s="4" t="s">
        <v>103</v>
      </c>
      <c r="X1734" s="4" t="s">
        <v>143</v>
      </c>
      <c r="Y1734" s="4" t="s">
        <v>103</v>
      </c>
      <c r="Z1734" t="str">
        <f t="shared" si="28"/>
        <v>Oct-23</v>
      </c>
    </row>
    <row r="1735" spans="1:26" ht="43.2" x14ac:dyDescent="0.3">
      <c r="A1735" s="10">
        <v>586</v>
      </c>
      <c r="B1735" s="4" t="s">
        <v>129</v>
      </c>
      <c r="C1735" s="4" t="s">
        <v>130</v>
      </c>
      <c r="D1735" s="4" t="s">
        <v>1540</v>
      </c>
      <c r="E1735" s="4" t="s">
        <v>103</v>
      </c>
      <c r="F1735" s="4" t="s">
        <v>131</v>
      </c>
      <c r="G1735" s="4" t="s">
        <v>132</v>
      </c>
      <c r="H1735" s="4" t="s">
        <v>133</v>
      </c>
      <c r="I1735" s="5" t="s">
        <v>1285</v>
      </c>
      <c r="J1735" s="5" t="s">
        <v>182</v>
      </c>
      <c r="K1735" s="5" t="s">
        <v>1285</v>
      </c>
      <c r="L1735" s="5" t="s">
        <v>1205</v>
      </c>
      <c r="M1735" s="4" t="s">
        <v>137</v>
      </c>
      <c r="N1735" s="4" t="s">
        <v>5676</v>
      </c>
      <c r="O1735" s="4" t="s">
        <v>103</v>
      </c>
      <c r="P1735" s="4" t="s">
        <v>5677</v>
      </c>
      <c r="Q1735" s="4" t="s">
        <v>5678</v>
      </c>
      <c r="R1735" s="5">
        <v>60929</v>
      </c>
      <c r="S1735" s="5">
        <v>45</v>
      </c>
      <c r="T1735" s="5">
        <v>45</v>
      </c>
      <c r="U1735" s="4" t="s">
        <v>1137</v>
      </c>
      <c r="V1735" s="4" t="s">
        <v>142</v>
      </c>
      <c r="W1735" s="4" t="s">
        <v>103</v>
      </c>
      <c r="X1735" s="4" t="s">
        <v>143</v>
      </c>
      <c r="Y1735" s="4" t="s">
        <v>159</v>
      </c>
      <c r="Z1735" t="str">
        <f t="shared" si="28"/>
        <v>Oct-23</v>
      </c>
    </row>
    <row r="1736" spans="1:26" ht="43.2" x14ac:dyDescent="0.3">
      <c r="A1736" s="10">
        <v>587</v>
      </c>
      <c r="B1736" s="4" t="s">
        <v>129</v>
      </c>
      <c r="C1736" s="4" t="s">
        <v>130</v>
      </c>
      <c r="D1736" s="4" t="s">
        <v>1540</v>
      </c>
      <c r="E1736" s="4" t="s">
        <v>103</v>
      </c>
      <c r="F1736" s="4" t="s">
        <v>131</v>
      </c>
      <c r="G1736" s="4" t="s">
        <v>132</v>
      </c>
      <c r="H1736" s="4" t="s">
        <v>133</v>
      </c>
      <c r="I1736" s="5" t="s">
        <v>5248</v>
      </c>
      <c r="J1736" s="5" t="s">
        <v>2105</v>
      </c>
      <c r="K1736" s="5" t="s">
        <v>5248</v>
      </c>
      <c r="L1736" s="5" t="s">
        <v>210</v>
      </c>
      <c r="M1736" s="4" t="s">
        <v>137</v>
      </c>
      <c r="N1736" s="4" t="s">
        <v>5679</v>
      </c>
      <c r="O1736" s="4" t="s">
        <v>103</v>
      </c>
      <c r="P1736" s="4" t="s">
        <v>5680</v>
      </c>
      <c r="Q1736" s="4" t="s">
        <v>5681</v>
      </c>
      <c r="R1736" s="5">
        <v>61355</v>
      </c>
      <c r="S1736" s="5">
        <v>30</v>
      </c>
      <c r="T1736" s="5">
        <v>30</v>
      </c>
      <c r="U1736" s="4" t="s">
        <v>1409</v>
      </c>
      <c r="V1736" s="4" t="s">
        <v>151</v>
      </c>
      <c r="W1736" s="4" t="s">
        <v>103</v>
      </c>
      <c r="X1736" s="4" t="s">
        <v>143</v>
      </c>
      <c r="Y1736" s="4">
        <v>68909</v>
      </c>
      <c r="Z1736" t="str">
        <f t="shared" si="28"/>
        <v>Dec-23</v>
      </c>
    </row>
    <row r="1737" spans="1:26" ht="43.2" x14ac:dyDescent="0.3">
      <c r="A1737" s="10">
        <v>588</v>
      </c>
      <c r="B1737" s="4" t="s">
        <v>129</v>
      </c>
      <c r="C1737" s="4" t="s">
        <v>130</v>
      </c>
      <c r="D1737" s="4" t="s">
        <v>1175</v>
      </c>
      <c r="E1737" s="4" t="s">
        <v>103</v>
      </c>
      <c r="F1737" s="4" t="s">
        <v>131</v>
      </c>
      <c r="G1737" s="4" t="s">
        <v>132</v>
      </c>
      <c r="H1737" s="4" t="s">
        <v>167</v>
      </c>
      <c r="I1737" s="5" t="s">
        <v>3985</v>
      </c>
      <c r="J1737" s="5" t="s">
        <v>2034</v>
      </c>
      <c r="K1737" s="5" t="s">
        <v>3985</v>
      </c>
      <c r="L1737" s="5" t="s">
        <v>145</v>
      </c>
      <c r="M1737" s="4" t="s">
        <v>203</v>
      </c>
      <c r="N1737" s="4" t="s">
        <v>5682</v>
      </c>
      <c r="O1737" s="4" t="s">
        <v>103</v>
      </c>
      <c r="P1737" s="4" t="s">
        <v>5683</v>
      </c>
      <c r="Q1737" s="4" t="s">
        <v>5684</v>
      </c>
      <c r="R1737" s="5">
        <v>60344</v>
      </c>
      <c r="S1737" s="5">
        <v>0</v>
      </c>
      <c r="T1737" s="5">
        <v>0</v>
      </c>
      <c r="U1737" s="4" t="s">
        <v>5685</v>
      </c>
      <c r="V1737" s="4" t="s">
        <v>142</v>
      </c>
      <c r="W1737" s="4" t="s">
        <v>103</v>
      </c>
      <c r="X1737" s="4" t="s">
        <v>143</v>
      </c>
      <c r="Y1737" s="4">
        <v>66082</v>
      </c>
      <c r="Z1737" t="str">
        <f t="shared" si="28"/>
        <v>Sep-23</v>
      </c>
    </row>
    <row r="1738" spans="1:26" ht="43.2" x14ac:dyDescent="0.3">
      <c r="A1738" s="10">
        <v>589</v>
      </c>
      <c r="B1738" s="4" t="s">
        <v>129</v>
      </c>
      <c r="C1738" s="4" t="s">
        <v>130</v>
      </c>
      <c r="D1738" s="4" t="s">
        <v>1175</v>
      </c>
      <c r="E1738" s="4" t="s">
        <v>103</v>
      </c>
      <c r="F1738" s="4" t="s">
        <v>131</v>
      </c>
      <c r="G1738" s="4" t="s">
        <v>132</v>
      </c>
      <c r="H1738" s="4" t="s">
        <v>167</v>
      </c>
      <c r="I1738" s="5" t="s">
        <v>3996</v>
      </c>
      <c r="J1738" s="5" t="s">
        <v>1697</v>
      </c>
      <c r="K1738" s="5" t="s">
        <v>3996</v>
      </c>
      <c r="L1738" s="5" t="s">
        <v>755</v>
      </c>
      <c r="M1738" s="4" t="s">
        <v>223</v>
      </c>
      <c r="N1738" s="4" t="s">
        <v>5686</v>
      </c>
      <c r="O1738" s="4" t="s">
        <v>103</v>
      </c>
      <c r="P1738" s="4" t="s">
        <v>5687</v>
      </c>
      <c r="Q1738" s="4" t="s">
        <v>5688</v>
      </c>
      <c r="R1738" s="5">
        <v>60384</v>
      </c>
      <c r="S1738" s="5">
        <v>35</v>
      </c>
      <c r="T1738" s="5">
        <v>35</v>
      </c>
      <c r="U1738" s="4" t="s">
        <v>4037</v>
      </c>
      <c r="V1738" s="4" t="s">
        <v>142</v>
      </c>
      <c r="W1738" s="4" t="s">
        <v>103</v>
      </c>
      <c r="X1738" s="4" t="s">
        <v>143</v>
      </c>
      <c r="Y1738" s="4">
        <v>66100</v>
      </c>
      <c r="Z1738" t="str">
        <f t="shared" si="28"/>
        <v>Sep-23</v>
      </c>
    </row>
    <row r="1739" spans="1:26" ht="43.2" x14ac:dyDescent="0.3">
      <c r="A1739" s="10">
        <v>590</v>
      </c>
      <c r="B1739" s="4" t="s">
        <v>129</v>
      </c>
      <c r="C1739" s="4" t="s">
        <v>130</v>
      </c>
      <c r="D1739" s="4" t="s">
        <v>1175</v>
      </c>
      <c r="E1739" s="4" t="s">
        <v>103</v>
      </c>
      <c r="F1739" s="4" t="s">
        <v>131</v>
      </c>
      <c r="G1739" s="4" t="s">
        <v>166</v>
      </c>
      <c r="H1739" s="4" t="s">
        <v>133</v>
      </c>
      <c r="I1739" s="5" t="s">
        <v>4244</v>
      </c>
      <c r="J1739" s="5" t="s">
        <v>296</v>
      </c>
      <c r="K1739" s="5" t="s">
        <v>4244</v>
      </c>
      <c r="L1739" s="5" t="s">
        <v>365</v>
      </c>
      <c r="M1739" s="4" t="s">
        <v>263</v>
      </c>
      <c r="N1739" s="4" t="s">
        <v>5689</v>
      </c>
      <c r="O1739" s="4" t="s">
        <v>103</v>
      </c>
      <c r="P1739" s="4" t="s">
        <v>5690</v>
      </c>
      <c r="Q1739" s="4" t="s">
        <v>5691</v>
      </c>
      <c r="R1739" s="5">
        <v>60538</v>
      </c>
      <c r="S1739" s="5">
        <v>30</v>
      </c>
      <c r="T1739" s="5">
        <v>30</v>
      </c>
      <c r="U1739" s="4" t="s">
        <v>4014</v>
      </c>
      <c r="V1739" s="4" t="s">
        <v>151</v>
      </c>
      <c r="W1739" s="4" t="s">
        <v>103</v>
      </c>
      <c r="X1739" s="4" t="s">
        <v>143</v>
      </c>
      <c r="Y1739" s="4" t="s">
        <v>103</v>
      </c>
      <c r="Z1739" t="str">
        <f t="shared" si="28"/>
        <v>Sep-23</v>
      </c>
    </row>
    <row r="1740" spans="1:26" ht="57.6" x14ac:dyDescent="0.3">
      <c r="A1740" s="10">
        <v>591</v>
      </c>
      <c r="B1740" s="4" t="s">
        <v>129</v>
      </c>
      <c r="C1740" s="4" t="s">
        <v>130</v>
      </c>
      <c r="D1740" s="4" t="s">
        <v>1175</v>
      </c>
      <c r="E1740" s="4" t="s">
        <v>103</v>
      </c>
      <c r="F1740" s="4" t="s">
        <v>131</v>
      </c>
      <c r="G1740" s="4" t="s">
        <v>132</v>
      </c>
      <c r="H1740" s="4" t="s">
        <v>167</v>
      </c>
      <c r="I1740" s="5" t="s">
        <v>4250</v>
      </c>
      <c r="J1740" s="5" t="s">
        <v>315</v>
      </c>
      <c r="K1740" s="5" t="s">
        <v>4250</v>
      </c>
      <c r="L1740" s="5" t="s">
        <v>200</v>
      </c>
      <c r="M1740" s="4" t="s">
        <v>223</v>
      </c>
      <c r="N1740" s="4" t="s">
        <v>5692</v>
      </c>
      <c r="O1740" s="4" t="s">
        <v>170</v>
      </c>
      <c r="P1740" s="4" t="s">
        <v>5692</v>
      </c>
      <c r="Q1740" s="4" t="s">
        <v>5693</v>
      </c>
      <c r="R1740" s="5">
        <v>60576</v>
      </c>
      <c r="S1740" s="5">
        <v>30</v>
      </c>
      <c r="T1740" s="5">
        <v>30</v>
      </c>
      <c r="U1740" s="4" t="s">
        <v>4009</v>
      </c>
      <c r="V1740" s="4" t="s">
        <v>197</v>
      </c>
      <c r="W1740" s="4" t="s">
        <v>103</v>
      </c>
      <c r="X1740" s="4" t="s">
        <v>143</v>
      </c>
      <c r="Y1740" s="4" t="s">
        <v>159</v>
      </c>
      <c r="Z1740" t="str">
        <f t="shared" si="28"/>
        <v>Sep-23</v>
      </c>
    </row>
    <row r="1741" spans="1:26" ht="57.6" x14ac:dyDescent="0.3">
      <c r="A1741" s="10">
        <v>592</v>
      </c>
      <c r="B1741" s="4" t="s">
        <v>129</v>
      </c>
      <c r="C1741" s="4" t="s">
        <v>130</v>
      </c>
      <c r="D1741" s="4" t="s">
        <v>1175</v>
      </c>
      <c r="E1741" s="4" t="s">
        <v>103</v>
      </c>
      <c r="F1741" s="4" t="s">
        <v>131</v>
      </c>
      <c r="G1741" s="4" t="s">
        <v>132</v>
      </c>
      <c r="H1741" s="4" t="s">
        <v>167</v>
      </c>
      <c r="I1741" s="5" t="s">
        <v>4254</v>
      </c>
      <c r="J1741" s="5" t="s">
        <v>978</v>
      </c>
      <c r="K1741" s="5" t="s">
        <v>4254</v>
      </c>
      <c r="L1741" s="5" t="s">
        <v>664</v>
      </c>
      <c r="M1741" s="4" t="s">
        <v>223</v>
      </c>
      <c r="N1741" s="4" t="s">
        <v>5694</v>
      </c>
      <c r="O1741" s="4" t="s">
        <v>103</v>
      </c>
      <c r="P1741" s="4" t="s">
        <v>5695</v>
      </c>
      <c r="Q1741" s="4" t="s">
        <v>5696</v>
      </c>
      <c r="R1741" s="5">
        <v>60591</v>
      </c>
      <c r="S1741" s="5">
        <v>120</v>
      </c>
      <c r="T1741" s="5">
        <v>120</v>
      </c>
      <c r="U1741" s="4" t="s">
        <v>950</v>
      </c>
      <c r="V1741" s="4" t="s">
        <v>142</v>
      </c>
      <c r="W1741" s="4" t="s">
        <v>103</v>
      </c>
      <c r="X1741" s="4" t="s">
        <v>143</v>
      </c>
      <c r="Y1741" s="4">
        <v>66297</v>
      </c>
      <c r="Z1741" t="str">
        <f t="shared" si="28"/>
        <v>Sep-23</v>
      </c>
    </row>
    <row r="1742" spans="1:26" ht="86.4" x14ac:dyDescent="0.3">
      <c r="A1742" s="10">
        <v>593</v>
      </c>
      <c r="B1742" s="4" t="s">
        <v>129</v>
      </c>
      <c r="C1742" s="4" t="s">
        <v>130</v>
      </c>
      <c r="D1742" s="4" t="s">
        <v>1175</v>
      </c>
      <c r="E1742" s="4" t="s">
        <v>103</v>
      </c>
      <c r="F1742" s="4" t="s">
        <v>131</v>
      </c>
      <c r="G1742" s="4" t="s">
        <v>132</v>
      </c>
      <c r="H1742" s="4" t="s">
        <v>167</v>
      </c>
      <c r="I1742" s="5" t="s">
        <v>4262</v>
      </c>
      <c r="J1742" s="5" t="s">
        <v>191</v>
      </c>
      <c r="K1742" s="5" t="s">
        <v>4269</v>
      </c>
      <c r="L1742" s="5" t="s">
        <v>222</v>
      </c>
      <c r="M1742" s="4" t="s">
        <v>223</v>
      </c>
      <c r="N1742" s="4" t="s">
        <v>5697</v>
      </c>
      <c r="O1742" s="4" t="s">
        <v>170</v>
      </c>
      <c r="P1742" s="4" t="s">
        <v>5697</v>
      </c>
      <c r="Q1742" s="4" t="s">
        <v>5698</v>
      </c>
      <c r="R1742" s="5">
        <v>60636</v>
      </c>
      <c r="S1742" s="5">
        <v>330</v>
      </c>
      <c r="T1742" s="5">
        <v>330</v>
      </c>
      <c r="U1742" s="4" t="s">
        <v>5699</v>
      </c>
      <c r="V1742" s="4" t="s">
        <v>197</v>
      </c>
      <c r="W1742" s="4" t="s">
        <v>103</v>
      </c>
      <c r="X1742" s="4" t="s">
        <v>143</v>
      </c>
      <c r="Y1742" s="4" t="s">
        <v>1234</v>
      </c>
      <c r="Z1742" t="str">
        <f t="shared" si="28"/>
        <v>Sep-23</v>
      </c>
    </row>
    <row r="1743" spans="1:26" ht="57.6" x14ac:dyDescent="0.3">
      <c r="A1743" s="10">
        <v>594</v>
      </c>
      <c r="B1743" s="4" t="s">
        <v>129</v>
      </c>
      <c r="C1743" s="4" t="s">
        <v>130</v>
      </c>
      <c r="D1743" s="4" t="s">
        <v>1175</v>
      </c>
      <c r="E1743" s="4" t="s">
        <v>103</v>
      </c>
      <c r="F1743" s="4" t="s">
        <v>131</v>
      </c>
      <c r="G1743" s="4" t="s">
        <v>132</v>
      </c>
      <c r="H1743" s="4" t="s">
        <v>167</v>
      </c>
      <c r="I1743" s="5" t="s">
        <v>4262</v>
      </c>
      <c r="J1743" s="5" t="s">
        <v>1476</v>
      </c>
      <c r="K1743" s="5" t="s">
        <v>4262</v>
      </c>
      <c r="L1743" s="5" t="s">
        <v>145</v>
      </c>
      <c r="M1743" s="4" t="s">
        <v>223</v>
      </c>
      <c r="N1743" s="4" t="s">
        <v>5700</v>
      </c>
      <c r="O1743" s="4" t="s">
        <v>170</v>
      </c>
      <c r="P1743" s="4" t="s">
        <v>5701</v>
      </c>
      <c r="Q1743" s="4" t="s">
        <v>5702</v>
      </c>
      <c r="R1743" s="5">
        <v>60633</v>
      </c>
      <c r="S1743" s="5">
        <v>40</v>
      </c>
      <c r="T1743" s="5">
        <v>40</v>
      </c>
      <c r="U1743" s="4" t="s">
        <v>207</v>
      </c>
      <c r="V1743" s="4" t="s">
        <v>142</v>
      </c>
      <c r="W1743" s="4" t="s">
        <v>103</v>
      </c>
      <c r="X1743" s="4" t="s">
        <v>143</v>
      </c>
      <c r="Y1743" s="4">
        <v>67628</v>
      </c>
      <c r="Z1743" t="str">
        <f t="shared" si="28"/>
        <v>Sep-23</v>
      </c>
    </row>
    <row r="1744" spans="1:26" ht="158.4" x14ac:dyDescent="0.3">
      <c r="A1744" s="10">
        <v>595</v>
      </c>
      <c r="B1744" s="4" t="s">
        <v>129</v>
      </c>
      <c r="C1744" s="4" t="s">
        <v>130</v>
      </c>
      <c r="D1744" s="4" t="s">
        <v>1175</v>
      </c>
      <c r="E1744" s="4" t="s">
        <v>103</v>
      </c>
      <c r="F1744" s="4" t="s">
        <v>131</v>
      </c>
      <c r="G1744" s="4" t="s">
        <v>166</v>
      </c>
      <c r="H1744" s="4" t="s">
        <v>133</v>
      </c>
      <c r="I1744" s="5" t="s">
        <v>4019</v>
      </c>
      <c r="J1744" s="5" t="s">
        <v>598</v>
      </c>
      <c r="K1744" s="5" t="s">
        <v>4019</v>
      </c>
      <c r="L1744" s="5" t="s">
        <v>353</v>
      </c>
      <c r="M1744" s="4" t="s">
        <v>263</v>
      </c>
      <c r="N1744" s="4" t="s">
        <v>5703</v>
      </c>
      <c r="O1744" s="4" t="s">
        <v>103</v>
      </c>
      <c r="P1744" s="4" t="s">
        <v>5703</v>
      </c>
      <c r="Q1744" s="4" t="s">
        <v>5704</v>
      </c>
      <c r="R1744" s="5">
        <v>60669</v>
      </c>
      <c r="S1744" s="5">
        <v>75</v>
      </c>
      <c r="T1744" s="5">
        <v>75</v>
      </c>
      <c r="U1744" s="4" t="s">
        <v>1233</v>
      </c>
      <c r="V1744" s="4" t="s">
        <v>151</v>
      </c>
      <c r="W1744" s="4" t="s">
        <v>103</v>
      </c>
      <c r="X1744" s="4" t="s">
        <v>143</v>
      </c>
      <c r="Y1744" s="4" t="s">
        <v>103</v>
      </c>
      <c r="Z1744" t="str">
        <f t="shared" si="28"/>
        <v>Sep-23</v>
      </c>
    </row>
    <row r="1745" spans="1:26" ht="43.2" x14ac:dyDescent="0.3">
      <c r="A1745" s="10">
        <v>596</v>
      </c>
      <c r="B1745" s="4" t="s">
        <v>129</v>
      </c>
      <c r="C1745" s="4" t="s">
        <v>130</v>
      </c>
      <c r="D1745" s="4" t="s">
        <v>1175</v>
      </c>
      <c r="E1745" s="4" t="s">
        <v>103</v>
      </c>
      <c r="F1745" s="4" t="s">
        <v>131</v>
      </c>
      <c r="G1745" s="4" t="s">
        <v>166</v>
      </c>
      <c r="H1745" s="4" t="s">
        <v>133</v>
      </c>
      <c r="I1745" s="5" t="s">
        <v>4027</v>
      </c>
      <c r="J1745" s="5" t="s">
        <v>229</v>
      </c>
      <c r="K1745" s="5" t="s">
        <v>4027</v>
      </c>
      <c r="L1745" s="5" t="s">
        <v>550</v>
      </c>
      <c r="M1745" s="4" t="s">
        <v>263</v>
      </c>
      <c r="N1745" s="4" t="s">
        <v>5705</v>
      </c>
      <c r="O1745" s="4" t="s">
        <v>103</v>
      </c>
      <c r="P1745" s="4" t="s">
        <v>5705</v>
      </c>
      <c r="Q1745" s="4" t="s">
        <v>5706</v>
      </c>
      <c r="R1745" s="5">
        <v>60709</v>
      </c>
      <c r="S1745" s="5">
        <v>180</v>
      </c>
      <c r="T1745" s="5">
        <v>180</v>
      </c>
      <c r="U1745" s="4" t="s">
        <v>5707</v>
      </c>
      <c r="V1745" s="4" t="s">
        <v>197</v>
      </c>
      <c r="W1745" s="4" t="s">
        <v>103</v>
      </c>
      <c r="X1745" s="4" t="s">
        <v>394</v>
      </c>
      <c r="Y1745" s="4" t="s">
        <v>388</v>
      </c>
      <c r="Z1745" t="str">
        <f t="shared" si="28"/>
        <v>Sep-23</v>
      </c>
    </row>
    <row r="1746" spans="1:26" ht="43.2" x14ac:dyDescent="0.3">
      <c r="A1746" s="10">
        <v>597</v>
      </c>
      <c r="B1746" s="4" t="s">
        <v>129</v>
      </c>
      <c r="C1746" s="4" t="s">
        <v>130</v>
      </c>
      <c r="D1746" s="4" t="s">
        <v>1175</v>
      </c>
      <c r="E1746" s="4" t="s">
        <v>103</v>
      </c>
      <c r="F1746" s="4" t="s">
        <v>131</v>
      </c>
      <c r="G1746" s="4" t="s">
        <v>132</v>
      </c>
      <c r="H1746" s="4" t="s">
        <v>167</v>
      </c>
      <c r="I1746" s="5" t="s">
        <v>4038</v>
      </c>
      <c r="J1746" s="5" t="s">
        <v>360</v>
      </c>
      <c r="K1746" s="5" t="s">
        <v>4038</v>
      </c>
      <c r="L1746" s="5" t="s">
        <v>537</v>
      </c>
      <c r="M1746" s="4" t="s">
        <v>223</v>
      </c>
      <c r="N1746" s="4" t="s">
        <v>5708</v>
      </c>
      <c r="O1746" s="4" t="s">
        <v>103</v>
      </c>
      <c r="P1746" s="4" t="s">
        <v>5686</v>
      </c>
      <c r="Q1746" s="4" t="s">
        <v>5709</v>
      </c>
      <c r="R1746" s="5">
        <v>60742</v>
      </c>
      <c r="S1746" s="5">
        <v>55</v>
      </c>
      <c r="T1746" s="5">
        <v>55</v>
      </c>
      <c r="U1746" s="4" t="s">
        <v>5710</v>
      </c>
      <c r="V1746" s="4" t="s">
        <v>142</v>
      </c>
      <c r="W1746" s="4" t="s">
        <v>103</v>
      </c>
      <c r="X1746" s="4" t="s">
        <v>143</v>
      </c>
      <c r="Y1746" s="4">
        <v>67677</v>
      </c>
      <c r="Z1746" t="str">
        <f t="shared" si="28"/>
        <v>Sep-23</v>
      </c>
    </row>
    <row r="1747" spans="1:26" ht="43.2" x14ac:dyDescent="0.3">
      <c r="A1747" s="10">
        <v>598</v>
      </c>
      <c r="B1747" s="4" t="s">
        <v>129</v>
      </c>
      <c r="C1747" s="4" t="s">
        <v>130</v>
      </c>
      <c r="D1747" s="4" t="s">
        <v>1175</v>
      </c>
      <c r="E1747" s="4" t="s">
        <v>103</v>
      </c>
      <c r="F1747" s="4" t="s">
        <v>131</v>
      </c>
      <c r="G1747" s="4" t="s">
        <v>132</v>
      </c>
      <c r="H1747" s="4" t="s">
        <v>133</v>
      </c>
      <c r="I1747" s="5" t="s">
        <v>4038</v>
      </c>
      <c r="J1747" s="5" t="s">
        <v>302</v>
      </c>
      <c r="K1747" s="5" t="s">
        <v>4038</v>
      </c>
      <c r="L1747" s="5" t="s">
        <v>1468</v>
      </c>
      <c r="M1747" s="4" t="s">
        <v>137</v>
      </c>
      <c r="N1747" s="4" t="s">
        <v>5711</v>
      </c>
      <c r="O1747" s="4" t="s">
        <v>103</v>
      </c>
      <c r="P1747" s="4" t="s">
        <v>5712</v>
      </c>
      <c r="Q1747" s="4" t="s">
        <v>5713</v>
      </c>
      <c r="R1747" s="5">
        <v>60734</v>
      </c>
      <c r="S1747" s="5">
        <v>45</v>
      </c>
      <c r="T1747" s="5">
        <v>45</v>
      </c>
      <c r="U1747" s="4" t="s">
        <v>103</v>
      </c>
      <c r="V1747" s="4" t="s">
        <v>197</v>
      </c>
      <c r="W1747" s="4" t="s">
        <v>103</v>
      </c>
      <c r="X1747" s="4" t="s">
        <v>143</v>
      </c>
      <c r="Y1747" s="4">
        <v>67675</v>
      </c>
      <c r="Z1747" t="str">
        <f t="shared" si="28"/>
        <v>Sep-23</v>
      </c>
    </row>
    <row r="1748" spans="1:26" ht="57.6" x14ac:dyDescent="0.3">
      <c r="A1748" s="10">
        <v>599</v>
      </c>
      <c r="B1748" s="4" t="s">
        <v>129</v>
      </c>
      <c r="C1748" s="4" t="s">
        <v>130</v>
      </c>
      <c r="D1748" s="4" t="s">
        <v>1175</v>
      </c>
      <c r="E1748" s="4" t="s">
        <v>103</v>
      </c>
      <c r="F1748" s="4" t="s">
        <v>131</v>
      </c>
      <c r="G1748" s="4" t="s">
        <v>132</v>
      </c>
      <c r="H1748" s="4" t="s">
        <v>167</v>
      </c>
      <c r="I1748" s="5" t="s">
        <v>4038</v>
      </c>
      <c r="J1748" s="5" t="s">
        <v>365</v>
      </c>
      <c r="K1748" s="5" t="s">
        <v>4038</v>
      </c>
      <c r="L1748" s="5" t="s">
        <v>760</v>
      </c>
      <c r="M1748" s="4" t="s">
        <v>223</v>
      </c>
      <c r="N1748" s="4" t="s">
        <v>5714</v>
      </c>
      <c r="O1748" s="4" t="s">
        <v>170</v>
      </c>
      <c r="P1748" s="4" t="s">
        <v>5714</v>
      </c>
      <c r="Q1748" s="4" t="s">
        <v>5715</v>
      </c>
      <c r="R1748" s="5">
        <v>60727</v>
      </c>
      <c r="S1748" s="5">
        <v>60</v>
      </c>
      <c r="T1748" s="5">
        <v>60</v>
      </c>
      <c r="U1748" s="4" t="s">
        <v>4009</v>
      </c>
      <c r="V1748" s="4" t="s">
        <v>151</v>
      </c>
      <c r="W1748" s="4" t="s">
        <v>103</v>
      </c>
      <c r="X1748" s="4" t="s">
        <v>143</v>
      </c>
      <c r="Y1748" s="4" t="s">
        <v>159</v>
      </c>
      <c r="Z1748" t="str">
        <f t="shared" si="28"/>
        <v>Sep-23</v>
      </c>
    </row>
    <row r="1749" spans="1:26" ht="57.6" x14ac:dyDescent="0.3">
      <c r="A1749" s="10">
        <v>600</v>
      </c>
      <c r="B1749" s="4" t="s">
        <v>129</v>
      </c>
      <c r="C1749" s="4" t="s">
        <v>130</v>
      </c>
      <c r="D1749" s="4" t="s">
        <v>1175</v>
      </c>
      <c r="E1749" s="4" t="s">
        <v>103</v>
      </c>
      <c r="F1749" s="4" t="s">
        <v>131</v>
      </c>
      <c r="G1749" s="4" t="s">
        <v>166</v>
      </c>
      <c r="H1749" s="4" t="s">
        <v>167</v>
      </c>
      <c r="I1749" s="5" t="s">
        <v>4039</v>
      </c>
      <c r="J1749" s="5" t="s">
        <v>464</v>
      </c>
      <c r="K1749" s="5" t="s">
        <v>4039</v>
      </c>
      <c r="L1749" s="5" t="s">
        <v>235</v>
      </c>
      <c r="M1749" s="4" t="s">
        <v>168</v>
      </c>
      <c r="N1749" s="4" t="s">
        <v>5716</v>
      </c>
      <c r="O1749" s="4" t="s">
        <v>170</v>
      </c>
      <c r="P1749" s="4" t="s">
        <v>5716</v>
      </c>
      <c r="Q1749" s="4" t="s">
        <v>5717</v>
      </c>
      <c r="R1749" s="5">
        <v>60766</v>
      </c>
      <c r="S1749" s="5">
        <v>240</v>
      </c>
      <c r="T1749" s="5">
        <v>240</v>
      </c>
      <c r="U1749" s="4" t="s">
        <v>5718</v>
      </c>
      <c r="V1749" s="4" t="s">
        <v>197</v>
      </c>
      <c r="W1749" s="4" t="s">
        <v>103</v>
      </c>
      <c r="X1749" s="4" t="s">
        <v>143</v>
      </c>
      <c r="Y1749" s="4" t="s">
        <v>103</v>
      </c>
      <c r="Z1749" t="str">
        <f t="shared" si="28"/>
        <v>Sep-23</v>
      </c>
    </row>
    <row r="1750" spans="1:26" ht="43.2" x14ac:dyDescent="0.3">
      <c r="A1750" s="10">
        <v>601</v>
      </c>
      <c r="B1750" s="4" t="s">
        <v>129</v>
      </c>
      <c r="C1750" s="4" t="s">
        <v>130</v>
      </c>
      <c r="D1750" s="4" t="s">
        <v>1175</v>
      </c>
      <c r="E1750" s="4" t="s">
        <v>103</v>
      </c>
      <c r="F1750" s="4" t="s">
        <v>131</v>
      </c>
      <c r="G1750" s="4" t="s">
        <v>132</v>
      </c>
      <c r="H1750" s="4" t="s">
        <v>133</v>
      </c>
      <c r="I1750" s="5" t="s">
        <v>4052</v>
      </c>
      <c r="J1750" s="5" t="s">
        <v>222</v>
      </c>
      <c r="K1750" s="5" t="s">
        <v>4052</v>
      </c>
      <c r="L1750" s="5" t="s">
        <v>459</v>
      </c>
      <c r="M1750" s="4" t="s">
        <v>137</v>
      </c>
      <c r="N1750" s="4" t="s">
        <v>5719</v>
      </c>
      <c r="O1750" s="4" t="s">
        <v>103</v>
      </c>
      <c r="P1750" s="4" t="s">
        <v>5720</v>
      </c>
      <c r="Q1750" s="4" t="s">
        <v>718</v>
      </c>
      <c r="R1750" s="5">
        <v>60868</v>
      </c>
      <c r="S1750" s="5">
        <v>30</v>
      </c>
      <c r="T1750" s="5">
        <v>30</v>
      </c>
      <c r="U1750" s="4" t="s">
        <v>1985</v>
      </c>
      <c r="V1750" s="4" t="s">
        <v>197</v>
      </c>
      <c r="W1750" s="4" t="s">
        <v>103</v>
      </c>
      <c r="X1750" s="4" t="s">
        <v>143</v>
      </c>
      <c r="Y1750" s="4">
        <v>67811</v>
      </c>
      <c r="Z1750" t="str">
        <f t="shared" si="28"/>
        <v>Oct-23</v>
      </c>
    </row>
    <row r="1751" spans="1:26" ht="43.2" x14ac:dyDescent="0.3">
      <c r="A1751" s="10">
        <v>602</v>
      </c>
      <c r="B1751" s="4" t="s">
        <v>129</v>
      </c>
      <c r="C1751" s="4" t="s">
        <v>130</v>
      </c>
      <c r="D1751" s="4" t="s">
        <v>1175</v>
      </c>
      <c r="E1751" s="4" t="s">
        <v>103</v>
      </c>
      <c r="F1751" s="4" t="s">
        <v>131</v>
      </c>
      <c r="G1751" s="4" t="s">
        <v>132</v>
      </c>
      <c r="H1751" s="4" t="s">
        <v>167</v>
      </c>
      <c r="I1751" s="5" t="s">
        <v>4062</v>
      </c>
      <c r="J1751" s="5" t="s">
        <v>487</v>
      </c>
      <c r="K1751" s="5" t="s">
        <v>4062</v>
      </c>
      <c r="L1751" s="5" t="s">
        <v>191</v>
      </c>
      <c r="M1751" s="4" t="s">
        <v>223</v>
      </c>
      <c r="N1751" s="4" t="s">
        <v>5721</v>
      </c>
      <c r="O1751" s="4" t="s">
        <v>103</v>
      </c>
      <c r="P1751" s="4" t="s">
        <v>5721</v>
      </c>
      <c r="Q1751" s="4" t="s">
        <v>5722</v>
      </c>
      <c r="R1751" s="5">
        <v>60836</v>
      </c>
      <c r="S1751" s="5">
        <v>600</v>
      </c>
      <c r="T1751" s="5">
        <v>600</v>
      </c>
      <c r="U1751" s="4" t="s">
        <v>5723</v>
      </c>
      <c r="V1751" s="4" t="s">
        <v>142</v>
      </c>
      <c r="W1751" s="4" t="s">
        <v>103</v>
      </c>
      <c r="X1751" s="4" t="s">
        <v>143</v>
      </c>
      <c r="Y1751" s="4" t="s">
        <v>152</v>
      </c>
      <c r="Z1751" t="str">
        <f t="shared" si="28"/>
        <v>Oct-23</v>
      </c>
    </row>
    <row r="1752" spans="1:26" ht="57.6" x14ac:dyDescent="0.3">
      <c r="A1752" s="10">
        <v>603</v>
      </c>
      <c r="B1752" s="4" t="s">
        <v>129</v>
      </c>
      <c r="C1752" s="4" t="s">
        <v>130</v>
      </c>
      <c r="D1752" s="4" t="s">
        <v>1175</v>
      </c>
      <c r="E1752" s="4" t="s">
        <v>103</v>
      </c>
      <c r="F1752" s="4" t="s">
        <v>131</v>
      </c>
      <c r="G1752" s="4" t="s">
        <v>132</v>
      </c>
      <c r="H1752" s="4" t="s">
        <v>167</v>
      </c>
      <c r="I1752" s="5" t="s">
        <v>4082</v>
      </c>
      <c r="J1752" s="5" t="s">
        <v>160</v>
      </c>
      <c r="K1752" s="5" t="s">
        <v>4082</v>
      </c>
      <c r="L1752" s="5" t="s">
        <v>161</v>
      </c>
      <c r="M1752" s="4" t="s">
        <v>223</v>
      </c>
      <c r="N1752" s="4" t="s">
        <v>5724</v>
      </c>
      <c r="O1752" s="4" t="s">
        <v>170</v>
      </c>
      <c r="P1752" s="4" t="s">
        <v>5724</v>
      </c>
      <c r="Q1752" s="4" t="s">
        <v>5725</v>
      </c>
      <c r="R1752" s="5">
        <v>60920</v>
      </c>
      <c r="S1752" s="5">
        <v>30</v>
      </c>
      <c r="T1752" s="5">
        <v>30</v>
      </c>
      <c r="U1752" s="4" t="s">
        <v>103</v>
      </c>
      <c r="V1752" s="4" t="s">
        <v>142</v>
      </c>
      <c r="W1752" s="4" t="s">
        <v>103</v>
      </c>
      <c r="X1752" s="4" t="s">
        <v>143</v>
      </c>
      <c r="Y1752" s="4">
        <v>67895</v>
      </c>
      <c r="Z1752" t="str">
        <f t="shared" si="28"/>
        <v>Oct-23</v>
      </c>
    </row>
    <row r="1753" spans="1:26" ht="43.2" x14ac:dyDescent="0.3">
      <c r="A1753" s="10">
        <v>604</v>
      </c>
      <c r="B1753" s="4" t="s">
        <v>129</v>
      </c>
      <c r="C1753" s="4" t="s">
        <v>130</v>
      </c>
      <c r="D1753" s="4" t="s">
        <v>1175</v>
      </c>
      <c r="E1753" s="4" t="s">
        <v>103</v>
      </c>
      <c r="F1753" s="4" t="s">
        <v>131</v>
      </c>
      <c r="G1753" s="4" t="s">
        <v>132</v>
      </c>
      <c r="H1753" s="4" t="s">
        <v>133</v>
      </c>
      <c r="I1753" s="5" t="s">
        <v>4200</v>
      </c>
      <c r="J1753" s="5" t="s">
        <v>4226</v>
      </c>
      <c r="K1753" s="5" t="s">
        <v>4200</v>
      </c>
      <c r="L1753" s="5" t="s">
        <v>154</v>
      </c>
      <c r="M1753" s="4" t="s">
        <v>137</v>
      </c>
      <c r="N1753" s="4" t="s">
        <v>5726</v>
      </c>
      <c r="O1753" s="4" t="s">
        <v>103</v>
      </c>
      <c r="P1753" s="4" t="s">
        <v>5727</v>
      </c>
      <c r="Q1753" s="4" t="s">
        <v>5728</v>
      </c>
      <c r="R1753" s="5">
        <v>61124</v>
      </c>
      <c r="S1753" s="5">
        <v>75</v>
      </c>
      <c r="T1753" s="5">
        <v>75</v>
      </c>
      <c r="U1753" s="4" t="s">
        <v>267</v>
      </c>
      <c r="V1753" s="4" t="s">
        <v>142</v>
      </c>
      <c r="W1753" s="4" t="s">
        <v>103</v>
      </c>
      <c r="X1753" s="4" t="s">
        <v>143</v>
      </c>
      <c r="Y1753" s="4">
        <v>68039</v>
      </c>
      <c r="Z1753" t="str">
        <f t="shared" si="28"/>
        <v>Nov-23</v>
      </c>
    </row>
    <row r="1754" spans="1:26" ht="57.6" x14ac:dyDescent="0.3">
      <c r="A1754" s="10">
        <v>605</v>
      </c>
      <c r="B1754" s="4" t="s">
        <v>129</v>
      </c>
      <c r="C1754" s="4" t="s">
        <v>130</v>
      </c>
      <c r="D1754" s="4" t="s">
        <v>1175</v>
      </c>
      <c r="E1754" s="4" t="s">
        <v>103</v>
      </c>
      <c r="F1754" s="4" t="s">
        <v>131</v>
      </c>
      <c r="G1754" s="4" t="s">
        <v>132</v>
      </c>
      <c r="H1754" s="4" t="s">
        <v>167</v>
      </c>
      <c r="I1754" s="5" t="s">
        <v>4200</v>
      </c>
      <c r="J1754" s="5" t="s">
        <v>155</v>
      </c>
      <c r="K1754" s="5" t="s">
        <v>4200</v>
      </c>
      <c r="L1754" s="5" t="s">
        <v>353</v>
      </c>
      <c r="M1754" s="4" t="s">
        <v>223</v>
      </c>
      <c r="N1754" s="4" t="s">
        <v>5729</v>
      </c>
      <c r="O1754" s="4" t="s">
        <v>170</v>
      </c>
      <c r="P1754" s="4" t="s">
        <v>5729</v>
      </c>
      <c r="Q1754" s="4" t="s">
        <v>5730</v>
      </c>
      <c r="R1754" s="5">
        <v>61108</v>
      </c>
      <c r="S1754" s="5">
        <v>180</v>
      </c>
      <c r="T1754" s="5">
        <v>180</v>
      </c>
      <c r="U1754" s="4" t="s">
        <v>663</v>
      </c>
      <c r="V1754" s="4" t="s">
        <v>151</v>
      </c>
      <c r="W1754" s="4" t="s">
        <v>103</v>
      </c>
      <c r="X1754" s="4" t="s">
        <v>143</v>
      </c>
      <c r="Y1754" s="4" t="s">
        <v>5731</v>
      </c>
      <c r="Z1754" t="str">
        <f t="shared" si="28"/>
        <v>Nov-23</v>
      </c>
    </row>
    <row r="1755" spans="1:26" ht="57.6" x14ac:dyDescent="0.3">
      <c r="A1755" s="10">
        <v>606</v>
      </c>
      <c r="B1755" s="4" t="s">
        <v>129</v>
      </c>
      <c r="C1755" s="4" t="s">
        <v>130</v>
      </c>
      <c r="D1755" s="4" t="s">
        <v>1175</v>
      </c>
      <c r="E1755" s="4" t="s">
        <v>103</v>
      </c>
      <c r="F1755" s="4" t="s">
        <v>131</v>
      </c>
      <c r="G1755" s="4" t="s">
        <v>132</v>
      </c>
      <c r="H1755" s="4" t="s">
        <v>167</v>
      </c>
      <c r="I1755" s="5" t="s">
        <v>4130</v>
      </c>
      <c r="J1755" s="5" t="s">
        <v>136</v>
      </c>
      <c r="K1755" s="5" t="s">
        <v>4130</v>
      </c>
      <c r="L1755" s="5" t="s">
        <v>487</v>
      </c>
      <c r="M1755" s="4" t="s">
        <v>223</v>
      </c>
      <c r="N1755" s="4" t="s">
        <v>5732</v>
      </c>
      <c r="O1755" s="4" t="s">
        <v>170</v>
      </c>
      <c r="P1755" s="4" t="s">
        <v>5732</v>
      </c>
      <c r="Q1755" s="4" t="s">
        <v>5733</v>
      </c>
      <c r="R1755" s="5">
        <v>61179</v>
      </c>
      <c r="S1755" s="5">
        <v>60</v>
      </c>
      <c r="T1755" s="5">
        <v>60</v>
      </c>
      <c r="U1755" s="4" t="s">
        <v>103</v>
      </c>
      <c r="V1755" s="4" t="s">
        <v>142</v>
      </c>
      <c r="W1755" s="4" t="s">
        <v>103</v>
      </c>
      <c r="X1755" s="4" t="s">
        <v>143</v>
      </c>
      <c r="Y1755" s="4">
        <v>68073</v>
      </c>
      <c r="Z1755" t="str">
        <f t="shared" si="28"/>
        <v>Nov-23</v>
      </c>
    </row>
    <row r="1756" spans="1:26" ht="43.2" x14ac:dyDescent="0.3">
      <c r="A1756" s="10">
        <v>607</v>
      </c>
      <c r="B1756" s="4" t="s">
        <v>129</v>
      </c>
      <c r="C1756" s="4" t="s">
        <v>130</v>
      </c>
      <c r="D1756" s="4" t="s">
        <v>1175</v>
      </c>
      <c r="E1756" s="4" t="s">
        <v>103</v>
      </c>
      <c r="F1756" s="4" t="s">
        <v>131</v>
      </c>
      <c r="G1756" s="4" t="s">
        <v>132</v>
      </c>
      <c r="H1756" s="4" t="s">
        <v>133</v>
      </c>
      <c r="I1756" s="5" t="s">
        <v>4368</v>
      </c>
      <c r="J1756" s="5" t="s">
        <v>467</v>
      </c>
      <c r="K1756" s="5" t="s">
        <v>4368</v>
      </c>
      <c r="L1756" s="5" t="s">
        <v>346</v>
      </c>
      <c r="M1756" s="4" t="s">
        <v>137</v>
      </c>
      <c r="N1756" s="4" t="s">
        <v>5734</v>
      </c>
      <c r="O1756" s="4" t="s">
        <v>103</v>
      </c>
      <c r="P1756" s="4" t="s">
        <v>5735</v>
      </c>
      <c r="Q1756" s="4" t="s">
        <v>5736</v>
      </c>
      <c r="R1756" s="5">
        <v>61191</v>
      </c>
      <c r="S1756" s="5">
        <v>25</v>
      </c>
      <c r="T1756" s="5">
        <v>25</v>
      </c>
      <c r="U1756" s="4" t="s">
        <v>651</v>
      </c>
      <c r="V1756" s="4" t="s">
        <v>151</v>
      </c>
      <c r="W1756" s="4" t="s">
        <v>103</v>
      </c>
      <c r="X1756" s="4" t="s">
        <v>143</v>
      </c>
      <c r="Y1756" s="4">
        <v>68080</v>
      </c>
      <c r="Z1756" t="str">
        <f t="shared" si="28"/>
        <v>Nov-23</v>
      </c>
    </row>
    <row r="1757" spans="1:26" ht="57.6" x14ac:dyDescent="0.3">
      <c r="A1757" s="10">
        <v>608</v>
      </c>
      <c r="B1757" s="4" t="s">
        <v>129</v>
      </c>
      <c r="C1757" s="4" t="s">
        <v>130</v>
      </c>
      <c r="D1757" s="4" t="s">
        <v>1175</v>
      </c>
      <c r="E1757" s="4" t="s">
        <v>103</v>
      </c>
      <c r="F1757" s="4" t="s">
        <v>131</v>
      </c>
      <c r="G1757" s="4" t="s">
        <v>132</v>
      </c>
      <c r="H1757" s="4" t="s">
        <v>133</v>
      </c>
      <c r="I1757" s="5" t="s">
        <v>4134</v>
      </c>
      <c r="J1757" s="5" t="s">
        <v>884</v>
      </c>
      <c r="K1757" s="5" t="s">
        <v>4134</v>
      </c>
      <c r="L1757" s="5" t="s">
        <v>2013</v>
      </c>
      <c r="M1757" s="4" t="s">
        <v>137</v>
      </c>
      <c r="N1757" s="4" t="s">
        <v>5737</v>
      </c>
      <c r="O1757" s="4" t="s">
        <v>5738</v>
      </c>
      <c r="P1757" s="4" t="s">
        <v>5739</v>
      </c>
      <c r="Q1757" s="4" t="s">
        <v>5740</v>
      </c>
      <c r="R1757" s="5">
        <v>61259</v>
      </c>
      <c r="S1757" s="5">
        <v>35</v>
      </c>
      <c r="T1757" s="5">
        <v>35</v>
      </c>
      <c r="U1757" s="4" t="s">
        <v>4139</v>
      </c>
      <c r="V1757" s="4" t="s">
        <v>197</v>
      </c>
      <c r="W1757" s="4" t="s">
        <v>103</v>
      </c>
      <c r="X1757" s="4" t="s">
        <v>143</v>
      </c>
      <c r="Y1757" s="4">
        <v>68510</v>
      </c>
      <c r="Z1757" t="str">
        <f t="shared" si="28"/>
        <v>Nov-23</v>
      </c>
    </row>
    <row r="1758" spans="1:26" ht="43.2" x14ac:dyDescent="0.3">
      <c r="A1758" s="10">
        <v>609</v>
      </c>
      <c r="B1758" s="4" t="s">
        <v>129</v>
      </c>
      <c r="C1758" s="4" t="s">
        <v>130</v>
      </c>
      <c r="D1758" s="4" t="s">
        <v>1175</v>
      </c>
      <c r="E1758" s="4" t="s">
        <v>103</v>
      </c>
      <c r="F1758" s="4" t="s">
        <v>131</v>
      </c>
      <c r="G1758" s="4" t="s">
        <v>132</v>
      </c>
      <c r="H1758" s="4" t="s">
        <v>167</v>
      </c>
      <c r="I1758" s="5" t="s">
        <v>4346</v>
      </c>
      <c r="J1758" s="5" t="s">
        <v>550</v>
      </c>
      <c r="K1758" s="5" t="s">
        <v>4346</v>
      </c>
      <c r="L1758" s="5" t="s">
        <v>427</v>
      </c>
      <c r="M1758" s="4" t="s">
        <v>223</v>
      </c>
      <c r="N1758" s="4" t="s">
        <v>5741</v>
      </c>
      <c r="O1758" s="4" t="s">
        <v>103</v>
      </c>
      <c r="P1758" s="4" t="s">
        <v>5742</v>
      </c>
      <c r="Q1758" s="4" t="s">
        <v>5743</v>
      </c>
      <c r="R1758" s="5">
        <v>61335</v>
      </c>
      <c r="S1758" s="5">
        <v>330</v>
      </c>
      <c r="T1758" s="5">
        <v>330</v>
      </c>
      <c r="U1758" s="4" t="s">
        <v>4290</v>
      </c>
      <c r="V1758" s="4" t="s">
        <v>142</v>
      </c>
      <c r="W1758" s="4" t="s">
        <v>103</v>
      </c>
      <c r="X1758" s="4" t="s">
        <v>143</v>
      </c>
      <c r="Y1758" s="4" t="s">
        <v>152</v>
      </c>
      <c r="Z1758" t="str">
        <f t="shared" si="28"/>
        <v>Dec-23</v>
      </c>
    </row>
    <row r="1759" spans="1:26" ht="43.2" x14ac:dyDescent="0.3">
      <c r="A1759" s="10">
        <v>610</v>
      </c>
      <c r="B1759" s="4" t="s">
        <v>129</v>
      </c>
      <c r="C1759" s="4" t="s">
        <v>130</v>
      </c>
      <c r="D1759" s="4" t="s">
        <v>1175</v>
      </c>
      <c r="E1759" s="4" t="s">
        <v>103</v>
      </c>
      <c r="F1759" s="4" t="s">
        <v>131</v>
      </c>
      <c r="G1759" s="4" t="s">
        <v>132</v>
      </c>
      <c r="H1759" s="4" t="s">
        <v>167</v>
      </c>
      <c r="I1759" s="5" t="s">
        <v>4637</v>
      </c>
      <c r="J1759" s="5" t="s">
        <v>550</v>
      </c>
      <c r="K1759" s="5" t="s">
        <v>4637</v>
      </c>
      <c r="L1759" s="5" t="s">
        <v>1697</v>
      </c>
      <c r="M1759" s="4" t="s">
        <v>223</v>
      </c>
      <c r="N1759" s="4" t="s">
        <v>5744</v>
      </c>
      <c r="O1759" s="4" t="s">
        <v>103</v>
      </c>
      <c r="P1759" s="4" t="s">
        <v>5745</v>
      </c>
      <c r="Q1759" s="4" t="s">
        <v>5746</v>
      </c>
      <c r="R1759" s="5">
        <v>61345</v>
      </c>
      <c r="S1759" s="5">
        <v>45</v>
      </c>
      <c r="T1759" s="5">
        <v>45</v>
      </c>
      <c r="U1759" s="4" t="s">
        <v>370</v>
      </c>
      <c r="V1759" s="4" t="s">
        <v>142</v>
      </c>
      <c r="W1759" s="4" t="s">
        <v>103</v>
      </c>
      <c r="X1759" s="4" t="s">
        <v>143</v>
      </c>
      <c r="Y1759" s="4" t="s">
        <v>152</v>
      </c>
      <c r="Z1759" t="str">
        <f t="shared" si="28"/>
        <v>Dec-23</v>
      </c>
    </row>
    <row r="1760" spans="1:26" ht="43.2" x14ac:dyDescent="0.3">
      <c r="A1760" s="10">
        <v>611</v>
      </c>
      <c r="B1760" s="4" t="s">
        <v>129</v>
      </c>
      <c r="C1760" s="4" t="s">
        <v>130</v>
      </c>
      <c r="D1760" s="4" t="s">
        <v>1175</v>
      </c>
      <c r="E1760" s="4" t="s">
        <v>103</v>
      </c>
      <c r="F1760" s="4" t="s">
        <v>131</v>
      </c>
      <c r="G1760" s="4" t="s">
        <v>132</v>
      </c>
      <c r="H1760" s="4" t="s">
        <v>167</v>
      </c>
      <c r="I1760" s="5" t="s">
        <v>5248</v>
      </c>
      <c r="J1760" s="5" t="s">
        <v>550</v>
      </c>
      <c r="K1760" s="5" t="s">
        <v>5248</v>
      </c>
      <c r="L1760" s="5" t="s">
        <v>1205</v>
      </c>
      <c r="M1760" s="4" t="s">
        <v>223</v>
      </c>
      <c r="N1760" s="4" t="s">
        <v>5747</v>
      </c>
      <c r="O1760" s="4" t="s">
        <v>103</v>
      </c>
      <c r="P1760" s="4" t="s">
        <v>5748</v>
      </c>
      <c r="Q1760" s="4" t="s">
        <v>5749</v>
      </c>
      <c r="R1760" s="5">
        <v>61356</v>
      </c>
      <c r="S1760" s="5">
        <v>105</v>
      </c>
      <c r="T1760" s="5">
        <v>105</v>
      </c>
      <c r="U1760" s="4" t="s">
        <v>620</v>
      </c>
      <c r="V1760" s="4" t="s">
        <v>142</v>
      </c>
      <c r="W1760" s="4" t="s">
        <v>103</v>
      </c>
      <c r="X1760" s="4" t="s">
        <v>143</v>
      </c>
      <c r="Y1760" s="4" t="s">
        <v>152</v>
      </c>
      <c r="Z1760" t="str">
        <f t="shared" si="28"/>
        <v>Dec-23</v>
      </c>
    </row>
    <row r="1761" spans="1:26" ht="43.2" x14ac:dyDescent="0.3">
      <c r="A1761" s="10">
        <v>612</v>
      </c>
      <c r="B1761" s="4" t="s">
        <v>129</v>
      </c>
      <c r="C1761" s="4" t="s">
        <v>130</v>
      </c>
      <c r="D1761" s="4" t="s">
        <v>1175</v>
      </c>
      <c r="E1761" s="4" t="s">
        <v>103</v>
      </c>
      <c r="F1761" s="4" t="s">
        <v>131</v>
      </c>
      <c r="G1761" s="4" t="s">
        <v>166</v>
      </c>
      <c r="H1761" s="4" t="s">
        <v>133</v>
      </c>
      <c r="I1761" s="5" t="s">
        <v>4147</v>
      </c>
      <c r="J1761" s="5" t="s">
        <v>1115</v>
      </c>
      <c r="K1761" s="5" t="s">
        <v>4147</v>
      </c>
      <c r="L1761" s="5" t="s">
        <v>677</v>
      </c>
      <c r="M1761" s="4" t="s">
        <v>263</v>
      </c>
      <c r="N1761" s="4" t="s">
        <v>5750</v>
      </c>
      <c r="O1761" s="4" t="s">
        <v>103</v>
      </c>
      <c r="P1761" s="4" t="s">
        <v>5751</v>
      </c>
      <c r="Q1761" s="4" t="s">
        <v>931</v>
      </c>
      <c r="R1761" s="5">
        <v>61408</v>
      </c>
      <c r="S1761" s="5">
        <v>30</v>
      </c>
      <c r="T1761" s="5">
        <v>30</v>
      </c>
      <c r="U1761" s="4" t="s">
        <v>606</v>
      </c>
      <c r="V1761" s="4" t="s">
        <v>197</v>
      </c>
      <c r="W1761" s="4" t="s">
        <v>103</v>
      </c>
      <c r="X1761" s="4" t="s">
        <v>143</v>
      </c>
      <c r="Y1761" s="4" t="s">
        <v>103</v>
      </c>
      <c r="Z1761" t="str">
        <f t="shared" si="28"/>
        <v>Dec-23</v>
      </c>
    </row>
    <row r="1762" spans="1:26" ht="86.4" x14ac:dyDescent="0.3">
      <c r="A1762" s="10">
        <v>613</v>
      </c>
      <c r="B1762" s="4" t="s">
        <v>129</v>
      </c>
      <c r="C1762" s="4" t="s">
        <v>130</v>
      </c>
      <c r="D1762" s="4" t="s">
        <v>1175</v>
      </c>
      <c r="E1762" s="4" t="s">
        <v>103</v>
      </c>
      <c r="F1762" s="4" t="s">
        <v>131</v>
      </c>
      <c r="G1762" s="4" t="s">
        <v>132</v>
      </c>
      <c r="H1762" s="4" t="s">
        <v>133</v>
      </c>
      <c r="I1762" s="5" t="s">
        <v>4152</v>
      </c>
      <c r="J1762" s="5" t="s">
        <v>2352</v>
      </c>
      <c r="K1762" s="5" t="s">
        <v>4152</v>
      </c>
      <c r="L1762" s="5" t="s">
        <v>135</v>
      </c>
      <c r="M1762" s="4" t="s">
        <v>137</v>
      </c>
      <c r="N1762" s="4" t="s">
        <v>5752</v>
      </c>
      <c r="O1762" s="4" t="s">
        <v>103</v>
      </c>
      <c r="P1762" s="4" t="s">
        <v>5753</v>
      </c>
      <c r="Q1762" s="4" t="s">
        <v>5753</v>
      </c>
      <c r="R1762" s="5">
        <v>61400</v>
      </c>
      <c r="S1762" s="5">
        <v>90</v>
      </c>
      <c r="T1762" s="5">
        <v>90</v>
      </c>
      <c r="U1762" s="4" t="s">
        <v>1674</v>
      </c>
      <c r="V1762" s="4" t="s">
        <v>142</v>
      </c>
      <c r="W1762" s="4" t="s">
        <v>103</v>
      </c>
      <c r="X1762" s="4" t="s">
        <v>143</v>
      </c>
      <c r="Y1762" s="4" t="s">
        <v>152</v>
      </c>
      <c r="Z1762" t="str">
        <f t="shared" si="28"/>
        <v>Dec-23</v>
      </c>
    </row>
    <row r="1763" spans="1:26" ht="43.2" x14ac:dyDescent="0.3">
      <c r="A1763" s="10">
        <v>614</v>
      </c>
      <c r="B1763" s="4" t="s">
        <v>129</v>
      </c>
      <c r="C1763" s="4" t="s">
        <v>554</v>
      </c>
      <c r="D1763" s="4" t="s">
        <v>5754</v>
      </c>
      <c r="E1763" s="4" t="s">
        <v>103</v>
      </c>
      <c r="F1763" s="4" t="s">
        <v>131</v>
      </c>
      <c r="G1763" s="4" t="s">
        <v>132</v>
      </c>
      <c r="H1763" s="4" t="s">
        <v>167</v>
      </c>
      <c r="I1763" s="5" t="s">
        <v>4313</v>
      </c>
      <c r="J1763" s="5" t="s">
        <v>398</v>
      </c>
      <c r="K1763" s="5" t="s">
        <v>4313</v>
      </c>
      <c r="L1763" s="5" t="s">
        <v>251</v>
      </c>
      <c r="M1763" s="4" t="s">
        <v>223</v>
      </c>
      <c r="N1763" s="4" t="s">
        <v>5755</v>
      </c>
      <c r="O1763" s="4" t="s">
        <v>103</v>
      </c>
      <c r="P1763" s="4" t="s">
        <v>5756</v>
      </c>
      <c r="Q1763" s="4" t="s">
        <v>5757</v>
      </c>
      <c r="R1763" s="5">
        <v>61089</v>
      </c>
      <c r="S1763" s="5">
        <v>50</v>
      </c>
      <c r="T1763" s="5">
        <v>50</v>
      </c>
      <c r="U1763" s="4" t="s">
        <v>196</v>
      </c>
      <c r="V1763" s="4" t="s">
        <v>142</v>
      </c>
      <c r="W1763" s="4" t="s">
        <v>103</v>
      </c>
      <c r="X1763" s="4" t="s">
        <v>143</v>
      </c>
      <c r="Y1763" s="4">
        <v>66432</v>
      </c>
      <c r="Z1763" t="str">
        <f t="shared" si="28"/>
        <v>Oct-23</v>
      </c>
    </row>
    <row r="1764" spans="1:26" ht="43.2" x14ac:dyDescent="0.3">
      <c r="A1764" s="10">
        <v>615</v>
      </c>
      <c r="B1764" s="4" t="s">
        <v>129</v>
      </c>
      <c r="C1764" s="4" t="s">
        <v>130</v>
      </c>
      <c r="D1764" s="4" t="s">
        <v>955</v>
      </c>
      <c r="E1764" s="4" t="s">
        <v>103</v>
      </c>
      <c r="F1764" s="4" t="s">
        <v>131</v>
      </c>
      <c r="G1764" s="4" t="s">
        <v>198</v>
      </c>
      <c r="H1764" s="4" t="s">
        <v>133</v>
      </c>
      <c r="I1764" s="5" t="s">
        <v>3985</v>
      </c>
      <c r="J1764" s="5" t="s">
        <v>3720</v>
      </c>
      <c r="K1764" s="5" t="s">
        <v>3985</v>
      </c>
      <c r="L1764" s="5" t="s">
        <v>5758</v>
      </c>
      <c r="M1764" s="4" t="s">
        <v>137</v>
      </c>
      <c r="N1764" s="4" t="s">
        <v>5759</v>
      </c>
      <c r="O1764" s="4" t="s">
        <v>103</v>
      </c>
      <c r="P1764" s="4" t="s">
        <v>4833</v>
      </c>
      <c r="Q1764" s="4" t="s">
        <v>4833</v>
      </c>
      <c r="R1764" s="5">
        <v>60369</v>
      </c>
      <c r="S1764" s="5">
        <v>97</v>
      </c>
      <c r="T1764" s="5">
        <v>97</v>
      </c>
      <c r="U1764" s="4" t="s">
        <v>5760</v>
      </c>
      <c r="V1764" s="4" t="s">
        <v>142</v>
      </c>
      <c r="W1764" s="4" t="s">
        <v>103</v>
      </c>
      <c r="X1764" s="4" t="s">
        <v>143</v>
      </c>
      <c r="Y1764" s="4" t="s">
        <v>159</v>
      </c>
      <c r="Z1764" t="str">
        <f t="shared" si="28"/>
        <v>Sep-23</v>
      </c>
    </row>
    <row r="1765" spans="1:26" ht="43.2" x14ac:dyDescent="0.3">
      <c r="A1765" s="10">
        <v>616</v>
      </c>
      <c r="B1765" s="4" t="s">
        <v>129</v>
      </c>
      <c r="C1765" s="4" t="s">
        <v>130</v>
      </c>
      <c r="D1765" s="4" t="s">
        <v>955</v>
      </c>
      <c r="E1765" s="4" t="s">
        <v>103</v>
      </c>
      <c r="F1765" s="4" t="s">
        <v>131</v>
      </c>
      <c r="G1765" s="4" t="s">
        <v>166</v>
      </c>
      <c r="H1765" s="4" t="s">
        <v>133</v>
      </c>
      <c r="I1765" s="5" t="s">
        <v>3999</v>
      </c>
      <c r="J1765" s="5" t="s">
        <v>464</v>
      </c>
      <c r="K1765" s="5" t="s">
        <v>3999</v>
      </c>
      <c r="L1765" s="5" t="s">
        <v>435</v>
      </c>
      <c r="M1765" s="4" t="s">
        <v>263</v>
      </c>
      <c r="N1765" s="4" t="s">
        <v>5761</v>
      </c>
      <c r="O1765" s="4" t="s">
        <v>103</v>
      </c>
      <c r="P1765" s="4" t="s">
        <v>937</v>
      </c>
      <c r="Q1765" s="4" t="s">
        <v>938</v>
      </c>
      <c r="R1765" s="5">
        <v>60393</v>
      </c>
      <c r="S1765" s="5">
        <v>30</v>
      </c>
      <c r="T1765" s="5">
        <v>30</v>
      </c>
      <c r="U1765" s="4" t="s">
        <v>4854</v>
      </c>
      <c r="V1765" s="4" t="s">
        <v>197</v>
      </c>
      <c r="W1765" s="4" t="s">
        <v>103</v>
      </c>
      <c r="X1765" s="4" t="s">
        <v>143</v>
      </c>
      <c r="Y1765" s="4" t="s">
        <v>103</v>
      </c>
      <c r="Z1765" t="str">
        <f t="shared" si="28"/>
        <v>Sep-23</v>
      </c>
    </row>
    <row r="1766" spans="1:26" ht="43.2" x14ac:dyDescent="0.3">
      <c r="A1766" s="10">
        <v>617</v>
      </c>
      <c r="B1766" s="4" t="s">
        <v>129</v>
      </c>
      <c r="C1766" s="4" t="s">
        <v>130</v>
      </c>
      <c r="D1766" s="4" t="s">
        <v>955</v>
      </c>
      <c r="E1766" s="4" t="s">
        <v>103</v>
      </c>
      <c r="F1766" s="4" t="s">
        <v>131</v>
      </c>
      <c r="G1766" s="4" t="s">
        <v>198</v>
      </c>
      <c r="H1766" s="4" t="s">
        <v>133</v>
      </c>
      <c r="I1766" s="5" t="s">
        <v>4224</v>
      </c>
      <c r="J1766" s="5" t="s">
        <v>510</v>
      </c>
      <c r="K1766" s="5" t="s">
        <v>4224</v>
      </c>
      <c r="L1766" s="5" t="s">
        <v>235</v>
      </c>
      <c r="M1766" s="4" t="s">
        <v>137</v>
      </c>
      <c r="N1766" s="4" t="s">
        <v>5762</v>
      </c>
      <c r="O1766" s="4" t="s">
        <v>103</v>
      </c>
      <c r="P1766" s="4" t="s">
        <v>5763</v>
      </c>
      <c r="Q1766" s="4" t="s">
        <v>938</v>
      </c>
      <c r="R1766" s="5">
        <v>60546</v>
      </c>
      <c r="S1766" s="5">
        <v>20</v>
      </c>
      <c r="T1766" s="5">
        <v>20</v>
      </c>
      <c r="U1766" s="4" t="s">
        <v>458</v>
      </c>
      <c r="V1766" s="4" t="s">
        <v>197</v>
      </c>
      <c r="W1766" s="4" t="s">
        <v>103</v>
      </c>
      <c r="X1766" s="4" t="s">
        <v>143</v>
      </c>
      <c r="Y1766" s="4">
        <v>66142</v>
      </c>
      <c r="Z1766" t="str">
        <f t="shared" si="28"/>
        <v>Sep-23</v>
      </c>
    </row>
    <row r="1767" spans="1:26" ht="43.2" x14ac:dyDescent="0.3">
      <c r="A1767" s="10">
        <v>618</v>
      </c>
      <c r="B1767" s="4" t="s">
        <v>129</v>
      </c>
      <c r="C1767" s="4" t="s">
        <v>130</v>
      </c>
      <c r="D1767" s="4" t="s">
        <v>955</v>
      </c>
      <c r="E1767" s="4" t="s">
        <v>103</v>
      </c>
      <c r="F1767" s="4" t="s">
        <v>131</v>
      </c>
      <c r="G1767" s="4" t="s">
        <v>198</v>
      </c>
      <c r="H1767" s="4" t="s">
        <v>133</v>
      </c>
      <c r="I1767" s="5" t="s">
        <v>4244</v>
      </c>
      <c r="J1767" s="5" t="s">
        <v>241</v>
      </c>
      <c r="K1767" s="5" t="s">
        <v>4244</v>
      </c>
      <c r="L1767" s="5" t="s">
        <v>242</v>
      </c>
      <c r="M1767" s="4" t="s">
        <v>137</v>
      </c>
      <c r="N1767" s="4" t="s">
        <v>929</v>
      </c>
      <c r="O1767" s="4" t="s">
        <v>103</v>
      </c>
      <c r="P1767" s="4" t="s">
        <v>937</v>
      </c>
      <c r="Q1767" s="4" t="s">
        <v>938</v>
      </c>
      <c r="R1767" s="5">
        <v>60537</v>
      </c>
      <c r="S1767" s="5">
        <v>30</v>
      </c>
      <c r="T1767" s="5">
        <v>30</v>
      </c>
      <c r="U1767" s="4" t="s">
        <v>4854</v>
      </c>
      <c r="V1767" s="4" t="s">
        <v>151</v>
      </c>
      <c r="W1767" s="4" t="s">
        <v>103</v>
      </c>
      <c r="X1767" s="4" t="s">
        <v>143</v>
      </c>
      <c r="Y1767" s="4">
        <v>66164</v>
      </c>
      <c r="Z1767" t="str">
        <f t="shared" si="28"/>
        <v>Sep-23</v>
      </c>
    </row>
    <row r="1768" spans="1:26" ht="43.2" x14ac:dyDescent="0.3">
      <c r="A1768" s="10">
        <v>619</v>
      </c>
      <c r="B1768" s="4" t="s">
        <v>129</v>
      </c>
      <c r="C1768" s="4" t="s">
        <v>130</v>
      </c>
      <c r="D1768" s="4" t="s">
        <v>955</v>
      </c>
      <c r="E1768" s="4" t="s">
        <v>103</v>
      </c>
      <c r="F1768" s="4" t="s">
        <v>131</v>
      </c>
      <c r="G1768" s="4" t="s">
        <v>198</v>
      </c>
      <c r="H1768" s="4" t="s">
        <v>133</v>
      </c>
      <c r="I1768" s="5" t="s">
        <v>4670</v>
      </c>
      <c r="J1768" s="5" t="s">
        <v>296</v>
      </c>
      <c r="K1768" s="5" t="s">
        <v>4670</v>
      </c>
      <c r="L1768" s="5" t="s">
        <v>191</v>
      </c>
      <c r="M1768" s="4" t="s">
        <v>137</v>
      </c>
      <c r="N1768" s="4" t="s">
        <v>5761</v>
      </c>
      <c r="O1768" s="4" t="s">
        <v>103</v>
      </c>
      <c r="P1768" s="4" t="s">
        <v>5764</v>
      </c>
      <c r="Q1768" s="4" t="s">
        <v>938</v>
      </c>
      <c r="R1768" s="5">
        <v>60533</v>
      </c>
      <c r="S1768" s="5">
        <v>120</v>
      </c>
      <c r="T1768" s="5">
        <v>120</v>
      </c>
      <c r="U1768" s="4" t="s">
        <v>4361</v>
      </c>
      <c r="V1768" s="4" t="s">
        <v>151</v>
      </c>
      <c r="W1768" s="4" t="s">
        <v>103</v>
      </c>
      <c r="X1768" s="4" t="s">
        <v>143</v>
      </c>
      <c r="Y1768" s="4">
        <v>66173</v>
      </c>
      <c r="Z1768" t="str">
        <f t="shared" si="28"/>
        <v>Sep-23</v>
      </c>
    </row>
    <row r="1769" spans="1:26" ht="43.2" x14ac:dyDescent="0.3">
      <c r="A1769" s="10">
        <v>620</v>
      </c>
      <c r="B1769" s="4" t="s">
        <v>129</v>
      </c>
      <c r="C1769" s="4" t="s">
        <v>130</v>
      </c>
      <c r="D1769" s="4" t="s">
        <v>955</v>
      </c>
      <c r="E1769" s="4" t="s">
        <v>103</v>
      </c>
      <c r="F1769" s="4" t="s">
        <v>131</v>
      </c>
      <c r="G1769" s="4" t="s">
        <v>198</v>
      </c>
      <c r="H1769" s="4" t="s">
        <v>133</v>
      </c>
      <c r="I1769" s="5" t="s">
        <v>4670</v>
      </c>
      <c r="J1769" s="5" t="s">
        <v>315</v>
      </c>
      <c r="K1769" s="5" t="s">
        <v>4246</v>
      </c>
      <c r="L1769" s="5" t="s">
        <v>202</v>
      </c>
      <c r="M1769" s="4" t="s">
        <v>137</v>
      </c>
      <c r="N1769" s="4" t="s">
        <v>5765</v>
      </c>
      <c r="O1769" s="4" t="s">
        <v>103</v>
      </c>
      <c r="P1769" s="4" t="s">
        <v>5766</v>
      </c>
      <c r="Q1769" s="4" t="s">
        <v>5767</v>
      </c>
      <c r="R1769" s="5">
        <v>60503</v>
      </c>
      <c r="S1769" s="5">
        <v>120</v>
      </c>
      <c r="T1769" s="5">
        <v>120</v>
      </c>
      <c r="U1769" s="4" t="s">
        <v>1985</v>
      </c>
      <c r="V1769" s="4" t="s">
        <v>197</v>
      </c>
      <c r="W1769" s="4" t="s">
        <v>103</v>
      </c>
      <c r="X1769" s="4" t="s">
        <v>143</v>
      </c>
      <c r="Y1769" s="4" t="s">
        <v>159</v>
      </c>
      <c r="Z1769" t="str">
        <f t="shared" si="28"/>
        <v>Sep-23</v>
      </c>
    </row>
    <row r="1770" spans="1:26" ht="43.2" x14ac:dyDescent="0.3">
      <c r="A1770" s="10">
        <v>621</v>
      </c>
      <c r="B1770" s="4" t="s">
        <v>129</v>
      </c>
      <c r="C1770" s="4" t="s">
        <v>130</v>
      </c>
      <c r="D1770" s="4" t="s">
        <v>955</v>
      </c>
      <c r="E1770" s="4" t="s">
        <v>103</v>
      </c>
      <c r="F1770" s="4" t="s">
        <v>131</v>
      </c>
      <c r="G1770" s="4" t="s">
        <v>166</v>
      </c>
      <c r="H1770" s="4" t="s">
        <v>133</v>
      </c>
      <c r="I1770" s="5" t="s">
        <v>4246</v>
      </c>
      <c r="J1770" s="5" t="s">
        <v>337</v>
      </c>
      <c r="K1770" s="5" t="s">
        <v>4246</v>
      </c>
      <c r="L1770" s="5" t="s">
        <v>621</v>
      </c>
      <c r="M1770" s="4" t="s">
        <v>263</v>
      </c>
      <c r="N1770" s="4" t="s">
        <v>5761</v>
      </c>
      <c r="O1770" s="4" t="s">
        <v>103</v>
      </c>
      <c r="P1770" s="4" t="s">
        <v>5764</v>
      </c>
      <c r="Q1770" s="4" t="s">
        <v>938</v>
      </c>
      <c r="R1770" s="5">
        <v>60531</v>
      </c>
      <c r="S1770" s="5">
        <v>70</v>
      </c>
      <c r="T1770" s="5">
        <v>70</v>
      </c>
      <c r="U1770" s="4" t="s">
        <v>4361</v>
      </c>
      <c r="V1770" s="4" t="s">
        <v>151</v>
      </c>
      <c r="W1770" s="4" t="s">
        <v>103</v>
      </c>
      <c r="X1770" s="4" t="s">
        <v>143</v>
      </c>
      <c r="Y1770" s="4" t="s">
        <v>103</v>
      </c>
      <c r="Z1770" t="str">
        <f t="shared" si="28"/>
        <v>Sep-23</v>
      </c>
    </row>
    <row r="1771" spans="1:26" ht="43.2" x14ac:dyDescent="0.3">
      <c r="A1771" s="10">
        <v>622</v>
      </c>
      <c r="B1771" s="4" t="s">
        <v>129</v>
      </c>
      <c r="C1771" s="4" t="s">
        <v>130</v>
      </c>
      <c r="D1771" s="4" t="s">
        <v>955</v>
      </c>
      <c r="E1771" s="4" t="s">
        <v>103</v>
      </c>
      <c r="F1771" s="4" t="s">
        <v>131</v>
      </c>
      <c r="G1771" s="4" t="s">
        <v>198</v>
      </c>
      <c r="H1771" s="4" t="s">
        <v>133</v>
      </c>
      <c r="I1771" s="5" t="s">
        <v>4250</v>
      </c>
      <c r="J1771" s="5" t="s">
        <v>191</v>
      </c>
      <c r="K1771" s="5" t="s">
        <v>4254</v>
      </c>
      <c r="L1771" s="5" t="s">
        <v>202</v>
      </c>
      <c r="M1771" s="4" t="s">
        <v>137</v>
      </c>
      <c r="N1771" s="4" t="s">
        <v>5768</v>
      </c>
      <c r="O1771" s="4" t="s">
        <v>103</v>
      </c>
      <c r="P1771" s="4" t="s">
        <v>5769</v>
      </c>
      <c r="Q1771" s="4" t="s">
        <v>5770</v>
      </c>
      <c r="R1771" s="5">
        <v>60577</v>
      </c>
      <c r="S1771" s="5">
        <v>150</v>
      </c>
      <c r="T1771" s="5">
        <v>150</v>
      </c>
      <c r="U1771" s="4" t="s">
        <v>1467</v>
      </c>
      <c r="V1771" s="4" t="s">
        <v>197</v>
      </c>
      <c r="W1771" s="4" t="s">
        <v>103</v>
      </c>
      <c r="X1771" s="4" t="s">
        <v>143</v>
      </c>
      <c r="Y1771" s="4" t="s">
        <v>152</v>
      </c>
      <c r="Z1771" t="str">
        <f t="shared" si="28"/>
        <v>Sep-23</v>
      </c>
    </row>
    <row r="1772" spans="1:26" ht="43.2" x14ac:dyDescent="0.3">
      <c r="A1772" s="10">
        <v>623</v>
      </c>
      <c r="B1772" s="4" t="s">
        <v>129</v>
      </c>
      <c r="C1772" s="4" t="s">
        <v>130</v>
      </c>
      <c r="D1772" s="4" t="s">
        <v>955</v>
      </c>
      <c r="E1772" s="4" t="s">
        <v>103</v>
      </c>
      <c r="F1772" s="4" t="s">
        <v>131</v>
      </c>
      <c r="G1772" s="4" t="s">
        <v>198</v>
      </c>
      <c r="H1772" s="4" t="s">
        <v>133</v>
      </c>
      <c r="I1772" s="5" t="s">
        <v>4282</v>
      </c>
      <c r="J1772" s="5" t="s">
        <v>647</v>
      </c>
      <c r="K1772" s="5" t="s">
        <v>4282</v>
      </c>
      <c r="L1772" s="5" t="s">
        <v>2971</v>
      </c>
      <c r="M1772" s="4" t="s">
        <v>137</v>
      </c>
      <c r="N1772" s="4" t="s">
        <v>5771</v>
      </c>
      <c r="O1772" s="4" t="s">
        <v>103</v>
      </c>
      <c r="P1772" s="4" t="s">
        <v>5772</v>
      </c>
      <c r="Q1772" s="4" t="s">
        <v>5772</v>
      </c>
      <c r="R1772" s="5">
        <v>60713</v>
      </c>
      <c r="S1772" s="5">
        <v>35</v>
      </c>
      <c r="T1772" s="5">
        <v>35</v>
      </c>
      <c r="U1772" s="4" t="s">
        <v>4065</v>
      </c>
      <c r="V1772" s="4" t="s">
        <v>142</v>
      </c>
      <c r="W1772" s="4" t="s">
        <v>103</v>
      </c>
      <c r="X1772" s="4" t="s">
        <v>143</v>
      </c>
      <c r="Y1772" s="4">
        <v>66521</v>
      </c>
      <c r="Z1772" t="str">
        <f t="shared" si="28"/>
        <v>Sep-23</v>
      </c>
    </row>
    <row r="1773" spans="1:26" ht="43.2" x14ac:dyDescent="0.3">
      <c r="A1773" s="10">
        <v>624</v>
      </c>
      <c r="B1773" s="4" t="s">
        <v>129</v>
      </c>
      <c r="C1773" s="4" t="s">
        <v>130</v>
      </c>
      <c r="D1773" s="4" t="s">
        <v>955</v>
      </c>
      <c r="E1773" s="4" t="s">
        <v>103</v>
      </c>
      <c r="F1773" s="4" t="s">
        <v>131</v>
      </c>
      <c r="G1773" s="4" t="s">
        <v>198</v>
      </c>
      <c r="H1773" s="4" t="s">
        <v>133</v>
      </c>
      <c r="I1773" s="5" t="s">
        <v>4027</v>
      </c>
      <c r="J1773" s="5" t="s">
        <v>397</v>
      </c>
      <c r="K1773" s="5" t="s">
        <v>4027</v>
      </c>
      <c r="L1773" s="5" t="s">
        <v>182</v>
      </c>
      <c r="M1773" s="4" t="s">
        <v>137</v>
      </c>
      <c r="N1773" s="4" t="s">
        <v>5773</v>
      </c>
      <c r="O1773" s="4" t="s">
        <v>103</v>
      </c>
      <c r="P1773" s="4" t="s">
        <v>5774</v>
      </c>
      <c r="Q1773" s="4" t="s">
        <v>5775</v>
      </c>
      <c r="R1773" s="5">
        <v>60712</v>
      </c>
      <c r="S1773" s="5">
        <v>25</v>
      </c>
      <c r="T1773" s="5">
        <v>25</v>
      </c>
      <c r="U1773" s="4" t="s">
        <v>719</v>
      </c>
      <c r="V1773" s="4" t="s">
        <v>142</v>
      </c>
      <c r="W1773" s="4" t="s">
        <v>103</v>
      </c>
      <c r="X1773" s="4" t="s">
        <v>143</v>
      </c>
      <c r="Y1773" s="4">
        <v>66523</v>
      </c>
      <c r="Z1773" t="str">
        <f t="shared" si="28"/>
        <v>Sep-23</v>
      </c>
    </row>
    <row r="1774" spans="1:26" ht="43.2" x14ac:dyDescent="0.3">
      <c r="A1774" s="10">
        <v>625</v>
      </c>
      <c r="B1774" s="4" t="s">
        <v>129</v>
      </c>
      <c r="C1774" s="4" t="s">
        <v>130</v>
      </c>
      <c r="D1774" s="4" t="s">
        <v>955</v>
      </c>
      <c r="E1774" s="4" t="s">
        <v>103</v>
      </c>
      <c r="F1774" s="4" t="s">
        <v>131</v>
      </c>
      <c r="G1774" s="4" t="s">
        <v>198</v>
      </c>
      <c r="H1774" s="4" t="s">
        <v>133</v>
      </c>
      <c r="I1774" s="5" t="s">
        <v>4038</v>
      </c>
      <c r="J1774" s="5" t="s">
        <v>647</v>
      </c>
      <c r="K1774" s="5" t="s">
        <v>4038</v>
      </c>
      <c r="L1774" s="5" t="s">
        <v>487</v>
      </c>
      <c r="M1774" s="4" t="s">
        <v>137</v>
      </c>
      <c r="N1774" s="4" t="s">
        <v>5776</v>
      </c>
      <c r="O1774" s="4" t="s">
        <v>103</v>
      </c>
      <c r="P1774" s="4" t="s">
        <v>5777</v>
      </c>
      <c r="Q1774" s="4" t="s">
        <v>5777</v>
      </c>
      <c r="R1774" s="5">
        <v>60785</v>
      </c>
      <c r="S1774" s="5">
        <v>45</v>
      </c>
      <c r="T1774" s="5">
        <v>45</v>
      </c>
      <c r="U1774" s="4" t="s">
        <v>4065</v>
      </c>
      <c r="V1774" s="4" t="s">
        <v>142</v>
      </c>
      <c r="W1774" s="4" t="s">
        <v>103</v>
      </c>
      <c r="X1774" s="4" t="s">
        <v>143</v>
      </c>
      <c r="Y1774" s="4">
        <v>66528</v>
      </c>
      <c r="Z1774" t="str">
        <f t="shared" si="28"/>
        <v>Sep-23</v>
      </c>
    </row>
    <row r="1775" spans="1:26" ht="43.2" x14ac:dyDescent="0.3">
      <c r="A1775" s="10">
        <v>626</v>
      </c>
      <c r="B1775" s="4" t="s">
        <v>129</v>
      </c>
      <c r="C1775" s="4" t="s">
        <v>130</v>
      </c>
      <c r="D1775" s="4" t="s">
        <v>955</v>
      </c>
      <c r="E1775" s="4" t="s">
        <v>103</v>
      </c>
      <c r="F1775" s="4" t="s">
        <v>131</v>
      </c>
      <c r="G1775" s="4" t="s">
        <v>198</v>
      </c>
      <c r="H1775" s="4" t="s">
        <v>133</v>
      </c>
      <c r="I1775" s="5" t="s">
        <v>4056</v>
      </c>
      <c r="J1775" s="5" t="s">
        <v>136</v>
      </c>
      <c r="K1775" s="5" t="s">
        <v>4056</v>
      </c>
      <c r="L1775" s="5" t="s">
        <v>687</v>
      </c>
      <c r="M1775" s="4" t="s">
        <v>137</v>
      </c>
      <c r="N1775" s="4" t="s">
        <v>5778</v>
      </c>
      <c r="O1775" s="4" t="s">
        <v>103</v>
      </c>
      <c r="P1775" s="4" t="s">
        <v>5778</v>
      </c>
      <c r="Q1775" s="4" t="s">
        <v>5779</v>
      </c>
      <c r="R1775" s="5">
        <v>60812</v>
      </c>
      <c r="S1775" s="5">
        <v>40</v>
      </c>
      <c r="T1775" s="5">
        <v>40</v>
      </c>
      <c r="U1775" s="4" t="s">
        <v>4718</v>
      </c>
      <c r="V1775" s="4" t="s">
        <v>142</v>
      </c>
      <c r="W1775" s="4" t="s">
        <v>103</v>
      </c>
      <c r="X1775" s="4" t="s">
        <v>143</v>
      </c>
      <c r="Y1775" s="4">
        <v>67730</v>
      </c>
      <c r="Z1775" t="str">
        <f t="shared" si="28"/>
        <v>Oct-23</v>
      </c>
    </row>
    <row r="1776" spans="1:26" ht="43.2" x14ac:dyDescent="0.3">
      <c r="A1776" s="10">
        <v>627</v>
      </c>
      <c r="B1776" s="4" t="s">
        <v>129</v>
      </c>
      <c r="C1776" s="4" t="s">
        <v>130</v>
      </c>
      <c r="D1776" s="4" t="s">
        <v>955</v>
      </c>
      <c r="E1776" s="4" t="s">
        <v>103</v>
      </c>
      <c r="F1776" s="4" t="s">
        <v>131</v>
      </c>
      <c r="G1776" s="4" t="s">
        <v>198</v>
      </c>
      <c r="H1776" s="4" t="s">
        <v>133</v>
      </c>
      <c r="I1776" s="5" t="s">
        <v>4421</v>
      </c>
      <c r="J1776" s="5" t="s">
        <v>160</v>
      </c>
      <c r="K1776" s="5" t="s">
        <v>4421</v>
      </c>
      <c r="L1776" s="5" t="s">
        <v>161</v>
      </c>
      <c r="M1776" s="4" t="s">
        <v>137</v>
      </c>
      <c r="N1776" s="4" t="s">
        <v>5761</v>
      </c>
      <c r="O1776" s="4" t="s">
        <v>103</v>
      </c>
      <c r="P1776" s="4" t="s">
        <v>5780</v>
      </c>
      <c r="Q1776" s="4" t="s">
        <v>938</v>
      </c>
      <c r="R1776" s="5">
        <v>60845</v>
      </c>
      <c r="S1776" s="5">
        <v>30</v>
      </c>
      <c r="T1776" s="5">
        <v>30</v>
      </c>
      <c r="U1776" s="4" t="s">
        <v>4854</v>
      </c>
      <c r="V1776" s="4" t="s">
        <v>142</v>
      </c>
      <c r="W1776" s="4" t="s">
        <v>103</v>
      </c>
      <c r="X1776" s="4" t="s">
        <v>143</v>
      </c>
      <c r="Y1776" s="4">
        <v>67716</v>
      </c>
      <c r="Z1776" t="str">
        <f t="shared" si="28"/>
        <v>Oct-23</v>
      </c>
    </row>
    <row r="1777" spans="1:26" ht="43.2" x14ac:dyDescent="0.3">
      <c r="A1777" s="10">
        <v>628</v>
      </c>
      <c r="B1777" s="4" t="s">
        <v>129</v>
      </c>
      <c r="C1777" s="4" t="s">
        <v>130</v>
      </c>
      <c r="D1777" s="4" t="s">
        <v>955</v>
      </c>
      <c r="E1777" s="4" t="s">
        <v>103</v>
      </c>
      <c r="F1777" s="4" t="s">
        <v>131</v>
      </c>
      <c r="G1777" s="4" t="s">
        <v>198</v>
      </c>
      <c r="H1777" s="4" t="s">
        <v>133</v>
      </c>
      <c r="I1777" s="5" t="s">
        <v>4539</v>
      </c>
      <c r="J1777" s="5" t="s">
        <v>360</v>
      </c>
      <c r="K1777" s="5" t="s">
        <v>4539</v>
      </c>
      <c r="L1777" s="5" t="s">
        <v>361</v>
      </c>
      <c r="M1777" s="4" t="s">
        <v>137</v>
      </c>
      <c r="N1777" s="4" t="s">
        <v>5781</v>
      </c>
      <c r="O1777" s="4" t="s">
        <v>1874</v>
      </c>
      <c r="P1777" s="4" t="s">
        <v>5782</v>
      </c>
      <c r="Q1777" s="4" t="s">
        <v>5783</v>
      </c>
      <c r="R1777" s="5">
        <v>60874</v>
      </c>
      <c r="S1777" s="5">
        <v>45</v>
      </c>
      <c r="T1777" s="5">
        <v>45</v>
      </c>
      <c r="U1777" s="4" t="s">
        <v>458</v>
      </c>
      <c r="V1777" s="4" t="s">
        <v>142</v>
      </c>
      <c r="W1777" s="4" t="s">
        <v>103</v>
      </c>
      <c r="X1777" s="4" t="s">
        <v>143</v>
      </c>
      <c r="Y1777" s="4">
        <v>66555</v>
      </c>
      <c r="Z1777" t="str">
        <f t="shared" si="28"/>
        <v>Oct-23</v>
      </c>
    </row>
    <row r="1778" spans="1:26" ht="43.2" x14ac:dyDescent="0.3">
      <c r="A1778" s="10">
        <v>629</v>
      </c>
      <c r="B1778" s="4" t="s">
        <v>129</v>
      </c>
      <c r="C1778" s="4" t="s">
        <v>130</v>
      </c>
      <c r="D1778" s="4" t="s">
        <v>955</v>
      </c>
      <c r="E1778" s="4" t="s">
        <v>103</v>
      </c>
      <c r="F1778" s="4" t="s">
        <v>131</v>
      </c>
      <c r="G1778" s="4" t="s">
        <v>198</v>
      </c>
      <c r="H1778" s="4" t="s">
        <v>2266</v>
      </c>
      <c r="I1778" s="5" t="s">
        <v>1285</v>
      </c>
      <c r="J1778" s="5" t="s">
        <v>161</v>
      </c>
      <c r="K1778" s="5" t="s">
        <v>1285</v>
      </c>
      <c r="L1778" s="5" t="s">
        <v>176</v>
      </c>
      <c r="M1778" s="4" t="s">
        <v>2268</v>
      </c>
      <c r="N1778" s="4" t="s">
        <v>5784</v>
      </c>
      <c r="O1778" s="4" t="s">
        <v>103</v>
      </c>
      <c r="P1778" s="4" t="s">
        <v>5785</v>
      </c>
      <c r="Q1778" s="4" t="s">
        <v>5786</v>
      </c>
      <c r="R1778" s="5">
        <v>60930</v>
      </c>
      <c r="S1778" s="5">
        <v>120</v>
      </c>
      <c r="T1778" s="5">
        <v>120</v>
      </c>
      <c r="U1778" s="4" t="s">
        <v>4026</v>
      </c>
      <c r="V1778" s="4" t="s">
        <v>142</v>
      </c>
      <c r="W1778" s="4" t="s">
        <v>103</v>
      </c>
      <c r="X1778" s="4" t="s">
        <v>143</v>
      </c>
      <c r="Y1778" s="4" t="s">
        <v>159</v>
      </c>
      <c r="Z1778" t="str">
        <f t="shared" si="28"/>
        <v>Oct-23</v>
      </c>
    </row>
    <row r="1779" spans="1:26" ht="43.2" x14ac:dyDescent="0.3">
      <c r="A1779" s="10">
        <v>630</v>
      </c>
      <c r="B1779" s="4" t="s">
        <v>129</v>
      </c>
      <c r="C1779" s="4" t="s">
        <v>130</v>
      </c>
      <c r="D1779" s="4" t="s">
        <v>955</v>
      </c>
      <c r="E1779" s="4" t="s">
        <v>103</v>
      </c>
      <c r="F1779" s="4" t="s">
        <v>131</v>
      </c>
      <c r="G1779" s="4" t="s">
        <v>198</v>
      </c>
      <c r="H1779" s="4" t="s">
        <v>133</v>
      </c>
      <c r="I1779" s="5" t="s">
        <v>4302</v>
      </c>
      <c r="J1779" s="5" t="s">
        <v>2984</v>
      </c>
      <c r="K1779" s="5" t="s">
        <v>4302</v>
      </c>
      <c r="L1779" s="5" t="s">
        <v>1849</v>
      </c>
      <c r="M1779" s="4" t="s">
        <v>137</v>
      </c>
      <c r="N1779" s="4" t="s">
        <v>5787</v>
      </c>
      <c r="O1779" s="4" t="s">
        <v>103</v>
      </c>
      <c r="P1779" s="4" t="s">
        <v>5787</v>
      </c>
      <c r="Q1779" s="4" t="s">
        <v>5788</v>
      </c>
      <c r="R1779" s="5">
        <v>60944</v>
      </c>
      <c r="S1779" s="5">
        <v>130</v>
      </c>
      <c r="T1779" s="5">
        <v>130</v>
      </c>
      <c r="U1779" s="4" t="s">
        <v>4718</v>
      </c>
      <c r="V1779" s="4" t="s">
        <v>151</v>
      </c>
      <c r="W1779" s="4" t="s">
        <v>103</v>
      </c>
      <c r="X1779" s="4" t="s">
        <v>143</v>
      </c>
      <c r="Y1779" s="4">
        <v>66581</v>
      </c>
      <c r="Z1779" t="str">
        <f t="shared" si="28"/>
        <v>Oct-23</v>
      </c>
    </row>
    <row r="1780" spans="1:26" ht="43.2" x14ac:dyDescent="0.3">
      <c r="A1780" s="10">
        <v>631</v>
      </c>
      <c r="B1780" s="4" t="s">
        <v>129</v>
      </c>
      <c r="C1780" s="4" t="s">
        <v>130</v>
      </c>
      <c r="D1780" s="4" t="s">
        <v>955</v>
      </c>
      <c r="E1780" s="4" t="s">
        <v>103</v>
      </c>
      <c r="F1780" s="4" t="s">
        <v>131</v>
      </c>
      <c r="G1780" s="4" t="s">
        <v>198</v>
      </c>
      <c r="H1780" s="4" t="s">
        <v>133</v>
      </c>
      <c r="I1780" s="5" t="s">
        <v>4101</v>
      </c>
      <c r="J1780" s="5" t="s">
        <v>200</v>
      </c>
      <c r="K1780" s="5" t="s">
        <v>4171</v>
      </c>
      <c r="L1780" s="5" t="s">
        <v>1813</v>
      </c>
      <c r="M1780" s="4" t="s">
        <v>137</v>
      </c>
      <c r="N1780" s="4" t="s">
        <v>5761</v>
      </c>
      <c r="O1780" s="4" t="s">
        <v>103</v>
      </c>
      <c r="P1780" s="4" t="s">
        <v>937</v>
      </c>
      <c r="Q1780" s="4" t="s">
        <v>938</v>
      </c>
      <c r="R1780" s="5">
        <v>61020</v>
      </c>
      <c r="S1780" s="5">
        <v>75</v>
      </c>
      <c r="T1780" s="5">
        <v>75</v>
      </c>
      <c r="U1780" s="4" t="s">
        <v>4525</v>
      </c>
      <c r="V1780" s="4" t="s">
        <v>197</v>
      </c>
      <c r="W1780" s="4" t="s">
        <v>103</v>
      </c>
      <c r="X1780" s="4" t="s">
        <v>143</v>
      </c>
      <c r="Y1780" s="4">
        <v>66591</v>
      </c>
      <c r="Z1780" t="str">
        <f t="shared" si="28"/>
        <v>Oct-23</v>
      </c>
    </row>
    <row r="1781" spans="1:26" ht="43.2" x14ac:dyDescent="0.3">
      <c r="A1781" s="10">
        <v>632</v>
      </c>
      <c r="B1781" s="4" t="s">
        <v>129</v>
      </c>
      <c r="C1781" s="4" t="s">
        <v>130</v>
      </c>
      <c r="D1781" s="4" t="s">
        <v>955</v>
      </c>
      <c r="E1781" s="4" t="s">
        <v>103</v>
      </c>
      <c r="F1781" s="4" t="s">
        <v>131</v>
      </c>
      <c r="G1781" s="4" t="s">
        <v>198</v>
      </c>
      <c r="H1781" s="4" t="s">
        <v>133</v>
      </c>
      <c r="I1781" s="5" t="s">
        <v>4101</v>
      </c>
      <c r="J1781" s="5" t="s">
        <v>241</v>
      </c>
      <c r="K1781" s="5" t="s">
        <v>4101</v>
      </c>
      <c r="L1781" s="5" t="s">
        <v>242</v>
      </c>
      <c r="M1781" s="4" t="s">
        <v>137</v>
      </c>
      <c r="N1781" s="4" t="s">
        <v>5768</v>
      </c>
      <c r="O1781" s="4" t="s">
        <v>103</v>
      </c>
      <c r="P1781" s="4" t="s">
        <v>5789</v>
      </c>
      <c r="Q1781" s="4" t="s">
        <v>5790</v>
      </c>
      <c r="R1781" s="5">
        <v>61006</v>
      </c>
      <c r="S1781" s="5">
        <v>30</v>
      </c>
      <c r="T1781" s="5">
        <v>30</v>
      </c>
      <c r="U1781" s="4" t="s">
        <v>103</v>
      </c>
      <c r="V1781" s="4" t="s">
        <v>151</v>
      </c>
      <c r="W1781" s="4" t="s">
        <v>103</v>
      </c>
      <c r="X1781" s="4" t="s">
        <v>143</v>
      </c>
      <c r="Y1781" s="4" t="s">
        <v>152</v>
      </c>
      <c r="Z1781" t="str">
        <f t="shared" si="28"/>
        <v>Oct-23</v>
      </c>
    </row>
    <row r="1782" spans="1:26" ht="43.2" x14ac:dyDescent="0.3">
      <c r="A1782" s="10">
        <v>633</v>
      </c>
      <c r="B1782" s="4" t="s">
        <v>129</v>
      </c>
      <c r="C1782" s="4" t="s">
        <v>130</v>
      </c>
      <c r="D1782" s="4" t="s">
        <v>955</v>
      </c>
      <c r="E1782" s="4" t="s">
        <v>103</v>
      </c>
      <c r="F1782" s="4" t="s">
        <v>131</v>
      </c>
      <c r="G1782" s="4" t="s">
        <v>166</v>
      </c>
      <c r="H1782" s="4" t="s">
        <v>133</v>
      </c>
      <c r="I1782" s="5" t="s">
        <v>4488</v>
      </c>
      <c r="J1782" s="5" t="s">
        <v>251</v>
      </c>
      <c r="K1782" s="5" t="s">
        <v>4488</v>
      </c>
      <c r="L1782" s="5" t="s">
        <v>5214</v>
      </c>
      <c r="M1782" s="4" t="s">
        <v>263</v>
      </c>
      <c r="N1782" s="4" t="s">
        <v>5791</v>
      </c>
      <c r="O1782" s="4" t="s">
        <v>103</v>
      </c>
      <c r="P1782" s="4" t="s">
        <v>5791</v>
      </c>
      <c r="Q1782" s="4" t="s">
        <v>5792</v>
      </c>
      <c r="R1782" s="5">
        <v>61248</v>
      </c>
      <c r="S1782" s="5">
        <v>40</v>
      </c>
      <c r="T1782" s="5">
        <v>40</v>
      </c>
      <c r="U1782" s="4" t="s">
        <v>1050</v>
      </c>
      <c r="V1782" s="4" t="s">
        <v>142</v>
      </c>
      <c r="W1782" s="4" t="s">
        <v>103</v>
      </c>
      <c r="X1782" s="4" t="s">
        <v>143</v>
      </c>
      <c r="Y1782" s="4" t="s">
        <v>103</v>
      </c>
      <c r="Z1782" t="str">
        <f t="shared" si="28"/>
        <v>Nov-23</v>
      </c>
    </row>
    <row r="1783" spans="1:26" ht="43.2" x14ac:dyDescent="0.3">
      <c r="A1783" s="10">
        <v>634</v>
      </c>
      <c r="B1783" s="4" t="s">
        <v>129</v>
      </c>
      <c r="C1783" s="4" t="s">
        <v>130</v>
      </c>
      <c r="D1783" s="4" t="s">
        <v>955</v>
      </c>
      <c r="E1783" s="4" t="s">
        <v>103</v>
      </c>
      <c r="F1783" s="4" t="s">
        <v>131</v>
      </c>
      <c r="G1783" s="4" t="s">
        <v>166</v>
      </c>
      <c r="H1783" s="4" t="s">
        <v>133</v>
      </c>
      <c r="I1783" s="5" t="s">
        <v>4133</v>
      </c>
      <c r="J1783" s="5" t="s">
        <v>234</v>
      </c>
      <c r="K1783" s="5" t="s">
        <v>4133</v>
      </c>
      <c r="L1783" s="5" t="s">
        <v>3303</v>
      </c>
      <c r="M1783" s="4" t="s">
        <v>263</v>
      </c>
      <c r="N1783" s="4" t="s">
        <v>5793</v>
      </c>
      <c r="O1783" s="4" t="s">
        <v>5794</v>
      </c>
      <c r="P1783" s="4" t="s">
        <v>5795</v>
      </c>
      <c r="Q1783" s="4" t="s">
        <v>5796</v>
      </c>
      <c r="R1783" s="5">
        <v>61258</v>
      </c>
      <c r="S1783" s="5">
        <v>20</v>
      </c>
      <c r="T1783" s="5">
        <v>20</v>
      </c>
      <c r="U1783" s="4" t="s">
        <v>814</v>
      </c>
      <c r="V1783" s="4" t="s">
        <v>197</v>
      </c>
      <c r="W1783" s="4" t="s">
        <v>103</v>
      </c>
      <c r="X1783" s="4" t="s">
        <v>143</v>
      </c>
      <c r="Y1783" s="4" t="s">
        <v>103</v>
      </c>
      <c r="Z1783" t="str">
        <f t="shared" si="28"/>
        <v>Nov-23</v>
      </c>
    </row>
    <row r="1784" spans="1:26" ht="43.2" x14ac:dyDescent="0.3">
      <c r="A1784" s="10">
        <v>635</v>
      </c>
      <c r="B1784" s="4" t="s">
        <v>129</v>
      </c>
      <c r="C1784" s="4" t="s">
        <v>130</v>
      </c>
      <c r="D1784" s="4" t="s">
        <v>955</v>
      </c>
      <c r="E1784" s="4" t="s">
        <v>103</v>
      </c>
      <c r="F1784" s="4" t="s">
        <v>131</v>
      </c>
      <c r="G1784" s="4" t="s">
        <v>198</v>
      </c>
      <c r="H1784" s="4" t="s">
        <v>167</v>
      </c>
      <c r="I1784" s="5" t="s">
        <v>4498</v>
      </c>
      <c r="J1784" s="5" t="s">
        <v>191</v>
      </c>
      <c r="K1784" s="5" t="s">
        <v>4144</v>
      </c>
      <c r="L1784" s="5" t="s">
        <v>315</v>
      </c>
      <c r="M1784" s="4" t="s">
        <v>223</v>
      </c>
      <c r="N1784" s="4" t="s">
        <v>5797</v>
      </c>
      <c r="O1784" s="4" t="s">
        <v>103</v>
      </c>
      <c r="P1784" s="4" t="s">
        <v>5798</v>
      </c>
      <c r="Q1784" s="4" t="s">
        <v>5799</v>
      </c>
      <c r="R1784" s="5">
        <v>61294</v>
      </c>
      <c r="S1784" s="5">
        <v>2910</v>
      </c>
      <c r="T1784" s="5">
        <v>2910</v>
      </c>
      <c r="U1784" s="4" t="s">
        <v>103</v>
      </c>
      <c r="V1784" s="4" t="s">
        <v>197</v>
      </c>
      <c r="W1784" s="4" t="s">
        <v>103</v>
      </c>
      <c r="X1784" s="4" t="s">
        <v>143</v>
      </c>
      <c r="Y1784" s="4" t="s">
        <v>152</v>
      </c>
      <c r="Z1784" t="str">
        <f t="shared" si="28"/>
        <v>Dec-23</v>
      </c>
    </row>
    <row r="1785" spans="1:26" ht="43.2" x14ac:dyDescent="0.3">
      <c r="A1785" s="10">
        <v>636</v>
      </c>
      <c r="B1785" s="4" t="s">
        <v>129</v>
      </c>
      <c r="C1785" s="4" t="s">
        <v>130</v>
      </c>
      <c r="D1785" s="4" t="s">
        <v>955</v>
      </c>
      <c r="E1785" s="4" t="s">
        <v>103</v>
      </c>
      <c r="F1785" s="4" t="s">
        <v>131</v>
      </c>
      <c r="G1785" s="4" t="s">
        <v>166</v>
      </c>
      <c r="H1785" s="4" t="s">
        <v>133</v>
      </c>
      <c r="I1785" s="5" t="s">
        <v>5556</v>
      </c>
      <c r="J1785" s="5" t="s">
        <v>229</v>
      </c>
      <c r="K1785" s="5" t="s">
        <v>5556</v>
      </c>
      <c r="L1785" s="5" t="s">
        <v>695</v>
      </c>
      <c r="M1785" s="4" t="s">
        <v>263</v>
      </c>
      <c r="N1785" s="4" t="s">
        <v>5800</v>
      </c>
      <c r="O1785" s="4" t="s">
        <v>103</v>
      </c>
      <c r="P1785" s="4" t="s">
        <v>5801</v>
      </c>
      <c r="Q1785" s="4" t="s">
        <v>5802</v>
      </c>
      <c r="R1785" s="5">
        <v>61323</v>
      </c>
      <c r="S1785" s="5">
        <v>90</v>
      </c>
      <c r="T1785" s="5">
        <v>90</v>
      </c>
      <c r="U1785" s="4" t="s">
        <v>5803</v>
      </c>
      <c r="V1785" s="4" t="s">
        <v>197</v>
      </c>
      <c r="W1785" s="4" t="s">
        <v>103</v>
      </c>
      <c r="X1785" s="4" t="s">
        <v>143</v>
      </c>
      <c r="Y1785" s="4" t="s">
        <v>103</v>
      </c>
      <c r="Z1785" t="str">
        <f t="shared" si="28"/>
        <v>Dec-23</v>
      </c>
    </row>
    <row r="1786" spans="1:26" ht="72" x14ac:dyDescent="0.3">
      <c r="A1786" s="10">
        <v>637</v>
      </c>
      <c r="B1786" s="4" t="s">
        <v>129</v>
      </c>
      <c r="C1786" s="4" t="s">
        <v>130</v>
      </c>
      <c r="D1786" s="4" t="s">
        <v>955</v>
      </c>
      <c r="E1786" s="4" t="s">
        <v>103</v>
      </c>
      <c r="F1786" s="4" t="s">
        <v>131</v>
      </c>
      <c r="G1786" s="4" t="s">
        <v>166</v>
      </c>
      <c r="H1786" s="4" t="s">
        <v>133</v>
      </c>
      <c r="I1786" s="5" t="s">
        <v>4658</v>
      </c>
      <c r="J1786" s="5" t="s">
        <v>315</v>
      </c>
      <c r="K1786" s="5" t="s">
        <v>4658</v>
      </c>
      <c r="L1786" s="5" t="s">
        <v>192</v>
      </c>
      <c r="M1786" s="4" t="s">
        <v>263</v>
      </c>
      <c r="N1786" s="4" t="s">
        <v>5804</v>
      </c>
      <c r="O1786" s="4" t="s">
        <v>103</v>
      </c>
      <c r="P1786" s="4" t="s">
        <v>5805</v>
      </c>
      <c r="Q1786" s="4" t="s">
        <v>5806</v>
      </c>
      <c r="R1786" s="5">
        <v>61324</v>
      </c>
      <c r="S1786" s="5">
        <v>60</v>
      </c>
      <c r="T1786" s="5">
        <v>60</v>
      </c>
      <c r="U1786" s="4" t="s">
        <v>5807</v>
      </c>
      <c r="V1786" s="4" t="s">
        <v>197</v>
      </c>
      <c r="W1786" s="4" t="s">
        <v>103</v>
      </c>
      <c r="X1786" s="4" t="s">
        <v>143</v>
      </c>
      <c r="Y1786" s="4" t="s">
        <v>103</v>
      </c>
      <c r="Z1786" t="str">
        <f t="shared" si="28"/>
        <v>Dec-23</v>
      </c>
    </row>
    <row r="1787" spans="1:26" ht="43.2" x14ac:dyDescent="0.3">
      <c r="A1787" s="10">
        <v>638</v>
      </c>
      <c r="B1787" s="4" t="s">
        <v>129</v>
      </c>
      <c r="C1787" s="4" t="s">
        <v>130</v>
      </c>
      <c r="D1787" s="4" t="s">
        <v>955</v>
      </c>
      <c r="E1787" s="4" t="s">
        <v>103</v>
      </c>
      <c r="F1787" s="4" t="s">
        <v>131</v>
      </c>
      <c r="G1787" s="4" t="s">
        <v>198</v>
      </c>
      <c r="H1787" s="4" t="s">
        <v>133</v>
      </c>
      <c r="I1787" s="5" t="s">
        <v>5248</v>
      </c>
      <c r="J1787" s="5" t="s">
        <v>361</v>
      </c>
      <c r="K1787" s="5" t="s">
        <v>5248</v>
      </c>
      <c r="L1787" s="5" t="s">
        <v>474</v>
      </c>
      <c r="M1787" s="4" t="s">
        <v>137</v>
      </c>
      <c r="N1787" s="4" t="s">
        <v>5808</v>
      </c>
      <c r="O1787" s="4" t="s">
        <v>103</v>
      </c>
      <c r="P1787" s="4" t="s">
        <v>5808</v>
      </c>
      <c r="Q1787" s="4" t="s">
        <v>5808</v>
      </c>
      <c r="R1787" s="5">
        <v>61357</v>
      </c>
      <c r="S1787" s="5">
        <v>30</v>
      </c>
      <c r="T1787" s="5">
        <v>30</v>
      </c>
      <c r="U1787" s="4" t="s">
        <v>5809</v>
      </c>
      <c r="V1787" s="4" t="s">
        <v>142</v>
      </c>
      <c r="W1787" s="4" t="s">
        <v>103</v>
      </c>
      <c r="X1787" s="4" t="s">
        <v>143</v>
      </c>
      <c r="Y1787" s="4" t="s">
        <v>152</v>
      </c>
      <c r="Z1787" t="str">
        <f t="shared" si="28"/>
        <v>Dec-23</v>
      </c>
    </row>
    <row r="1788" spans="1:26" ht="43.2" x14ac:dyDescent="0.3">
      <c r="A1788" s="10">
        <v>639</v>
      </c>
      <c r="B1788" s="4" t="s">
        <v>129</v>
      </c>
      <c r="C1788" s="4" t="s">
        <v>130</v>
      </c>
      <c r="D1788" s="4" t="s">
        <v>955</v>
      </c>
      <c r="E1788" s="4" t="s">
        <v>103</v>
      </c>
      <c r="F1788" s="4" t="s">
        <v>131</v>
      </c>
      <c r="G1788" s="4" t="s">
        <v>166</v>
      </c>
      <c r="H1788" s="4" t="s">
        <v>133</v>
      </c>
      <c r="I1788" s="5" t="s">
        <v>5810</v>
      </c>
      <c r="J1788" s="5" t="s">
        <v>246</v>
      </c>
      <c r="K1788" s="5" t="s">
        <v>5810</v>
      </c>
      <c r="L1788" s="5" t="s">
        <v>247</v>
      </c>
      <c r="M1788" s="4" t="s">
        <v>263</v>
      </c>
      <c r="N1788" s="4" t="s">
        <v>5811</v>
      </c>
      <c r="O1788" s="4" t="s">
        <v>103</v>
      </c>
      <c r="P1788" s="4" t="s">
        <v>5812</v>
      </c>
      <c r="Q1788" s="4" t="s">
        <v>5813</v>
      </c>
      <c r="R1788" s="5">
        <v>61359</v>
      </c>
      <c r="S1788" s="5">
        <v>120</v>
      </c>
      <c r="T1788" s="5">
        <v>120</v>
      </c>
      <c r="U1788" s="4" t="s">
        <v>1409</v>
      </c>
      <c r="V1788" s="4" t="s">
        <v>151</v>
      </c>
      <c r="W1788" s="4" t="s">
        <v>103</v>
      </c>
      <c r="X1788" s="4" t="s">
        <v>143</v>
      </c>
      <c r="Y1788" s="4" t="s">
        <v>103</v>
      </c>
      <c r="Z1788" t="str">
        <f t="shared" si="28"/>
        <v>Dec-23</v>
      </c>
    </row>
    <row r="1789" spans="1:26" ht="43.2" x14ac:dyDescent="0.3">
      <c r="A1789" s="10">
        <v>640</v>
      </c>
      <c r="B1789" s="4" t="s">
        <v>129</v>
      </c>
      <c r="C1789" s="4" t="s">
        <v>130</v>
      </c>
      <c r="D1789" s="4" t="s">
        <v>955</v>
      </c>
      <c r="E1789" s="4" t="s">
        <v>103</v>
      </c>
      <c r="F1789" s="4" t="s">
        <v>131</v>
      </c>
      <c r="G1789" s="4" t="s">
        <v>198</v>
      </c>
      <c r="H1789" s="4" t="s">
        <v>133</v>
      </c>
      <c r="I1789" s="5" t="s">
        <v>4159</v>
      </c>
      <c r="J1789" s="5" t="s">
        <v>1933</v>
      </c>
      <c r="K1789" s="5" t="s">
        <v>4159</v>
      </c>
      <c r="L1789" s="5" t="s">
        <v>234</v>
      </c>
      <c r="M1789" s="4" t="s">
        <v>137</v>
      </c>
      <c r="N1789" s="4" t="s">
        <v>4355</v>
      </c>
      <c r="O1789" s="4" t="s">
        <v>103</v>
      </c>
      <c r="P1789" s="4" t="s">
        <v>5814</v>
      </c>
      <c r="Q1789" s="4" t="s">
        <v>5815</v>
      </c>
      <c r="R1789" s="5">
        <v>61403</v>
      </c>
      <c r="S1789" s="5">
        <v>20</v>
      </c>
      <c r="T1789" s="5">
        <v>20</v>
      </c>
      <c r="U1789" s="4" t="s">
        <v>4361</v>
      </c>
      <c r="V1789" s="4" t="s">
        <v>197</v>
      </c>
      <c r="W1789" s="4" t="s">
        <v>103</v>
      </c>
      <c r="X1789" s="4" t="s">
        <v>143</v>
      </c>
      <c r="Y1789" s="4">
        <v>68268</v>
      </c>
      <c r="Z1789" t="str">
        <f t="shared" si="28"/>
        <v>Dec-23</v>
      </c>
    </row>
    <row r="1790" spans="1:26" ht="72" x14ac:dyDescent="0.3">
      <c r="A1790" s="10">
        <v>641</v>
      </c>
      <c r="B1790" s="4" t="s">
        <v>129</v>
      </c>
      <c r="C1790" s="4" t="s">
        <v>130</v>
      </c>
      <c r="D1790" s="4" t="s">
        <v>5816</v>
      </c>
      <c r="E1790" s="4" t="s">
        <v>103</v>
      </c>
      <c r="F1790" s="4" t="s">
        <v>131</v>
      </c>
      <c r="G1790" s="4" t="s">
        <v>166</v>
      </c>
      <c r="H1790" s="4" t="s">
        <v>133</v>
      </c>
      <c r="I1790" s="5" t="s">
        <v>4407</v>
      </c>
      <c r="J1790" s="5" t="s">
        <v>160</v>
      </c>
      <c r="K1790" s="5" t="s">
        <v>4407</v>
      </c>
      <c r="L1790" s="5" t="s">
        <v>487</v>
      </c>
      <c r="M1790" s="4" t="s">
        <v>263</v>
      </c>
      <c r="N1790" s="4" t="s">
        <v>1503</v>
      </c>
      <c r="O1790" s="4" t="s">
        <v>1503</v>
      </c>
      <c r="P1790" s="4" t="s">
        <v>1503</v>
      </c>
      <c r="Q1790" s="4" t="s">
        <v>5817</v>
      </c>
      <c r="R1790" s="5">
        <v>60602</v>
      </c>
      <c r="S1790" s="5">
        <v>120</v>
      </c>
      <c r="T1790" s="5">
        <v>120</v>
      </c>
      <c r="U1790" s="4" t="s">
        <v>1061</v>
      </c>
      <c r="V1790" s="4" t="s">
        <v>142</v>
      </c>
      <c r="W1790" s="4" t="s">
        <v>103</v>
      </c>
      <c r="X1790" s="4" t="s">
        <v>143</v>
      </c>
      <c r="Y1790" s="4" t="s">
        <v>103</v>
      </c>
      <c r="Z1790" t="str">
        <f t="shared" ref="Z1790:Z1853" si="29">IF(AND(DAY(K1790) = 1, V1790 = "Third Shift"), TEXT(K1790 - 1, "mmm-yy"), IF(MONTH(K1790) &lt;&gt; MONTH(I1790), TEXT(K1790, "mmm-yy"), TEXT(I1790, "mmm-yy")))</f>
        <v>Sep-23</v>
      </c>
    </row>
    <row r="1791" spans="1:26" ht="158.4" x14ac:dyDescent="0.3">
      <c r="A1791" s="10">
        <v>642</v>
      </c>
      <c r="B1791" s="4" t="s">
        <v>129</v>
      </c>
      <c r="C1791" s="4" t="s">
        <v>130</v>
      </c>
      <c r="D1791" s="4" t="s">
        <v>5816</v>
      </c>
      <c r="E1791" s="4" t="s">
        <v>103</v>
      </c>
      <c r="F1791" s="4" t="s">
        <v>131</v>
      </c>
      <c r="G1791" s="4" t="s">
        <v>166</v>
      </c>
      <c r="H1791" s="4" t="s">
        <v>167</v>
      </c>
      <c r="I1791" s="5" t="s">
        <v>4019</v>
      </c>
      <c r="J1791" s="5" t="s">
        <v>182</v>
      </c>
      <c r="K1791" s="5" t="s">
        <v>4019</v>
      </c>
      <c r="L1791" s="5" t="s">
        <v>474</v>
      </c>
      <c r="M1791" s="4" t="s">
        <v>168</v>
      </c>
      <c r="N1791" s="4" t="s">
        <v>1503</v>
      </c>
      <c r="O1791" s="4" t="s">
        <v>1503</v>
      </c>
      <c r="P1791" s="4" t="s">
        <v>1503</v>
      </c>
      <c r="Q1791" s="4" t="s">
        <v>5818</v>
      </c>
      <c r="R1791" s="5">
        <v>60662</v>
      </c>
      <c r="S1791" s="5">
        <v>390</v>
      </c>
      <c r="T1791" s="5">
        <v>390</v>
      </c>
      <c r="U1791" s="4" t="s">
        <v>5218</v>
      </c>
      <c r="V1791" s="4" t="s">
        <v>142</v>
      </c>
      <c r="W1791" s="4" t="s">
        <v>103</v>
      </c>
      <c r="X1791" s="4" t="s">
        <v>143</v>
      </c>
      <c r="Y1791" s="4" t="s">
        <v>103</v>
      </c>
      <c r="Z1791" t="str">
        <f t="shared" si="29"/>
        <v>Sep-23</v>
      </c>
    </row>
    <row r="1792" spans="1:26" ht="43.2" x14ac:dyDescent="0.3">
      <c r="A1792" s="10">
        <v>643</v>
      </c>
      <c r="B1792" s="4" t="s">
        <v>129</v>
      </c>
      <c r="C1792" s="4" t="s">
        <v>130</v>
      </c>
      <c r="D1792" s="4" t="s">
        <v>5816</v>
      </c>
      <c r="E1792" s="4" t="s">
        <v>103</v>
      </c>
      <c r="F1792" s="4" t="s">
        <v>131</v>
      </c>
      <c r="G1792" s="4" t="s">
        <v>132</v>
      </c>
      <c r="H1792" s="4" t="s">
        <v>167</v>
      </c>
      <c r="I1792" s="5" t="s">
        <v>4539</v>
      </c>
      <c r="J1792" s="5" t="s">
        <v>467</v>
      </c>
      <c r="K1792" s="5" t="s">
        <v>4539</v>
      </c>
      <c r="L1792" s="5" t="s">
        <v>242</v>
      </c>
      <c r="M1792" s="4" t="s">
        <v>223</v>
      </c>
      <c r="N1792" s="4" t="s">
        <v>5819</v>
      </c>
      <c r="O1792" s="4" t="s">
        <v>103</v>
      </c>
      <c r="P1792" s="4" t="s">
        <v>5820</v>
      </c>
      <c r="Q1792" s="4" t="s">
        <v>5821</v>
      </c>
      <c r="R1792" s="5">
        <v>60962</v>
      </c>
      <c r="S1792" s="5">
        <v>60</v>
      </c>
      <c r="T1792" s="5">
        <v>60</v>
      </c>
      <c r="U1792" s="4" t="s">
        <v>4155</v>
      </c>
      <c r="V1792" s="4" t="s">
        <v>151</v>
      </c>
      <c r="W1792" s="4" t="s">
        <v>103</v>
      </c>
      <c r="X1792" s="4" t="s">
        <v>143</v>
      </c>
      <c r="Y1792" s="4">
        <v>67903</v>
      </c>
      <c r="Z1792" t="str">
        <f t="shared" si="29"/>
        <v>Oct-23</v>
      </c>
    </row>
    <row r="1793" spans="1:26" ht="43.2" x14ac:dyDescent="0.3">
      <c r="A1793" s="10">
        <v>644</v>
      </c>
      <c r="B1793" s="4" t="s">
        <v>129</v>
      </c>
      <c r="C1793" s="4" t="s">
        <v>130</v>
      </c>
      <c r="D1793" s="4" t="s">
        <v>5816</v>
      </c>
      <c r="E1793" s="4" t="s">
        <v>103</v>
      </c>
      <c r="F1793" s="4" t="s">
        <v>131</v>
      </c>
      <c r="G1793" s="4" t="s">
        <v>132</v>
      </c>
      <c r="H1793" s="4" t="s">
        <v>167</v>
      </c>
      <c r="I1793" s="5" t="s">
        <v>4075</v>
      </c>
      <c r="J1793" s="5" t="s">
        <v>2905</v>
      </c>
      <c r="K1793" s="5" t="s">
        <v>4075</v>
      </c>
      <c r="L1793" s="5" t="s">
        <v>5822</v>
      </c>
      <c r="M1793" s="4" t="s">
        <v>223</v>
      </c>
      <c r="N1793" s="4" t="s">
        <v>5823</v>
      </c>
      <c r="O1793" s="4" t="s">
        <v>103</v>
      </c>
      <c r="P1793" s="4" t="s">
        <v>5824</v>
      </c>
      <c r="Q1793" s="4" t="s">
        <v>5825</v>
      </c>
      <c r="R1793" s="5">
        <v>61034</v>
      </c>
      <c r="S1793" s="5">
        <v>30</v>
      </c>
      <c r="T1793" s="5">
        <v>30</v>
      </c>
      <c r="U1793" s="4" t="s">
        <v>1334</v>
      </c>
      <c r="V1793" s="4" t="s">
        <v>151</v>
      </c>
      <c r="W1793" s="4" t="s">
        <v>103</v>
      </c>
      <c r="X1793" s="4" t="s">
        <v>143</v>
      </c>
      <c r="Y1793" s="4">
        <v>67914</v>
      </c>
      <c r="Z1793" t="str">
        <f t="shared" si="29"/>
        <v>Oct-23</v>
      </c>
    </row>
    <row r="1794" spans="1:26" ht="57.6" x14ac:dyDescent="0.3">
      <c r="A1794" s="10">
        <v>645</v>
      </c>
      <c r="B1794" s="4" t="s">
        <v>129</v>
      </c>
      <c r="C1794" s="4" t="s">
        <v>130</v>
      </c>
      <c r="D1794" s="4" t="s">
        <v>5816</v>
      </c>
      <c r="E1794" s="4" t="s">
        <v>103</v>
      </c>
      <c r="F1794" s="4" t="s">
        <v>131</v>
      </c>
      <c r="G1794" s="4" t="s">
        <v>132</v>
      </c>
      <c r="H1794" s="4" t="s">
        <v>167</v>
      </c>
      <c r="I1794" s="5" t="s">
        <v>4075</v>
      </c>
      <c r="J1794" s="5" t="s">
        <v>192</v>
      </c>
      <c r="K1794" s="5" t="s">
        <v>4078</v>
      </c>
      <c r="L1794" s="5" t="s">
        <v>216</v>
      </c>
      <c r="M1794" s="4" t="s">
        <v>223</v>
      </c>
      <c r="N1794" s="4" t="s">
        <v>1073</v>
      </c>
      <c r="O1794" s="4" t="s">
        <v>170</v>
      </c>
      <c r="P1794" s="4" t="s">
        <v>1073</v>
      </c>
      <c r="Q1794" s="4" t="s">
        <v>5468</v>
      </c>
      <c r="R1794" s="5">
        <v>60966</v>
      </c>
      <c r="S1794" s="5">
        <v>30</v>
      </c>
      <c r="T1794" s="5">
        <v>30</v>
      </c>
      <c r="U1794" s="4" t="s">
        <v>4009</v>
      </c>
      <c r="V1794" s="4" t="s">
        <v>197</v>
      </c>
      <c r="W1794" s="4" t="s">
        <v>103</v>
      </c>
      <c r="X1794" s="4" t="s">
        <v>143</v>
      </c>
      <c r="Y1794" s="4" t="s">
        <v>152</v>
      </c>
      <c r="Z1794" t="str">
        <f t="shared" si="29"/>
        <v>Oct-23</v>
      </c>
    </row>
    <row r="1795" spans="1:26" ht="43.2" x14ac:dyDescent="0.3">
      <c r="A1795" s="10">
        <v>646</v>
      </c>
      <c r="B1795" s="4" t="s">
        <v>129</v>
      </c>
      <c r="C1795" s="4" t="s">
        <v>130</v>
      </c>
      <c r="D1795" s="4" t="s">
        <v>5816</v>
      </c>
      <c r="E1795" s="4" t="s">
        <v>103</v>
      </c>
      <c r="F1795" s="4" t="s">
        <v>131</v>
      </c>
      <c r="G1795" s="4" t="s">
        <v>166</v>
      </c>
      <c r="H1795" s="4" t="s">
        <v>133</v>
      </c>
      <c r="I1795" s="5" t="s">
        <v>4078</v>
      </c>
      <c r="J1795" s="5" t="s">
        <v>155</v>
      </c>
      <c r="K1795" s="5" t="s">
        <v>4078</v>
      </c>
      <c r="L1795" s="5" t="s">
        <v>581</v>
      </c>
      <c r="M1795" s="4" t="s">
        <v>263</v>
      </c>
      <c r="N1795" s="4" t="s">
        <v>5826</v>
      </c>
      <c r="O1795" s="4" t="s">
        <v>103</v>
      </c>
      <c r="P1795" s="4" t="s">
        <v>5827</v>
      </c>
      <c r="Q1795" s="4" t="s">
        <v>5828</v>
      </c>
      <c r="R1795" s="5">
        <v>60950</v>
      </c>
      <c r="S1795" s="5">
        <v>45</v>
      </c>
      <c r="T1795" s="5">
        <v>45</v>
      </c>
      <c r="U1795" s="4" t="s">
        <v>731</v>
      </c>
      <c r="V1795" s="4" t="s">
        <v>151</v>
      </c>
      <c r="W1795" s="4" t="s">
        <v>103</v>
      </c>
      <c r="X1795" s="4" t="s">
        <v>143</v>
      </c>
      <c r="Y1795" s="4" t="s">
        <v>388</v>
      </c>
      <c r="Z1795" t="str">
        <f t="shared" si="29"/>
        <v>Oct-23</v>
      </c>
    </row>
    <row r="1796" spans="1:26" ht="43.2" x14ac:dyDescent="0.3">
      <c r="A1796" s="10">
        <v>647</v>
      </c>
      <c r="B1796" s="4" t="s">
        <v>129</v>
      </c>
      <c r="C1796" s="4" t="s">
        <v>130</v>
      </c>
      <c r="D1796" s="4" t="s">
        <v>5816</v>
      </c>
      <c r="E1796" s="4" t="s">
        <v>103</v>
      </c>
      <c r="F1796" s="4" t="s">
        <v>131</v>
      </c>
      <c r="G1796" s="4" t="s">
        <v>132</v>
      </c>
      <c r="H1796" s="4" t="s">
        <v>167</v>
      </c>
      <c r="I1796" s="5" t="s">
        <v>1285</v>
      </c>
      <c r="J1796" s="5" t="s">
        <v>664</v>
      </c>
      <c r="K1796" s="5" t="s">
        <v>1285</v>
      </c>
      <c r="L1796" s="5" t="s">
        <v>906</v>
      </c>
      <c r="M1796" s="4" t="s">
        <v>223</v>
      </c>
      <c r="N1796" s="4" t="s">
        <v>1870</v>
      </c>
      <c r="O1796" s="4" t="s">
        <v>103</v>
      </c>
      <c r="P1796" s="4" t="s">
        <v>5829</v>
      </c>
      <c r="Q1796" s="4" t="s">
        <v>5830</v>
      </c>
      <c r="R1796" s="5">
        <v>60986</v>
      </c>
      <c r="S1796" s="5">
        <v>30</v>
      </c>
      <c r="T1796" s="5">
        <v>30</v>
      </c>
      <c r="U1796" s="4" t="s">
        <v>103</v>
      </c>
      <c r="V1796" s="4" t="s">
        <v>142</v>
      </c>
      <c r="W1796" s="4" t="s">
        <v>103</v>
      </c>
      <c r="X1796" s="4" t="s">
        <v>143</v>
      </c>
      <c r="Y1796" s="4">
        <v>67932</v>
      </c>
      <c r="Z1796" t="str">
        <f t="shared" si="29"/>
        <v>Oct-23</v>
      </c>
    </row>
    <row r="1797" spans="1:26" ht="43.2" x14ac:dyDescent="0.3">
      <c r="A1797" s="10">
        <v>648</v>
      </c>
      <c r="B1797" s="4" t="s">
        <v>129</v>
      </c>
      <c r="C1797" s="4" t="s">
        <v>130</v>
      </c>
      <c r="D1797" s="4" t="s">
        <v>5816</v>
      </c>
      <c r="E1797" s="4" t="s">
        <v>103</v>
      </c>
      <c r="F1797" s="4" t="s">
        <v>131</v>
      </c>
      <c r="G1797" s="4" t="s">
        <v>132</v>
      </c>
      <c r="H1797" s="4" t="s">
        <v>167</v>
      </c>
      <c r="I1797" s="5" t="s">
        <v>4101</v>
      </c>
      <c r="J1797" s="5" t="s">
        <v>361</v>
      </c>
      <c r="K1797" s="5" t="s">
        <v>4101</v>
      </c>
      <c r="L1797" s="5" t="s">
        <v>145</v>
      </c>
      <c r="M1797" s="4" t="s">
        <v>223</v>
      </c>
      <c r="N1797" s="4" t="s">
        <v>5831</v>
      </c>
      <c r="O1797" s="4" t="s">
        <v>103</v>
      </c>
      <c r="P1797" s="4" t="s">
        <v>5831</v>
      </c>
      <c r="Q1797" s="4" t="s">
        <v>5832</v>
      </c>
      <c r="R1797" s="5">
        <v>60997</v>
      </c>
      <c r="S1797" s="5">
        <v>60</v>
      </c>
      <c r="T1797" s="5">
        <v>60</v>
      </c>
      <c r="U1797" s="4" t="s">
        <v>381</v>
      </c>
      <c r="V1797" s="4" t="s">
        <v>142</v>
      </c>
      <c r="W1797" s="4" t="s">
        <v>103</v>
      </c>
      <c r="X1797" s="4" t="s">
        <v>143</v>
      </c>
      <c r="Y1797" s="4">
        <v>67948</v>
      </c>
      <c r="Z1797" t="str">
        <f t="shared" si="29"/>
        <v>Oct-23</v>
      </c>
    </row>
    <row r="1798" spans="1:26" ht="86.4" x14ac:dyDescent="0.3">
      <c r="A1798" s="10">
        <v>649</v>
      </c>
      <c r="B1798" s="4" t="s">
        <v>129</v>
      </c>
      <c r="C1798" s="4" t="s">
        <v>130</v>
      </c>
      <c r="D1798" s="4" t="s">
        <v>5816</v>
      </c>
      <c r="E1798" s="4" t="s">
        <v>103</v>
      </c>
      <c r="F1798" s="4" t="s">
        <v>131</v>
      </c>
      <c r="G1798" s="4" t="s">
        <v>132</v>
      </c>
      <c r="H1798" s="4" t="s">
        <v>133</v>
      </c>
      <c r="I1798" s="5" t="s">
        <v>4195</v>
      </c>
      <c r="J1798" s="5" t="s">
        <v>145</v>
      </c>
      <c r="K1798" s="5" t="s">
        <v>4195</v>
      </c>
      <c r="L1798" s="5" t="s">
        <v>621</v>
      </c>
      <c r="M1798" s="4" t="s">
        <v>137</v>
      </c>
      <c r="N1798" s="4" t="s">
        <v>5833</v>
      </c>
      <c r="O1798" s="4" t="s">
        <v>103</v>
      </c>
      <c r="P1798" s="4" t="s">
        <v>5834</v>
      </c>
      <c r="Q1798" s="4" t="s">
        <v>5834</v>
      </c>
      <c r="R1798" s="5">
        <v>61347</v>
      </c>
      <c r="S1798" s="5">
        <v>300</v>
      </c>
      <c r="T1798" s="5">
        <v>300</v>
      </c>
      <c r="U1798" s="4" t="s">
        <v>5835</v>
      </c>
      <c r="V1798" s="4" t="s">
        <v>151</v>
      </c>
      <c r="W1798" s="4" t="s">
        <v>103</v>
      </c>
      <c r="X1798" s="4" t="s">
        <v>143</v>
      </c>
      <c r="Y1798" s="4" t="s">
        <v>152</v>
      </c>
      <c r="Z1798" t="str">
        <f t="shared" si="29"/>
        <v>Dec-23</v>
      </c>
    </row>
    <row r="1799" spans="1:26" ht="57.6" x14ac:dyDescent="0.3">
      <c r="A1799" s="10">
        <v>650</v>
      </c>
      <c r="B1799" s="4" t="s">
        <v>129</v>
      </c>
      <c r="C1799" s="4" t="s">
        <v>130</v>
      </c>
      <c r="D1799" s="4" t="s">
        <v>1076</v>
      </c>
      <c r="E1799" s="4" t="s">
        <v>103</v>
      </c>
      <c r="F1799" s="4" t="s">
        <v>131</v>
      </c>
      <c r="G1799" s="4" t="s">
        <v>132</v>
      </c>
      <c r="H1799" s="4" t="s">
        <v>167</v>
      </c>
      <c r="I1799" s="5" t="s">
        <v>3999</v>
      </c>
      <c r="J1799" s="5" t="s">
        <v>176</v>
      </c>
      <c r="K1799" s="5" t="s">
        <v>3999</v>
      </c>
      <c r="L1799" s="5" t="s">
        <v>1912</v>
      </c>
      <c r="M1799" s="4" t="s">
        <v>223</v>
      </c>
      <c r="N1799" s="4" t="s">
        <v>5836</v>
      </c>
      <c r="O1799" s="4" t="s">
        <v>170</v>
      </c>
      <c r="P1799" s="4" t="s">
        <v>5836</v>
      </c>
      <c r="Q1799" s="4" t="s">
        <v>5837</v>
      </c>
      <c r="R1799" s="5">
        <v>60388</v>
      </c>
      <c r="S1799" s="5">
        <v>345</v>
      </c>
      <c r="T1799" s="5">
        <v>345</v>
      </c>
      <c r="U1799" s="4" t="s">
        <v>4002</v>
      </c>
      <c r="V1799" s="4" t="s">
        <v>142</v>
      </c>
      <c r="W1799" s="4" t="s">
        <v>103</v>
      </c>
      <c r="X1799" s="4" t="s">
        <v>143</v>
      </c>
      <c r="Y1799" s="4" t="s">
        <v>152</v>
      </c>
      <c r="Z1799" t="str">
        <f t="shared" si="29"/>
        <v>Sep-23</v>
      </c>
    </row>
    <row r="1800" spans="1:26" ht="43.2" x14ac:dyDescent="0.3">
      <c r="A1800" s="10">
        <v>651</v>
      </c>
      <c r="B1800" s="4" t="s">
        <v>129</v>
      </c>
      <c r="C1800" s="4" t="s">
        <v>130</v>
      </c>
      <c r="D1800" s="4" t="s">
        <v>1076</v>
      </c>
      <c r="E1800" s="4" t="s">
        <v>103</v>
      </c>
      <c r="F1800" s="4" t="s">
        <v>131</v>
      </c>
      <c r="G1800" s="4" t="s">
        <v>132</v>
      </c>
      <c r="H1800" s="4" t="s">
        <v>167</v>
      </c>
      <c r="I1800" s="5" t="s">
        <v>4018</v>
      </c>
      <c r="J1800" s="5" t="s">
        <v>353</v>
      </c>
      <c r="K1800" s="5" t="s">
        <v>4018</v>
      </c>
      <c r="L1800" s="5" t="s">
        <v>621</v>
      </c>
      <c r="M1800" s="4" t="s">
        <v>203</v>
      </c>
      <c r="N1800" s="4" t="s">
        <v>5838</v>
      </c>
      <c r="O1800" s="4" t="s">
        <v>103</v>
      </c>
      <c r="P1800" s="4" t="s">
        <v>5838</v>
      </c>
      <c r="Q1800" s="4" t="s">
        <v>5839</v>
      </c>
      <c r="R1800" s="5">
        <v>60558</v>
      </c>
      <c r="S1800" s="5">
        <v>0</v>
      </c>
      <c r="T1800" s="5">
        <v>0</v>
      </c>
      <c r="U1800" s="4" t="s">
        <v>245</v>
      </c>
      <c r="V1800" s="4" t="s">
        <v>151</v>
      </c>
      <c r="W1800" s="4" t="s">
        <v>103</v>
      </c>
      <c r="X1800" s="4" t="s">
        <v>143</v>
      </c>
      <c r="Y1800" s="4" t="s">
        <v>152</v>
      </c>
      <c r="Z1800" t="str">
        <f t="shared" si="29"/>
        <v>Sep-23</v>
      </c>
    </row>
    <row r="1801" spans="1:26" ht="43.2" x14ac:dyDescent="0.3">
      <c r="A1801" s="10">
        <v>652</v>
      </c>
      <c r="B1801" s="4" t="s">
        <v>129</v>
      </c>
      <c r="C1801" s="4" t="s">
        <v>130</v>
      </c>
      <c r="D1801" s="4" t="s">
        <v>1076</v>
      </c>
      <c r="E1801" s="4" t="s">
        <v>103</v>
      </c>
      <c r="F1801" s="4" t="s">
        <v>131</v>
      </c>
      <c r="G1801" s="4" t="s">
        <v>132</v>
      </c>
      <c r="H1801" s="4" t="s">
        <v>133</v>
      </c>
      <c r="I1801" s="5" t="s">
        <v>4042</v>
      </c>
      <c r="J1801" s="5" t="s">
        <v>192</v>
      </c>
      <c r="K1801" s="5" t="s">
        <v>4045</v>
      </c>
      <c r="L1801" s="5" t="s">
        <v>216</v>
      </c>
      <c r="M1801" s="4" t="s">
        <v>137</v>
      </c>
      <c r="N1801" s="4" t="s">
        <v>5840</v>
      </c>
      <c r="O1801" s="4" t="s">
        <v>103</v>
      </c>
      <c r="P1801" s="4" t="s">
        <v>5841</v>
      </c>
      <c r="Q1801" s="4" t="s">
        <v>5842</v>
      </c>
      <c r="R1801" s="5">
        <v>60778</v>
      </c>
      <c r="S1801" s="5">
        <v>30</v>
      </c>
      <c r="T1801" s="5">
        <v>30</v>
      </c>
      <c r="U1801" s="4" t="s">
        <v>4026</v>
      </c>
      <c r="V1801" s="4" t="s">
        <v>197</v>
      </c>
      <c r="W1801" s="4" t="s">
        <v>103</v>
      </c>
      <c r="X1801" s="4" t="s">
        <v>143</v>
      </c>
      <c r="Y1801" s="4" t="s">
        <v>1234</v>
      </c>
      <c r="Z1801" t="str">
        <f t="shared" si="29"/>
        <v>Oct-23</v>
      </c>
    </row>
    <row r="1802" spans="1:26" ht="43.2" x14ac:dyDescent="0.3">
      <c r="A1802" s="10">
        <v>653</v>
      </c>
      <c r="B1802" s="4" t="s">
        <v>129</v>
      </c>
      <c r="C1802" s="4" t="s">
        <v>130</v>
      </c>
      <c r="D1802" s="4" t="s">
        <v>1076</v>
      </c>
      <c r="E1802" s="4" t="s">
        <v>103</v>
      </c>
      <c r="F1802" s="4" t="s">
        <v>131</v>
      </c>
      <c r="G1802" s="4" t="s">
        <v>132</v>
      </c>
      <c r="H1802" s="4" t="s">
        <v>167</v>
      </c>
      <c r="I1802" s="5" t="s">
        <v>4082</v>
      </c>
      <c r="J1802" s="5" t="s">
        <v>759</v>
      </c>
      <c r="K1802" s="5" t="s">
        <v>4082</v>
      </c>
      <c r="L1802" s="5" t="s">
        <v>760</v>
      </c>
      <c r="M1802" s="4" t="s">
        <v>223</v>
      </c>
      <c r="N1802" s="4" t="s">
        <v>641</v>
      </c>
      <c r="O1802" s="4" t="s">
        <v>103</v>
      </c>
      <c r="P1802" s="4" t="s">
        <v>5843</v>
      </c>
      <c r="Q1802" s="4" t="s">
        <v>5844</v>
      </c>
      <c r="R1802" s="5">
        <v>61037</v>
      </c>
      <c r="S1802" s="5">
        <v>30</v>
      </c>
      <c r="T1802" s="5">
        <v>30</v>
      </c>
      <c r="U1802" s="4" t="s">
        <v>103</v>
      </c>
      <c r="V1802" s="4" t="s">
        <v>151</v>
      </c>
      <c r="W1802" s="4" t="s">
        <v>103</v>
      </c>
      <c r="X1802" s="4" t="s">
        <v>143</v>
      </c>
      <c r="Y1802" s="4" t="s">
        <v>152</v>
      </c>
      <c r="Z1802" t="str">
        <f t="shared" si="29"/>
        <v>Oct-23</v>
      </c>
    </row>
    <row r="1803" spans="1:26" ht="57.6" x14ac:dyDescent="0.3">
      <c r="A1803" s="10">
        <v>654</v>
      </c>
      <c r="B1803" s="4" t="s">
        <v>129</v>
      </c>
      <c r="C1803" s="4" t="s">
        <v>130</v>
      </c>
      <c r="D1803" s="4" t="s">
        <v>1076</v>
      </c>
      <c r="E1803" s="4" t="s">
        <v>103</v>
      </c>
      <c r="F1803" s="4" t="s">
        <v>131</v>
      </c>
      <c r="G1803" s="4" t="s">
        <v>132</v>
      </c>
      <c r="H1803" s="4" t="s">
        <v>133</v>
      </c>
      <c r="I1803" s="5" t="s">
        <v>4302</v>
      </c>
      <c r="J1803" s="5" t="s">
        <v>906</v>
      </c>
      <c r="K1803" s="5" t="s">
        <v>4302</v>
      </c>
      <c r="L1803" s="5" t="s">
        <v>1119</v>
      </c>
      <c r="M1803" s="4" t="s">
        <v>137</v>
      </c>
      <c r="N1803" s="4" t="s">
        <v>5845</v>
      </c>
      <c r="O1803" s="4" t="s">
        <v>103</v>
      </c>
      <c r="P1803" s="4" t="s">
        <v>5846</v>
      </c>
      <c r="Q1803" s="4" t="s">
        <v>5846</v>
      </c>
      <c r="R1803" s="5">
        <v>60926</v>
      </c>
      <c r="S1803" s="5">
        <v>105</v>
      </c>
      <c r="T1803" s="5">
        <v>105</v>
      </c>
      <c r="U1803" s="4" t="s">
        <v>413</v>
      </c>
      <c r="V1803" s="4" t="s">
        <v>142</v>
      </c>
      <c r="W1803" s="4" t="s">
        <v>103</v>
      </c>
      <c r="X1803" s="4" t="s">
        <v>143</v>
      </c>
      <c r="Y1803" s="4">
        <v>67769</v>
      </c>
      <c r="Z1803" t="str">
        <f t="shared" si="29"/>
        <v>Oct-23</v>
      </c>
    </row>
    <row r="1804" spans="1:26" ht="43.2" x14ac:dyDescent="0.3">
      <c r="A1804" s="10">
        <v>655</v>
      </c>
      <c r="B1804" s="4" t="s">
        <v>129</v>
      </c>
      <c r="C1804" s="4" t="s">
        <v>130</v>
      </c>
      <c r="D1804" s="4" t="s">
        <v>1076</v>
      </c>
      <c r="E1804" s="4" t="s">
        <v>103</v>
      </c>
      <c r="F1804" s="4" t="s">
        <v>131</v>
      </c>
      <c r="G1804" s="4" t="s">
        <v>132</v>
      </c>
      <c r="H1804" s="4" t="s">
        <v>133</v>
      </c>
      <c r="I1804" s="5" t="s">
        <v>4144</v>
      </c>
      <c r="J1804" s="5" t="s">
        <v>1057</v>
      </c>
      <c r="K1804" s="5" t="s">
        <v>4144</v>
      </c>
      <c r="L1804" s="5" t="s">
        <v>464</v>
      </c>
      <c r="M1804" s="4" t="s">
        <v>137</v>
      </c>
      <c r="N1804" s="4" t="s">
        <v>5847</v>
      </c>
      <c r="O1804" s="4" t="s">
        <v>103</v>
      </c>
      <c r="P1804" s="4" t="s">
        <v>5848</v>
      </c>
      <c r="Q1804" s="4" t="s">
        <v>5849</v>
      </c>
      <c r="R1804" s="5">
        <v>61309</v>
      </c>
      <c r="S1804" s="5">
        <v>40</v>
      </c>
      <c r="T1804" s="5">
        <v>40</v>
      </c>
      <c r="U1804" s="4" t="s">
        <v>5850</v>
      </c>
      <c r="V1804" s="4" t="s">
        <v>197</v>
      </c>
      <c r="W1804" s="4" t="s">
        <v>103</v>
      </c>
      <c r="X1804" s="4" t="s">
        <v>143</v>
      </c>
      <c r="Y1804" s="4" t="s">
        <v>152</v>
      </c>
      <c r="Z1804" t="str">
        <f t="shared" si="29"/>
        <v>Dec-23</v>
      </c>
    </row>
    <row r="1805" spans="1:26" ht="43.2" x14ac:dyDescent="0.3">
      <c r="A1805" s="10">
        <v>656</v>
      </c>
      <c r="B1805" s="4" t="s">
        <v>129</v>
      </c>
      <c r="C1805" s="4" t="s">
        <v>130</v>
      </c>
      <c r="D1805" s="4" t="s">
        <v>1076</v>
      </c>
      <c r="E1805" s="4" t="s">
        <v>103</v>
      </c>
      <c r="F1805" s="4" t="s">
        <v>131</v>
      </c>
      <c r="G1805" s="4" t="s">
        <v>166</v>
      </c>
      <c r="H1805" s="4" t="s">
        <v>133</v>
      </c>
      <c r="I1805" s="5" t="s">
        <v>5556</v>
      </c>
      <c r="J1805" s="5" t="s">
        <v>296</v>
      </c>
      <c r="K1805" s="5" t="s">
        <v>4658</v>
      </c>
      <c r="L1805" s="5" t="s">
        <v>1675</v>
      </c>
      <c r="M1805" s="4" t="s">
        <v>263</v>
      </c>
      <c r="N1805" s="4" t="s">
        <v>5851</v>
      </c>
      <c r="O1805" s="4" t="s">
        <v>103</v>
      </c>
      <c r="P1805" s="4" t="s">
        <v>5852</v>
      </c>
      <c r="Q1805" s="4" t="s">
        <v>5853</v>
      </c>
      <c r="R1805" s="5">
        <v>61322</v>
      </c>
      <c r="S1805" s="5">
        <v>375</v>
      </c>
      <c r="T1805" s="5">
        <v>375</v>
      </c>
      <c r="U1805" s="4" t="s">
        <v>5300</v>
      </c>
      <c r="V1805" s="4" t="s">
        <v>151</v>
      </c>
      <c r="W1805" s="4" t="s">
        <v>103</v>
      </c>
      <c r="X1805" s="4" t="s">
        <v>394</v>
      </c>
      <c r="Y1805" s="4" t="s">
        <v>103</v>
      </c>
      <c r="Z1805" t="str">
        <f t="shared" si="29"/>
        <v>Dec-23</v>
      </c>
    </row>
    <row r="1806" spans="1:26" ht="57.6" x14ac:dyDescent="0.3">
      <c r="A1806" s="10">
        <v>657</v>
      </c>
      <c r="B1806" s="4" t="s">
        <v>129</v>
      </c>
      <c r="C1806" s="4" t="s">
        <v>130</v>
      </c>
      <c r="D1806" s="4" t="s">
        <v>1080</v>
      </c>
      <c r="E1806" s="4" t="s">
        <v>103</v>
      </c>
      <c r="F1806" s="4" t="s">
        <v>131</v>
      </c>
      <c r="G1806" s="4" t="s">
        <v>166</v>
      </c>
      <c r="H1806" s="4" t="s">
        <v>167</v>
      </c>
      <c r="I1806" s="5" t="s">
        <v>3985</v>
      </c>
      <c r="J1806" s="5" t="s">
        <v>202</v>
      </c>
      <c r="K1806" s="5" t="s">
        <v>3985</v>
      </c>
      <c r="L1806" s="5" t="s">
        <v>464</v>
      </c>
      <c r="M1806" s="4" t="s">
        <v>168</v>
      </c>
      <c r="N1806" s="4" t="s">
        <v>5854</v>
      </c>
      <c r="O1806" s="4" t="s">
        <v>170</v>
      </c>
      <c r="P1806" s="4" t="s">
        <v>5855</v>
      </c>
      <c r="Q1806" s="4" t="s">
        <v>5856</v>
      </c>
      <c r="R1806" s="5">
        <v>60329</v>
      </c>
      <c r="S1806" s="5">
        <v>60</v>
      </c>
      <c r="T1806" s="5">
        <v>60</v>
      </c>
      <c r="U1806" s="4" t="s">
        <v>4808</v>
      </c>
      <c r="V1806" s="4" t="s">
        <v>197</v>
      </c>
      <c r="W1806" s="4" t="s">
        <v>103</v>
      </c>
      <c r="X1806" s="4" t="s">
        <v>143</v>
      </c>
      <c r="Y1806" s="4" t="s">
        <v>103</v>
      </c>
      <c r="Z1806" t="str">
        <f t="shared" si="29"/>
        <v>Sep-23</v>
      </c>
    </row>
    <row r="1807" spans="1:26" ht="43.2" x14ac:dyDescent="0.3">
      <c r="A1807" s="10">
        <v>658</v>
      </c>
      <c r="B1807" s="4" t="s">
        <v>129</v>
      </c>
      <c r="C1807" s="4" t="s">
        <v>130</v>
      </c>
      <c r="D1807" s="4" t="s">
        <v>1080</v>
      </c>
      <c r="E1807" s="4" t="s">
        <v>103</v>
      </c>
      <c r="F1807" s="4" t="s">
        <v>131</v>
      </c>
      <c r="G1807" s="4" t="s">
        <v>132</v>
      </c>
      <c r="H1807" s="4" t="s">
        <v>133</v>
      </c>
      <c r="I1807" s="5" t="s">
        <v>3999</v>
      </c>
      <c r="J1807" s="5" t="s">
        <v>755</v>
      </c>
      <c r="K1807" s="5" t="s">
        <v>3999</v>
      </c>
      <c r="L1807" s="5" t="s">
        <v>3126</v>
      </c>
      <c r="M1807" s="4" t="s">
        <v>137</v>
      </c>
      <c r="N1807" s="4" t="s">
        <v>5857</v>
      </c>
      <c r="O1807" s="4" t="s">
        <v>103</v>
      </c>
      <c r="P1807" s="4" t="s">
        <v>5858</v>
      </c>
      <c r="Q1807" s="4" t="s">
        <v>5859</v>
      </c>
      <c r="R1807" s="5">
        <v>60404</v>
      </c>
      <c r="S1807" s="5">
        <v>23</v>
      </c>
      <c r="T1807" s="5">
        <v>23</v>
      </c>
      <c r="U1807" s="4" t="s">
        <v>1985</v>
      </c>
      <c r="V1807" s="4" t="s">
        <v>142</v>
      </c>
      <c r="W1807" s="4" t="s">
        <v>103</v>
      </c>
      <c r="X1807" s="4" t="s">
        <v>143</v>
      </c>
      <c r="Y1807" s="4">
        <v>67574</v>
      </c>
      <c r="Z1807" t="str">
        <f t="shared" si="29"/>
        <v>Sep-23</v>
      </c>
    </row>
    <row r="1808" spans="1:26" ht="57.6" x14ac:dyDescent="0.3">
      <c r="A1808" s="10">
        <v>659</v>
      </c>
      <c r="B1808" s="4" t="s">
        <v>129</v>
      </c>
      <c r="C1808" s="4" t="s">
        <v>130</v>
      </c>
      <c r="D1808" s="4" t="s">
        <v>1080</v>
      </c>
      <c r="E1808" s="4" t="s">
        <v>103</v>
      </c>
      <c r="F1808" s="4" t="s">
        <v>131</v>
      </c>
      <c r="G1808" s="4" t="s">
        <v>132</v>
      </c>
      <c r="H1808" s="4" t="s">
        <v>167</v>
      </c>
      <c r="I1808" s="5" t="s">
        <v>4224</v>
      </c>
      <c r="J1808" s="5" t="s">
        <v>2105</v>
      </c>
      <c r="K1808" s="5" t="s">
        <v>4224</v>
      </c>
      <c r="L1808" s="5" t="s">
        <v>2267</v>
      </c>
      <c r="M1808" s="4" t="s">
        <v>223</v>
      </c>
      <c r="N1808" s="4" t="s">
        <v>5860</v>
      </c>
      <c r="O1808" s="4" t="s">
        <v>170</v>
      </c>
      <c r="P1808" s="4" t="s">
        <v>5860</v>
      </c>
      <c r="Q1808" s="4" t="s">
        <v>5861</v>
      </c>
      <c r="R1808" s="5">
        <v>60422</v>
      </c>
      <c r="S1808" s="5">
        <v>60</v>
      </c>
      <c r="T1808" s="5">
        <v>60</v>
      </c>
      <c r="U1808" s="4" t="s">
        <v>4009</v>
      </c>
      <c r="V1808" s="4" t="s">
        <v>151</v>
      </c>
      <c r="W1808" s="4" t="s">
        <v>103</v>
      </c>
      <c r="X1808" s="4" t="s">
        <v>143</v>
      </c>
      <c r="Y1808" s="4">
        <v>67582</v>
      </c>
      <c r="Z1808" t="str">
        <f t="shared" si="29"/>
        <v>Sep-23</v>
      </c>
    </row>
    <row r="1809" spans="1:26" ht="43.2" x14ac:dyDescent="0.3">
      <c r="A1809" s="10">
        <v>660</v>
      </c>
      <c r="B1809" s="4" t="s">
        <v>129</v>
      </c>
      <c r="C1809" s="4" t="s">
        <v>130</v>
      </c>
      <c r="D1809" s="4" t="s">
        <v>1080</v>
      </c>
      <c r="E1809" s="4" t="s">
        <v>103</v>
      </c>
      <c r="F1809" s="4" t="s">
        <v>131</v>
      </c>
      <c r="G1809" s="4" t="s">
        <v>166</v>
      </c>
      <c r="H1809" s="4" t="s">
        <v>133</v>
      </c>
      <c r="I1809" s="5" t="s">
        <v>4010</v>
      </c>
      <c r="J1809" s="5" t="s">
        <v>576</v>
      </c>
      <c r="K1809" s="5" t="s">
        <v>4010</v>
      </c>
      <c r="L1809" s="5" t="s">
        <v>621</v>
      </c>
      <c r="M1809" s="4" t="s">
        <v>263</v>
      </c>
      <c r="N1809" s="4" t="s">
        <v>5862</v>
      </c>
      <c r="O1809" s="4" t="s">
        <v>103</v>
      </c>
      <c r="P1809" s="4" t="s">
        <v>5863</v>
      </c>
      <c r="Q1809" s="4" t="s">
        <v>5864</v>
      </c>
      <c r="R1809" s="5">
        <v>60539</v>
      </c>
      <c r="S1809" s="5">
        <v>30</v>
      </c>
      <c r="T1809" s="5">
        <v>30</v>
      </c>
      <c r="U1809" s="4" t="s">
        <v>4014</v>
      </c>
      <c r="V1809" s="4" t="s">
        <v>151</v>
      </c>
      <c r="W1809" s="4" t="s">
        <v>103</v>
      </c>
      <c r="X1809" s="4" t="s">
        <v>143</v>
      </c>
      <c r="Y1809" s="4" t="s">
        <v>103</v>
      </c>
      <c r="Z1809" t="str">
        <f t="shared" si="29"/>
        <v>Sep-23</v>
      </c>
    </row>
    <row r="1810" spans="1:26" ht="57.6" x14ac:dyDescent="0.3">
      <c r="A1810" s="10">
        <v>661</v>
      </c>
      <c r="B1810" s="4" t="s">
        <v>129</v>
      </c>
      <c r="C1810" s="4" t="s">
        <v>130</v>
      </c>
      <c r="D1810" s="4" t="s">
        <v>1080</v>
      </c>
      <c r="E1810" s="4" t="s">
        <v>103</v>
      </c>
      <c r="F1810" s="4" t="s">
        <v>131</v>
      </c>
      <c r="G1810" s="4" t="s">
        <v>132</v>
      </c>
      <c r="H1810" s="4" t="s">
        <v>167</v>
      </c>
      <c r="I1810" s="5" t="s">
        <v>4019</v>
      </c>
      <c r="J1810" s="5" t="s">
        <v>467</v>
      </c>
      <c r="K1810" s="5" t="s">
        <v>4019</v>
      </c>
      <c r="L1810" s="5" t="s">
        <v>353</v>
      </c>
      <c r="M1810" s="4" t="s">
        <v>223</v>
      </c>
      <c r="N1810" s="4" t="s">
        <v>5865</v>
      </c>
      <c r="O1810" s="4" t="s">
        <v>170</v>
      </c>
      <c r="P1810" s="4" t="s">
        <v>5865</v>
      </c>
      <c r="Q1810" s="4" t="s">
        <v>5866</v>
      </c>
      <c r="R1810" s="5">
        <v>60667</v>
      </c>
      <c r="S1810" s="5">
        <v>120</v>
      </c>
      <c r="T1810" s="5">
        <v>120</v>
      </c>
      <c r="U1810" s="4" t="s">
        <v>4009</v>
      </c>
      <c r="V1810" s="4" t="s">
        <v>151</v>
      </c>
      <c r="W1810" s="4" t="s">
        <v>103</v>
      </c>
      <c r="X1810" s="4" t="s">
        <v>143</v>
      </c>
      <c r="Y1810" s="4" t="s">
        <v>152</v>
      </c>
      <c r="Z1810" t="str">
        <f t="shared" si="29"/>
        <v>Sep-23</v>
      </c>
    </row>
    <row r="1811" spans="1:26" ht="57.6" x14ac:dyDescent="0.3">
      <c r="A1811" s="10">
        <v>662</v>
      </c>
      <c r="B1811" s="4" t="s">
        <v>129</v>
      </c>
      <c r="C1811" s="4" t="s">
        <v>130</v>
      </c>
      <c r="D1811" s="4" t="s">
        <v>1080</v>
      </c>
      <c r="E1811" s="4" t="s">
        <v>103</v>
      </c>
      <c r="F1811" s="4" t="s">
        <v>131</v>
      </c>
      <c r="G1811" s="4" t="s">
        <v>132</v>
      </c>
      <c r="H1811" s="4" t="s">
        <v>167</v>
      </c>
      <c r="I1811" s="5" t="s">
        <v>4027</v>
      </c>
      <c r="J1811" s="5" t="s">
        <v>467</v>
      </c>
      <c r="K1811" s="5" t="s">
        <v>4027</v>
      </c>
      <c r="L1811" s="5" t="s">
        <v>598</v>
      </c>
      <c r="M1811" s="4" t="s">
        <v>223</v>
      </c>
      <c r="N1811" s="4" t="s">
        <v>5867</v>
      </c>
      <c r="O1811" s="4" t="s">
        <v>170</v>
      </c>
      <c r="P1811" s="4" t="s">
        <v>5867</v>
      </c>
      <c r="Q1811" s="4" t="s">
        <v>5868</v>
      </c>
      <c r="R1811" s="5">
        <v>60699</v>
      </c>
      <c r="S1811" s="5">
        <v>45</v>
      </c>
      <c r="T1811" s="5">
        <v>45</v>
      </c>
      <c r="U1811" s="4" t="s">
        <v>4037</v>
      </c>
      <c r="V1811" s="4" t="s">
        <v>151</v>
      </c>
      <c r="W1811" s="4" t="s">
        <v>103</v>
      </c>
      <c r="X1811" s="4" t="s">
        <v>143</v>
      </c>
      <c r="Y1811" s="4">
        <v>66669</v>
      </c>
      <c r="Z1811" t="str">
        <f t="shared" si="29"/>
        <v>Sep-23</v>
      </c>
    </row>
    <row r="1812" spans="1:26" ht="43.2" x14ac:dyDescent="0.3">
      <c r="A1812" s="10">
        <v>663</v>
      </c>
      <c r="B1812" s="4" t="s">
        <v>129</v>
      </c>
      <c r="C1812" s="4" t="s">
        <v>130</v>
      </c>
      <c r="D1812" s="4" t="s">
        <v>1080</v>
      </c>
      <c r="E1812" s="4" t="s">
        <v>103</v>
      </c>
      <c r="F1812" s="4" t="s">
        <v>131</v>
      </c>
      <c r="G1812" s="4" t="s">
        <v>132</v>
      </c>
      <c r="H1812" s="4" t="s">
        <v>133</v>
      </c>
      <c r="I1812" s="5" t="s">
        <v>4027</v>
      </c>
      <c r="J1812" s="5" t="s">
        <v>2049</v>
      </c>
      <c r="K1812" s="5" t="s">
        <v>4027</v>
      </c>
      <c r="L1812" s="5" t="s">
        <v>279</v>
      </c>
      <c r="M1812" s="4" t="s">
        <v>137</v>
      </c>
      <c r="N1812" s="4" t="s">
        <v>5869</v>
      </c>
      <c r="O1812" s="4" t="s">
        <v>103</v>
      </c>
      <c r="P1812" s="4" t="s">
        <v>5869</v>
      </c>
      <c r="Q1812" s="4" t="s">
        <v>5870</v>
      </c>
      <c r="R1812" s="5">
        <v>60690</v>
      </c>
      <c r="S1812" s="5">
        <v>40</v>
      </c>
      <c r="T1812" s="5">
        <v>40</v>
      </c>
      <c r="U1812" s="4" t="s">
        <v>4479</v>
      </c>
      <c r="V1812" s="4" t="s">
        <v>151</v>
      </c>
      <c r="W1812" s="4" t="s">
        <v>103</v>
      </c>
      <c r="X1812" s="4" t="s">
        <v>143</v>
      </c>
      <c r="Y1812" s="4">
        <v>66668</v>
      </c>
      <c r="Z1812" t="str">
        <f t="shared" si="29"/>
        <v>Sep-23</v>
      </c>
    </row>
    <row r="1813" spans="1:26" ht="43.2" x14ac:dyDescent="0.3">
      <c r="A1813" s="10">
        <v>664</v>
      </c>
      <c r="B1813" s="4" t="s">
        <v>129</v>
      </c>
      <c r="C1813" s="4" t="s">
        <v>130</v>
      </c>
      <c r="D1813" s="4" t="s">
        <v>1080</v>
      </c>
      <c r="E1813" s="4" t="s">
        <v>103</v>
      </c>
      <c r="F1813" s="4" t="s">
        <v>131</v>
      </c>
      <c r="G1813" s="4" t="s">
        <v>166</v>
      </c>
      <c r="H1813" s="4" t="s">
        <v>133</v>
      </c>
      <c r="I1813" s="5" t="s">
        <v>4039</v>
      </c>
      <c r="J1813" s="5" t="s">
        <v>182</v>
      </c>
      <c r="K1813" s="5" t="s">
        <v>4039</v>
      </c>
      <c r="L1813" s="5" t="s">
        <v>487</v>
      </c>
      <c r="M1813" s="4" t="s">
        <v>263</v>
      </c>
      <c r="N1813" s="4" t="s">
        <v>5871</v>
      </c>
      <c r="O1813" s="4" t="s">
        <v>103</v>
      </c>
      <c r="P1813" s="4" t="s">
        <v>5871</v>
      </c>
      <c r="Q1813" s="4" t="s">
        <v>5872</v>
      </c>
      <c r="R1813" s="5">
        <v>60799</v>
      </c>
      <c r="S1813" s="5">
        <v>300</v>
      </c>
      <c r="T1813" s="5">
        <v>300</v>
      </c>
      <c r="U1813" s="4" t="s">
        <v>5873</v>
      </c>
      <c r="V1813" s="4" t="s">
        <v>142</v>
      </c>
      <c r="W1813" s="4" t="s">
        <v>103</v>
      </c>
      <c r="X1813" s="4" t="s">
        <v>143</v>
      </c>
      <c r="Y1813" s="4" t="s">
        <v>103</v>
      </c>
      <c r="Z1813" t="str">
        <f t="shared" si="29"/>
        <v>Oct-23</v>
      </c>
    </row>
    <row r="1814" spans="1:26" ht="43.2" x14ac:dyDescent="0.3">
      <c r="A1814" s="10">
        <v>665</v>
      </c>
      <c r="B1814" s="4" t="s">
        <v>129</v>
      </c>
      <c r="C1814" s="4" t="s">
        <v>130</v>
      </c>
      <c r="D1814" s="4" t="s">
        <v>1080</v>
      </c>
      <c r="E1814" s="4" t="s">
        <v>103</v>
      </c>
      <c r="F1814" s="4" t="s">
        <v>131</v>
      </c>
      <c r="G1814" s="4" t="s">
        <v>166</v>
      </c>
      <c r="H1814" s="4" t="s">
        <v>396</v>
      </c>
      <c r="I1814" s="5" t="s">
        <v>4039</v>
      </c>
      <c r="J1814" s="5" t="s">
        <v>467</v>
      </c>
      <c r="K1814" s="5" t="s">
        <v>4039</v>
      </c>
      <c r="L1814" s="5" t="s">
        <v>246</v>
      </c>
      <c r="M1814" s="4" t="s">
        <v>5673</v>
      </c>
      <c r="N1814" s="4" t="s">
        <v>5874</v>
      </c>
      <c r="O1814" s="4" t="s">
        <v>103</v>
      </c>
      <c r="P1814" s="4" t="s">
        <v>5875</v>
      </c>
      <c r="Q1814" s="4" t="s">
        <v>5876</v>
      </c>
      <c r="R1814" s="5">
        <v>60786</v>
      </c>
      <c r="S1814" s="5">
        <v>90</v>
      </c>
      <c r="T1814" s="5">
        <v>90</v>
      </c>
      <c r="U1814" s="4" t="s">
        <v>1022</v>
      </c>
      <c r="V1814" s="4" t="s">
        <v>151</v>
      </c>
      <c r="W1814" s="4" t="s">
        <v>103</v>
      </c>
      <c r="X1814" s="4" t="s">
        <v>143</v>
      </c>
      <c r="Y1814" s="4" t="s">
        <v>388</v>
      </c>
      <c r="Z1814" t="str">
        <f t="shared" si="29"/>
        <v>Oct-23</v>
      </c>
    </row>
    <row r="1815" spans="1:26" ht="43.2" x14ac:dyDescent="0.3">
      <c r="A1815" s="10">
        <v>666</v>
      </c>
      <c r="B1815" s="4" t="s">
        <v>129</v>
      </c>
      <c r="C1815" s="4" t="s">
        <v>130</v>
      </c>
      <c r="D1815" s="4" t="s">
        <v>1080</v>
      </c>
      <c r="E1815" s="4" t="s">
        <v>103</v>
      </c>
      <c r="F1815" s="4" t="s">
        <v>131</v>
      </c>
      <c r="G1815" s="4" t="s">
        <v>166</v>
      </c>
      <c r="H1815" s="4" t="s">
        <v>167</v>
      </c>
      <c r="I1815" s="5" t="s">
        <v>4914</v>
      </c>
      <c r="J1815" s="5" t="s">
        <v>906</v>
      </c>
      <c r="K1815" s="5" t="s">
        <v>4914</v>
      </c>
      <c r="L1815" s="5" t="s">
        <v>246</v>
      </c>
      <c r="M1815" s="4" t="s">
        <v>168</v>
      </c>
      <c r="N1815" s="4" t="s">
        <v>5877</v>
      </c>
      <c r="O1815" s="4" t="s">
        <v>103</v>
      </c>
      <c r="P1815" s="4" t="s">
        <v>5877</v>
      </c>
      <c r="Q1815" s="4" t="s">
        <v>5878</v>
      </c>
      <c r="R1815" s="5">
        <v>60788</v>
      </c>
      <c r="S1815" s="5">
        <v>510</v>
      </c>
      <c r="T1815" s="5">
        <v>510</v>
      </c>
      <c r="U1815" s="4" t="s">
        <v>5879</v>
      </c>
      <c r="V1815" s="4" t="s">
        <v>142</v>
      </c>
      <c r="W1815" s="4" t="s">
        <v>103</v>
      </c>
      <c r="X1815" s="4" t="s">
        <v>143</v>
      </c>
      <c r="Y1815" s="4" t="s">
        <v>152</v>
      </c>
      <c r="Z1815" t="str">
        <f t="shared" si="29"/>
        <v>Oct-23</v>
      </c>
    </row>
    <row r="1816" spans="1:26" ht="43.2" x14ac:dyDescent="0.3">
      <c r="A1816" s="10">
        <v>667</v>
      </c>
      <c r="B1816" s="4" t="s">
        <v>129</v>
      </c>
      <c r="C1816" s="4" t="s">
        <v>130</v>
      </c>
      <c r="D1816" s="4" t="s">
        <v>1080</v>
      </c>
      <c r="E1816" s="4" t="s">
        <v>103</v>
      </c>
      <c r="F1816" s="4" t="s">
        <v>131</v>
      </c>
      <c r="G1816" s="4" t="s">
        <v>132</v>
      </c>
      <c r="H1816" s="4" t="s">
        <v>167</v>
      </c>
      <c r="I1816" s="5" t="s">
        <v>4066</v>
      </c>
      <c r="J1816" s="5" t="s">
        <v>222</v>
      </c>
      <c r="K1816" s="5" t="s">
        <v>4066</v>
      </c>
      <c r="L1816" s="5" t="s">
        <v>459</v>
      </c>
      <c r="M1816" s="4" t="s">
        <v>223</v>
      </c>
      <c r="N1816" s="4" t="s">
        <v>5880</v>
      </c>
      <c r="O1816" s="4" t="s">
        <v>103</v>
      </c>
      <c r="P1816" s="4" t="s">
        <v>5880</v>
      </c>
      <c r="Q1816" s="4" t="s">
        <v>5881</v>
      </c>
      <c r="R1816" s="5">
        <v>60832</v>
      </c>
      <c r="S1816" s="5">
        <v>30</v>
      </c>
      <c r="T1816" s="5">
        <v>30</v>
      </c>
      <c r="U1816" s="4" t="s">
        <v>5882</v>
      </c>
      <c r="V1816" s="4" t="s">
        <v>197</v>
      </c>
      <c r="W1816" s="4" t="s">
        <v>103</v>
      </c>
      <c r="X1816" s="4" t="s">
        <v>143</v>
      </c>
      <c r="Y1816" s="4">
        <v>66662</v>
      </c>
      <c r="Z1816" t="str">
        <f t="shared" si="29"/>
        <v>Oct-23</v>
      </c>
    </row>
    <row r="1817" spans="1:26" ht="43.2" x14ac:dyDescent="0.3">
      <c r="A1817" s="10">
        <v>668</v>
      </c>
      <c r="B1817" s="4" t="s">
        <v>129</v>
      </c>
      <c r="C1817" s="4" t="s">
        <v>130</v>
      </c>
      <c r="D1817" s="4" t="s">
        <v>1080</v>
      </c>
      <c r="E1817" s="4" t="s">
        <v>103</v>
      </c>
      <c r="F1817" s="4" t="s">
        <v>131</v>
      </c>
      <c r="G1817" s="4" t="s">
        <v>132</v>
      </c>
      <c r="H1817" s="4" t="s">
        <v>167</v>
      </c>
      <c r="I1817" s="5" t="s">
        <v>4071</v>
      </c>
      <c r="J1817" s="5" t="s">
        <v>683</v>
      </c>
      <c r="K1817" s="5" t="s">
        <v>4071</v>
      </c>
      <c r="L1817" s="5" t="s">
        <v>435</v>
      </c>
      <c r="M1817" s="4" t="s">
        <v>223</v>
      </c>
      <c r="N1817" s="4" t="s">
        <v>5883</v>
      </c>
      <c r="O1817" s="4" t="s">
        <v>1030</v>
      </c>
      <c r="P1817" s="4" t="s">
        <v>5883</v>
      </c>
      <c r="Q1817" s="4" t="s">
        <v>5881</v>
      </c>
      <c r="R1817" s="5">
        <v>60859</v>
      </c>
      <c r="S1817" s="5">
        <v>20</v>
      </c>
      <c r="T1817" s="5">
        <v>20</v>
      </c>
      <c r="U1817" s="4" t="s">
        <v>5231</v>
      </c>
      <c r="V1817" s="4" t="s">
        <v>197</v>
      </c>
      <c r="W1817" s="4" t="s">
        <v>103</v>
      </c>
      <c r="X1817" s="4" t="s">
        <v>143</v>
      </c>
      <c r="Y1817" s="4">
        <v>66629</v>
      </c>
      <c r="Z1817" t="str">
        <f t="shared" si="29"/>
        <v>Oct-23</v>
      </c>
    </row>
    <row r="1818" spans="1:26" ht="43.2" x14ac:dyDescent="0.3">
      <c r="A1818" s="10">
        <v>669</v>
      </c>
      <c r="B1818" s="4" t="s">
        <v>129</v>
      </c>
      <c r="C1818" s="4" t="s">
        <v>130</v>
      </c>
      <c r="D1818" s="4" t="s">
        <v>1080</v>
      </c>
      <c r="E1818" s="4" t="s">
        <v>103</v>
      </c>
      <c r="F1818" s="4" t="s">
        <v>131</v>
      </c>
      <c r="G1818" s="4" t="s">
        <v>132</v>
      </c>
      <c r="H1818" s="4" t="s">
        <v>167</v>
      </c>
      <c r="I1818" s="5" t="s">
        <v>4082</v>
      </c>
      <c r="J1818" s="5" t="s">
        <v>246</v>
      </c>
      <c r="K1818" s="5" t="s">
        <v>4082</v>
      </c>
      <c r="L1818" s="5" t="s">
        <v>576</v>
      </c>
      <c r="M1818" s="4" t="s">
        <v>223</v>
      </c>
      <c r="N1818" s="4" t="s">
        <v>5884</v>
      </c>
      <c r="O1818" s="4" t="s">
        <v>103</v>
      </c>
      <c r="P1818" s="4" t="s">
        <v>5885</v>
      </c>
      <c r="Q1818" s="4" t="s">
        <v>5886</v>
      </c>
      <c r="R1818" s="5">
        <v>60906</v>
      </c>
      <c r="S1818" s="5">
        <v>60</v>
      </c>
      <c r="T1818" s="5">
        <v>60</v>
      </c>
      <c r="U1818" s="4" t="s">
        <v>620</v>
      </c>
      <c r="V1818" s="4" t="s">
        <v>151</v>
      </c>
      <c r="W1818" s="4" t="s">
        <v>103</v>
      </c>
      <c r="X1818" s="4" t="s">
        <v>143</v>
      </c>
      <c r="Y1818" s="4" t="s">
        <v>152</v>
      </c>
      <c r="Z1818" t="str">
        <f t="shared" si="29"/>
        <v>Oct-23</v>
      </c>
    </row>
    <row r="1819" spans="1:26" ht="57.6" x14ac:dyDescent="0.3">
      <c r="A1819" s="10">
        <v>670</v>
      </c>
      <c r="B1819" s="4" t="s">
        <v>129</v>
      </c>
      <c r="C1819" s="4" t="s">
        <v>130</v>
      </c>
      <c r="D1819" s="4" t="s">
        <v>1080</v>
      </c>
      <c r="E1819" s="4" t="s">
        <v>103</v>
      </c>
      <c r="F1819" s="4" t="s">
        <v>131</v>
      </c>
      <c r="G1819" s="4" t="s">
        <v>132</v>
      </c>
      <c r="H1819" s="4" t="s">
        <v>167</v>
      </c>
      <c r="I1819" s="5" t="s">
        <v>4211</v>
      </c>
      <c r="J1819" s="5" t="s">
        <v>302</v>
      </c>
      <c r="K1819" s="5" t="s">
        <v>4211</v>
      </c>
      <c r="L1819" s="5" t="s">
        <v>435</v>
      </c>
      <c r="M1819" s="4" t="s">
        <v>223</v>
      </c>
      <c r="N1819" s="4" t="s">
        <v>2252</v>
      </c>
      <c r="O1819" s="4" t="s">
        <v>103</v>
      </c>
      <c r="P1819" s="4" t="s">
        <v>5001</v>
      </c>
      <c r="Q1819" s="4" t="s">
        <v>5887</v>
      </c>
      <c r="R1819" s="5">
        <v>61097</v>
      </c>
      <c r="S1819" s="5">
        <v>60</v>
      </c>
      <c r="T1819" s="5">
        <v>60</v>
      </c>
      <c r="U1819" s="4" t="s">
        <v>245</v>
      </c>
      <c r="V1819" s="4" t="s">
        <v>197</v>
      </c>
      <c r="W1819" s="4" t="s">
        <v>103</v>
      </c>
      <c r="X1819" s="4" t="s">
        <v>143</v>
      </c>
      <c r="Y1819" s="4">
        <v>68324</v>
      </c>
      <c r="Z1819" t="str">
        <f t="shared" si="29"/>
        <v>Nov-23</v>
      </c>
    </row>
    <row r="1820" spans="1:26" ht="57.6" x14ac:dyDescent="0.3">
      <c r="A1820" s="10">
        <v>671</v>
      </c>
      <c r="B1820" s="4" t="s">
        <v>129</v>
      </c>
      <c r="C1820" s="4" t="s">
        <v>130</v>
      </c>
      <c r="D1820" s="4" t="s">
        <v>1080</v>
      </c>
      <c r="E1820" s="4" t="s">
        <v>103</v>
      </c>
      <c r="F1820" s="4" t="s">
        <v>131</v>
      </c>
      <c r="G1820" s="4" t="s">
        <v>132</v>
      </c>
      <c r="H1820" s="4" t="s">
        <v>167</v>
      </c>
      <c r="I1820" s="5" t="s">
        <v>4119</v>
      </c>
      <c r="J1820" s="5" t="s">
        <v>241</v>
      </c>
      <c r="K1820" s="5" t="s">
        <v>4119</v>
      </c>
      <c r="L1820" s="5" t="s">
        <v>576</v>
      </c>
      <c r="M1820" s="4" t="s">
        <v>223</v>
      </c>
      <c r="N1820" s="4" t="s">
        <v>1073</v>
      </c>
      <c r="O1820" s="4" t="s">
        <v>170</v>
      </c>
      <c r="P1820" s="4" t="s">
        <v>1073</v>
      </c>
      <c r="Q1820" s="4" t="s">
        <v>5888</v>
      </c>
      <c r="R1820" s="5">
        <v>61118</v>
      </c>
      <c r="S1820" s="5">
        <v>120</v>
      </c>
      <c r="T1820" s="5">
        <v>120</v>
      </c>
      <c r="U1820" s="4" t="s">
        <v>4009</v>
      </c>
      <c r="V1820" s="4" t="s">
        <v>151</v>
      </c>
      <c r="W1820" s="4" t="s">
        <v>103</v>
      </c>
      <c r="X1820" s="4" t="s">
        <v>143</v>
      </c>
      <c r="Y1820" s="4" t="s">
        <v>152</v>
      </c>
      <c r="Z1820" t="str">
        <f t="shared" si="29"/>
        <v>Nov-23</v>
      </c>
    </row>
    <row r="1821" spans="1:26" ht="43.2" x14ac:dyDescent="0.3">
      <c r="A1821" s="10">
        <v>672</v>
      </c>
      <c r="B1821" s="4" t="s">
        <v>129</v>
      </c>
      <c r="C1821" s="4" t="s">
        <v>130</v>
      </c>
      <c r="D1821" s="4" t="s">
        <v>1080</v>
      </c>
      <c r="E1821" s="4" t="s">
        <v>103</v>
      </c>
      <c r="F1821" s="4" t="s">
        <v>131</v>
      </c>
      <c r="G1821" s="4" t="s">
        <v>132</v>
      </c>
      <c r="H1821" s="4" t="s">
        <v>167</v>
      </c>
      <c r="I1821" s="5" t="s">
        <v>4488</v>
      </c>
      <c r="J1821" s="5" t="s">
        <v>550</v>
      </c>
      <c r="K1821" s="5" t="s">
        <v>4488</v>
      </c>
      <c r="L1821" s="5" t="s">
        <v>978</v>
      </c>
      <c r="M1821" s="4" t="s">
        <v>223</v>
      </c>
      <c r="N1821" s="4" t="s">
        <v>5889</v>
      </c>
      <c r="O1821" s="4" t="s">
        <v>103</v>
      </c>
      <c r="P1821" s="4" t="s">
        <v>5890</v>
      </c>
      <c r="Q1821" s="4" t="s">
        <v>5891</v>
      </c>
      <c r="R1821" s="5">
        <v>61234</v>
      </c>
      <c r="S1821" s="5">
        <v>30</v>
      </c>
      <c r="T1821" s="5">
        <v>30</v>
      </c>
      <c r="U1821" s="4" t="s">
        <v>239</v>
      </c>
      <c r="V1821" s="4" t="s">
        <v>142</v>
      </c>
      <c r="W1821" s="4" t="s">
        <v>103</v>
      </c>
      <c r="X1821" s="4" t="s">
        <v>143</v>
      </c>
      <c r="Y1821" s="4" t="s">
        <v>152</v>
      </c>
      <c r="Z1821" t="str">
        <f t="shared" si="29"/>
        <v>Nov-23</v>
      </c>
    </row>
    <row r="1822" spans="1:26" ht="43.2" x14ac:dyDescent="0.3">
      <c r="A1822" s="10">
        <v>673</v>
      </c>
      <c r="B1822" s="4" t="s">
        <v>129</v>
      </c>
      <c r="C1822" s="4" t="s">
        <v>130</v>
      </c>
      <c r="D1822" s="4" t="s">
        <v>1080</v>
      </c>
      <c r="E1822" s="4" t="s">
        <v>103</v>
      </c>
      <c r="F1822" s="4" t="s">
        <v>131</v>
      </c>
      <c r="G1822" s="4" t="s">
        <v>132</v>
      </c>
      <c r="H1822" s="4" t="s">
        <v>133</v>
      </c>
      <c r="I1822" s="5" t="s">
        <v>5036</v>
      </c>
      <c r="J1822" s="5" t="s">
        <v>242</v>
      </c>
      <c r="K1822" s="5" t="s">
        <v>5036</v>
      </c>
      <c r="L1822" s="5" t="s">
        <v>1715</v>
      </c>
      <c r="M1822" s="4" t="s">
        <v>137</v>
      </c>
      <c r="N1822" s="4" t="s">
        <v>5892</v>
      </c>
      <c r="O1822" s="4" t="s">
        <v>103</v>
      </c>
      <c r="P1822" s="4" t="s">
        <v>5893</v>
      </c>
      <c r="Q1822" s="4" t="s">
        <v>5894</v>
      </c>
      <c r="R1822" s="5">
        <v>61267</v>
      </c>
      <c r="S1822" s="5">
        <v>40</v>
      </c>
      <c r="T1822" s="5">
        <v>40</v>
      </c>
      <c r="U1822" s="4" t="s">
        <v>1233</v>
      </c>
      <c r="V1822" s="4" t="s">
        <v>151</v>
      </c>
      <c r="W1822" s="4" t="s">
        <v>103</v>
      </c>
      <c r="X1822" s="4" t="s">
        <v>143</v>
      </c>
      <c r="Y1822" s="4">
        <v>71010</v>
      </c>
      <c r="Z1822" t="str">
        <f t="shared" si="29"/>
        <v>Nov-23</v>
      </c>
    </row>
    <row r="1823" spans="1:26" ht="43.2" x14ac:dyDescent="0.3">
      <c r="A1823" s="10">
        <v>674</v>
      </c>
      <c r="B1823" s="4" t="s">
        <v>129</v>
      </c>
      <c r="C1823" s="4" t="s">
        <v>130</v>
      </c>
      <c r="D1823" s="4" t="s">
        <v>1080</v>
      </c>
      <c r="E1823" s="4" t="s">
        <v>103</v>
      </c>
      <c r="F1823" s="4" t="s">
        <v>131</v>
      </c>
      <c r="G1823" s="4" t="s">
        <v>132</v>
      </c>
      <c r="H1823" s="4" t="s">
        <v>167</v>
      </c>
      <c r="I1823" s="5" t="s">
        <v>4622</v>
      </c>
      <c r="J1823" s="5" t="s">
        <v>759</v>
      </c>
      <c r="K1823" s="5" t="s">
        <v>4622</v>
      </c>
      <c r="L1823" s="5" t="s">
        <v>5895</v>
      </c>
      <c r="M1823" s="4" t="s">
        <v>223</v>
      </c>
      <c r="N1823" s="4" t="s">
        <v>5896</v>
      </c>
      <c r="O1823" s="4" t="s">
        <v>103</v>
      </c>
      <c r="P1823" s="4" t="s">
        <v>5001</v>
      </c>
      <c r="Q1823" s="4" t="s">
        <v>5897</v>
      </c>
      <c r="R1823" s="5">
        <v>61275</v>
      </c>
      <c r="S1823" s="5">
        <v>35</v>
      </c>
      <c r="T1823" s="5">
        <v>35</v>
      </c>
      <c r="U1823" s="4" t="s">
        <v>1334</v>
      </c>
      <c r="V1823" s="4" t="s">
        <v>151</v>
      </c>
      <c r="W1823" s="4" t="s">
        <v>103</v>
      </c>
      <c r="X1823" s="4" t="s">
        <v>143</v>
      </c>
      <c r="Y1823" s="4" t="s">
        <v>152</v>
      </c>
      <c r="Z1823" t="str">
        <f t="shared" si="29"/>
        <v>Dec-23</v>
      </c>
    </row>
    <row r="1824" spans="1:26" ht="43.2" x14ac:dyDescent="0.3">
      <c r="A1824" s="10">
        <v>675</v>
      </c>
      <c r="B1824" s="4" t="s">
        <v>129</v>
      </c>
      <c r="C1824" s="4" t="s">
        <v>130</v>
      </c>
      <c r="D1824" s="4" t="s">
        <v>1080</v>
      </c>
      <c r="E1824" s="4" t="s">
        <v>103</v>
      </c>
      <c r="F1824" s="4" t="s">
        <v>131</v>
      </c>
      <c r="G1824" s="4" t="s">
        <v>132</v>
      </c>
      <c r="H1824" s="4" t="s">
        <v>167</v>
      </c>
      <c r="I1824" s="5" t="s">
        <v>4140</v>
      </c>
      <c r="J1824" s="5" t="s">
        <v>191</v>
      </c>
      <c r="K1824" s="5" t="s">
        <v>4144</v>
      </c>
      <c r="L1824" s="5" t="s">
        <v>302</v>
      </c>
      <c r="M1824" s="4" t="s">
        <v>223</v>
      </c>
      <c r="N1824" s="4" t="s">
        <v>5898</v>
      </c>
      <c r="O1824" s="4" t="s">
        <v>103</v>
      </c>
      <c r="P1824" s="4" t="s">
        <v>5899</v>
      </c>
      <c r="Q1824" s="4" t="s">
        <v>5900</v>
      </c>
      <c r="R1824" s="5">
        <v>61299</v>
      </c>
      <c r="S1824" s="5">
        <v>3060</v>
      </c>
      <c r="T1824" s="5">
        <v>3060</v>
      </c>
      <c r="U1824" s="4" t="s">
        <v>103</v>
      </c>
      <c r="V1824" s="4" t="s">
        <v>197</v>
      </c>
      <c r="W1824" s="4" t="s">
        <v>103</v>
      </c>
      <c r="X1824" s="4" t="s">
        <v>143</v>
      </c>
      <c r="Y1824" s="4" t="s">
        <v>152</v>
      </c>
      <c r="Z1824" t="str">
        <f t="shared" si="29"/>
        <v>Dec-23</v>
      </c>
    </row>
    <row r="1825" spans="1:26" ht="43.2" x14ac:dyDescent="0.3">
      <c r="A1825" s="10">
        <v>676</v>
      </c>
      <c r="B1825" s="4" t="s">
        <v>129</v>
      </c>
      <c r="C1825" s="4" t="s">
        <v>130</v>
      </c>
      <c r="D1825" s="4" t="s">
        <v>1080</v>
      </c>
      <c r="E1825" s="4" t="s">
        <v>103</v>
      </c>
      <c r="F1825" s="4" t="s">
        <v>131</v>
      </c>
      <c r="G1825" s="4" t="s">
        <v>166</v>
      </c>
      <c r="H1825" s="4" t="s">
        <v>167</v>
      </c>
      <c r="I1825" s="5" t="s">
        <v>4147</v>
      </c>
      <c r="J1825" s="5" t="s">
        <v>695</v>
      </c>
      <c r="K1825" s="5" t="s">
        <v>4147</v>
      </c>
      <c r="L1825" s="5" t="s">
        <v>234</v>
      </c>
      <c r="M1825" s="4" t="s">
        <v>168</v>
      </c>
      <c r="N1825" s="4" t="s">
        <v>1073</v>
      </c>
      <c r="O1825" s="4" t="s">
        <v>1074</v>
      </c>
      <c r="P1825" s="4" t="s">
        <v>1073</v>
      </c>
      <c r="Q1825" s="4" t="s">
        <v>5901</v>
      </c>
      <c r="R1825" s="5">
        <v>61367</v>
      </c>
      <c r="S1825" s="5">
        <v>30</v>
      </c>
      <c r="T1825" s="5">
        <v>30</v>
      </c>
      <c r="U1825" s="4" t="s">
        <v>4155</v>
      </c>
      <c r="V1825" s="4" t="s">
        <v>197</v>
      </c>
      <c r="W1825" s="4" t="s">
        <v>103</v>
      </c>
      <c r="X1825" s="4" t="s">
        <v>143</v>
      </c>
      <c r="Y1825" s="4" t="s">
        <v>103</v>
      </c>
      <c r="Z1825" t="str">
        <f t="shared" si="29"/>
        <v>Dec-23</v>
      </c>
    </row>
    <row r="1826" spans="1:26" ht="43.2" x14ac:dyDescent="0.3">
      <c r="A1826" s="10">
        <v>677</v>
      </c>
      <c r="B1826" s="4" t="s">
        <v>129</v>
      </c>
      <c r="C1826" s="4" t="s">
        <v>130</v>
      </c>
      <c r="D1826" s="4" t="s">
        <v>1080</v>
      </c>
      <c r="E1826" s="4" t="s">
        <v>103</v>
      </c>
      <c r="F1826" s="4" t="s">
        <v>131</v>
      </c>
      <c r="G1826" s="4" t="s">
        <v>166</v>
      </c>
      <c r="H1826" s="4" t="s">
        <v>167</v>
      </c>
      <c r="I1826" s="5" t="s">
        <v>4159</v>
      </c>
      <c r="J1826" s="5" t="s">
        <v>235</v>
      </c>
      <c r="K1826" s="5" t="s">
        <v>4159</v>
      </c>
      <c r="L1826" s="5" t="s">
        <v>995</v>
      </c>
      <c r="M1826" s="4" t="s">
        <v>168</v>
      </c>
      <c r="N1826" s="4" t="s">
        <v>5902</v>
      </c>
      <c r="O1826" s="4" t="s">
        <v>1429</v>
      </c>
      <c r="P1826" s="4" t="s">
        <v>5902</v>
      </c>
      <c r="Q1826" s="4" t="s">
        <v>5903</v>
      </c>
      <c r="R1826" s="5">
        <v>61385</v>
      </c>
      <c r="S1826" s="5">
        <v>15</v>
      </c>
      <c r="T1826" s="5">
        <v>15</v>
      </c>
      <c r="U1826" s="4" t="s">
        <v>4364</v>
      </c>
      <c r="V1826" s="4" t="s">
        <v>197</v>
      </c>
      <c r="W1826" s="4" t="s">
        <v>103</v>
      </c>
      <c r="X1826" s="4" t="s">
        <v>143</v>
      </c>
      <c r="Y1826" s="4" t="s">
        <v>103</v>
      </c>
      <c r="Z1826" t="str">
        <f t="shared" si="29"/>
        <v>Dec-23</v>
      </c>
    </row>
    <row r="1827" spans="1:26" ht="86.4" x14ac:dyDescent="0.3">
      <c r="A1827" s="10">
        <v>678</v>
      </c>
      <c r="B1827" s="4" t="s">
        <v>129</v>
      </c>
      <c r="C1827" s="4" t="s">
        <v>130</v>
      </c>
      <c r="D1827" s="4" t="s">
        <v>1080</v>
      </c>
      <c r="E1827" s="4" t="s">
        <v>103</v>
      </c>
      <c r="F1827" s="4" t="s">
        <v>131</v>
      </c>
      <c r="G1827" s="4" t="s">
        <v>132</v>
      </c>
      <c r="H1827" s="4" t="s">
        <v>1052</v>
      </c>
      <c r="I1827" s="5" t="s">
        <v>4159</v>
      </c>
      <c r="J1827" s="5" t="s">
        <v>550</v>
      </c>
      <c r="K1827" s="5" t="s">
        <v>4159</v>
      </c>
      <c r="L1827" s="5" t="s">
        <v>906</v>
      </c>
      <c r="M1827" s="4" t="s">
        <v>1053</v>
      </c>
      <c r="N1827" s="4" t="s">
        <v>5904</v>
      </c>
      <c r="O1827" s="4" t="s">
        <v>170</v>
      </c>
      <c r="P1827" s="4" t="s">
        <v>5904</v>
      </c>
      <c r="Q1827" s="4" t="s">
        <v>5904</v>
      </c>
      <c r="R1827" s="5">
        <v>61375</v>
      </c>
      <c r="S1827" s="5">
        <v>180</v>
      </c>
      <c r="T1827" s="5">
        <v>180</v>
      </c>
      <c r="U1827" s="4" t="s">
        <v>479</v>
      </c>
      <c r="V1827" s="4" t="s">
        <v>142</v>
      </c>
      <c r="W1827" s="4" t="s">
        <v>103</v>
      </c>
      <c r="X1827" s="4" t="s">
        <v>143</v>
      </c>
      <c r="Y1827" s="4" t="s">
        <v>152</v>
      </c>
      <c r="Z1827" t="str">
        <f t="shared" si="29"/>
        <v>Dec-23</v>
      </c>
    </row>
    <row r="1828" spans="1:26" ht="43.2" x14ac:dyDescent="0.3">
      <c r="A1828" s="10">
        <v>679</v>
      </c>
      <c r="B1828" s="4" t="s">
        <v>129</v>
      </c>
      <c r="C1828" s="4" t="s">
        <v>130</v>
      </c>
      <c r="D1828" s="4" t="s">
        <v>1080</v>
      </c>
      <c r="E1828" s="4" t="s">
        <v>103</v>
      </c>
      <c r="F1828" s="4" t="s">
        <v>131</v>
      </c>
      <c r="G1828" s="4" t="s">
        <v>166</v>
      </c>
      <c r="H1828" s="4" t="s">
        <v>133</v>
      </c>
      <c r="I1828" s="5" t="s">
        <v>4162</v>
      </c>
      <c r="J1828" s="5" t="s">
        <v>191</v>
      </c>
      <c r="K1828" s="5" t="s">
        <v>4162</v>
      </c>
      <c r="L1828" s="5" t="s">
        <v>515</v>
      </c>
      <c r="M1828" s="4" t="s">
        <v>263</v>
      </c>
      <c r="N1828" s="4" t="s">
        <v>5905</v>
      </c>
      <c r="O1828" s="4" t="s">
        <v>103</v>
      </c>
      <c r="P1828" s="4" t="s">
        <v>5906</v>
      </c>
      <c r="Q1828" s="4" t="s">
        <v>5907</v>
      </c>
      <c r="R1828" s="5">
        <v>61402</v>
      </c>
      <c r="S1828" s="5">
        <v>50</v>
      </c>
      <c r="T1828" s="5">
        <v>50</v>
      </c>
      <c r="U1828" s="4" t="s">
        <v>5908</v>
      </c>
      <c r="V1828" s="4" t="s">
        <v>197</v>
      </c>
      <c r="W1828" s="4" t="s">
        <v>103</v>
      </c>
      <c r="X1828" s="4" t="s">
        <v>143</v>
      </c>
      <c r="Y1828" s="4" t="s">
        <v>103</v>
      </c>
      <c r="Z1828" t="str">
        <f t="shared" si="29"/>
        <v>Dec-23</v>
      </c>
    </row>
    <row r="1829" spans="1:26" ht="43.2" x14ac:dyDescent="0.3">
      <c r="A1829" s="10">
        <v>680</v>
      </c>
      <c r="B1829" s="4" t="s">
        <v>129</v>
      </c>
      <c r="C1829" s="4" t="s">
        <v>130</v>
      </c>
      <c r="D1829" s="4" t="s">
        <v>1102</v>
      </c>
      <c r="E1829" s="4" t="s">
        <v>103</v>
      </c>
      <c r="F1829" s="4" t="s">
        <v>131</v>
      </c>
      <c r="G1829" s="4" t="s">
        <v>166</v>
      </c>
      <c r="H1829" s="4" t="s">
        <v>133</v>
      </c>
      <c r="I1829" s="5" t="s">
        <v>4006</v>
      </c>
      <c r="J1829" s="5" t="s">
        <v>296</v>
      </c>
      <c r="K1829" s="5" t="s">
        <v>4006</v>
      </c>
      <c r="L1829" s="5" t="s">
        <v>365</v>
      </c>
      <c r="M1829" s="4" t="s">
        <v>263</v>
      </c>
      <c r="N1829" s="4" t="s">
        <v>5909</v>
      </c>
      <c r="O1829" s="4" t="s">
        <v>103</v>
      </c>
      <c r="P1829" s="4" t="s">
        <v>5909</v>
      </c>
      <c r="Q1829" s="4" t="s">
        <v>5910</v>
      </c>
      <c r="R1829" s="5">
        <v>60497</v>
      </c>
      <c r="S1829" s="5">
        <v>30</v>
      </c>
      <c r="T1829" s="5">
        <v>30</v>
      </c>
      <c r="U1829" s="4" t="s">
        <v>1233</v>
      </c>
      <c r="V1829" s="4" t="s">
        <v>151</v>
      </c>
      <c r="W1829" s="4" t="s">
        <v>103</v>
      </c>
      <c r="X1829" s="4" t="s">
        <v>143</v>
      </c>
      <c r="Y1829" s="4" t="s">
        <v>103</v>
      </c>
      <c r="Z1829" t="str">
        <f t="shared" si="29"/>
        <v>Sep-23</v>
      </c>
    </row>
    <row r="1830" spans="1:26" ht="43.2" x14ac:dyDescent="0.3">
      <c r="A1830" s="10">
        <v>681</v>
      </c>
      <c r="B1830" s="4" t="s">
        <v>129</v>
      </c>
      <c r="C1830" s="4" t="s">
        <v>130</v>
      </c>
      <c r="D1830" s="4" t="s">
        <v>1102</v>
      </c>
      <c r="E1830" s="4" t="s">
        <v>103</v>
      </c>
      <c r="F1830" s="4" t="s">
        <v>131</v>
      </c>
      <c r="G1830" s="4" t="s">
        <v>166</v>
      </c>
      <c r="H1830" s="4" t="s">
        <v>133</v>
      </c>
      <c r="I1830" s="5" t="s">
        <v>4250</v>
      </c>
      <c r="J1830" s="5" t="s">
        <v>361</v>
      </c>
      <c r="K1830" s="5" t="s">
        <v>4250</v>
      </c>
      <c r="L1830" s="5" t="s">
        <v>474</v>
      </c>
      <c r="M1830" s="4" t="s">
        <v>263</v>
      </c>
      <c r="N1830" s="4" t="s">
        <v>5911</v>
      </c>
      <c r="O1830" s="4" t="s">
        <v>103</v>
      </c>
      <c r="P1830" s="4" t="s">
        <v>5912</v>
      </c>
      <c r="Q1830" s="4" t="s">
        <v>5913</v>
      </c>
      <c r="R1830" s="5">
        <v>60615</v>
      </c>
      <c r="S1830" s="5">
        <v>30</v>
      </c>
      <c r="T1830" s="5">
        <v>30</v>
      </c>
      <c r="U1830" s="4" t="s">
        <v>5914</v>
      </c>
      <c r="V1830" s="4" t="s">
        <v>142</v>
      </c>
      <c r="W1830" s="4" t="s">
        <v>103</v>
      </c>
      <c r="X1830" s="4" t="s">
        <v>143</v>
      </c>
      <c r="Y1830" s="4" t="s">
        <v>103</v>
      </c>
      <c r="Z1830" t="str">
        <f t="shared" si="29"/>
        <v>Sep-23</v>
      </c>
    </row>
    <row r="1831" spans="1:26" ht="43.2" x14ac:dyDescent="0.3">
      <c r="A1831" s="10">
        <v>682</v>
      </c>
      <c r="B1831" s="4" t="s">
        <v>129</v>
      </c>
      <c r="C1831" s="4" t="s">
        <v>130</v>
      </c>
      <c r="D1831" s="4" t="s">
        <v>1102</v>
      </c>
      <c r="E1831" s="4" t="s">
        <v>103</v>
      </c>
      <c r="F1831" s="4" t="s">
        <v>131</v>
      </c>
      <c r="G1831" s="4" t="s">
        <v>132</v>
      </c>
      <c r="H1831" s="4" t="s">
        <v>167</v>
      </c>
      <c r="I1831" s="5" t="s">
        <v>4250</v>
      </c>
      <c r="J1831" s="5" t="s">
        <v>2034</v>
      </c>
      <c r="K1831" s="5" t="s">
        <v>4250</v>
      </c>
      <c r="L1831" s="5" t="s">
        <v>4226</v>
      </c>
      <c r="M1831" s="4" t="s">
        <v>223</v>
      </c>
      <c r="N1831" s="4" t="s">
        <v>5915</v>
      </c>
      <c r="O1831" s="4" t="s">
        <v>103</v>
      </c>
      <c r="P1831" s="4" t="s">
        <v>5916</v>
      </c>
      <c r="Q1831" s="4" t="s">
        <v>5917</v>
      </c>
      <c r="R1831" s="5">
        <v>60582</v>
      </c>
      <c r="S1831" s="5">
        <v>30</v>
      </c>
      <c r="T1831" s="5">
        <v>30</v>
      </c>
      <c r="U1831" s="4" t="s">
        <v>207</v>
      </c>
      <c r="V1831" s="4" t="s">
        <v>142</v>
      </c>
      <c r="W1831" s="4" t="s">
        <v>103</v>
      </c>
      <c r="X1831" s="4" t="s">
        <v>143</v>
      </c>
      <c r="Y1831" s="4">
        <v>66625</v>
      </c>
      <c r="Z1831" t="str">
        <f t="shared" si="29"/>
        <v>Sep-23</v>
      </c>
    </row>
    <row r="1832" spans="1:26" ht="43.2" x14ac:dyDescent="0.3">
      <c r="A1832" s="10">
        <v>683</v>
      </c>
      <c r="B1832" s="4" t="s">
        <v>129</v>
      </c>
      <c r="C1832" s="4" t="s">
        <v>130</v>
      </c>
      <c r="D1832" s="4" t="s">
        <v>1102</v>
      </c>
      <c r="E1832" s="4" t="s">
        <v>103</v>
      </c>
      <c r="F1832" s="4" t="s">
        <v>131</v>
      </c>
      <c r="G1832" s="4" t="s">
        <v>132</v>
      </c>
      <c r="H1832" s="4" t="s">
        <v>167</v>
      </c>
      <c r="I1832" s="5" t="s">
        <v>4250</v>
      </c>
      <c r="J1832" s="5" t="s">
        <v>145</v>
      </c>
      <c r="K1832" s="5" t="s">
        <v>4250</v>
      </c>
      <c r="L1832" s="5" t="s">
        <v>467</v>
      </c>
      <c r="M1832" s="4" t="s">
        <v>223</v>
      </c>
      <c r="N1832" s="4" t="s">
        <v>5918</v>
      </c>
      <c r="O1832" s="4" t="s">
        <v>103</v>
      </c>
      <c r="P1832" s="4" t="s">
        <v>5919</v>
      </c>
      <c r="Q1832" s="4" t="s">
        <v>5920</v>
      </c>
      <c r="R1832" s="5">
        <v>60570</v>
      </c>
      <c r="S1832" s="5">
        <v>120</v>
      </c>
      <c r="T1832" s="5">
        <v>120</v>
      </c>
      <c r="U1832" s="4" t="s">
        <v>2123</v>
      </c>
      <c r="V1832" s="4" t="s">
        <v>151</v>
      </c>
      <c r="W1832" s="4" t="s">
        <v>103</v>
      </c>
      <c r="X1832" s="4" t="s">
        <v>143</v>
      </c>
      <c r="Y1832" s="4">
        <v>66625</v>
      </c>
      <c r="Z1832" t="str">
        <f t="shared" si="29"/>
        <v>Sep-23</v>
      </c>
    </row>
    <row r="1833" spans="1:26" ht="57.6" x14ac:dyDescent="0.3">
      <c r="A1833" s="10">
        <v>684</v>
      </c>
      <c r="B1833" s="4" t="s">
        <v>129</v>
      </c>
      <c r="C1833" s="4" t="s">
        <v>130</v>
      </c>
      <c r="D1833" s="4" t="s">
        <v>1102</v>
      </c>
      <c r="E1833" s="4" t="s">
        <v>103</v>
      </c>
      <c r="F1833" s="4" t="s">
        <v>131</v>
      </c>
      <c r="G1833" s="4" t="s">
        <v>132</v>
      </c>
      <c r="H1833" s="4" t="s">
        <v>277</v>
      </c>
      <c r="I1833" s="5" t="s">
        <v>4407</v>
      </c>
      <c r="J1833" s="5" t="s">
        <v>315</v>
      </c>
      <c r="K1833" s="5" t="s">
        <v>4407</v>
      </c>
      <c r="L1833" s="5" t="s">
        <v>192</v>
      </c>
      <c r="M1833" s="4" t="s">
        <v>280</v>
      </c>
      <c r="N1833" s="4" t="s">
        <v>5921</v>
      </c>
      <c r="O1833" s="4" t="s">
        <v>170</v>
      </c>
      <c r="P1833" s="4" t="s">
        <v>5921</v>
      </c>
      <c r="Q1833" s="4" t="s">
        <v>5922</v>
      </c>
      <c r="R1833" s="5">
        <v>60624</v>
      </c>
      <c r="S1833" s="5">
        <v>60</v>
      </c>
      <c r="T1833" s="5">
        <v>60</v>
      </c>
      <c r="U1833" s="4" t="s">
        <v>4009</v>
      </c>
      <c r="V1833" s="4" t="s">
        <v>197</v>
      </c>
      <c r="W1833" s="4" t="s">
        <v>103</v>
      </c>
      <c r="X1833" s="4" t="s">
        <v>143</v>
      </c>
      <c r="Y1833" s="4">
        <v>66635</v>
      </c>
      <c r="Z1833" t="str">
        <f t="shared" si="29"/>
        <v>Sep-23</v>
      </c>
    </row>
    <row r="1834" spans="1:26" ht="43.2" x14ac:dyDescent="0.3">
      <c r="A1834" s="10">
        <v>685</v>
      </c>
      <c r="B1834" s="4" t="s">
        <v>129</v>
      </c>
      <c r="C1834" s="4" t="s">
        <v>130</v>
      </c>
      <c r="D1834" s="4" t="s">
        <v>1102</v>
      </c>
      <c r="E1834" s="4" t="s">
        <v>103</v>
      </c>
      <c r="F1834" s="4" t="s">
        <v>131</v>
      </c>
      <c r="G1834" s="4" t="s">
        <v>132</v>
      </c>
      <c r="H1834" s="4" t="s">
        <v>167</v>
      </c>
      <c r="I1834" s="5" t="s">
        <v>4407</v>
      </c>
      <c r="J1834" s="5" t="s">
        <v>3474</v>
      </c>
      <c r="K1834" s="5" t="s">
        <v>4407</v>
      </c>
      <c r="L1834" s="5" t="s">
        <v>210</v>
      </c>
      <c r="M1834" s="4" t="s">
        <v>223</v>
      </c>
      <c r="N1834" s="4" t="s">
        <v>2252</v>
      </c>
      <c r="O1834" s="4" t="s">
        <v>103</v>
      </c>
      <c r="P1834" s="4" t="s">
        <v>5001</v>
      </c>
      <c r="Q1834" s="4" t="s">
        <v>5923</v>
      </c>
      <c r="R1834" s="5">
        <v>60604</v>
      </c>
      <c r="S1834" s="5">
        <v>35</v>
      </c>
      <c r="T1834" s="5">
        <v>35</v>
      </c>
      <c r="U1834" s="4" t="s">
        <v>245</v>
      </c>
      <c r="V1834" s="4" t="s">
        <v>151</v>
      </c>
      <c r="W1834" s="4" t="s">
        <v>103</v>
      </c>
      <c r="X1834" s="4" t="s">
        <v>143</v>
      </c>
      <c r="Y1834" s="4">
        <v>66616</v>
      </c>
      <c r="Z1834" t="str">
        <f t="shared" si="29"/>
        <v>Sep-23</v>
      </c>
    </row>
    <row r="1835" spans="1:26" ht="57.6" x14ac:dyDescent="0.3">
      <c r="A1835" s="10">
        <v>686</v>
      </c>
      <c r="B1835" s="4" t="s">
        <v>129</v>
      </c>
      <c r="C1835" s="4" t="s">
        <v>130</v>
      </c>
      <c r="D1835" s="4" t="s">
        <v>1102</v>
      </c>
      <c r="E1835" s="4" t="s">
        <v>103</v>
      </c>
      <c r="F1835" s="4" t="s">
        <v>131</v>
      </c>
      <c r="G1835" s="4" t="s">
        <v>132</v>
      </c>
      <c r="H1835" s="4" t="s">
        <v>167</v>
      </c>
      <c r="I1835" s="5" t="s">
        <v>4269</v>
      </c>
      <c r="J1835" s="5" t="s">
        <v>315</v>
      </c>
      <c r="K1835" s="5" t="s">
        <v>4274</v>
      </c>
      <c r="L1835" s="5" t="s">
        <v>459</v>
      </c>
      <c r="M1835" s="4" t="s">
        <v>223</v>
      </c>
      <c r="N1835" s="4" t="s">
        <v>5924</v>
      </c>
      <c r="O1835" s="4" t="s">
        <v>170</v>
      </c>
      <c r="P1835" s="4" t="s">
        <v>5924</v>
      </c>
      <c r="Q1835" s="4" t="s">
        <v>5925</v>
      </c>
      <c r="R1835" s="5">
        <v>60641</v>
      </c>
      <c r="S1835" s="5">
        <v>330</v>
      </c>
      <c r="T1835" s="5">
        <v>330</v>
      </c>
      <c r="U1835" s="4" t="s">
        <v>5699</v>
      </c>
      <c r="V1835" s="4" t="s">
        <v>197</v>
      </c>
      <c r="W1835" s="4" t="s">
        <v>103</v>
      </c>
      <c r="X1835" s="4" t="s">
        <v>143</v>
      </c>
      <c r="Y1835" s="4" t="s">
        <v>395</v>
      </c>
      <c r="Z1835" t="str">
        <f t="shared" si="29"/>
        <v>Sep-23</v>
      </c>
    </row>
    <row r="1836" spans="1:26" ht="43.2" x14ac:dyDescent="0.3">
      <c r="A1836" s="10">
        <v>687</v>
      </c>
      <c r="B1836" s="4" t="s">
        <v>129</v>
      </c>
      <c r="C1836" s="4" t="s">
        <v>130</v>
      </c>
      <c r="D1836" s="4" t="s">
        <v>1102</v>
      </c>
      <c r="E1836" s="4" t="s">
        <v>103</v>
      </c>
      <c r="F1836" s="4" t="s">
        <v>131</v>
      </c>
      <c r="G1836" s="4" t="s">
        <v>132</v>
      </c>
      <c r="H1836" s="4" t="s">
        <v>133</v>
      </c>
      <c r="I1836" s="5" t="s">
        <v>4019</v>
      </c>
      <c r="J1836" s="5" t="s">
        <v>740</v>
      </c>
      <c r="K1836" s="5" t="s">
        <v>4019</v>
      </c>
      <c r="L1836" s="5" t="s">
        <v>1715</v>
      </c>
      <c r="M1836" s="4" t="s">
        <v>137</v>
      </c>
      <c r="N1836" s="4" t="s">
        <v>5926</v>
      </c>
      <c r="O1836" s="4" t="s">
        <v>103</v>
      </c>
      <c r="P1836" s="4" t="s">
        <v>5926</v>
      </c>
      <c r="Q1836" s="4" t="s">
        <v>5927</v>
      </c>
      <c r="R1836" s="5">
        <v>60665</v>
      </c>
      <c r="S1836" s="5">
        <v>60</v>
      </c>
      <c r="T1836" s="5">
        <v>60</v>
      </c>
      <c r="U1836" s="4" t="s">
        <v>5385</v>
      </c>
      <c r="V1836" s="4" t="s">
        <v>151</v>
      </c>
      <c r="W1836" s="4" t="s">
        <v>103</v>
      </c>
      <c r="X1836" s="4" t="s">
        <v>143</v>
      </c>
      <c r="Y1836" s="4">
        <v>66659</v>
      </c>
      <c r="Z1836" t="str">
        <f t="shared" si="29"/>
        <v>Sep-23</v>
      </c>
    </row>
    <row r="1837" spans="1:26" ht="43.2" x14ac:dyDescent="0.3">
      <c r="A1837" s="10">
        <v>688</v>
      </c>
      <c r="B1837" s="4" t="s">
        <v>129</v>
      </c>
      <c r="C1837" s="4" t="s">
        <v>130</v>
      </c>
      <c r="D1837" s="4" t="s">
        <v>1102</v>
      </c>
      <c r="E1837" s="4" t="s">
        <v>103</v>
      </c>
      <c r="F1837" s="4" t="s">
        <v>131</v>
      </c>
      <c r="G1837" s="4" t="s">
        <v>132</v>
      </c>
      <c r="H1837" s="4" t="s">
        <v>133</v>
      </c>
      <c r="I1837" s="5" t="s">
        <v>4100</v>
      </c>
      <c r="J1837" s="5" t="s">
        <v>1011</v>
      </c>
      <c r="K1837" s="5" t="s">
        <v>4100</v>
      </c>
      <c r="L1837" s="5" t="s">
        <v>435</v>
      </c>
      <c r="M1837" s="4" t="s">
        <v>137</v>
      </c>
      <c r="N1837" s="4" t="s">
        <v>5928</v>
      </c>
      <c r="O1837" s="4" t="s">
        <v>103</v>
      </c>
      <c r="P1837" s="4" t="s">
        <v>5929</v>
      </c>
      <c r="Q1837" s="4" t="s">
        <v>5930</v>
      </c>
      <c r="R1837" s="5">
        <v>61025</v>
      </c>
      <c r="S1837" s="5">
        <v>25</v>
      </c>
      <c r="T1837" s="5">
        <v>25</v>
      </c>
      <c r="U1837" s="4" t="s">
        <v>4630</v>
      </c>
      <c r="V1837" s="4" t="s">
        <v>197</v>
      </c>
      <c r="W1837" s="4" t="s">
        <v>103</v>
      </c>
      <c r="X1837" s="4" t="s">
        <v>143</v>
      </c>
      <c r="Y1837" s="4">
        <v>67947</v>
      </c>
      <c r="Z1837" t="str">
        <f t="shared" si="29"/>
        <v>Oct-23</v>
      </c>
    </row>
    <row r="1838" spans="1:26" ht="43.2" x14ac:dyDescent="0.3">
      <c r="A1838" s="10">
        <v>689</v>
      </c>
      <c r="B1838" s="4" t="s">
        <v>129</v>
      </c>
      <c r="C1838" s="4" t="s">
        <v>130</v>
      </c>
      <c r="D1838" s="4" t="s">
        <v>1102</v>
      </c>
      <c r="E1838" s="4" t="s">
        <v>103</v>
      </c>
      <c r="F1838" s="4" t="s">
        <v>131</v>
      </c>
      <c r="G1838" s="4" t="s">
        <v>132</v>
      </c>
      <c r="H1838" s="4" t="s">
        <v>167</v>
      </c>
      <c r="I1838" s="5" t="s">
        <v>4113</v>
      </c>
      <c r="J1838" s="5" t="s">
        <v>145</v>
      </c>
      <c r="K1838" s="5" t="s">
        <v>4113</v>
      </c>
      <c r="L1838" s="5" t="s">
        <v>154</v>
      </c>
      <c r="M1838" s="4" t="s">
        <v>223</v>
      </c>
      <c r="N1838" s="4" t="s">
        <v>5931</v>
      </c>
      <c r="O1838" s="4" t="s">
        <v>103</v>
      </c>
      <c r="P1838" s="4" t="s">
        <v>5932</v>
      </c>
      <c r="Q1838" s="4" t="s">
        <v>5933</v>
      </c>
      <c r="R1838" s="5">
        <v>61075</v>
      </c>
      <c r="S1838" s="5">
        <v>30</v>
      </c>
      <c r="T1838" s="5">
        <v>30</v>
      </c>
      <c r="U1838" s="4" t="s">
        <v>370</v>
      </c>
      <c r="V1838" s="4" t="s">
        <v>151</v>
      </c>
      <c r="W1838" s="4" t="s">
        <v>103</v>
      </c>
      <c r="X1838" s="4" t="s">
        <v>143</v>
      </c>
      <c r="Y1838" s="4" t="s">
        <v>152</v>
      </c>
      <c r="Z1838" t="str">
        <f t="shared" si="29"/>
        <v>Nov-23</v>
      </c>
    </row>
    <row r="1839" spans="1:26" ht="43.2" x14ac:dyDescent="0.3">
      <c r="A1839" s="10">
        <v>690</v>
      </c>
      <c r="B1839" s="4" t="s">
        <v>129</v>
      </c>
      <c r="C1839" s="4" t="s">
        <v>130</v>
      </c>
      <c r="D1839" s="4" t="s">
        <v>1102</v>
      </c>
      <c r="E1839" s="4" t="s">
        <v>103</v>
      </c>
      <c r="F1839" s="4" t="s">
        <v>131</v>
      </c>
      <c r="G1839" s="4" t="s">
        <v>132</v>
      </c>
      <c r="H1839" s="4" t="s">
        <v>167</v>
      </c>
      <c r="I1839" s="5" t="s">
        <v>4544</v>
      </c>
      <c r="J1839" s="5" t="s">
        <v>464</v>
      </c>
      <c r="K1839" s="5" t="s">
        <v>4544</v>
      </c>
      <c r="L1839" s="5" t="s">
        <v>5934</v>
      </c>
      <c r="M1839" s="4" t="s">
        <v>223</v>
      </c>
      <c r="N1839" s="4" t="s">
        <v>5935</v>
      </c>
      <c r="O1839" s="4" t="s">
        <v>103</v>
      </c>
      <c r="P1839" s="4" t="s">
        <v>5936</v>
      </c>
      <c r="Q1839" s="4" t="s">
        <v>5937</v>
      </c>
      <c r="R1839" s="5">
        <v>61196</v>
      </c>
      <c r="S1839" s="5">
        <v>55</v>
      </c>
      <c r="T1839" s="5">
        <v>55</v>
      </c>
      <c r="U1839" s="4" t="s">
        <v>4341</v>
      </c>
      <c r="V1839" s="4" t="s">
        <v>197</v>
      </c>
      <c r="W1839" s="4" t="s">
        <v>103</v>
      </c>
      <c r="X1839" s="4" t="s">
        <v>143</v>
      </c>
      <c r="Y1839" s="4">
        <v>68365</v>
      </c>
      <c r="Z1839" t="str">
        <f t="shared" si="29"/>
        <v>Nov-23</v>
      </c>
    </row>
    <row r="1840" spans="1:26" ht="43.2" x14ac:dyDescent="0.3">
      <c r="A1840" s="10">
        <v>691</v>
      </c>
      <c r="B1840" s="4" t="s">
        <v>129</v>
      </c>
      <c r="C1840" s="4" t="s">
        <v>130</v>
      </c>
      <c r="D1840" s="4" t="s">
        <v>1102</v>
      </c>
      <c r="E1840" s="4" t="s">
        <v>103</v>
      </c>
      <c r="F1840" s="4" t="s">
        <v>131</v>
      </c>
      <c r="G1840" s="4" t="s">
        <v>166</v>
      </c>
      <c r="H1840" s="4" t="s">
        <v>133</v>
      </c>
      <c r="I1840" s="5" t="s">
        <v>4152</v>
      </c>
      <c r="J1840" s="5" t="s">
        <v>302</v>
      </c>
      <c r="K1840" s="5" t="s">
        <v>4152</v>
      </c>
      <c r="L1840" s="5" t="s">
        <v>464</v>
      </c>
      <c r="M1840" s="4" t="s">
        <v>263</v>
      </c>
      <c r="N1840" s="4" t="s">
        <v>5938</v>
      </c>
      <c r="O1840" s="4" t="s">
        <v>103</v>
      </c>
      <c r="P1840" s="4" t="s">
        <v>5939</v>
      </c>
      <c r="Q1840" s="4" t="s">
        <v>5940</v>
      </c>
      <c r="R1840" s="5">
        <v>61404</v>
      </c>
      <c r="S1840" s="5">
        <v>30</v>
      </c>
      <c r="T1840" s="5">
        <v>30</v>
      </c>
      <c r="U1840" s="4" t="s">
        <v>458</v>
      </c>
      <c r="V1840" s="4" t="s">
        <v>197</v>
      </c>
      <c r="W1840" s="4" t="s">
        <v>103</v>
      </c>
      <c r="X1840" s="4" t="s">
        <v>143</v>
      </c>
      <c r="Y1840" s="4" t="s">
        <v>103</v>
      </c>
      <c r="Z1840" t="str">
        <f t="shared" si="29"/>
        <v>Dec-23</v>
      </c>
    </row>
    <row r="1841" spans="1:26" ht="43.2" x14ac:dyDescent="0.3">
      <c r="A1841" s="10">
        <v>692</v>
      </c>
      <c r="B1841" s="4" t="s">
        <v>129</v>
      </c>
      <c r="C1841" s="4" t="s">
        <v>634</v>
      </c>
      <c r="D1841" s="4" t="s">
        <v>1111</v>
      </c>
      <c r="E1841" s="4" t="s">
        <v>103</v>
      </c>
      <c r="F1841" s="4" t="s">
        <v>131</v>
      </c>
      <c r="G1841" s="4" t="s">
        <v>132</v>
      </c>
      <c r="H1841" s="4" t="s">
        <v>167</v>
      </c>
      <c r="I1841" s="5" t="s">
        <v>3967</v>
      </c>
      <c r="J1841" s="5" t="s">
        <v>550</v>
      </c>
      <c r="K1841" s="5" t="s">
        <v>3967</v>
      </c>
      <c r="L1841" s="5" t="s">
        <v>978</v>
      </c>
      <c r="M1841" s="4" t="s">
        <v>223</v>
      </c>
      <c r="N1841" s="4" t="s">
        <v>5941</v>
      </c>
      <c r="O1841" s="4" t="s">
        <v>103</v>
      </c>
      <c r="P1841" s="4" t="s">
        <v>5942</v>
      </c>
      <c r="Q1841" s="4" t="s">
        <v>5943</v>
      </c>
      <c r="R1841" s="5">
        <v>60310</v>
      </c>
      <c r="S1841" s="5">
        <v>30</v>
      </c>
      <c r="T1841" s="5">
        <v>30</v>
      </c>
      <c r="U1841" s="4" t="s">
        <v>747</v>
      </c>
      <c r="V1841" s="4" t="s">
        <v>142</v>
      </c>
      <c r="W1841" s="4" t="s">
        <v>103</v>
      </c>
      <c r="X1841" s="4" t="s">
        <v>143</v>
      </c>
      <c r="Y1841" s="4">
        <v>67558</v>
      </c>
      <c r="Z1841" t="str">
        <f t="shared" si="29"/>
        <v>Sep-23</v>
      </c>
    </row>
    <row r="1842" spans="1:26" ht="43.2" x14ac:dyDescent="0.3">
      <c r="A1842" s="10">
        <v>693</v>
      </c>
      <c r="B1842" s="4" t="s">
        <v>129</v>
      </c>
      <c r="C1842" s="4" t="s">
        <v>634</v>
      </c>
      <c r="D1842" s="4" t="s">
        <v>1111</v>
      </c>
      <c r="E1842" s="4" t="s">
        <v>103</v>
      </c>
      <c r="F1842" s="4" t="s">
        <v>131</v>
      </c>
      <c r="G1842" s="4" t="s">
        <v>132</v>
      </c>
      <c r="H1842" s="4" t="s">
        <v>133</v>
      </c>
      <c r="I1842" s="5" t="s">
        <v>4220</v>
      </c>
      <c r="J1842" s="5" t="s">
        <v>1715</v>
      </c>
      <c r="K1842" s="5" t="s">
        <v>4220</v>
      </c>
      <c r="L1842" s="5" t="s">
        <v>2984</v>
      </c>
      <c r="M1842" s="4" t="s">
        <v>137</v>
      </c>
      <c r="N1842" s="4" t="s">
        <v>5944</v>
      </c>
      <c r="O1842" s="4" t="s">
        <v>103</v>
      </c>
      <c r="P1842" s="4" t="s">
        <v>5944</v>
      </c>
      <c r="Q1842" s="4" t="s">
        <v>5945</v>
      </c>
      <c r="R1842" s="5">
        <v>60357</v>
      </c>
      <c r="S1842" s="5">
        <v>30</v>
      </c>
      <c r="T1842" s="5">
        <v>30</v>
      </c>
      <c r="U1842" s="4" t="s">
        <v>1467</v>
      </c>
      <c r="V1842" s="4" t="s">
        <v>151</v>
      </c>
      <c r="W1842" s="4" t="s">
        <v>103</v>
      </c>
      <c r="X1842" s="4" t="s">
        <v>143</v>
      </c>
      <c r="Y1842" s="4">
        <v>67569</v>
      </c>
      <c r="Z1842" t="str">
        <f t="shared" si="29"/>
        <v>Sep-23</v>
      </c>
    </row>
    <row r="1843" spans="1:26" ht="43.2" x14ac:dyDescent="0.3">
      <c r="A1843" s="10">
        <v>694</v>
      </c>
      <c r="B1843" s="4" t="s">
        <v>129</v>
      </c>
      <c r="C1843" s="4" t="s">
        <v>634</v>
      </c>
      <c r="D1843" s="4" t="s">
        <v>1111</v>
      </c>
      <c r="E1843" s="4" t="s">
        <v>103</v>
      </c>
      <c r="F1843" s="4" t="s">
        <v>131</v>
      </c>
      <c r="G1843" s="4" t="s">
        <v>132</v>
      </c>
      <c r="H1843" s="4" t="s">
        <v>167</v>
      </c>
      <c r="I1843" s="5" t="s">
        <v>4244</v>
      </c>
      <c r="J1843" s="5" t="s">
        <v>467</v>
      </c>
      <c r="K1843" s="5" t="s">
        <v>4244</v>
      </c>
      <c r="L1843" s="5" t="s">
        <v>576</v>
      </c>
      <c r="M1843" s="4" t="s">
        <v>223</v>
      </c>
      <c r="N1843" s="4" t="s">
        <v>5946</v>
      </c>
      <c r="O1843" s="4" t="s">
        <v>103</v>
      </c>
      <c r="P1843" s="4" t="s">
        <v>5946</v>
      </c>
      <c r="Q1843" s="4" t="s">
        <v>5947</v>
      </c>
      <c r="R1843" s="5">
        <v>60524</v>
      </c>
      <c r="S1843" s="5">
        <v>150</v>
      </c>
      <c r="T1843" s="5">
        <v>150</v>
      </c>
      <c r="U1843" s="4" t="s">
        <v>950</v>
      </c>
      <c r="V1843" s="4" t="s">
        <v>151</v>
      </c>
      <c r="W1843" s="4" t="s">
        <v>103</v>
      </c>
      <c r="X1843" s="4" t="s">
        <v>143</v>
      </c>
      <c r="Y1843" s="4" t="s">
        <v>152</v>
      </c>
      <c r="Z1843" t="str">
        <f t="shared" si="29"/>
        <v>Sep-23</v>
      </c>
    </row>
    <row r="1844" spans="1:26" ht="72" x14ac:dyDescent="0.3">
      <c r="A1844" s="10">
        <v>695</v>
      </c>
      <c r="B1844" s="4" t="s">
        <v>129</v>
      </c>
      <c r="C1844" s="4" t="s">
        <v>634</v>
      </c>
      <c r="D1844" s="4" t="s">
        <v>1111</v>
      </c>
      <c r="E1844" s="4" t="s">
        <v>103</v>
      </c>
      <c r="F1844" s="4" t="s">
        <v>131</v>
      </c>
      <c r="G1844" s="4" t="s">
        <v>166</v>
      </c>
      <c r="H1844" s="4" t="s">
        <v>167</v>
      </c>
      <c r="I1844" s="5" t="s">
        <v>4670</v>
      </c>
      <c r="J1844" s="5" t="s">
        <v>154</v>
      </c>
      <c r="K1844" s="5" t="s">
        <v>4670</v>
      </c>
      <c r="L1844" s="5" t="s">
        <v>1773</v>
      </c>
      <c r="M1844" s="4" t="s">
        <v>168</v>
      </c>
      <c r="N1844" s="4" t="s">
        <v>5946</v>
      </c>
      <c r="O1844" s="4" t="s">
        <v>103</v>
      </c>
      <c r="P1844" s="4" t="s">
        <v>5946</v>
      </c>
      <c r="Q1844" s="4" t="s">
        <v>5948</v>
      </c>
      <c r="R1844" s="5">
        <v>60508</v>
      </c>
      <c r="S1844" s="5">
        <v>430</v>
      </c>
      <c r="T1844" s="5">
        <v>430</v>
      </c>
      <c r="U1844" s="4" t="s">
        <v>5949</v>
      </c>
      <c r="V1844" s="4" t="s">
        <v>151</v>
      </c>
      <c r="W1844" s="4" t="s">
        <v>103</v>
      </c>
      <c r="X1844" s="4" t="s">
        <v>143</v>
      </c>
      <c r="Y1844" s="4" t="s">
        <v>152</v>
      </c>
      <c r="Z1844" t="str">
        <f t="shared" si="29"/>
        <v>Sep-23</v>
      </c>
    </row>
    <row r="1845" spans="1:26" ht="57.6" x14ac:dyDescent="0.3">
      <c r="A1845" s="10">
        <v>696</v>
      </c>
      <c r="B1845" s="4" t="s">
        <v>129</v>
      </c>
      <c r="C1845" s="4" t="s">
        <v>634</v>
      </c>
      <c r="D1845" s="4" t="s">
        <v>1111</v>
      </c>
      <c r="E1845" s="4" t="s">
        <v>103</v>
      </c>
      <c r="F1845" s="4" t="s">
        <v>131</v>
      </c>
      <c r="G1845" s="4" t="s">
        <v>132</v>
      </c>
      <c r="H1845" s="4" t="s">
        <v>167</v>
      </c>
      <c r="I1845" s="5" t="s">
        <v>4407</v>
      </c>
      <c r="J1845" s="5" t="s">
        <v>192</v>
      </c>
      <c r="K1845" s="5" t="s">
        <v>4262</v>
      </c>
      <c r="L1845" s="5" t="s">
        <v>683</v>
      </c>
      <c r="M1845" s="4" t="s">
        <v>223</v>
      </c>
      <c r="N1845" s="4" t="s">
        <v>5950</v>
      </c>
      <c r="O1845" s="4" t="s">
        <v>170</v>
      </c>
      <c r="P1845" s="4" t="s">
        <v>5950</v>
      </c>
      <c r="Q1845" s="4" t="s">
        <v>5951</v>
      </c>
      <c r="R1845" s="5">
        <v>60623</v>
      </c>
      <c r="S1845" s="5">
        <v>130</v>
      </c>
      <c r="T1845" s="5">
        <v>130</v>
      </c>
      <c r="U1845" s="4" t="s">
        <v>4009</v>
      </c>
      <c r="V1845" s="4" t="s">
        <v>197</v>
      </c>
      <c r="W1845" s="4" t="s">
        <v>103</v>
      </c>
      <c r="X1845" s="4" t="s">
        <v>143</v>
      </c>
      <c r="Y1845" s="4">
        <v>66637</v>
      </c>
      <c r="Z1845" t="str">
        <f t="shared" si="29"/>
        <v>Sep-23</v>
      </c>
    </row>
    <row r="1846" spans="1:26" ht="57.6" x14ac:dyDescent="0.3">
      <c r="A1846" s="10">
        <v>697</v>
      </c>
      <c r="B1846" s="4" t="s">
        <v>129</v>
      </c>
      <c r="C1846" s="4" t="s">
        <v>634</v>
      </c>
      <c r="D1846" s="4" t="s">
        <v>1111</v>
      </c>
      <c r="E1846" s="4" t="s">
        <v>103</v>
      </c>
      <c r="F1846" s="4" t="s">
        <v>131</v>
      </c>
      <c r="G1846" s="4" t="s">
        <v>132</v>
      </c>
      <c r="H1846" s="4" t="s">
        <v>133</v>
      </c>
      <c r="I1846" s="5" t="s">
        <v>4031</v>
      </c>
      <c r="J1846" s="5" t="s">
        <v>576</v>
      </c>
      <c r="K1846" s="5" t="s">
        <v>4031</v>
      </c>
      <c r="L1846" s="5" t="s">
        <v>1787</v>
      </c>
      <c r="M1846" s="4" t="s">
        <v>137</v>
      </c>
      <c r="N1846" s="4" t="s">
        <v>5952</v>
      </c>
      <c r="O1846" s="4" t="s">
        <v>103</v>
      </c>
      <c r="P1846" s="4" t="s">
        <v>5952</v>
      </c>
      <c r="Q1846" s="4" t="s">
        <v>5953</v>
      </c>
      <c r="R1846" s="5">
        <v>60726</v>
      </c>
      <c r="S1846" s="5">
        <v>200</v>
      </c>
      <c r="T1846" s="5">
        <v>200</v>
      </c>
      <c r="U1846" s="4" t="s">
        <v>5954</v>
      </c>
      <c r="V1846" s="4" t="s">
        <v>151</v>
      </c>
      <c r="W1846" s="4" t="s">
        <v>103</v>
      </c>
      <c r="X1846" s="4" t="s">
        <v>143</v>
      </c>
      <c r="Y1846" s="4">
        <v>66675</v>
      </c>
      <c r="Z1846" t="str">
        <f t="shared" si="29"/>
        <v>Sep-23</v>
      </c>
    </row>
    <row r="1847" spans="1:26" ht="43.2" x14ac:dyDescent="0.3">
      <c r="A1847" s="10">
        <v>698</v>
      </c>
      <c r="B1847" s="4" t="s">
        <v>129</v>
      </c>
      <c r="C1847" s="4" t="s">
        <v>634</v>
      </c>
      <c r="D1847" s="4" t="s">
        <v>1111</v>
      </c>
      <c r="E1847" s="4" t="s">
        <v>103</v>
      </c>
      <c r="F1847" s="4" t="s">
        <v>131</v>
      </c>
      <c r="G1847" s="4" t="s">
        <v>166</v>
      </c>
      <c r="H1847" s="4" t="s">
        <v>133</v>
      </c>
      <c r="I1847" s="5" t="s">
        <v>4539</v>
      </c>
      <c r="J1847" s="5" t="s">
        <v>136</v>
      </c>
      <c r="K1847" s="5" t="s">
        <v>4539</v>
      </c>
      <c r="L1847" s="5" t="s">
        <v>1801</v>
      </c>
      <c r="M1847" s="4" t="s">
        <v>263</v>
      </c>
      <c r="N1847" s="4" t="s">
        <v>5955</v>
      </c>
      <c r="O1847" s="4" t="s">
        <v>1874</v>
      </c>
      <c r="P1847" s="4" t="s">
        <v>5956</v>
      </c>
      <c r="Q1847" s="4" t="s">
        <v>5957</v>
      </c>
      <c r="R1847" s="5">
        <v>60875</v>
      </c>
      <c r="S1847" s="5">
        <v>25</v>
      </c>
      <c r="T1847" s="5">
        <v>25</v>
      </c>
      <c r="U1847" s="4" t="s">
        <v>260</v>
      </c>
      <c r="V1847" s="4" t="s">
        <v>142</v>
      </c>
      <c r="W1847" s="4" t="s">
        <v>103</v>
      </c>
      <c r="X1847" s="4" t="s">
        <v>143</v>
      </c>
      <c r="Y1847" s="4" t="s">
        <v>103</v>
      </c>
      <c r="Z1847" t="str">
        <f t="shared" si="29"/>
        <v>Oct-23</v>
      </c>
    </row>
    <row r="1848" spans="1:26" ht="43.2" x14ac:dyDescent="0.3">
      <c r="A1848" s="10">
        <v>699</v>
      </c>
      <c r="B1848" s="4" t="s">
        <v>129</v>
      </c>
      <c r="C1848" s="4" t="s">
        <v>634</v>
      </c>
      <c r="D1848" s="4" t="s">
        <v>1111</v>
      </c>
      <c r="E1848" s="4" t="s">
        <v>103</v>
      </c>
      <c r="F1848" s="4" t="s">
        <v>131</v>
      </c>
      <c r="G1848" s="4" t="s">
        <v>132</v>
      </c>
      <c r="H1848" s="4" t="s">
        <v>167</v>
      </c>
      <c r="I1848" s="5" t="s">
        <v>1285</v>
      </c>
      <c r="J1848" s="5" t="s">
        <v>315</v>
      </c>
      <c r="K1848" s="5" t="s">
        <v>4302</v>
      </c>
      <c r="L1848" s="5" t="s">
        <v>216</v>
      </c>
      <c r="M1848" s="4" t="s">
        <v>223</v>
      </c>
      <c r="N1848" s="4" t="s">
        <v>5958</v>
      </c>
      <c r="O1848" s="4" t="s">
        <v>1030</v>
      </c>
      <c r="P1848" s="4" t="s">
        <v>5958</v>
      </c>
      <c r="Q1848" s="4" t="s">
        <v>5959</v>
      </c>
      <c r="R1848" s="5">
        <v>60975</v>
      </c>
      <c r="S1848" s="5">
        <v>90</v>
      </c>
      <c r="T1848" s="5">
        <v>90</v>
      </c>
      <c r="U1848" s="4" t="s">
        <v>5960</v>
      </c>
      <c r="V1848" s="4" t="s">
        <v>197</v>
      </c>
      <c r="W1848" s="4" t="s">
        <v>103</v>
      </c>
      <c r="X1848" s="4" t="s">
        <v>143</v>
      </c>
      <c r="Y1848" s="4">
        <v>67934</v>
      </c>
      <c r="Z1848" t="str">
        <f t="shared" si="29"/>
        <v>Oct-23</v>
      </c>
    </row>
    <row r="1849" spans="1:26" ht="43.2" x14ac:dyDescent="0.3">
      <c r="A1849" s="10">
        <v>700</v>
      </c>
      <c r="B1849" s="4" t="s">
        <v>129</v>
      </c>
      <c r="C1849" s="4" t="s">
        <v>634</v>
      </c>
      <c r="D1849" s="4" t="s">
        <v>1111</v>
      </c>
      <c r="E1849" s="4" t="s">
        <v>103</v>
      </c>
      <c r="F1849" s="4" t="s">
        <v>131</v>
      </c>
      <c r="G1849" s="4" t="s">
        <v>132</v>
      </c>
      <c r="H1849" s="4" t="s">
        <v>167</v>
      </c>
      <c r="I1849" s="5" t="s">
        <v>4314</v>
      </c>
      <c r="J1849" s="5" t="s">
        <v>242</v>
      </c>
      <c r="K1849" s="5" t="s">
        <v>4314</v>
      </c>
      <c r="L1849" s="5" t="s">
        <v>621</v>
      </c>
      <c r="M1849" s="4" t="s">
        <v>223</v>
      </c>
      <c r="N1849" s="4" t="s">
        <v>5961</v>
      </c>
      <c r="O1849" s="4" t="s">
        <v>103</v>
      </c>
      <c r="P1849" s="4" t="s">
        <v>5962</v>
      </c>
      <c r="Q1849" s="4" t="s">
        <v>5963</v>
      </c>
      <c r="R1849" s="5">
        <v>61065</v>
      </c>
      <c r="S1849" s="5">
        <v>120</v>
      </c>
      <c r="T1849" s="5">
        <v>120</v>
      </c>
      <c r="U1849" s="4" t="s">
        <v>5964</v>
      </c>
      <c r="V1849" s="4" t="s">
        <v>151</v>
      </c>
      <c r="W1849" s="4" t="s">
        <v>103</v>
      </c>
      <c r="X1849" s="4" t="s">
        <v>143</v>
      </c>
      <c r="Y1849" s="4">
        <v>67996</v>
      </c>
      <c r="Z1849" t="str">
        <f t="shared" si="29"/>
        <v>Nov-23</v>
      </c>
    </row>
    <row r="1850" spans="1:26" ht="43.2" x14ac:dyDescent="0.3">
      <c r="A1850" s="10">
        <v>701</v>
      </c>
      <c r="B1850" s="4" t="s">
        <v>129</v>
      </c>
      <c r="C1850" s="4" t="s">
        <v>634</v>
      </c>
      <c r="D1850" s="4" t="s">
        <v>1111</v>
      </c>
      <c r="E1850" s="4" t="s">
        <v>103</v>
      </c>
      <c r="F1850" s="4" t="s">
        <v>131</v>
      </c>
      <c r="G1850" s="4" t="s">
        <v>132</v>
      </c>
      <c r="H1850" s="4" t="s">
        <v>133</v>
      </c>
      <c r="I1850" s="5" t="s">
        <v>4314</v>
      </c>
      <c r="J1850" s="5" t="s">
        <v>2260</v>
      </c>
      <c r="K1850" s="5" t="s">
        <v>4314</v>
      </c>
      <c r="L1850" s="5" t="s">
        <v>3307</v>
      </c>
      <c r="M1850" s="4" t="s">
        <v>137</v>
      </c>
      <c r="N1850" s="4" t="s">
        <v>5965</v>
      </c>
      <c r="O1850" s="4" t="s">
        <v>103</v>
      </c>
      <c r="P1850" s="4" t="s">
        <v>5966</v>
      </c>
      <c r="Q1850" s="4" t="s">
        <v>1188</v>
      </c>
      <c r="R1850" s="5">
        <v>61061</v>
      </c>
      <c r="S1850" s="5">
        <v>30</v>
      </c>
      <c r="T1850" s="5">
        <v>30</v>
      </c>
      <c r="U1850" s="4" t="s">
        <v>1022</v>
      </c>
      <c r="V1850" s="4" t="s">
        <v>142</v>
      </c>
      <c r="W1850" s="4" t="s">
        <v>103</v>
      </c>
      <c r="X1850" s="4" t="s">
        <v>143</v>
      </c>
      <c r="Y1850" s="4">
        <v>67994</v>
      </c>
      <c r="Z1850" t="str">
        <f t="shared" si="29"/>
        <v>Nov-23</v>
      </c>
    </row>
    <row r="1851" spans="1:26" ht="43.2" x14ac:dyDescent="0.3">
      <c r="A1851" s="10">
        <v>702</v>
      </c>
      <c r="B1851" s="4" t="s">
        <v>129</v>
      </c>
      <c r="C1851" s="4" t="s">
        <v>634</v>
      </c>
      <c r="D1851" s="4" t="s">
        <v>1111</v>
      </c>
      <c r="E1851" s="4" t="s">
        <v>103</v>
      </c>
      <c r="F1851" s="4" t="s">
        <v>131</v>
      </c>
      <c r="G1851" s="4" t="s">
        <v>132</v>
      </c>
      <c r="H1851" s="4" t="s">
        <v>167</v>
      </c>
      <c r="I1851" s="5" t="s">
        <v>4205</v>
      </c>
      <c r="J1851" s="5" t="s">
        <v>160</v>
      </c>
      <c r="K1851" s="5" t="s">
        <v>4205</v>
      </c>
      <c r="L1851" s="5" t="s">
        <v>136</v>
      </c>
      <c r="M1851" s="4" t="s">
        <v>223</v>
      </c>
      <c r="N1851" s="4" t="s">
        <v>5967</v>
      </c>
      <c r="O1851" s="4" t="s">
        <v>103</v>
      </c>
      <c r="P1851" s="4" t="s">
        <v>5967</v>
      </c>
      <c r="Q1851" s="4" t="s">
        <v>5968</v>
      </c>
      <c r="R1851" s="5">
        <v>61167</v>
      </c>
      <c r="S1851" s="5">
        <v>60</v>
      </c>
      <c r="T1851" s="5">
        <v>60</v>
      </c>
      <c r="U1851" s="4" t="s">
        <v>1334</v>
      </c>
      <c r="V1851" s="4" t="s">
        <v>142</v>
      </c>
      <c r="W1851" s="4" t="s">
        <v>103</v>
      </c>
      <c r="X1851" s="4" t="s">
        <v>143</v>
      </c>
      <c r="Y1851" s="4" t="s">
        <v>152</v>
      </c>
      <c r="Z1851" t="str">
        <f t="shared" si="29"/>
        <v>Nov-23</v>
      </c>
    </row>
    <row r="1852" spans="1:26" ht="43.2" x14ac:dyDescent="0.3">
      <c r="A1852" s="10">
        <v>703</v>
      </c>
      <c r="B1852" s="4" t="s">
        <v>129</v>
      </c>
      <c r="C1852" s="4" t="s">
        <v>634</v>
      </c>
      <c r="D1852" s="4" t="s">
        <v>1111</v>
      </c>
      <c r="E1852" s="4" t="s">
        <v>103</v>
      </c>
      <c r="F1852" s="4" t="s">
        <v>131</v>
      </c>
      <c r="G1852" s="4" t="s">
        <v>132</v>
      </c>
      <c r="H1852" s="4" t="s">
        <v>133</v>
      </c>
      <c r="I1852" s="5" t="s">
        <v>4130</v>
      </c>
      <c r="J1852" s="5" t="s">
        <v>246</v>
      </c>
      <c r="K1852" s="5" t="s">
        <v>4130</v>
      </c>
      <c r="L1852" s="5" t="s">
        <v>337</v>
      </c>
      <c r="M1852" s="4" t="s">
        <v>137</v>
      </c>
      <c r="N1852" s="4" t="s">
        <v>5969</v>
      </c>
      <c r="O1852" s="4" t="s">
        <v>103</v>
      </c>
      <c r="P1852" s="4" t="s">
        <v>5969</v>
      </c>
      <c r="Q1852" s="4" t="s">
        <v>5970</v>
      </c>
      <c r="R1852" s="5">
        <v>61188</v>
      </c>
      <c r="S1852" s="5">
        <v>20</v>
      </c>
      <c r="T1852" s="5">
        <v>20</v>
      </c>
      <c r="U1852" s="4" t="s">
        <v>1123</v>
      </c>
      <c r="V1852" s="4" t="s">
        <v>151</v>
      </c>
      <c r="W1852" s="4" t="s">
        <v>103</v>
      </c>
      <c r="X1852" s="4" t="s">
        <v>143</v>
      </c>
      <c r="Y1852" s="4">
        <v>68359</v>
      </c>
      <c r="Z1852" t="str">
        <f t="shared" si="29"/>
        <v>Nov-23</v>
      </c>
    </row>
    <row r="1853" spans="1:26" ht="43.2" x14ac:dyDescent="0.3">
      <c r="A1853" s="10">
        <v>704</v>
      </c>
      <c r="B1853" s="4" t="s">
        <v>129</v>
      </c>
      <c r="C1853" s="4" t="s">
        <v>634</v>
      </c>
      <c r="D1853" s="4" t="s">
        <v>1111</v>
      </c>
      <c r="E1853" s="4" t="s">
        <v>103</v>
      </c>
      <c r="F1853" s="4" t="s">
        <v>131</v>
      </c>
      <c r="G1853" s="4" t="s">
        <v>132</v>
      </c>
      <c r="H1853" s="4" t="s">
        <v>133</v>
      </c>
      <c r="I1853" s="5" t="s">
        <v>4488</v>
      </c>
      <c r="J1853" s="5" t="s">
        <v>5971</v>
      </c>
      <c r="K1853" s="5" t="s">
        <v>4488</v>
      </c>
      <c r="L1853" s="5" t="s">
        <v>5972</v>
      </c>
      <c r="M1853" s="4" t="s">
        <v>137</v>
      </c>
      <c r="N1853" s="4" t="s">
        <v>5955</v>
      </c>
      <c r="O1853" s="4" t="s">
        <v>103</v>
      </c>
      <c r="P1853" s="4" t="s">
        <v>5955</v>
      </c>
      <c r="Q1853" s="4" t="s">
        <v>5973</v>
      </c>
      <c r="R1853" s="5">
        <v>61249</v>
      </c>
      <c r="S1853" s="5">
        <v>26</v>
      </c>
      <c r="T1853" s="5">
        <v>26</v>
      </c>
      <c r="U1853" s="4" t="s">
        <v>754</v>
      </c>
      <c r="V1853" s="4" t="s">
        <v>142</v>
      </c>
      <c r="W1853" s="4" t="s">
        <v>103</v>
      </c>
      <c r="X1853" s="4" t="s">
        <v>143</v>
      </c>
      <c r="Y1853" s="4" t="s">
        <v>152</v>
      </c>
      <c r="Z1853" t="str">
        <f t="shared" si="29"/>
        <v>Nov-23</v>
      </c>
    </row>
    <row r="1854" spans="1:26" ht="43.2" x14ac:dyDescent="0.3">
      <c r="A1854" s="10">
        <v>705</v>
      </c>
      <c r="B1854" s="4" t="s">
        <v>129</v>
      </c>
      <c r="C1854" s="4" t="s">
        <v>634</v>
      </c>
      <c r="D1854" s="4" t="s">
        <v>1111</v>
      </c>
      <c r="E1854" s="4" t="s">
        <v>103</v>
      </c>
      <c r="F1854" s="4" t="s">
        <v>131</v>
      </c>
      <c r="G1854" s="4" t="s">
        <v>132</v>
      </c>
      <c r="H1854" s="4" t="s">
        <v>167</v>
      </c>
      <c r="I1854" s="5" t="s">
        <v>4346</v>
      </c>
      <c r="J1854" s="5" t="s">
        <v>759</v>
      </c>
      <c r="K1854" s="5" t="s">
        <v>4346</v>
      </c>
      <c r="L1854" s="5" t="s">
        <v>760</v>
      </c>
      <c r="M1854" s="4" t="s">
        <v>223</v>
      </c>
      <c r="N1854" s="4" t="s">
        <v>5974</v>
      </c>
      <c r="O1854" s="4" t="s">
        <v>103</v>
      </c>
      <c r="P1854" s="4" t="s">
        <v>5974</v>
      </c>
      <c r="Q1854" s="4" t="s">
        <v>5975</v>
      </c>
      <c r="R1854" s="5">
        <v>61342</v>
      </c>
      <c r="S1854" s="5">
        <v>30</v>
      </c>
      <c r="T1854" s="5">
        <v>30</v>
      </c>
      <c r="U1854" s="4" t="s">
        <v>1334</v>
      </c>
      <c r="V1854" s="4" t="s">
        <v>151</v>
      </c>
      <c r="W1854" s="4" t="s">
        <v>103</v>
      </c>
      <c r="X1854" s="4" t="s">
        <v>143</v>
      </c>
      <c r="Y1854" s="4">
        <v>71087</v>
      </c>
      <c r="Z1854" t="str">
        <f t="shared" ref="Z1854:Z1917" si="30">IF(AND(DAY(K1854) = 1, V1854 = "Third Shift"), TEXT(K1854 - 1, "mmm-yy"), IF(MONTH(K1854) &lt;&gt; MONTH(I1854), TEXT(K1854, "mmm-yy"), TEXT(I1854, "mmm-yy")))</f>
        <v>Dec-23</v>
      </c>
    </row>
    <row r="1855" spans="1:26" ht="43.2" x14ac:dyDescent="0.3">
      <c r="A1855" s="10">
        <v>706</v>
      </c>
      <c r="B1855" s="4" t="s">
        <v>129</v>
      </c>
      <c r="C1855" s="4" t="s">
        <v>634</v>
      </c>
      <c r="D1855" s="4" t="s">
        <v>1111</v>
      </c>
      <c r="E1855" s="4" t="s">
        <v>103</v>
      </c>
      <c r="F1855" s="4" t="s">
        <v>131</v>
      </c>
      <c r="G1855" s="4" t="s">
        <v>166</v>
      </c>
      <c r="H1855" s="4" t="s">
        <v>133</v>
      </c>
      <c r="I1855" s="5" t="s">
        <v>4162</v>
      </c>
      <c r="J1855" s="5" t="s">
        <v>200</v>
      </c>
      <c r="K1855" s="5" t="s">
        <v>4562</v>
      </c>
      <c r="L1855" s="5" t="s">
        <v>302</v>
      </c>
      <c r="M1855" s="4" t="s">
        <v>263</v>
      </c>
      <c r="N1855" s="4" t="s">
        <v>5976</v>
      </c>
      <c r="O1855" s="4" t="s">
        <v>103</v>
      </c>
      <c r="P1855" s="4" t="s">
        <v>5977</v>
      </c>
      <c r="Q1855" s="4" t="s">
        <v>5978</v>
      </c>
      <c r="R1855" s="5">
        <v>61413</v>
      </c>
      <c r="S1855" s="5">
        <v>120</v>
      </c>
      <c r="T1855" s="5">
        <v>120</v>
      </c>
      <c r="U1855" s="4" t="s">
        <v>1409</v>
      </c>
      <c r="V1855" s="4" t="s">
        <v>197</v>
      </c>
      <c r="W1855" s="4" t="s">
        <v>103</v>
      </c>
      <c r="X1855" s="4" t="s">
        <v>143</v>
      </c>
      <c r="Y1855" s="4" t="s">
        <v>4872</v>
      </c>
      <c r="Z1855" t="str">
        <f t="shared" si="30"/>
        <v>Dec-23</v>
      </c>
    </row>
    <row r="1856" spans="1:26" ht="43.2" x14ac:dyDescent="0.3">
      <c r="A1856" s="10">
        <v>707</v>
      </c>
      <c r="B1856" s="4" t="s">
        <v>129</v>
      </c>
      <c r="C1856" s="4" t="s">
        <v>130</v>
      </c>
      <c r="D1856" s="4" t="s">
        <v>1041</v>
      </c>
      <c r="E1856" s="4" t="s">
        <v>103</v>
      </c>
      <c r="F1856" s="4" t="s">
        <v>131</v>
      </c>
      <c r="G1856" s="4" t="s">
        <v>198</v>
      </c>
      <c r="H1856" s="4" t="s">
        <v>167</v>
      </c>
      <c r="I1856" s="5" t="s">
        <v>3984</v>
      </c>
      <c r="J1856" s="5" t="s">
        <v>353</v>
      </c>
      <c r="K1856" s="5" t="s">
        <v>3984</v>
      </c>
      <c r="L1856" s="5" t="s">
        <v>191</v>
      </c>
      <c r="M1856" s="4" t="s">
        <v>203</v>
      </c>
      <c r="N1856" s="4" t="s">
        <v>5979</v>
      </c>
      <c r="O1856" s="4" t="s">
        <v>103</v>
      </c>
      <c r="P1856" s="4" t="s">
        <v>5980</v>
      </c>
      <c r="Q1856" s="4" t="s">
        <v>5981</v>
      </c>
      <c r="R1856" s="5">
        <v>60331</v>
      </c>
      <c r="S1856" s="5">
        <v>0</v>
      </c>
      <c r="T1856" s="5">
        <v>0</v>
      </c>
      <c r="U1856" s="4" t="s">
        <v>1868</v>
      </c>
      <c r="V1856" s="4" t="s">
        <v>151</v>
      </c>
      <c r="W1856" s="4" t="s">
        <v>103</v>
      </c>
      <c r="X1856" s="4" t="s">
        <v>143</v>
      </c>
      <c r="Y1856" s="4" t="s">
        <v>152</v>
      </c>
      <c r="Z1856" t="str">
        <f t="shared" si="30"/>
        <v>Sep-23</v>
      </c>
    </row>
    <row r="1857" spans="1:26" ht="43.2" x14ac:dyDescent="0.3">
      <c r="A1857" s="10">
        <v>708</v>
      </c>
      <c r="B1857" s="4" t="s">
        <v>129</v>
      </c>
      <c r="C1857" s="4" t="s">
        <v>130</v>
      </c>
      <c r="D1857" s="4" t="s">
        <v>1041</v>
      </c>
      <c r="E1857" s="4" t="s">
        <v>103</v>
      </c>
      <c r="F1857" s="4" t="s">
        <v>131</v>
      </c>
      <c r="G1857" s="4" t="s">
        <v>166</v>
      </c>
      <c r="H1857" s="4" t="s">
        <v>133</v>
      </c>
      <c r="I1857" s="5" t="s">
        <v>3999</v>
      </c>
      <c r="J1857" s="5" t="s">
        <v>467</v>
      </c>
      <c r="K1857" s="5" t="s">
        <v>3999</v>
      </c>
      <c r="L1857" s="5" t="s">
        <v>353</v>
      </c>
      <c r="M1857" s="4" t="s">
        <v>263</v>
      </c>
      <c r="N1857" s="4" t="s">
        <v>5982</v>
      </c>
      <c r="O1857" s="4" t="s">
        <v>103</v>
      </c>
      <c r="P1857" s="4" t="s">
        <v>5982</v>
      </c>
      <c r="Q1857" s="4" t="s">
        <v>5983</v>
      </c>
      <c r="R1857" s="5">
        <v>60420</v>
      </c>
      <c r="S1857" s="5">
        <v>120</v>
      </c>
      <c r="T1857" s="5">
        <v>120</v>
      </c>
      <c r="U1857" s="4" t="s">
        <v>3321</v>
      </c>
      <c r="V1857" s="4" t="s">
        <v>151</v>
      </c>
      <c r="W1857" s="4" t="s">
        <v>103</v>
      </c>
      <c r="X1857" s="4" t="s">
        <v>143</v>
      </c>
      <c r="Y1857" s="4" t="s">
        <v>103</v>
      </c>
      <c r="Z1857" t="str">
        <f t="shared" si="30"/>
        <v>Sep-23</v>
      </c>
    </row>
    <row r="1858" spans="1:26" ht="43.2" x14ac:dyDescent="0.3">
      <c r="A1858" s="10">
        <v>709</v>
      </c>
      <c r="B1858" s="4" t="s">
        <v>129</v>
      </c>
      <c r="C1858" s="4" t="s">
        <v>130</v>
      </c>
      <c r="D1858" s="4" t="s">
        <v>1041</v>
      </c>
      <c r="E1858" s="4" t="s">
        <v>103</v>
      </c>
      <c r="F1858" s="4" t="s">
        <v>131</v>
      </c>
      <c r="G1858" s="4" t="s">
        <v>198</v>
      </c>
      <c r="H1858" s="4" t="s">
        <v>133</v>
      </c>
      <c r="I1858" s="5" t="s">
        <v>4236</v>
      </c>
      <c r="J1858" s="5" t="s">
        <v>427</v>
      </c>
      <c r="K1858" s="5" t="s">
        <v>4236</v>
      </c>
      <c r="L1858" s="5" t="s">
        <v>487</v>
      </c>
      <c r="M1858" s="4" t="s">
        <v>137</v>
      </c>
      <c r="N1858" s="4" t="s">
        <v>5984</v>
      </c>
      <c r="O1858" s="4" t="s">
        <v>103</v>
      </c>
      <c r="P1858" s="4" t="s">
        <v>5985</v>
      </c>
      <c r="Q1858" s="4" t="s">
        <v>5986</v>
      </c>
      <c r="R1858" s="5">
        <v>60470</v>
      </c>
      <c r="S1858" s="5">
        <v>30</v>
      </c>
      <c r="T1858" s="5">
        <v>30</v>
      </c>
      <c r="U1858" s="4" t="s">
        <v>731</v>
      </c>
      <c r="V1858" s="4" t="s">
        <v>142</v>
      </c>
      <c r="W1858" s="4" t="s">
        <v>103</v>
      </c>
      <c r="X1858" s="4" t="s">
        <v>143</v>
      </c>
      <c r="Y1858" s="4" t="s">
        <v>395</v>
      </c>
      <c r="Z1858" t="str">
        <f t="shared" si="30"/>
        <v>Sep-23</v>
      </c>
    </row>
    <row r="1859" spans="1:26" ht="43.2" x14ac:dyDescent="0.3">
      <c r="A1859" s="10">
        <v>710</v>
      </c>
      <c r="B1859" s="4" t="s">
        <v>129</v>
      </c>
      <c r="C1859" s="4" t="s">
        <v>130</v>
      </c>
      <c r="D1859" s="4" t="s">
        <v>1041</v>
      </c>
      <c r="E1859" s="4" t="s">
        <v>103</v>
      </c>
      <c r="F1859" s="4" t="s">
        <v>131</v>
      </c>
      <c r="G1859" s="4" t="s">
        <v>198</v>
      </c>
      <c r="H1859" s="4" t="s">
        <v>167</v>
      </c>
      <c r="I1859" s="5" t="s">
        <v>4236</v>
      </c>
      <c r="J1859" s="5" t="s">
        <v>755</v>
      </c>
      <c r="K1859" s="5" t="s">
        <v>4236</v>
      </c>
      <c r="L1859" s="5" t="s">
        <v>2462</v>
      </c>
      <c r="M1859" s="4" t="s">
        <v>223</v>
      </c>
      <c r="N1859" s="4" t="s">
        <v>5987</v>
      </c>
      <c r="O1859" s="4" t="s">
        <v>103</v>
      </c>
      <c r="P1859" s="4" t="s">
        <v>5987</v>
      </c>
      <c r="Q1859" s="4" t="s">
        <v>5988</v>
      </c>
      <c r="R1859" s="5">
        <v>60429</v>
      </c>
      <c r="S1859" s="5">
        <v>15</v>
      </c>
      <c r="T1859" s="5">
        <v>15</v>
      </c>
      <c r="U1859" s="4" t="s">
        <v>1713</v>
      </c>
      <c r="V1859" s="4" t="s">
        <v>142</v>
      </c>
      <c r="W1859" s="4" t="s">
        <v>103</v>
      </c>
      <c r="X1859" s="4" t="s">
        <v>143</v>
      </c>
      <c r="Y1859" s="4">
        <v>67586</v>
      </c>
      <c r="Z1859" t="str">
        <f t="shared" si="30"/>
        <v>Sep-23</v>
      </c>
    </row>
    <row r="1860" spans="1:26" ht="43.2" x14ac:dyDescent="0.3">
      <c r="A1860" s="10">
        <v>711</v>
      </c>
      <c r="B1860" s="4" t="s">
        <v>129</v>
      </c>
      <c r="C1860" s="4" t="s">
        <v>130</v>
      </c>
      <c r="D1860" s="4" t="s">
        <v>1041</v>
      </c>
      <c r="E1860" s="4" t="s">
        <v>103</v>
      </c>
      <c r="F1860" s="4" t="s">
        <v>131</v>
      </c>
      <c r="G1860" s="4" t="s">
        <v>198</v>
      </c>
      <c r="H1860" s="4" t="s">
        <v>133</v>
      </c>
      <c r="I1860" s="5" t="s">
        <v>4244</v>
      </c>
      <c r="J1860" s="5" t="s">
        <v>2267</v>
      </c>
      <c r="K1860" s="5" t="s">
        <v>4244</v>
      </c>
      <c r="L1860" s="5" t="s">
        <v>242</v>
      </c>
      <c r="M1860" s="4" t="s">
        <v>137</v>
      </c>
      <c r="N1860" s="4" t="s">
        <v>5989</v>
      </c>
      <c r="O1860" s="4" t="s">
        <v>103</v>
      </c>
      <c r="P1860" s="4" t="s">
        <v>5990</v>
      </c>
      <c r="Q1860" s="4" t="s">
        <v>5991</v>
      </c>
      <c r="R1860" s="5">
        <v>60534</v>
      </c>
      <c r="S1860" s="5">
        <v>50</v>
      </c>
      <c r="T1860" s="5">
        <v>50</v>
      </c>
      <c r="U1860" s="4" t="s">
        <v>5992</v>
      </c>
      <c r="V1860" s="4" t="s">
        <v>151</v>
      </c>
      <c r="W1860" s="4" t="s">
        <v>103</v>
      </c>
      <c r="X1860" s="4" t="s">
        <v>143</v>
      </c>
      <c r="Y1860" s="4">
        <v>67587</v>
      </c>
      <c r="Z1860" t="str">
        <f t="shared" si="30"/>
        <v>Sep-23</v>
      </c>
    </row>
    <row r="1861" spans="1:26" ht="57.6" x14ac:dyDescent="0.3">
      <c r="A1861" s="10">
        <v>712</v>
      </c>
      <c r="B1861" s="4" t="s">
        <v>129</v>
      </c>
      <c r="C1861" s="4" t="s">
        <v>130</v>
      </c>
      <c r="D1861" s="4" t="s">
        <v>1041</v>
      </c>
      <c r="E1861" s="4" t="s">
        <v>103</v>
      </c>
      <c r="F1861" s="4" t="s">
        <v>131</v>
      </c>
      <c r="G1861" s="4" t="s">
        <v>198</v>
      </c>
      <c r="H1861" s="4" t="s">
        <v>167</v>
      </c>
      <c r="I1861" s="5" t="s">
        <v>4244</v>
      </c>
      <c r="J1861" s="5" t="s">
        <v>1446</v>
      </c>
      <c r="K1861" s="5" t="s">
        <v>4244</v>
      </c>
      <c r="L1861" s="5" t="s">
        <v>136</v>
      </c>
      <c r="M1861" s="4" t="s">
        <v>223</v>
      </c>
      <c r="N1861" s="4" t="s">
        <v>5993</v>
      </c>
      <c r="O1861" s="4" t="s">
        <v>170</v>
      </c>
      <c r="P1861" s="4" t="s">
        <v>5993</v>
      </c>
      <c r="Q1861" s="4" t="s">
        <v>5994</v>
      </c>
      <c r="R1861" s="5">
        <v>60491</v>
      </c>
      <c r="S1861" s="5">
        <v>45</v>
      </c>
      <c r="T1861" s="5">
        <v>45</v>
      </c>
      <c r="U1861" s="4" t="s">
        <v>663</v>
      </c>
      <c r="V1861" s="4" t="s">
        <v>142</v>
      </c>
      <c r="W1861" s="4" t="s">
        <v>103</v>
      </c>
      <c r="X1861" s="4" t="s">
        <v>143</v>
      </c>
      <c r="Y1861" s="4">
        <v>67597</v>
      </c>
      <c r="Z1861" t="str">
        <f t="shared" si="30"/>
        <v>Sep-23</v>
      </c>
    </row>
    <row r="1862" spans="1:26" ht="43.2" x14ac:dyDescent="0.3">
      <c r="A1862" s="10">
        <v>713</v>
      </c>
      <c r="B1862" s="4" t="s">
        <v>129</v>
      </c>
      <c r="C1862" s="4" t="s">
        <v>130</v>
      </c>
      <c r="D1862" s="4" t="s">
        <v>1041</v>
      </c>
      <c r="E1862" s="4" t="s">
        <v>103</v>
      </c>
      <c r="F1862" s="4" t="s">
        <v>131</v>
      </c>
      <c r="G1862" s="4" t="s">
        <v>166</v>
      </c>
      <c r="H1862" s="4" t="s">
        <v>133</v>
      </c>
      <c r="I1862" s="5" t="s">
        <v>4031</v>
      </c>
      <c r="J1862" s="5" t="s">
        <v>247</v>
      </c>
      <c r="K1862" s="5" t="s">
        <v>4031</v>
      </c>
      <c r="L1862" s="5" t="s">
        <v>1667</v>
      </c>
      <c r="M1862" s="4" t="s">
        <v>263</v>
      </c>
      <c r="N1862" s="4" t="s">
        <v>1235</v>
      </c>
      <c r="O1862" s="4" t="s">
        <v>103</v>
      </c>
      <c r="P1862" s="4" t="s">
        <v>1235</v>
      </c>
      <c r="Q1862" s="4" t="s">
        <v>5995</v>
      </c>
      <c r="R1862" s="5">
        <v>60718</v>
      </c>
      <c r="S1862" s="5">
        <v>20</v>
      </c>
      <c r="T1862" s="5">
        <v>20</v>
      </c>
      <c r="U1862" s="4" t="s">
        <v>472</v>
      </c>
      <c r="V1862" s="4" t="s">
        <v>151</v>
      </c>
      <c r="W1862" s="4" t="s">
        <v>103</v>
      </c>
      <c r="X1862" s="4" t="s">
        <v>143</v>
      </c>
      <c r="Y1862" s="4" t="s">
        <v>103</v>
      </c>
      <c r="Z1862" t="str">
        <f t="shared" si="30"/>
        <v>Sep-23</v>
      </c>
    </row>
    <row r="1863" spans="1:26" ht="86.4" x14ac:dyDescent="0.3">
      <c r="A1863" s="10">
        <v>714</v>
      </c>
      <c r="B1863" s="4" t="s">
        <v>129</v>
      </c>
      <c r="C1863" s="4" t="s">
        <v>130</v>
      </c>
      <c r="D1863" s="4" t="s">
        <v>1041</v>
      </c>
      <c r="E1863" s="4" t="s">
        <v>103</v>
      </c>
      <c r="F1863" s="4" t="s">
        <v>131</v>
      </c>
      <c r="G1863" s="4" t="s">
        <v>198</v>
      </c>
      <c r="H1863" s="4" t="s">
        <v>167</v>
      </c>
      <c r="I1863" s="5" t="s">
        <v>4539</v>
      </c>
      <c r="J1863" s="5" t="s">
        <v>647</v>
      </c>
      <c r="K1863" s="5" t="s">
        <v>4539</v>
      </c>
      <c r="L1863" s="5" t="s">
        <v>474</v>
      </c>
      <c r="M1863" s="4" t="s">
        <v>223</v>
      </c>
      <c r="N1863" s="4" t="s">
        <v>5996</v>
      </c>
      <c r="O1863" s="4" t="s">
        <v>103</v>
      </c>
      <c r="P1863" s="4" t="s">
        <v>5264</v>
      </c>
      <c r="Q1863" s="4" t="s">
        <v>5997</v>
      </c>
      <c r="R1863" s="5">
        <v>60890</v>
      </c>
      <c r="S1863" s="5">
        <v>135</v>
      </c>
      <c r="T1863" s="5">
        <v>135</v>
      </c>
      <c r="U1863" s="4" t="s">
        <v>915</v>
      </c>
      <c r="V1863" s="4" t="s">
        <v>142</v>
      </c>
      <c r="W1863" s="4" t="s">
        <v>103</v>
      </c>
      <c r="X1863" s="4" t="s">
        <v>143</v>
      </c>
      <c r="Y1863" s="4" t="s">
        <v>159</v>
      </c>
      <c r="Z1863" t="str">
        <f t="shared" si="30"/>
        <v>Oct-23</v>
      </c>
    </row>
    <row r="1864" spans="1:26" ht="57.6" x14ac:dyDescent="0.3">
      <c r="A1864" s="10">
        <v>715</v>
      </c>
      <c r="B1864" s="4" t="s">
        <v>129</v>
      </c>
      <c r="C1864" s="4" t="s">
        <v>130</v>
      </c>
      <c r="D1864" s="4" t="s">
        <v>1041</v>
      </c>
      <c r="E1864" s="4" t="s">
        <v>103</v>
      </c>
      <c r="F1864" s="4" t="s">
        <v>131</v>
      </c>
      <c r="G1864" s="4" t="s">
        <v>166</v>
      </c>
      <c r="H1864" s="4" t="s">
        <v>167</v>
      </c>
      <c r="I1864" s="5" t="s">
        <v>4100</v>
      </c>
      <c r="J1864" s="5" t="s">
        <v>192</v>
      </c>
      <c r="K1864" s="5" t="s">
        <v>4101</v>
      </c>
      <c r="L1864" s="5" t="s">
        <v>234</v>
      </c>
      <c r="M1864" s="4" t="s">
        <v>168</v>
      </c>
      <c r="N1864" s="4" t="s">
        <v>5998</v>
      </c>
      <c r="O1864" s="4" t="s">
        <v>170</v>
      </c>
      <c r="P1864" s="4" t="s">
        <v>5998</v>
      </c>
      <c r="Q1864" s="4" t="s">
        <v>5999</v>
      </c>
      <c r="R1864" s="5">
        <v>60978</v>
      </c>
      <c r="S1864" s="5">
        <v>330</v>
      </c>
      <c r="T1864" s="5">
        <v>330</v>
      </c>
      <c r="U1864" s="4" t="s">
        <v>4104</v>
      </c>
      <c r="V1864" s="4" t="s">
        <v>197</v>
      </c>
      <c r="W1864" s="4" t="s">
        <v>103</v>
      </c>
      <c r="X1864" s="4" t="s">
        <v>143</v>
      </c>
      <c r="Y1864" s="4" t="s">
        <v>103</v>
      </c>
      <c r="Z1864" t="str">
        <f t="shared" si="30"/>
        <v>Oct-23</v>
      </c>
    </row>
    <row r="1865" spans="1:26" ht="43.2" x14ac:dyDescent="0.3">
      <c r="A1865" s="10">
        <v>716</v>
      </c>
      <c r="B1865" s="4" t="s">
        <v>129</v>
      </c>
      <c r="C1865" s="4" t="s">
        <v>130</v>
      </c>
      <c r="D1865" s="4" t="s">
        <v>1041</v>
      </c>
      <c r="E1865" s="4" t="s">
        <v>103</v>
      </c>
      <c r="F1865" s="4" t="s">
        <v>131</v>
      </c>
      <c r="G1865" s="4" t="s">
        <v>198</v>
      </c>
      <c r="H1865" s="4" t="s">
        <v>167</v>
      </c>
      <c r="I1865" s="5" t="s">
        <v>4119</v>
      </c>
      <c r="J1865" s="5" t="s">
        <v>550</v>
      </c>
      <c r="K1865" s="5" t="s">
        <v>4119</v>
      </c>
      <c r="L1865" s="5" t="s">
        <v>978</v>
      </c>
      <c r="M1865" s="4" t="s">
        <v>223</v>
      </c>
      <c r="N1865" s="4" t="s">
        <v>6000</v>
      </c>
      <c r="O1865" s="4" t="s">
        <v>103</v>
      </c>
      <c r="P1865" s="4" t="s">
        <v>6001</v>
      </c>
      <c r="Q1865" s="4" t="s">
        <v>6002</v>
      </c>
      <c r="R1865" s="5">
        <v>61170</v>
      </c>
      <c r="S1865" s="5">
        <v>30</v>
      </c>
      <c r="T1865" s="5">
        <v>30</v>
      </c>
      <c r="U1865" s="4" t="s">
        <v>103</v>
      </c>
      <c r="V1865" s="4" t="s">
        <v>142</v>
      </c>
      <c r="W1865" s="4" t="s">
        <v>103</v>
      </c>
      <c r="X1865" s="4" t="s">
        <v>143</v>
      </c>
      <c r="Y1865" s="4" t="s">
        <v>152</v>
      </c>
      <c r="Z1865" t="str">
        <f t="shared" si="30"/>
        <v>Nov-23</v>
      </c>
    </row>
    <row r="1866" spans="1:26" ht="43.2" x14ac:dyDescent="0.3">
      <c r="A1866" s="10">
        <v>717</v>
      </c>
      <c r="B1866" s="4" t="s">
        <v>129</v>
      </c>
      <c r="C1866" s="4" t="s">
        <v>130</v>
      </c>
      <c r="D1866" s="4" t="s">
        <v>1045</v>
      </c>
      <c r="E1866" s="4" t="s">
        <v>103</v>
      </c>
      <c r="F1866" s="4" t="s">
        <v>131</v>
      </c>
      <c r="G1866" s="4" t="s">
        <v>166</v>
      </c>
      <c r="H1866" s="4" t="s">
        <v>133</v>
      </c>
      <c r="I1866" s="5" t="s">
        <v>4220</v>
      </c>
      <c r="J1866" s="5" t="s">
        <v>242</v>
      </c>
      <c r="K1866" s="5" t="s">
        <v>4220</v>
      </c>
      <c r="L1866" s="5" t="s">
        <v>270</v>
      </c>
      <c r="M1866" s="4" t="s">
        <v>263</v>
      </c>
      <c r="N1866" s="4" t="s">
        <v>6003</v>
      </c>
      <c r="O1866" s="4" t="s">
        <v>103</v>
      </c>
      <c r="P1866" s="4" t="s">
        <v>6003</v>
      </c>
      <c r="Q1866" s="4" t="s">
        <v>6004</v>
      </c>
      <c r="R1866" s="5">
        <v>60360</v>
      </c>
      <c r="S1866" s="5">
        <v>20</v>
      </c>
      <c r="T1866" s="5">
        <v>20</v>
      </c>
      <c r="U1866" s="4" t="s">
        <v>1090</v>
      </c>
      <c r="V1866" s="4" t="s">
        <v>151</v>
      </c>
      <c r="W1866" s="4" t="s">
        <v>103</v>
      </c>
      <c r="X1866" s="4" t="s">
        <v>143</v>
      </c>
      <c r="Y1866" s="4" t="s">
        <v>103</v>
      </c>
      <c r="Z1866" t="str">
        <f t="shared" si="30"/>
        <v>Sep-23</v>
      </c>
    </row>
    <row r="1867" spans="1:26" ht="57.6" x14ac:dyDescent="0.3">
      <c r="A1867" s="10">
        <v>718</v>
      </c>
      <c r="B1867" s="4" t="s">
        <v>129</v>
      </c>
      <c r="C1867" s="4" t="s">
        <v>130</v>
      </c>
      <c r="D1867" s="4" t="s">
        <v>1045</v>
      </c>
      <c r="E1867" s="4" t="s">
        <v>103</v>
      </c>
      <c r="F1867" s="4" t="s">
        <v>131</v>
      </c>
      <c r="G1867" s="4" t="s">
        <v>132</v>
      </c>
      <c r="H1867" s="4" t="s">
        <v>167</v>
      </c>
      <c r="I1867" s="5" t="s">
        <v>4006</v>
      </c>
      <c r="J1867" s="5" t="s">
        <v>235</v>
      </c>
      <c r="K1867" s="5" t="s">
        <v>4006</v>
      </c>
      <c r="L1867" s="5" t="s">
        <v>550</v>
      </c>
      <c r="M1867" s="4" t="s">
        <v>223</v>
      </c>
      <c r="N1867" s="4" t="s">
        <v>6005</v>
      </c>
      <c r="O1867" s="4" t="s">
        <v>170</v>
      </c>
      <c r="P1867" s="4" t="s">
        <v>6005</v>
      </c>
      <c r="Q1867" s="4" t="s">
        <v>6006</v>
      </c>
      <c r="R1867" s="5">
        <v>60443</v>
      </c>
      <c r="S1867" s="5">
        <v>30</v>
      </c>
      <c r="T1867" s="5">
        <v>30</v>
      </c>
      <c r="U1867" s="4" t="s">
        <v>417</v>
      </c>
      <c r="V1867" s="4" t="s">
        <v>197</v>
      </c>
      <c r="W1867" s="4" t="s">
        <v>103</v>
      </c>
      <c r="X1867" s="4" t="s">
        <v>143</v>
      </c>
      <c r="Y1867" s="4" t="s">
        <v>152</v>
      </c>
      <c r="Z1867" t="str">
        <f t="shared" si="30"/>
        <v>Sep-23</v>
      </c>
    </row>
    <row r="1868" spans="1:26" ht="43.2" x14ac:dyDescent="0.3">
      <c r="A1868" s="10">
        <v>719</v>
      </c>
      <c r="B1868" s="4" t="s">
        <v>129</v>
      </c>
      <c r="C1868" s="4" t="s">
        <v>130</v>
      </c>
      <c r="D1868" s="4" t="s">
        <v>1045</v>
      </c>
      <c r="E1868" s="4" t="s">
        <v>103</v>
      </c>
      <c r="F1868" s="4" t="s">
        <v>131</v>
      </c>
      <c r="G1868" s="4" t="s">
        <v>132</v>
      </c>
      <c r="H1868" s="4" t="s">
        <v>167</v>
      </c>
      <c r="I1868" s="5" t="s">
        <v>4670</v>
      </c>
      <c r="J1868" s="5" t="s">
        <v>234</v>
      </c>
      <c r="K1868" s="5" t="s">
        <v>4670</v>
      </c>
      <c r="L1868" s="5" t="s">
        <v>235</v>
      </c>
      <c r="M1868" s="4" t="s">
        <v>203</v>
      </c>
      <c r="N1868" s="4" t="s">
        <v>6007</v>
      </c>
      <c r="O1868" s="4" t="s">
        <v>103</v>
      </c>
      <c r="P1868" s="4" t="s">
        <v>6007</v>
      </c>
      <c r="Q1868" s="4" t="s">
        <v>6008</v>
      </c>
      <c r="R1868" s="5">
        <v>60484</v>
      </c>
      <c r="S1868" s="5">
        <v>0</v>
      </c>
      <c r="T1868" s="5">
        <v>0</v>
      </c>
      <c r="U1868" s="4" t="s">
        <v>1713</v>
      </c>
      <c r="V1868" s="4" t="s">
        <v>197</v>
      </c>
      <c r="W1868" s="4" t="s">
        <v>103</v>
      </c>
      <c r="X1868" s="4" t="s">
        <v>143</v>
      </c>
      <c r="Y1868" s="4">
        <v>67565</v>
      </c>
      <c r="Z1868" t="str">
        <f t="shared" si="30"/>
        <v>Sep-23</v>
      </c>
    </row>
    <row r="1869" spans="1:26" ht="43.2" x14ac:dyDescent="0.3">
      <c r="A1869" s="10">
        <v>720</v>
      </c>
      <c r="B1869" s="4" t="s">
        <v>129</v>
      </c>
      <c r="C1869" s="4" t="s">
        <v>130</v>
      </c>
      <c r="D1869" s="4" t="s">
        <v>1045</v>
      </c>
      <c r="E1869" s="4" t="s">
        <v>103</v>
      </c>
      <c r="F1869" s="4" t="s">
        <v>131</v>
      </c>
      <c r="G1869" s="4" t="s">
        <v>132</v>
      </c>
      <c r="H1869" s="4" t="s">
        <v>167</v>
      </c>
      <c r="I1869" s="5" t="s">
        <v>4246</v>
      </c>
      <c r="J1869" s="5" t="s">
        <v>229</v>
      </c>
      <c r="K1869" s="5" t="s">
        <v>4246</v>
      </c>
      <c r="L1869" s="5" t="s">
        <v>3303</v>
      </c>
      <c r="M1869" s="4" t="s">
        <v>203</v>
      </c>
      <c r="N1869" s="4" t="s">
        <v>1073</v>
      </c>
      <c r="O1869" s="4" t="s">
        <v>103</v>
      </c>
      <c r="P1869" s="4" t="s">
        <v>6009</v>
      </c>
      <c r="Q1869" s="4" t="s">
        <v>6010</v>
      </c>
      <c r="R1869" s="5">
        <v>60505</v>
      </c>
      <c r="S1869" s="5">
        <v>0</v>
      </c>
      <c r="T1869" s="5">
        <v>0</v>
      </c>
      <c r="U1869" s="4" t="s">
        <v>381</v>
      </c>
      <c r="V1869" s="4" t="s">
        <v>197</v>
      </c>
      <c r="W1869" s="4" t="s">
        <v>103</v>
      </c>
      <c r="X1869" s="4" t="s">
        <v>143</v>
      </c>
      <c r="Y1869" s="4">
        <v>66604</v>
      </c>
      <c r="Z1869" t="str">
        <f t="shared" si="30"/>
        <v>Sep-23</v>
      </c>
    </row>
    <row r="1870" spans="1:26" ht="43.2" x14ac:dyDescent="0.3">
      <c r="A1870" s="10">
        <v>721</v>
      </c>
      <c r="B1870" s="4" t="s">
        <v>129</v>
      </c>
      <c r="C1870" s="4" t="s">
        <v>130</v>
      </c>
      <c r="D1870" s="4" t="s">
        <v>1045</v>
      </c>
      <c r="E1870" s="4" t="s">
        <v>103</v>
      </c>
      <c r="F1870" s="4" t="s">
        <v>131</v>
      </c>
      <c r="G1870" s="4" t="s">
        <v>132</v>
      </c>
      <c r="H1870" s="4" t="s">
        <v>167</v>
      </c>
      <c r="I1870" s="5" t="s">
        <v>1285</v>
      </c>
      <c r="J1870" s="5" t="s">
        <v>2072</v>
      </c>
      <c r="K1870" s="5" t="s">
        <v>1285</v>
      </c>
      <c r="L1870" s="5" t="s">
        <v>360</v>
      </c>
      <c r="M1870" s="4" t="s">
        <v>203</v>
      </c>
      <c r="N1870" s="4" t="s">
        <v>6011</v>
      </c>
      <c r="O1870" s="4" t="s">
        <v>103</v>
      </c>
      <c r="P1870" s="4" t="s">
        <v>6011</v>
      </c>
      <c r="Q1870" s="4" t="s">
        <v>6012</v>
      </c>
      <c r="R1870" s="5">
        <v>60987</v>
      </c>
      <c r="S1870" s="5">
        <v>0</v>
      </c>
      <c r="T1870" s="5">
        <v>0</v>
      </c>
      <c r="U1870" s="4" t="s">
        <v>245</v>
      </c>
      <c r="V1870" s="4" t="s">
        <v>142</v>
      </c>
      <c r="W1870" s="4" t="s">
        <v>103</v>
      </c>
      <c r="X1870" s="4" t="s">
        <v>143</v>
      </c>
      <c r="Y1870" s="4">
        <v>678933</v>
      </c>
      <c r="Z1870" t="str">
        <f t="shared" si="30"/>
        <v>Oct-23</v>
      </c>
    </row>
    <row r="1871" spans="1:26" ht="43.2" x14ac:dyDescent="0.3">
      <c r="A1871" s="10">
        <v>722</v>
      </c>
      <c r="B1871" s="4" t="s">
        <v>129</v>
      </c>
      <c r="C1871" s="4" t="s">
        <v>130</v>
      </c>
      <c r="D1871" s="4" t="s">
        <v>1045</v>
      </c>
      <c r="E1871" s="4" t="s">
        <v>103</v>
      </c>
      <c r="F1871" s="4" t="s">
        <v>131</v>
      </c>
      <c r="G1871" s="4" t="s">
        <v>132</v>
      </c>
      <c r="H1871" s="4" t="s">
        <v>167</v>
      </c>
      <c r="I1871" s="5" t="s">
        <v>4302</v>
      </c>
      <c r="J1871" s="5" t="s">
        <v>136</v>
      </c>
      <c r="K1871" s="5" t="s">
        <v>4302</v>
      </c>
      <c r="L1871" s="5" t="s">
        <v>504</v>
      </c>
      <c r="M1871" s="4" t="s">
        <v>223</v>
      </c>
      <c r="N1871" s="4" t="s">
        <v>6013</v>
      </c>
      <c r="O1871" s="4" t="s">
        <v>103</v>
      </c>
      <c r="P1871" s="4" t="s">
        <v>6013</v>
      </c>
      <c r="Q1871" s="4" t="s">
        <v>6014</v>
      </c>
      <c r="R1871" s="5">
        <v>60985</v>
      </c>
      <c r="S1871" s="5">
        <v>35</v>
      </c>
      <c r="T1871" s="5">
        <v>35</v>
      </c>
      <c r="U1871" s="4" t="s">
        <v>103</v>
      </c>
      <c r="V1871" s="4" t="s">
        <v>142</v>
      </c>
      <c r="W1871" s="4" t="s">
        <v>103</v>
      </c>
      <c r="X1871" s="4" t="s">
        <v>143</v>
      </c>
      <c r="Y1871" s="4" t="s">
        <v>152</v>
      </c>
      <c r="Z1871" t="str">
        <f t="shared" si="30"/>
        <v>Oct-23</v>
      </c>
    </row>
    <row r="1872" spans="1:26" ht="43.2" x14ac:dyDescent="0.3">
      <c r="A1872" s="10">
        <v>723</v>
      </c>
      <c r="B1872" s="4" t="s">
        <v>129</v>
      </c>
      <c r="C1872" s="4" t="s">
        <v>130</v>
      </c>
      <c r="D1872" s="4" t="s">
        <v>1045</v>
      </c>
      <c r="E1872" s="4" t="s">
        <v>103</v>
      </c>
      <c r="F1872" s="4" t="s">
        <v>131</v>
      </c>
      <c r="G1872" s="4" t="s">
        <v>166</v>
      </c>
      <c r="H1872" s="4" t="s">
        <v>133</v>
      </c>
      <c r="I1872" s="5" t="s">
        <v>4313</v>
      </c>
      <c r="J1872" s="5" t="s">
        <v>191</v>
      </c>
      <c r="K1872" s="5" t="s">
        <v>4313</v>
      </c>
      <c r="L1872" s="5" t="s">
        <v>515</v>
      </c>
      <c r="M1872" s="4" t="s">
        <v>263</v>
      </c>
      <c r="N1872" s="4" t="s">
        <v>6015</v>
      </c>
      <c r="O1872" s="4" t="s">
        <v>103</v>
      </c>
      <c r="P1872" s="4" t="s">
        <v>6016</v>
      </c>
      <c r="Q1872" s="4" t="s">
        <v>6017</v>
      </c>
      <c r="R1872" s="5">
        <v>61056</v>
      </c>
      <c r="S1872" s="5">
        <v>50</v>
      </c>
      <c r="T1872" s="5">
        <v>50</v>
      </c>
      <c r="U1872" s="4" t="s">
        <v>4318</v>
      </c>
      <c r="V1872" s="4" t="s">
        <v>197</v>
      </c>
      <c r="W1872" s="4" t="s">
        <v>103</v>
      </c>
      <c r="X1872" s="4" t="s">
        <v>143</v>
      </c>
      <c r="Y1872" s="4" t="s">
        <v>103</v>
      </c>
      <c r="Z1872" t="str">
        <f t="shared" si="30"/>
        <v>Oct-23</v>
      </c>
    </row>
    <row r="1873" spans="1:26" ht="43.2" x14ac:dyDescent="0.3">
      <c r="A1873" s="10">
        <v>724</v>
      </c>
      <c r="B1873" s="4" t="s">
        <v>129</v>
      </c>
      <c r="C1873" s="4" t="s">
        <v>130</v>
      </c>
      <c r="D1873" s="4" t="s">
        <v>1045</v>
      </c>
      <c r="E1873" s="4" t="s">
        <v>103</v>
      </c>
      <c r="F1873" s="4" t="s">
        <v>131</v>
      </c>
      <c r="G1873" s="4" t="s">
        <v>132</v>
      </c>
      <c r="H1873" s="4" t="s">
        <v>167</v>
      </c>
      <c r="I1873" s="5" t="s">
        <v>4211</v>
      </c>
      <c r="J1873" s="5" t="s">
        <v>302</v>
      </c>
      <c r="K1873" s="5" t="s">
        <v>4211</v>
      </c>
      <c r="L1873" s="5" t="s">
        <v>331</v>
      </c>
      <c r="M1873" s="4" t="s">
        <v>223</v>
      </c>
      <c r="N1873" s="4" t="s">
        <v>6018</v>
      </c>
      <c r="O1873" s="4" t="s">
        <v>103</v>
      </c>
      <c r="P1873" s="4" t="s">
        <v>6019</v>
      </c>
      <c r="Q1873" s="4" t="s">
        <v>6020</v>
      </c>
      <c r="R1873" s="5">
        <v>61096</v>
      </c>
      <c r="S1873" s="5">
        <v>90</v>
      </c>
      <c r="T1873" s="5">
        <v>90</v>
      </c>
      <c r="U1873" s="4" t="s">
        <v>245</v>
      </c>
      <c r="V1873" s="4" t="s">
        <v>197</v>
      </c>
      <c r="W1873" s="4" t="s">
        <v>103</v>
      </c>
      <c r="X1873" s="4" t="s">
        <v>143</v>
      </c>
      <c r="Y1873" s="4">
        <v>68322</v>
      </c>
      <c r="Z1873" t="str">
        <f t="shared" si="30"/>
        <v>Nov-23</v>
      </c>
    </row>
    <row r="1874" spans="1:26" ht="43.2" x14ac:dyDescent="0.3">
      <c r="A1874" s="10">
        <v>725</v>
      </c>
      <c r="B1874" s="4" t="s">
        <v>129</v>
      </c>
      <c r="C1874" s="4" t="s">
        <v>130</v>
      </c>
      <c r="D1874" s="4" t="s">
        <v>1045</v>
      </c>
      <c r="E1874" s="4" t="s">
        <v>103</v>
      </c>
      <c r="F1874" s="4" t="s">
        <v>131</v>
      </c>
      <c r="G1874" s="4" t="s">
        <v>132</v>
      </c>
      <c r="H1874" s="4" t="s">
        <v>133</v>
      </c>
      <c r="I1874" s="5" t="s">
        <v>4368</v>
      </c>
      <c r="J1874" s="5" t="s">
        <v>1205</v>
      </c>
      <c r="K1874" s="5" t="s">
        <v>4368</v>
      </c>
      <c r="L1874" s="5" t="s">
        <v>251</v>
      </c>
      <c r="M1874" s="4" t="s">
        <v>137</v>
      </c>
      <c r="N1874" s="4" t="s">
        <v>6021</v>
      </c>
      <c r="O1874" s="4" t="s">
        <v>103</v>
      </c>
      <c r="P1874" s="4" t="s">
        <v>6021</v>
      </c>
      <c r="Q1874" s="4" t="s">
        <v>6022</v>
      </c>
      <c r="R1874" s="5">
        <v>61185</v>
      </c>
      <c r="S1874" s="5">
        <v>15</v>
      </c>
      <c r="T1874" s="5">
        <v>15</v>
      </c>
      <c r="U1874" s="4" t="s">
        <v>472</v>
      </c>
      <c r="V1874" s="4" t="s">
        <v>142</v>
      </c>
      <c r="W1874" s="4" t="s">
        <v>103</v>
      </c>
      <c r="X1874" s="4" t="s">
        <v>143</v>
      </c>
      <c r="Y1874" s="4">
        <v>68362</v>
      </c>
      <c r="Z1874" t="str">
        <f t="shared" si="30"/>
        <v>Nov-23</v>
      </c>
    </row>
    <row r="1875" spans="1:26" ht="43.2" x14ac:dyDescent="0.3">
      <c r="A1875" s="10">
        <v>726</v>
      </c>
      <c r="B1875" s="4" t="s">
        <v>129</v>
      </c>
      <c r="C1875" s="4" t="s">
        <v>130</v>
      </c>
      <c r="D1875" s="4" t="s">
        <v>1080</v>
      </c>
      <c r="E1875" s="4" t="s">
        <v>103</v>
      </c>
      <c r="F1875" s="4" t="s">
        <v>131</v>
      </c>
      <c r="G1875" s="4" t="s">
        <v>166</v>
      </c>
      <c r="H1875" s="4" t="s">
        <v>133</v>
      </c>
      <c r="I1875" s="5" t="s">
        <v>4351</v>
      </c>
      <c r="J1875" s="5" t="s">
        <v>246</v>
      </c>
      <c r="K1875" s="5" t="s">
        <v>4351</v>
      </c>
      <c r="L1875" s="5" t="s">
        <v>1885</v>
      </c>
      <c r="M1875" s="4" t="s">
        <v>263</v>
      </c>
      <c r="N1875" s="4" t="s">
        <v>2490</v>
      </c>
      <c r="O1875" s="4" t="s">
        <v>1503</v>
      </c>
      <c r="P1875" s="4" t="s">
        <v>6023</v>
      </c>
      <c r="Q1875" s="4" t="s">
        <v>6024</v>
      </c>
      <c r="R1875" s="5">
        <v>61854</v>
      </c>
      <c r="S1875" s="5">
        <v>15</v>
      </c>
      <c r="T1875" s="5">
        <v>15</v>
      </c>
      <c r="U1875" s="4" t="s">
        <v>165</v>
      </c>
      <c r="V1875" s="4" t="s">
        <v>151</v>
      </c>
      <c r="W1875" s="4" t="s">
        <v>103</v>
      </c>
      <c r="X1875" s="4" t="s">
        <v>143</v>
      </c>
      <c r="Y1875" s="4" t="s">
        <v>2493</v>
      </c>
      <c r="Z1875" t="str">
        <f t="shared" si="30"/>
        <v>Dec-23</v>
      </c>
    </row>
    <row r="1876" spans="1:26" ht="43.2" x14ac:dyDescent="0.3">
      <c r="A1876" s="10">
        <v>727</v>
      </c>
      <c r="B1876" s="4" t="s">
        <v>129</v>
      </c>
      <c r="C1876" s="4" t="s">
        <v>130</v>
      </c>
      <c r="D1876" s="4" t="s">
        <v>1175</v>
      </c>
      <c r="E1876" s="4" t="s">
        <v>103</v>
      </c>
      <c r="F1876" s="4" t="s">
        <v>131</v>
      </c>
      <c r="G1876" s="4" t="s">
        <v>166</v>
      </c>
      <c r="H1876" s="4" t="s">
        <v>133</v>
      </c>
      <c r="I1876" s="5" t="s">
        <v>4562</v>
      </c>
      <c r="J1876" s="5" t="s">
        <v>160</v>
      </c>
      <c r="K1876" s="5" t="s">
        <v>4562</v>
      </c>
      <c r="L1876" s="5" t="s">
        <v>487</v>
      </c>
      <c r="M1876" s="4" t="s">
        <v>263</v>
      </c>
      <c r="N1876" s="4" t="s">
        <v>2490</v>
      </c>
      <c r="O1876" s="4" t="s">
        <v>1503</v>
      </c>
      <c r="P1876" s="4" t="s">
        <v>6025</v>
      </c>
      <c r="Q1876" s="4" t="s">
        <v>6026</v>
      </c>
      <c r="R1876" s="5">
        <v>61846</v>
      </c>
      <c r="S1876" s="5">
        <v>120</v>
      </c>
      <c r="T1876" s="5">
        <v>120</v>
      </c>
      <c r="U1876" s="4" t="s">
        <v>719</v>
      </c>
      <c r="V1876" s="4" t="s">
        <v>142</v>
      </c>
      <c r="W1876" s="4" t="s">
        <v>103</v>
      </c>
      <c r="X1876" s="4" t="s">
        <v>143</v>
      </c>
      <c r="Y1876" s="4" t="s">
        <v>2493</v>
      </c>
      <c r="Z1876" t="str">
        <f t="shared" si="30"/>
        <v>Dec-23</v>
      </c>
    </row>
    <row r="1877" spans="1:26" ht="43.2" x14ac:dyDescent="0.3">
      <c r="A1877" s="10">
        <v>728</v>
      </c>
      <c r="B1877" s="4" t="s">
        <v>129</v>
      </c>
      <c r="C1877" s="4" t="s">
        <v>130</v>
      </c>
      <c r="D1877" s="4" t="s">
        <v>1201</v>
      </c>
      <c r="E1877" s="4" t="s">
        <v>103</v>
      </c>
      <c r="F1877" s="4" t="s">
        <v>131</v>
      </c>
      <c r="G1877" s="4" t="s">
        <v>132</v>
      </c>
      <c r="H1877" s="4" t="s">
        <v>133</v>
      </c>
      <c r="I1877" s="5" t="s">
        <v>4637</v>
      </c>
      <c r="J1877" s="5" t="s">
        <v>1403</v>
      </c>
      <c r="K1877" s="5" t="s">
        <v>4637</v>
      </c>
      <c r="L1877" s="5" t="s">
        <v>1715</v>
      </c>
      <c r="M1877" s="4" t="s">
        <v>137</v>
      </c>
      <c r="N1877" s="4" t="s">
        <v>6027</v>
      </c>
      <c r="O1877" s="4" t="s">
        <v>2188</v>
      </c>
      <c r="P1877" s="4" t="s">
        <v>6028</v>
      </c>
      <c r="Q1877" s="4" t="s">
        <v>6029</v>
      </c>
      <c r="R1877" s="5">
        <v>61850</v>
      </c>
      <c r="S1877" s="5">
        <v>50</v>
      </c>
      <c r="T1877" s="5">
        <v>50</v>
      </c>
      <c r="U1877" s="4" t="s">
        <v>6030</v>
      </c>
      <c r="V1877" s="4" t="s">
        <v>151</v>
      </c>
      <c r="W1877" s="4" t="s">
        <v>103</v>
      </c>
      <c r="X1877" s="4" t="s">
        <v>143</v>
      </c>
      <c r="Y1877" s="4" t="s">
        <v>133</v>
      </c>
      <c r="Z1877" t="str">
        <f t="shared" si="30"/>
        <v>Dec-23</v>
      </c>
    </row>
    <row r="1878" spans="1:26" ht="43.2" x14ac:dyDescent="0.3">
      <c r="A1878" s="10">
        <v>729</v>
      </c>
      <c r="B1878" s="4" t="s">
        <v>129</v>
      </c>
      <c r="C1878" s="4" t="s">
        <v>130</v>
      </c>
      <c r="D1878" s="4" t="s">
        <v>1222</v>
      </c>
      <c r="E1878" s="4" t="s">
        <v>103</v>
      </c>
      <c r="F1878" s="4" t="s">
        <v>131</v>
      </c>
      <c r="G1878" s="4" t="s">
        <v>132</v>
      </c>
      <c r="H1878" s="4" t="s">
        <v>167</v>
      </c>
      <c r="I1878" s="5" t="s">
        <v>4162</v>
      </c>
      <c r="J1878" s="5" t="s">
        <v>427</v>
      </c>
      <c r="K1878" s="5" t="s">
        <v>4162</v>
      </c>
      <c r="L1878" s="5" t="s">
        <v>487</v>
      </c>
      <c r="M1878" s="4" t="s">
        <v>223</v>
      </c>
      <c r="N1878" s="4" t="s">
        <v>6031</v>
      </c>
      <c r="O1878" s="4" t="s">
        <v>2601</v>
      </c>
      <c r="P1878" s="4" t="s">
        <v>6032</v>
      </c>
      <c r="Q1878" s="4" t="s">
        <v>6033</v>
      </c>
      <c r="R1878" s="5">
        <v>61848</v>
      </c>
      <c r="S1878" s="5">
        <v>30</v>
      </c>
      <c r="T1878" s="5">
        <v>30</v>
      </c>
      <c r="U1878" s="4" t="s">
        <v>479</v>
      </c>
      <c r="V1878" s="4" t="s">
        <v>142</v>
      </c>
      <c r="W1878" s="4" t="s">
        <v>103</v>
      </c>
      <c r="X1878" s="4" t="s">
        <v>143</v>
      </c>
      <c r="Y1878" s="4" t="s">
        <v>6034</v>
      </c>
      <c r="Z1878" t="str">
        <f t="shared" si="30"/>
        <v>Dec-23</v>
      </c>
    </row>
    <row r="1879" spans="1:26" ht="43.2" x14ac:dyDescent="0.3">
      <c r="A1879" s="10">
        <v>730</v>
      </c>
      <c r="B1879" s="4" t="s">
        <v>129</v>
      </c>
      <c r="C1879" s="4" t="s">
        <v>130</v>
      </c>
      <c r="D1879" s="4" t="s">
        <v>1222</v>
      </c>
      <c r="E1879" s="4" t="s">
        <v>103</v>
      </c>
      <c r="F1879" s="4" t="s">
        <v>1241</v>
      </c>
      <c r="G1879" s="4" t="s">
        <v>166</v>
      </c>
      <c r="H1879" s="4" t="s">
        <v>133</v>
      </c>
      <c r="I1879" s="5" t="s">
        <v>4562</v>
      </c>
      <c r="J1879" s="5" t="s">
        <v>487</v>
      </c>
      <c r="K1879" s="5" t="s">
        <v>4562</v>
      </c>
      <c r="L1879" s="5" t="s">
        <v>145</v>
      </c>
      <c r="M1879" s="4" t="s">
        <v>263</v>
      </c>
      <c r="N1879" s="4" t="s">
        <v>2490</v>
      </c>
      <c r="O1879" s="4" t="s">
        <v>317</v>
      </c>
      <c r="P1879" s="4" t="s">
        <v>2490</v>
      </c>
      <c r="Q1879" s="4" t="s">
        <v>6035</v>
      </c>
      <c r="R1879" s="5">
        <v>61847</v>
      </c>
      <c r="S1879" s="5">
        <v>120</v>
      </c>
      <c r="T1879" s="5">
        <v>120</v>
      </c>
      <c r="U1879" s="4" t="s">
        <v>719</v>
      </c>
      <c r="V1879" s="4" t="s">
        <v>142</v>
      </c>
      <c r="W1879" s="4" t="s">
        <v>103</v>
      </c>
      <c r="X1879" s="4" t="s">
        <v>143</v>
      </c>
      <c r="Y1879" s="4" t="s">
        <v>2493</v>
      </c>
      <c r="Z1879" t="str">
        <f t="shared" si="30"/>
        <v>Dec-23</v>
      </c>
    </row>
    <row r="1880" spans="1:26" ht="57.6" x14ac:dyDescent="0.3">
      <c r="A1880" s="10">
        <v>731</v>
      </c>
      <c r="B1880" s="4" t="s">
        <v>129</v>
      </c>
      <c r="C1880" s="4" t="s">
        <v>130</v>
      </c>
      <c r="D1880" s="4" t="s">
        <v>1124</v>
      </c>
      <c r="E1880" s="4" t="s">
        <v>103</v>
      </c>
      <c r="F1880" s="4" t="s">
        <v>131</v>
      </c>
      <c r="G1880" s="4" t="s">
        <v>132</v>
      </c>
      <c r="H1880" s="4" t="s">
        <v>167</v>
      </c>
      <c r="I1880" s="5" t="s">
        <v>4224</v>
      </c>
      <c r="J1880" s="5" t="s">
        <v>1729</v>
      </c>
      <c r="K1880" s="5" t="s">
        <v>4224</v>
      </c>
      <c r="L1880" s="5" t="s">
        <v>1715</v>
      </c>
      <c r="M1880" s="4" t="s">
        <v>223</v>
      </c>
      <c r="N1880" s="4" t="s">
        <v>6036</v>
      </c>
      <c r="O1880" s="4" t="s">
        <v>170</v>
      </c>
      <c r="P1880" s="4" t="s">
        <v>6036</v>
      </c>
      <c r="Q1880" s="4" t="s">
        <v>6037</v>
      </c>
      <c r="R1880" s="5">
        <v>60425</v>
      </c>
      <c r="S1880" s="5">
        <v>30</v>
      </c>
      <c r="T1880" s="5">
        <v>30</v>
      </c>
      <c r="U1880" s="4" t="s">
        <v>103</v>
      </c>
      <c r="V1880" s="4" t="s">
        <v>151</v>
      </c>
      <c r="W1880" s="4" t="s">
        <v>103</v>
      </c>
      <c r="X1880" s="4" t="s">
        <v>143</v>
      </c>
      <c r="Y1880" s="4">
        <v>66219</v>
      </c>
      <c r="Z1880" t="str">
        <f t="shared" si="30"/>
        <v>Sep-23</v>
      </c>
    </row>
    <row r="1881" spans="1:26" ht="57.6" x14ac:dyDescent="0.3">
      <c r="A1881" s="10">
        <v>732</v>
      </c>
      <c r="B1881" s="4" t="s">
        <v>129</v>
      </c>
      <c r="C1881" s="4" t="s">
        <v>130</v>
      </c>
      <c r="D1881" s="4" t="s">
        <v>1124</v>
      </c>
      <c r="E1881" s="4" t="s">
        <v>103</v>
      </c>
      <c r="F1881" s="4" t="s">
        <v>2399</v>
      </c>
      <c r="G1881" s="4" t="s">
        <v>132</v>
      </c>
      <c r="H1881" s="4" t="s">
        <v>167</v>
      </c>
      <c r="I1881" s="5" t="s">
        <v>4236</v>
      </c>
      <c r="J1881" s="5" t="s">
        <v>200</v>
      </c>
      <c r="K1881" s="5" t="s">
        <v>4006</v>
      </c>
      <c r="L1881" s="5" t="s">
        <v>216</v>
      </c>
      <c r="M1881" s="4" t="s">
        <v>223</v>
      </c>
      <c r="N1881" s="4" t="s">
        <v>6038</v>
      </c>
      <c r="O1881" s="4" t="s">
        <v>170</v>
      </c>
      <c r="P1881" s="4" t="s">
        <v>6038</v>
      </c>
      <c r="Q1881" s="4" t="s">
        <v>6039</v>
      </c>
      <c r="R1881" s="5">
        <v>60445</v>
      </c>
      <c r="S1881" s="5">
        <v>60</v>
      </c>
      <c r="T1881" s="5">
        <v>60</v>
      </c>
      <c r="U1881" s="4" t="s">
        <v>6040</v>
      </c>
      <c r="V1881" s="4" t="s">
        <v>197</v>
      </c>
      <c r="W1881" s="4" t="s">
        <v>103</v>
      </c>
      <c r="X1881" s="4" t="s">
        <v>143</v>
      </c>
      <c r="Y1881" s="4" t="s">
        <v>152</v>
      </c>
      <c r="Z1881" t="str">
        <f t="shared" si="30"/>
        <v>Sep-23</v>
      </c>
    </row>
    <row r="1882" spans="1:26" ht="43.2" x14ac:dyDescent="0.3">
      <c r="A1882" s="10">
        <v>733</v>
      </c>
      <c r="B1882" s="4" t="s">
        <v>129</v>
      </c>
      <c r="C1882" s="4" t="s">
        <v>130</v>
      </c>
      <c r="D1882" s="4" t="s">
        <v>1124</v>
      </c>
      <c r="E1882" s="4" t="s">
        <v>103</v>
      </c>
      <c r="F1882" s="4" t="s">
        <v>131</v>
      </c>
      <c r="G1882" s="4" t="s">
        <v>166</v>
      </c>
      <c r="H1882" s="4" t="s">
        <v>167</v>
      </c>
      <c r="I1882" s="5" t="s">
        <v>4914</v>
      </c>
      <c r="J1882" s="5" t="s">
        <v>160</v>
      </c>
      <c r="K1882" s="5" t="s">
        <v>4914</v>
      </c>
      <c r="L1882" s="5" t="s">
        <v>361</v>
      </c>
      <c r="M1882" s="4" t="s">
        <v>168</v>
      </c>
      <c r="N1882" s="4" t="s">
        <v>6041</v>
      </c>
      <c r="O1882" s="4" t="s">
        <v>103</v>
      </c>
      <c r="P1882" s="4" t="s">
        <v>6042</v>
      </c>
      <c r="Q1882" s="4" t="s">
        <v>6043</v>
      </c>
      <c r="R1882" s="5">
        <v>60789</v>
      </c>
      <c r="S1882" s="5">
        <v>180</v>
      </c>
      <c r="T1882" s="5">
        <v>180</v>
      </c>
      <c r="U1882" s="4" t="s">
        <v>6044</v>
      </c>
      <c r="V1882" s="4" t="s">
        <v>142</v>
      </c>
      <c r="W1882" s="4" t="s">
        <v>103</v>
      </c>
      <c r="X1882" s="4" t="s">
        <v>143</v>
      </c>
      <c r="Y1882" s="4" t="s">
        <v>152</v>
      </c>
      <c r="Z1882" t="str">
        <f t="shared" si="30"/>
        <v>Oct-23</v>
      </c>
    </row>
    <row r="1883" spans="1:26" ht="43.2" x14ac:dyDescent="0.3">
      <c r="A1883" s="10">
        <v>734</v>
      </c>
      <c r="B1883" s="4" t="s">
        <v>129</v>
      </c>
      <c r="C1883" s="4" t="s">
        <v>130</v>
      </c>
      <c r="D1883" s="4" t="s">
        <v>1124</v>
      </c>
      <c r="E1883" s="4" t="s">
        <v>103</v>
      </c>
      <c r="F1883" s="4" t="s">
        <v>131</v>
      </c>
      <c r="G1883" s="4" t="s">
        <v>166</v>
      </c>
      <c r="H1883" s="4" t="s">
        <v>133</v>
      </c>
      <c r="I1883" s="5" t="s">
        <v>4082</v>
      </c>
      <c r="J1883" s="5" t="s">
        <v>200</v>
      </c>
      <c r="K1883" s="5" t="s">
        <v>4082</v>
      </c>
      <c r="L1883" s="5" t="s">
        <v>2145</v>
      </c>
      <c r="M1883" s="4" t="s">
        <v>263</v>
      </c>
      <c r="N1883" s="4" t="s">
        <v>6045</v>
      </c>
      <c r="O1883" s="4" t="s">
        <v>103</v>
      </c>
      <c r="P1883" s="4" t="s">
        <v>6046</v>
      </c>
      <c r="Q1883" s="4" t="s">
        <v>6047</v>
      </c>
      <c r="R1883" s="5">
        <v>61030</v>
      </c>
      <c r="S1883" s="5">
        <v>45</v>
      </c>
      <c r="T1883" s="5">
        <v>45</v>
      </c>
      <c r="U1883" s="4" t="s">
        <v>6048</v>
      </c>
      <c r="V1883" s="4" t="s">
        <v>197</v>
      </c>
      <c r="W1883" s="4" t="s">
        <v>103</v>
      </c>
      <c r="X1883" s="4" t="s">
        <v>143</v>
      </c>
      <c r="Y1883" s="4" t="s">
        <v>103</v>
      </c>
      <c r="Z1883" t="str">
        <f t="shared" si="30"/>
        <v>Oct-23</v>
      </c>
    </row>
    <row r="1884" spans="1:26" ht="43.2" x14ac:dyDescent="0.3">
      <c r="A1884" s="10">
        <v>735</v>
      </c>
      <c r="B1884" s="4" t="s">
        <v>129</v>
      </c>
      <c r="C1884" s="4" t="s">
        <v>130</v>
      </c>
      <c r="D1884" s="4" t="s">
        <v>1124</v>
      </c>
      <c r="E1884" s="4" t="s">
        <v>103</v>
      </c>
      <c r="F1884" s="4" t="s">
        <v>131</v>
      </c>
      <c r="G1884" s="4" t="s">
        <v>132</v>
      </c>
      <c r="H1884" s="4" t="s">
        <v>167</v>
      </c>
      <c r="I1884" s="5" t="s">
        <v>4082</v>
      </c>
      <c r="J1884" s="5" t="s">
        <v>621</v>
      </c>
      <c r="K1884" s="5" t="s">
        <v>4082</v>
      </c>
      <c r="L1884" s="5" t="s">
        <v>191</v>
      </c>
      <c r="M1884" s="4" t="s">
        <v>223</v>
      </c>
      <c r="N1884" s="4" t="s">
        <v>3478</v>
      </c>
      <c r="O1884" s="4" t="s">
        <v>103</v>
      </c>
      <c r="P1884" s="4" t="s">
        <v>6049</v>
      </c>
      <c r="Q1884" s="4" t="s">
        <v>6050</v>
      </c>
      <c r="R1884" s="5">
        <v>60991</v>
      </c>
      <c r="S1884" s="5">
        <v>180</v>
      </c>
      <c r="T1884" s="5">
        <v>180</v>
      </c>
      <c r="U1884" s="4" t="s">
        <v>6051</v>
      </c>
      <c r="V1884" s="4" t="s">
        <v>151</v>
      </c>
      <c r="W1884" s="4" t="s">
        <v>103</v>
      </c>
      <c r="X1884" s="4" t="s">
        <v>143</v>
      </c>
      <c r="Y1884" s="4" t="s">
        <v>152</v>
      </c>
      <c r="Z1884" t="str">
        <f t="shared" si="30"/>
        <v>Oct-23</v>
      </c>
    </row>
    <row r="1885" spans="1:26" ht="43.2" x14ac:dyDescent="0.3">
      <c r="A1885" s="10">
        <v>736</v>
      </c>
      <c r="B1885" s="4" t="s">
        <v>129</v>
      </c>
      <c r="C1885" s="4" t="s">
        <v>130</v>
      </c>
      <c r="D1885" s="4" t="s">
        <v>1124</v>
      </c>
      <c r="E1885" s="4" t="s">
        <v>103</v>
      </c>
      <c r="F1885" s="4" t="s">
        <v>131</v>
      </c>
      <c r="G1885" s="4" t="s">
        <v>132</v>
      </c>
      <c r="H1885" s="4" t="s">
        <v>133</v>
      </c>
      <c r="I1885" s="5" t="s">
        <v>4082</v>
      </c>
      <c r="J1885" s="5" t="s">
        <v>2105</v>
      </c>
      <c r="K1885" s="5" t="s">
        <v>4082</v>
      </c>
      <c r="L1885" s="5" t="s">
        <v>210</v>
      </c>
      <c r="M1885" s="4" t="s">
        <v>137</v>
      </c>
      <c r="N1885" s="4" t="s">
        <v>6052</v>
      </c>
      <c r="O1885" s="4" t="s">
        <v>103</v>
      </c>
      <c r="P1885" s="4" t="s">
        <v>6053</v>
      </c>
      <c r="Q1885" s="4" t="s">
        <v>6054</v>
      </c>
      <c r="R1885" s="5">
        <v>60911</v>
      </c>
      <c r="S1885" s="5">
        <v>30</v>
      </c>
      <c r="T1885" s="5">
        <v>30</v>
      </c>
      <c r="U1885" s="4" t="s">
        <v>103</v>
      </c>
      <c r="V1885" s="4" t="s">
        <v>151</v>
      </c>
      <c r="W1885" s="4" t="s">
        <v>103</v>
      </c>
      <c r="X1885" s="4" t="s">
        <v>143</v>
      </c>
      <c r="Y1885" s="4">
        <v>67890</v>
      </c>
      <c r="Z1885" t="str">
        <f t="shared" si="30"/>
        <v>Oct-23</v>
      </c>
    </row>
    <row r="1886" spans="1:26" ht="43.2" x14ac:dyDescent="0.3">
      <c r="A1886" s="10">
        <v>737</v>
      </c>
      <c r="B1886" s="4" t="s">
        <v>129</v>
      </c>
      <c r="C1886" s="4" t="s">
        <v>130</v>
      </c>
      <c r="D1886" s="4" t="s">
        <v>1124</v>
      </c>
      <c r="E1886" s="4" t="s">
        <v>103</v>
      </c>
      <c r="F1886" s="4" t="s">
        <v>131</v>
      </c>
      <c r="G1886" s="4" t="s">
        <v>132</v>
      </c>
      <c r="H1886" s="4" t="s">
        <v>167</v>
      </c>
      <c r="I1886" s="5" t="s">
        <v>4511</v>
      </c>
      <c r="J1886" s="5" t="s">
        <v>723</v>
      </c>
      <c r="K1886" s="5" t="s">
        <v>4511</v>
      </c>
      <c r="L1886" s="5" t="s">
        <v>241</v>
      </c>
      <c r="M1886" s="4" t="s">
        <v>223</v>
      </c>
      <c r="N1886" s="4" t="s">
        <v>6055</v>
      </c>
      <c r="O1886" s="4" t="s">
        <v>103</v>
      </c>
      <c r="P1886" s="4" t="s">
        <v>6055</v>
      </c>
      <c r="Q1886" s="4" t="s">
        <v>6056</v>
      </c>
      <c r="R1886" s="5">
        <v>61340</v>
      </c>
      <c r="S1886" s="5">
        <v>235</v>
      </c>
      <c r="T1886" s="5">
        <v>235</v>
      </c>
      <c r="U1886" s="4" t="s">
        <v>1026</v>
      </c>
      <c r="V1886" s="4" t="s">
        <v>142</v>
      </c>
      <c r="W1886" s="4" t="s">
        <v>103</v>
      </c>
      <c r="X1886" s="4" t="s">
        <v>143</v>
      </c>
      <c r="Y1886" s="4">
        <v>68839</v>
      </c>
      <c r="Z1886" t="str">
        <f t="shared" si="30"/>
        <v>Dec-23</v>
      </c>
    </row>
    <row r="1887" spans="1:26" ht="43.2" x14ac:dyDescent="0.3">
      <c r="A1887" s="10">
        <v>738</v>
      </c>
      <c r="B1887" s="4" t="s">
        <v>129</v>
      </c>
      <c r="C1887" s="4" t="s">
        <v>130</v>
      </c>
      <c r="D1887" s="4" t="s">
        <v>1124</v>
      </c>
      <c r="E1887" s="4" t="s">
        <v>103</v>
      </c>
      <c r="F1887" s="4" t="s">
        <v>131</v>
      </c>
      <c r="G1887" s="4" t="s">
        <v>132</v>
      </c>
      <c r="H1887" s="4" t="s">
        <v>133</v>
      </c>
      <c r="I1887" s="5" t="s">
        <v>4152</v>
      </c>
      <c r="J1887" s="5" t="s">
        <v>802</v>
      </c>
      <c r="K1887" s="5" t="s">
        <v>4152</v>
      </c>
      <c r="L1887" s="5" t="s">
        <v>683</v>
      </c>
      <c r="M1887" s="4" t="s">
        <v>137</v>
      </c>
      <c r="N1887" s="4" t="s">
        <v>6057</v>
      </c>
      <c r="O1887" s="4" t="s">
        <v>103</v>
      </c>
      <c r="P1887" s="4" t="s">
        <v>6058</v>
      </c>
      <c r="Q1887" s="4" t="s">
        <v>6059</v>
      </c>
      <c r="R1887" s="5">
        <v>61389</v>
      </c>
      <c r="S1887" s="5">
        <v>25</v>
      </c>
      <c r="T1887" s="5">
        <v>25</v>
      </c>
      <c r="U1887" s="4" t="s">
        <v>4361</v>
      </c>
      <c r="V1887" s="4" t="s">
        <v>197</v>
      </c>
      <c r="W1887" s="4" t="s">
        <v>103</v>
      </c>
      <c r="X1887" s="4" t="s">
        <v>143</v>
      </c>
      <c r="Y1887" s="4">
        <v>68884</v>
      </c>
      <c r="Z1887" t="str">
        <f t="shared" si="30"/>
        <v>Dec-23</v>
      </c>
    </row>
    <row r="1888" spans="1:26" ht="43.2" x14ac:dyDescent="0.3">
      <c r="A1888" s="10">
        <v>739</v>
      </c>
      <c r="B1888" s="4" t="s">
        <v>129</v>
      </c>
      <c r="C1888" s="4" t="s">
        <v>130</v>
      </c>
      <c r="D1888" s="4" t="s">
        <v>1191</v>
      </c>
      <c r="E1888" s="4" t="s">
        <v>103</v>
      </c>
      <c r="F1888" s="4" t="s">
        <v>131</v>
      </c>
      <c r="G1888" s="4" t="s">
        <v>132</v>
      </c>
      <c r="H1888" s="4" t="s">
        <v>167</v>
      </c>
      <c r="I1888" s="5" t="s">
        <v>3984</v>
      </c>
      <c r="J1888" s="5" t="s">
        <v>296</v>
      </c>
      <c r="K1888" s="5" t="s">
        <v>3984</v>
      </c>
      <c r="L1888" s="5" t="s">
        <v>759</v>
      </c>
      <c r="M1888" s="4" t="s">
        <v>203</v>
      </c>
      <c r="N1888" s="4" t="s">
        <v>6060</v>
      </c>
      <c r="O1888" s="4" t="s">
        <v>103</v>
      </c>
      <c r="P1888" s="4" t="s">
        <v>6060</v>
      </c>
      <c r="Q1888" s="4" t="s">
        <v>6061</v>
      </c>
      <c r="R1888" s="5">
        <v>60333</v>
      </c>
      <c r="S1888" s="5">
        <v>0</v>
      </c>
      <c r="T1888" s="5">
        <v>0</v>
      </c>
      <c r="U1888" s="4" t="s">
        <v>381</v>
      </c>
      <c r="V1888" s="4" t="s">
        <v>151</v>
      </c>
      <c r="W1888" s="4" t="s">
        <v>103</v>
      </c>
      <c r="X1888" s="4" t="s">
        <v>143</v>
      </c>
      <c r="Y1888" s="4" t="s">
        <v>152</v>
      </c>
      <c r="Z1888" t="str">
        <f t="shared" si="30"/>
        <v>Sep-23</v>
      </c>
    </row>
    <row r="1889" spans="1:26" ht="43.2" x14ac:dyDescent="0.3">
      <c r="A1889" s="10">
        <v>740</v>
      </c>
      <c r="B1889" s="4" t="s">
        <v>129</v>
      </c>
      <c r="C1889" s="4" t="s">
        <v>130</v>
      </c>
      <c r="D1889" s="4" t="s">
        <v>1191</v>
      </c>
      <c r="E1889" s="4" t="s">
        <v>103</v>
      </c>
      <c r="F1889" s="4" t="s">
        <v>131</v>
      </c>
      <c r="G1889" s="4" t="s">
        <v>132</v>
      </c>
      <c r="H1889" s="4" t="s">
        <v>133</v>
      </c>
      <c r="I1889" s="5" t="s">
        <v>3999</v>
      </c>
      <c r="J1889" s="5" t="s">
        <v>2885</v>
      </c>
      <c r="K1889" s="5" t="s">
        <v>3999</v>
      </c>
      <c r="L1889" s="5" t="s">
        <v>6062</v>
      </c>
      <c r="M1889" s="4" t="s">
        <v>137</v>
      </c>
      <c r="N1889" s="4" t="s">
        <v>6063</v>
      </c>
      <c r="O1889" s="4" t="s">
        <v>103</v>
      </c>
      <c r="P1889" s="4" t="s">
        <v>6064</v>
      </c>
      <c r="Q1889" s="4" t="s">
        <v>6065</v>
      </c>
      <c r="R1889" s="5">
        <v>60403</v>
      </c>
      <c r="S1889" s="5">
        <v>88</v>
      </c>
      <c r="T1889" s="5">
        <v>88</v>
      </c>
      <c r="U1889" s="4" t="s">
        <v>731</v>
      </c>
      <c r="V1889" s="4" t="s">
        <v>142</v>
      </c>
      <c r="W1889" s="4" t="s">
        <v>103</v>
      </c>
      <c r="X1889" s="4" t="s">
        <v>143</v>
      </c>
      <c r="Y1889" s="4">
        <v>66209</v>
      </c>
      <c r="Z1889" t="str">
        <f t="shared" si="30"/>
        <v>Sep-23</v>
      </c>
    </row>
    <row r="1890" spans="1:26" ht="72" x14ac:dyDescent="0.3">
      <c r="A1890" s="10">
        <v>741</v>
      </c>
      <c r="B1890" s="4" t="s">
        <v>129</v>
      </c>
      <c r="C1890" s="4" t="s">
        <v>130</v>
      </c>
      <c r="D1890" s="4" t="s">
        <v>1191</v>
      </c>
      <c r="E1890" s="4" t="s">
        <v>103</v>
      </c>
      <c r="F1890" s="4" t="s">
        <v>131</v>
      </c>
      <c r="G1890" s="4" t="s">
        <v>166</v>
      </c>
      <c r="H1890" s="4" t="s">
        <v>133</v>
      </c>
      <c r="I1890" s="5" t="s">
        <v>4236</v>
      </c>
      <c r="J1890" s="5" t="s">
        <v>145</v>
      </c>
      <c r="K1890" s="5" t="s">
        <v>4236</v>
      </c>
      <c r="L1890" s="5" t="s">
        <v>191</v>
      </c>
      <c r="M1890" s="4" t="s">
        <v>263</v>
      </c>
      <c r="N1890" s="4" t="s">
        <v>6066</v>
      </c>
      <c r="O1890" s="4" t="s">
        <v>103</v>
      </c>
      <c r="P1890" s="4" t="s">
        <v>6066</v>
      </c>
      <c r="Q1890" s="4" t="s">
        <v>6067</v>
      </c>
      <c r="R1890" s="5">
        <v>60493</v>
      </c>
      <c r="S1890" s="5">
        <v>480</v>
      </c>
      <c r="T1890" s="5">
        <v>480</v>
      </c>
      <c r="U1890" s="4" t="s">
        <v>4718</v>
      </c>
      <c r="V1890" s="4" t="s">
        <v>151</v>
      </c>
      <c r="W1890" s="4" t="s">
        <v>103</v>
      </c>
      <c r="X1890" s="4" t="s">
        <v>143</v>
      </c>
      <c r="Y1890" s="4" t="s">
        <v>103</v>
      </c>
      <c r="Z1890" t="str">
        <f t="shared" si="30"/>
        <v>Sep-23</v>
      </c>
    </row>
    <row r="1891" spans="1:26" ht="43.2" x14ac:dyDescent="0.3">
      <c r="A1891" s="10">
        <v>742</v>
      </c>
      <c r="B1891" s="4" t="s">
        <v>129</v>
      </c>
      <c r="C1891" s="4" t="s">
        <v>130</v>
      </c>
      <c r="D1891" s="4" t="s">
        <v>1191</v>
      </c>
      <c r="E1891" s="4" t="s">
        <v>103</v>
      </c>
      <c r="F1891" s="4" t="s">
        <v>131</v>
      </c>
      <c r="G1891" s="4" t="s">
        <v>132</v>
      </c>
      <c r="H1891" s="4" t="s">
        <v>133</v>
      </c>
      <c r="I1891" s="5" t="s">
        <v>4236</v>
      </c>
      <c r="J1891" s="5" t="s">
        <v>4226</v>
      </c>
      <c r="K1891" s="5" t="s">
        <v>4236</v>
      </c>
      <c r="L1891" s="5" t="s">
        <v>145</v>
      </c>
      <c r="M1891" s="4" t="s">
        <v>137</v>
      </c>
      <c r="N1891" s="4" t="s">
        <v>6068</v>
      </c>
      <c r="O1891" s="4" t="s">
        <v>103</v>
      </c>
      <c r="P1891" s="4" t="s">
        <v>6069</v>
      </c>
      <c r="Q1891" s="4" t="s">
        <v>6070</v>
      </c>
      <c r="R1891" s="5">
        <v>60469</v>
      </c>
      <c r="S1891" s="5">
        <v>45</v>
      </c>
      <c r="T1891" s="5">
        <v>45</v>
      </c>
      <c r="U1891" s="4" t="s">
        <v>509</v>
      </c>
      <c r="V1891" s="4" t="s">
        <v>142</v>
      </c>
      <c r="W1891" s="4" t="s">
        <v>103</v>
      </c>
      <c r="X1891" s="4" t="s">
        <v>394</v>
      </c>
      <c r="Y1891" s="4" t="s">
        <v>395</v>
      </c>
      <c r="Z1891" t="str">
        <f t="shared" si="30"/>
        <v>Sep-23</v>
      </c>
    </row>
    <row r="1892" spans="1:26" ht="43.2" x14ac:dyDescent="0.3">
      <c r="A1892" s="10">
        <v>743</v>
      </c>
      <c r="B1892" s="4" t="s">
        <v>129</v>
      </c>
      <c r="C1892" s="4" t="s">
        <v>130</v>
      </c>
      <c r="D1892" s="4" t="s">
        <v>1191</v>
      </c>
      <c r="E1892" s="4" t="s">
        <v>103</v>
      </c>
      <c r="F1892" s="4" t="s">
        <v>131</v>
      </c>
      <c r="G1892" s="4" t="s">
        <v>166</v>
      </c>
      <c r="H1892" s="4" t="s">
        <v>167</v>
      </c>
      <c r="I1892" s="5" t="s">
        <v>4006</v>
      </c>
      <c r="J1892" s="5" t="s">
        <v>906</v>
      </c>
      <c r="K1892" s="5" t="s">
        <v>4006</v>
      </c>
      <c r="L1892" s="5" t="s">
        <v>160</v>
      </c>
      <c r="M1892" s="4" t="s">
        <v>168</v>
      </c>
      <c r="N1892" s="4" t="s">
        <v>4811</v>
      </c>
      <c r="O1892" s="4" t="s">
        <v>103</v>
      </c>
      <c r="P1892" s="4" t="s">
        <v>4811</v>
      </c>
      <c r="Q1892" s="4" t="s">
        <v>4812</v>
      </c>
      <c r="R1892" s="5">
        <v>60439</v>
      </c>
      <c r="S1892" s="5">
        <v>60</v>
      </c>
      <c r="T1892" s="5">
        <v>60</v>
      </c>
      <c r="U1892" s="4" t="s">
        <v>1713</v>
      </c>
      <c r="V1892" s="4" t="s">
        <v>142</v>
      </c>
      <c r="W1892" s="4" t="s">
        <v>103</v>
      </c>
      <c r="X1892" s="4" t="s">
        <v>143</v>
      </c>
      <c r="Y1892" s="4" t="s">
        <v>152</v>
      </c>
      <c r="Z1892" t="str">
        <f t="shared" si="30"/>
        <v>Sep-23</v>
      </c>
    </row>
    <row r="1893" spans="1:26" ht="43.2" x14ac:dyDescent="0.3">
      <c r="A1893" s="10">
        <v>744</v>
      </c>
      <c r="B1893" s="4" t="s">
        <v>129</v>
      </c>
      <c r="C1893" s="4" t="s">
        <v>130</v>
      </c>
      <c r="D1893" s="4" t="s">
        <v>1191</v>
      </c>
      <c r="E1893" s="4" t="s">
        <v>103</v>
      </c>
      <c r="F1893" s="4" t="s">
        <v>131</v>
      </c>
      <c r="G1893" s="4" t="s">
        <v>132</v>
      </c>
      <c r="H1893" s="4" t="s">
        <v>167</v>
      </c>
      <c r="I1893" s="5" t="s">
        <v>4010</v>
      </c>
      <c r="J1893" s="5" t="s">
        <v>242</v>
      </c>
      <c r="K1893" s="5" t="s">
        <v>4010</v>
      </c>
      <c r="L1893" s="5" t="s">
        <v>191</v>
      </c>
      <c r="M1893" s="4" t="s">
        <v>223</v>
      </c>
      <c r="N1893" s="4" t="s">
        <v>6071</v>
      </c>
      <c r="O1893" s="4" t="s">
        <v>103</v>
      </c>
      <c r="P1893" s="4" t="s">
        <v>6072</v>
      </c>
      <c r="Q1893" s="4" t="s">
        <v>6073</v>
      </c>
      <c r="R1893" s="5">
        <v>60527</v>
      </c>
      <c r="S1893" s="5">
        <v>300</v>
      </c>
      <c r="T1893" s="5">
        <v>300</v>
      </c>
      <c r="U1893" s="4" t="s">
        <v>207</v>
      </c>
      <c r="V1893" s="4" t="s">
        <v>151</v>
      </c>
      <c r="W1893" s="4" t="s">
        <v>103</v>
      </c>
      <c r="X1893" s="4" t="s">
        <v>143</v>
      </c>
      <c r="Y1893" s="4" t="s">
        <v>152</v>
      </c>
      <c r="Z1893" t="str">
        <f t="shared" si="30"/>
        <v>Sep-23</v>
      </c>
    </row>
    <row r="1894" spans="1:26" ht="57.6" x14ac:dyDescent="0.3">
      <c r="A1894" s="10">
        <v>745</v>
      </c>
      <c r="B1894" s="4" t="s">
        <v>129</v>
      </c>
      <c r="C1894" s="4" t="s">
        <v>130</v>
      </c>
      <c r="D1894" s="4" t="s">
        <v>1191</v>
      </c>
      <c r="E1894" s="4" t="s">
        <v>103</v>
      </c>
      <c r="F1894" s="4" t="s">
        <v>131</v>
      </c>
      <c r="G1894" s="4" t="s">
        <v>132</v>
      </c>
      <c r="H1894" s="4" t="s">
        <v>167</v>
      </c>
      <c r="I1894" s="5" t="s">
        <v>4010</v>
      </c>
      <c r="J1894" s="5" t="s">
        <v>315</v>
      </c>
      <c r="K1894" s="5" t="s">
        <v>4015</v>
      </c>
      <c r="L1894" s="5" t="s">
        <v>229</v>
      </c>
      <c r="M1894" s="4" t="s">
        <v>223</v>
      </c>
      <c r="N1894" s="4" t="s">
        <v>6074</v>
      </c>
      <c r="O1894" s="4" t="s">
        <v>103</v>
      </c>
      <c r="P1894" s="4" t="s">
        <v>6075</v>
      </c>
      <c r="Q1894" s="4" t="s">
        <v>6076</v>
      </c>
      <c r="R1894" s="5">
        <v>60465</v>
      </c>
      <c r="S1894" s="5">
        <v>270</v>
      </c>
      <c r="T1894" s="5">
        <v>270</v>
      </c>
      <c r="U1894" s="4" t="s">
        <v>2123</v>
      </c>
      <c r="V1894" s="4" t="s">
        <v>197</v>
      </c>
      <c r="W1894" s="4" t="s">
        <v>103</v>
      </c>
      <c r="X1894" s="4" t="s">
        <v>143</v>
      </c>
      <c r="Y1894" s="4" t="s">
        <v>152</v>
      </c>
      <c r="Z1894" t="str">
        <f t="shared" si="30"/>
        <v>Sep-23</v>
      </c>
    </row>
    <row r="1895" spans="1:26" ht="43.2" x14ac:dyDescent="0.3">
      <c r="A1895" s="10">
        <v>746</v>
      </c>
      <c r="B1895" s="4" t="s">
        <v>129</v>
      </c>
      <c r="C1895" s="4" t="s">
        <v>130</v>
      </c>
      <c r="D1895" s="4" t="s">
        <v>1191</v>
      </c>
      <c r="E1895" s="4" t="s">
        <v>103</v>
      </c>
      <c r="F1895" s="4" t="s">
        <v>131</v>
      </c>
      <c r="G1895" s="4" t="s">
        <v>132</v>
      </c>
      <c r="H1895" s="4" t="s">
        <v>133</v>
      </c>
      <c r="I1895" s="5" t="s">
        <v>4244</v>
      </c>
      <c r="J1895" s="5" t="s">
        <v>247</v>
      </c>
      <c r="K1895" s="5" t="s">
        <v>4244</v>
      </c>
      <c r="L1895" s="5" t="s">
        <v>296</v>
      </c>
      <c r="M1895" s="4" t="s">
        <v>137</v>
      </c>
      <c r="N1895" s="4" t="s">
        <v>6077</v>
      </c>
      <c r="O1895" s="4" t="s">
        <v>103</v>
      </c>
      <c r="P1895" s="4" t="s">
        <v>6078</v>
      </c>
      <c r="Q1895" s="4" t="s">
        <v>6079</v>
      </c>
      <c r="R1895" s="5">
        <v>60535</v>
      </c>
      <c r="S1895" s="5">
        <v>30</v>
      </c>
      <c r="T1895" s="5">
        <v>30</v>
      </c>
      <c r="U1895" s="4" t="s">
        <v>4014</v>
      </c>
      <c r="V1895" s="4" t="s">
        <v>151</v>
      </c>
      <c r="W1895" s="4" t="s">
        <v>103</v>
      </c>
      <c r="X1895" s="4" t="s">
        <v>143</v>
      </c>
      <c r="Y1895" s="4">
        <v>66271</v>
      </c>
      <c r="Z1895" t="str">
        <f t="shared" si="30"/>
        <v>Sep-23</v>
      </c>
    </row>
    <row r="1896" spans="1:26" ht="43.2" x14ac:dyDescent="0.3">
      <c r="A1896" s="10">
        <v>747</v>
      </c>
      <c r="B1896" s="4" t="s">
        <v>129</v>
      </c>
      <c r="C1896" s="4" t="s">
        <v>130</v>
      </c>
      <c r="D1896" s="4" t="s">
        <v>1191</v>
      </c>
      <c r="E1896" s="4" t="s">
        <v>103</v>
      </c>
      <c r="F1896" s="4" t="s">
        <v>131</v>
      </c>
      <c r="G1896" s="4" t="s">
        <v>166</v>
      </c>
      <c r="H1896" s="4" t="s">
        <v>133</v>
      </c>
      <c r="I1896" s="5" t="s">
        <v>4670</v>
      </c>
      <c r="J1896" s="5" t="s">
        <v>279</v>
      </c>
      <c r="K1896" s="5" t="s">
        <v>4670</v>
      </c>
      <c r="L1896" s="5" t="s">
        <v>467</v>
      </c>
      <c r="M1896" s="4" t="s">
        <v>263</v>
      </c>
      <c r="N1896" s="4" t="s">
        <v>6077</v>
      </c>
      <c r="O1896" s="4" t="s">
        <v>103</v>
      </c>
      <c r="P1896" s="4" t="s">
        <v>6078</v>
      </c>
      <c r="Q1896" s="4" t="s">
        <v>6080</v>
      </c>
      <c r="R1896" s="5">
        <v>60532</v>
      </c>
      <c r="S1896" s="5">
        <v>30</v>
      </c>
      <c r="T1896" s="5">
        <v>30</v>
      </c>
      <c r="U1896" s="4" t="s">
        <v>4361</v>
      </c>
      <c r="V1896" s="4" t="s">
        <v>151</v>
      </c>
      <c r="W1896" s="4" t="s">
        <v>103</v>
      </c>
      <c r="X1896" s="4" t="s">
        <v>143</v>
      </c>
      <c r="Y1896" s="4" t="s">
        <v>103</v>
      </c>
      <c r="Z1896" t="str">
        <f t="shared" si="30"/>
        <v>Sep-23</v>
      </c>
    </row>
    <row r="1897" spans="1:26" ht="57.6" x14ac:dyDescent="0.3">
      <c r="A1897" s="10">
        <v>748</v>
      </c>
      <c r="B1897" s="4" t="s">
        <v>129</v>
      </c>
      <c r="C1897" s="4" t="s">
        <v>130</v>
      </c>
      <c r="D1897" s="4" t="s">
        <v>1191</v>
      </c>
      <c r="E1897" s="4" t="s">
        <v>103</v>
      </c>
      <c r="F1897" s="4" t="s">
        <v>131</v>
      </c>
      <c r="G1897" s="4" t="s">
        <v>132</v>
      </c>
      <c r="H1897" s="4" t="s">
        <v>167</v>
      </c>
      <c r="I1897" s="5" t="s">
        <v>4670</v>
      </c>
      <c r="J1897" s="5" t="s">
        <v>161</v>
      </c>
      <c r="K1897" s="5" t="s">
        <v>4670</v>
      </c>
      <c r="L1897" s="5" t="s">
        <v>427</v>
      </c>
      <c r="M1897" s="4" t="s">
        <v>223</v>
      </c>
      <c r="N1897" s="4" t="s">
        <v>3304</v>
      </c>
      <c r="O1897" s="4" t="s">
        <v>170</v>
      </c>
      <c r="P1897" s="4" t="s">
        <v>3304</v>
      </c>
      <c r="Q1897" s="4" t="s">
        <v>6081</v>
      </c>
      <c r="R1897" s="5">
        <v>60500</v>
      </c>
      <c r="S1897" s="5">
        <v>60</v>
      </c>
      <c r="T1897" s="5">
        <v>60</v>
      </c>
      <c r="U1897" s="4" t="s">
        <v>5451</v>
      </c>
      <c r="V1897" s="4" t="s">
        <v>142</v>
      </c>
      <c r="W1897" s="4" t="s">
        <v>103</v>
      </c>
      <c r="X1897" s="4" t="s">
        <v>143</v>
      </c>
      <c r="Y1897" s="4">
        <v>66272</v>
      </c>
      <c r="Z1897" t="str">
        <f t="shared" si="30"/>
        <v>Sep-23</v>
      </c>
    </row>
    <row r="1898" spans="1:26" ht="43.2" x14ac:dyDescent="0.3">
      <c r="A1898" s="10">
        <v>749</v>
      </c>
      <c r="B1898" s="4" t="s">
        <v>129</v>
      </c>
      <c r="C1898" s="4" t="s">
        <v>130</v>
      </c>
      <c r="D1898" s="4" t="s">
        <v>1191</v>
      </c>
      <c r="E1898" s="4" t="s">
        <v>103</v>
      </c>
      <c r="F1898" s="4" t="s">
        <v>131</v>
      </c>
      <c r="G1898" s="4" t="s">
        <v>132</v>
      </c>
      <c r="H1898" s="4" t="s">
        <v>133</v>
      </c>
      <c r="I1898" s="5" t="s">
        <v>4254</v>
      </c>
      <c r="J1898" s="5" t="s">
        <v>161</v>
      </c>
      <c r="K1898" s="5" t="s">
        <v>4254</v>
      </c>
      <c r="L1898" s="5" t="s">
        <v>200</v>
      </c>
      <c r="M1898" s="4" t="s">
        <v>137</v>
      </c>
      <c r="N1898" s="4" t="s">
        <v>6082</v>
      </c>
      <c r="O1898" s="4" t="s">
        <v>103</v>
      </c>
      <c r="P1898" s="4" t="s">
        <v>6082</v>
      </c>
      <c r="Q1898" s="4" t="s">
        <v>6083</v>
      </c>
      <c r="R1898" s="5">
        <v>60607</v>
      </c>
      <c r="S1898" s="5">
        <v>30</v>
      </c>
      <c r="T1898" s="5">
        <v>30</v>
      </c>
      <c r="U1898" s="4" t="s">
        <v>4718</v>
      </c>
      <c r="V1898" s="4" t="s">
        <v>142</v>
      </c>
      <c r="W1898" s="4" t="s">
        <v>103</v>
      </c>
      <c r="X1898" s="4" t="s">
        <v>143</v>
      </c>
      <c r="Y1898" s="4">
        <v>67615</v>
      </c>
      <c r="Z1898" t="str">
        <f t="shared" si="30"/>
        <v>Sep-23</v>
      </c>
    </row>
    <row r="1899" spans="1:26" ht="43.2" x14ac:dyDescent="0.3">
      <c r="A1899" s="10">
        <v>750</v>
      </c>
      <c r="B1899" s="4" t="s">
        <v>129</v>
      </c>
      <c r="C1899" s="4" t="s">
        <v>130</v>
      </c>
      <c r="D1899" s="4" t="s">
        <v>1191</v>
      </c>
      <c r="E1899" s="4" t="s">
        <v>103</v>
      </c>
      <c r="F1899" s="4" t="s">
        <v>131</v>
      </c>
      <c r="G1899" s="4" t="s">
        <v>132</v>
      </c>
      <c r="H1899" s="4" t="s">
        <v>133</v>
      </c>
      <c r="I1899" s="5" t="s">
        <v>4254</v>
      </c>
      <c r="J1899" s="5" t="s">
        <v>397</v>
      </c>
      <c r="K1899" s="5" t="s">
        <v>4254</v>
      </c>
      <c r="L1899" s="5" t="s">
        <v>182</v>
      </c>
      <c r="M1899" s="4" t="s">
        <v>137</v>
      </c>
      <c r="N1899" s="4" t="s">
        <v>6084</v>
      </c>
      <c r="O1899" s="4" t="s">
        <v>103</v>
      </c>
      <c r="P1899" s="4" t="s">
        <v>6085</v>
      </c>
      <c r="Q1899" s="4" t="s">
        <v>6086</v>
      </c>
      <c r="R1899" s="5">
        <v>60598</v>
      </c>
      <c r="S1899" s="5">
        <v>25</v>
      </c>
      <c r="T1899" s="5">
        <v>25</v>
      </c>
      <c r="U1899" s="4" t="s">
        <v>165</v>
      </c>
      <c r="V1899" s="4" t="s">
        <v>142</v>
      </c>
      <c r="W1899" s="4" t="s">
        <v>103</v>
      </c>
      <c r="X1899" s="4" t="s">
        <v>143</v>
      </c>
      <c r="Y1899" s="4">
        <v>66608</v>
      </c>
      <c r="Z1899" t="str">
        <f t="shared" si="30"/>
        <v>Sep-23</v>
      </c>
    </row>
    <row r="1900" spans="1:26" ht="43.2" x14ac:dyDescent="0.3">
      <c r="A1900" s="10">
        <v>751</v>
      </c>
      <c r="B1900" s="4" t="s">
        <v>129</v>
      </c>
      <c r="C1900" s="4" t="s">
        <v>130</v>
      </c>
      <c r="D1900" s="4" t="s">
        <v>1191</v>
      </c>
      <c r="E1900" s="4" t="s">
        <v>103</v>
      </c>
      <c r="F1900" s="4" t="s">
        <v>131</v>
      </c>
      <c r="G1900" s="4" t="s">
        <v>132</v>
      </c>
      <c r="H1900" s="4" t="s">
        <v>133</v>
      </c>
      <c r="I1900" s="5" t="s">
        <v>4254</v>
      </c>
      <c r="J1900" s="5" t="s">
        <v>2556</v>
      </c>
      <c r="K1900" s="5" t="s">
        <v>4254</v>
      </c>
      <c r="L1900" s="5" t="s">
        <v>455</v>
      </c>
      <c r="M1900" s="4" t="s">
        <v>137</v>
      </c>
      <c r="N1900" s="4" t="s">
        <v>6087</v>
      </c>
      <c r="O1900" s="4" t="s">
        <v>103</v>
      </c>
      <c r="P1900" s="4" t="s">
        <v>6088</v>
      </c>
      <c r="Q1900" s="4" t="s">
        <v>6089</v>
      </c>
      <c r="R1900" s="5">
        <v>60572</v>
      </c>
      <c r="S1900" s="5">
        <v>30</v>
      </c>
      <c r="T1900" s="5">
        <v>30</v>
      </c>
      <c r="U1900" s="4" t="s">
        <v>1467</v>
      </c>
      <c r="V1900" s="4" t="s">
        <v>197</v>
      </c>
      <c r="W1900" s="4" t="s">
        <v>103</v>
      </c>
      <c r="X1900" s="4" t="s">
        <v>143</v>
      </c>
      <c r="Y1900" s="4">
        <v>67606</v>
      </c>
      <c r="Z1900" t="str">
        <f t="shared" si="30"/>
        <v>Sep-23</v>
      </c>
    </row>
    <row r="1901" spans="1:26" ht="43.2" x14ac:dyDescent="0.3">
      <c r="A1901" s="10">
        <v>752</v>
      </c>
      <c r="B1901" s="4" t="s">
        <v>129</v>
      </c>
      <c r="C1901" s="4" t="s">
        <v>130</v>
      </c>
      <c r="D1901" s="4" t="s">
        <v>1191</v>
      </c>
      <c r="E1901" s="4" t="s">
        <v>103</v>
      </c>
      <c r="F1901" s="4" t="s">
        <v>131</v>
      </c>
      <c r="G1901" s="4" t="s">
        <v>132</v>
      </c>
      <c r="H1901" s="4" t="s">
        <v>133</v>
      </c>
      <c r="I1901" s="5" t="s">
        <v>4407</v>
      </c>
      <c r="J1901" s="5" t="s">
        <v>2971</v>
      </c>
      <c r="K1901" s="5" t="s">
        <v>4407</v>
      </c>
      <c r="L1901" s="5" t="s">
        <v>688</v>
      </c>
      <c r="M1901" s="4" t="s">
        <v>137</v>
      </c>
      <c r="N1901" s="4" t="s">
        <v>1088</v>
      </c>
      <c r="O1901" s="4" t="s">
        <v>103</v>
      </c>
      <c r="P1901" s="4" t="s">
        <v>6090</v>
      </c>
      <c r="Q1901" s="4" t="s">
        <v>938</v>
      </c>
      <c r="R1901" s="5">
        <v>60612</v>
      </c>
      <c r="S1901" s="5">
        <v>20</v>
      </c>
      <c r="T1901" s="5">
        <v>20</v>
      </c>
      <c r="U1901" s="4" t="s">
        <v>4361</v>
      </c>
      <c r="V1901" s="4" t="s">
        <v>142</v>
      </c>
      <c r="W1901" s="4" t="s">
        <v>103</v>
      </c>
      <c r="X1901" s="4" t="s">
        <v>143</v>
      </c>
      <c r="Y1901" s="4">
        <v>60612</v>
      </c>
      <c r="Z1901" t="str">
        <f t="shared" si="30"/>
        <v>Sep-23</v>
      </c>
    </row>
    <row r="1902" spans="1:26" ht="43.2" x14ac:dyDescent="0.3">
      <c r="A1902" s="10">
        <v>753</v>
      </c>
      <c r="B1902" s="4" t="s">
        <v>129</v>
      </c>
      <c r="C1902" s="4" t="s">
        <v>130</v>
      </c>
      <c r="D1902" s="4" t="s">
        <v>1191</v>
      </c>
      <c r="E1902" s="4" t="s">
        <v>103</v>
      </c>
      <c r="F1902" s="4" t="s">
        <v>131</v>
      </c>
      <c r="G1902" s="4" t="s">
        <v>132</v>
      </c>
      <c r="H1902" s="4" t="s">
        <v>133</v>
      </c>
      <c r="I1902" s="5" t="s">
        <v>4407</v>
      </c>
      <c r="J1902" s="5" t="s">
        <v>896</v>
      </c>
      <c r="K1902" s="5" t="s">
        <v>4407</v>
      </c>
      <c r="L1902" s="5" t="s">
        <v>897</v>
      </c>
      <c r="M1902" s="4" t="s">
        <v>137</v>
      </c>
      <c r="N1902" s="4" t="s">
        <v>6091</v>
      </c>
      <c r="O1902" s="4" t="s">
        <v>103</v>
      </c>
      <c r="P1902" s="4" t="s">
        <v>6091</v>
      </c>
      <c r="Q1902" s="4" t="s">
        <v>6092</v>
      </c>
      <c r="R1902" s="5">
        <v>60608</v>
      </c>
      <c r="S1902" s="5">
        <v>20</v>
      </c>
      <c r="T1902" s="5">
        <v>20</v>
      </c>
      <c r="U1902" s="4" t="s">
        <v>6093</v>
      </c>
      <c r="V1902" s="4" t="s">
        <v>197</v>
      </c>
      <c r="W1902" s="4" t="s">
        <v>103</v>
      </c>
      <c r="X1902" s="4" t="s">
        <v>143</v>
      </c>
      <c r="Y1902" s="4">
        <v>67615</v>
      </c>
      <c r="Z1902" t="str">
        <f t="shared" si="30"/>
        <v>Sep-23</v>
      </c>
    </row>
    <row r="1903" spans="1:26" ht="57.6" x14ac:dyDescent="0.3">
      <c r="A1903" s="10">
        <v>754</v>
      </c>
      <c r="B1903" s="4" t="s">
        <v>129</v>
      </c>
      <c r="C1903" s="4" t="s">
        <v>130</v>
      </c>
      <c r="D1903" s="4" t="s">
        <v>1191</v>
      </c>
      <c r="E1903" s="4" t="s">
        <v>103</v>
      </c>
      <c r="F1903" s="4" t="s">
        <v>131</v>
      </c>
      <c r="G1903" s="4" t="s">
        <v>132</v>
      </c>
      <c r="H1903" s="4" t="s">
        <v>167</v>
      </c>
      <c r="I1903" s="5" t="s">
        <v>4262</v>
      </c>
      <c r="J1903" s="5" t="s">
        <v>978</v>
      </c>
      <c r="K1903" s="5" t="s">
        <v>4262</v>
      </c>
      <c r="L1903" s="5" t="s">
        <v>251</v>
      </c>
      <c r="M1903" s="4" t="s">
        <v>223</v>
      </c>
      <c r="N1903" s="4" t="s">
        <v>1176</v>
      </c>
      <c r="O1903" s="4" t="s">
        <v>170</v>
      </c>
      <c r="P1903" s="4" t="s">
        <v>6094</v>
      </c>
      <c r="Q1903" s="4" t="s">
        <v>6095</v>
      </c>
      <c r="R1903" s="5">
        <v>60631</v>
      </c>
      <c r="S1903" s="5">
        <v>90</v>
      </c>
      <c r="T1903" s="5">
        <v>90</v>
      </c>
      <c r="U1903" s="4" t="s">
        <v>207</v>
      </c>
      <c r="V1903" s="4" t="s">
        <v>142</v>
      </c>
      <c r="W1903" s="4" t="s">
        <v>103</v>
      </c>
      <c r="X1903" s="4" t="s">
        <v>143</v>
      </c>
      <c r="Y1903" s="4">
        <v>67626</v>
      </c>
      <c r="Z1903" t="str">
        <f t="shared" si="30"/>
        <v>Sep-23</v>
      </c>
    </row>
    <row r="1904" spans="1:26" ht="43.2" x14ac:dyDescent="0.3">
      <c r="A1904" s="10">
        <v>755</v>
      </c>
      <c r="B1904" s="4" t="s">
        <v>129</v>
      </c>
      <c r="C1904" s="4" t="s">
        <v>130</v>
      </c>
      <c r="D1904" s="4" t="s">
        <v>1191</v>
      </c>
      <c r="E1904" s="4" t="s">
        <v>103</v>
      </c>
      <c r="F1904" s="4" t="s">
        <v>131</v>
      </c>
      <c r="G1904" s="4" t="s">
        <v>132</v>
      </c>
      <c r="H1904" s="4" t="s">
        <v>133</v>
      </c>
      <c r="I1904" s="5" t="s">
        <v>4019</v>
      </c>
      <c r="J1904" s="5" t="s">
        <v>576</v>
      </c>
      <c r="K1904" s="5" t="s">
        <v>4019</v>
      </c>
      <c r="L1904" s="5" t="s">
        <v>621</v>
      </c>
      <c r="M1904" s="4" t="s">
        <v>137</v>
      </c>
      <c r="N1904" s="4" t="s">
        <v>6096</v>
      </c>
      <c r="O1904" s="4" t="s">
        <v>103</v>
      </c>
      <c r="P1904" s="4" t="s">
        <v>6096</v>
      </c>
      <c r="Q1904" s="4" t="s">
        <v>6097</v>
      </c>
      <c r="R1904" s="5">
        <v>60663</v>
      </c>
      <c r="S1904" s="5">
        <v>30</v>
      </c>
      <c r="T1904" s="5">
        <v>30</v>
      </c>
      <c r="U1904" s="4" t="s">
        <v>814</v>
      </c>
      <c r="V1904" s="4" t="s">
        <v>151</v>
      </c>
      <c r="W1904" s="4" t="s">
        <v>103</v>
      </c>
      <c r="X1904" s="4" t="s">
        <v>143</v>
      </c>
      <c r="Y1904" s="4">
        <v>67652</v>
      </c>
      <c r="Z1904" t="str">
        <f t="shared" si="30"/>
        <v>Sep-23</v>
      </c>
    </row>
    <row r="1905" spans="1:26" ht="43.2" x14ac:dyDescent="0.3">
      <c r="A1905" s="10">
        <v>756</v>
      </c>
      <c r="B1905" s="4" t="s">
        <v>129</v>
      </c>
      <c r="C1905" s="4" t="s">
        <v>130</v>
      </c>
      <c r="D1905" s="4" t="s">
        <v>1191</v>
      </c>
      <c r="E1905" s="4" t="s">
        <v>103</v>
      </c>
      <c r="F1905" s="4" t="s">
        <v>131</v>
      </c>
      <c r="G1905" s="4" t="s">
        <v>166</v>
      </c>
      <c r="H1905" s="4" t="s">
        <v>133</v>
      </c>
      <c r="I1905" s="5" t="s">
        <v>4282</v>
      </c>
      <c r="J1905" s="5" t="s">
        <v>176</v>
      </c>
      <c r="K1905" s="5" t="s">
        <v>4282</v>
      </c>
      <c r="L1905" s="5" t="s">
        <v>2006</v>
      </c>
      <c r="M1905" s="4" t="s">
        <v>263</v>
      </c>
      <c r="N1905" s="4" t="s">
        <v>6098</v>
      </c>
      <c r="O1905" s="4" t="s">
        <v>103</v>
      </c>
      <c r="P1905" s="4" t="s">
        <v>6099</v>
      </c>
      <c r="Q1905" s="4" t="s">
        <v>6100</v>
      </c>
      <c r="R1905" s="5">
        <v>60770</v>
      </c>
      <c r="S1905" s="5">
        <v>75</v>
      </c>
      <c r="T1905" s="5">
        <v>75</v>
      </c>
      <c r="U1905" s="4" t="s">
        <v>1137</v>
      </c>
      <c r="V1905" s="4" t="s">
        <v>142</v>
      </c>
      <c r="W1905" s="4" t="s">
        <v>103</v>
      </c>
      <c r="X1905" s="4" t="s">
        <v>143</v>
      </c>
      <c r="Y1905" s="4" t="s">
        <v>388</v>
      </c>
      <c r="Z1905" t="str">
        <f t="shared" si="30"/>
        <v>Sep-23</v>
      </c>
    </row>
    <row r="1906" spans="1:26" ht="43.2" x14ac:dyDescent="0.3">
      <c r="A1906" s="10">
        <v>757</v>
      </c>
      <c r="B1906" s="4" t="s">
        <v>129</v>
      </c>
      <c r="C1906" s="4" t="s">
        <v>130</v>
      </c>
      <c r="D1906" s="4" t="s">
        <v>1191</v>
      </c>
      <c r="E1906" s="4" t="s">
        <v>103</v>
      </c>
      <c r="F1906" s="4" t="s">
        <v>131</v>
      </c>
      <c r="G1906" s="4" t="s">
        <v>132</v>
      </c>
      <c r="H1906" s="4" t="s">
        <v>167</v>
      </c>
      <c r="I1906" s="5" t="s">
        <v>4027</v>
      </c>
      <c r="J1906" s="5" t="s">
        <v>906</v>
      </c>
      <c r="K1906" s="5" t="s">
        <v>4027</v>
      </c>
      <c r="L1906" s="5" t="s">
        <v>1869</v>
      </c>
      <c r="M1906" s="4" t="s">
        <v>223</v>
      </c>
      <c r="N1906" s="4" t="s">
        <v>6101</v>
      </c>
      <c r="O1906" s="4" t="s">
        <v>103</v>
      </c>
      <c r="P1906" s="4" t="s">
        <v>6102</v>
      </c>
      <c r="Q1906" s="4" t="s">
        <v>6103</v>
      </c>
      <c r="R1906" s="5">
        <v>60757</v>
      </c>
      <c r="S1906" s="5">
        <v>50</v>
      </c>
      <c r="T1906" s="5">
        <v>50</v>
      </c>
      <c r="U1906" s="4" t="s">
        <v>381</v>
      </c>
      <c r="V1906" s="4" t="s">
        <v>142</v>
      </c>
      <c r="W1906" s="4" t="s">
        <v>103</v>
      </c>
      <c r="X1906" s="4" t="s">
        <v>143</v>
      </c>
      <c r="Y1906" s="4" t="s">
        <v>152</v>
      </c>
      <c r="Z1906" t="str">
        <f t="shared" si="30"/>
        <v>Sep-23</v>
      </c>
    </row>
    <row r="1907" spans="1:26" ht="43.2" x14ac:dyDescent="0.3">
      <c r="A1907" s="10">
        <v>758</v>
      </c>
      <c r="B1907" s="4" t="s">
        <v>129</v>
      </c>
      <c r="C1907" s="4" t="s">
        <v>130</v>
      </c>
      <c r="D1907" s="4" t="s">
        <v>1191</v>
      </c>
      <c r="E1907" s="4" t="s">
        <v>103</v>
      </c>
      <c r="F1907" s="4" t="s">
        <v>131</v>
      </c>
      <c r="G1907" s="4" t="s">
        <v>132</v>
      </c>
      <c r="H1907" s="4" t="s">
        <v>167</v>
      </c>
      <c r="I1907" s="5" t="s">
        <v>4027</v>
      </c>
      <c r="J1907" s="5" t="s">
        <v>302</v>
      </c>
      <c r="K1907" s="5" t="s">
        <v>4027</v>
      </c>
      <c r="L1907" s="5" t="s">
        <v>802</v>
      </c>
      <c r="M1907" s="4" t="s">
        <v>223</v>
      </c>
      <c r="N1907" s="4" t="s">
        <v>6104</v>
      </c>
      <c r="O1907" s="4" t="s">
        <v>103</v>
      </c>
      <c r="P1907" s="4" t="s">
        <v>6104</v>
      </c>
      <c r="Q1907" s="4" t="s">
        <v>6105</v>
      </c>
      <c r="R1907" s="5">
        <v>60707</v>
      </c>
      <c r="S1907" s="5">
        <v>15</v>
      </c>
      <c r="T1907" s="5">
        <v>15</v>
      </c>
      <c r="U1907" s="4" t="s">
        <v>207</v>
      </c>
      <c r="V1907" s="4" t="s">
        <v>197</v>
      </c>
      <c r="W1907" s="4" t="s">
        <v>103</v>
      </c>
      <c r="X1907" s="4" t="s">
        <v>143</v>
      </c>
      <c r="Y1907" s="4">
        <v>67671</v>
      </c>
      <c r="Z1907" t="str">
        <f t="shared" si="30"/>
        <v>Sep-23</v>
      </c>
    </row>
    <row r="1908" spans="1:26" ht="43.2" x14ac:dyDescent="0.3">
      <c r="A1908" s="10">
        <v>759</v>
      </c>
      <c r="B1908" s="4" t="s">
        <v>129</v>
      </c>
      <c r="C1908" s="4" t="s">
        <v>130</v>
      </c>
      <c r="D1908" s="4" t="s">
        <v>1191</v>
      </c>
      <c r="E1908" s="4" t="s">
        <v>103</v>
      </c>
      <c r="F1908" s="4" t="s">
        <v>131</v>
      </c>
      <c r="G1908" s="4" t="s">
        <v>132</v>
      </c>
      <c r="H1908" s="4" t="s">
        <v>133</v>
      </c>
      <c r="I1908" s="5" t="s">
        <v>4038</v>
      </c>
      <c r="J1908" s="5" t="s">
        <v>695</v>
      </c>
      <c r="K1908" s="5" t="s">
        <v>4038</v>
      </c>
      <c r="L1908" s="5" t="s">
        <v>995</v>
      </c>
      <c r="M1908" s="4" t="s">
        <v>137</v>
      </c>
      <c r="N1908" s="4" t="s">
        <v>6106</v>
      </c>
      <c r="O1908" s="4" t="s">
        <v>103</v>
      </c>
      <c r="P1908" s="4" t="s">
        <v>6106</v>
      </c>
      <c r="Q1908" s="4" t="s">
        <v>6107</v>
      </c>
      <c r="R1908" s="5">
        <v>60732</v>
      </c>
      <c r="S1908" s="5">
        <v>75</v>
      </c>
      <c r="T1908" s="5">
        <v>75</v>
      </c>
      <c r="U1908" s="4" t="s">
        <v>103</v>
      </c>
      <c r="V1908" s="4" t="s">
        <v>197</v>
      </c>
      <c r="W1908" s="4" t="s">
        <v>103</v>
      </c>
      <c r="X1908" s="4" t="s">
        <v>143</v>
      </c>
      <c r="Y1908" s="4" t="s">
        <v>388</v>
      </c>
      <c r="Z1908" t="str">
        <f t="shared" si="30"/>
        <v>Sep-23</v>
      </c>
    </row>
    <row r="1909" spans="1:26" ht="43.2" x14ac:dyDescent="0.3">
      <c r="A1909" s="10">
        <v>760</v>
      </c>
      <c r="B1909" s="4" t="s">
        <v>129</v>
      </c>
      <c r="C1909" s="4" t="s">
        <v>130</v>
      </c>
      <c r="D1909" s="4" t="s">
        <v>1191</v>
      </c>
      <c r="E1909" s="4" t="s">
        <v>103</v>
      </c>
      <c r="F1909" s="4" t="s">
        <v>131</v>
      </c>
      <c r="G1909" s="4" t="s">
        <v>132</v>
      </c>
      <c r="H1909" s="4" t="s">
        <v>133</v>
      </c>
      <c r="I1909" s="5" t="s">
        <v>4038</v>
      </c>
      <c r="J1909" s="5" t="s">
        <v>1125</v>
      </c>
      <c r="K1909" s="5" t="s">
        <v>4038</v>
      </c>
      <c r="L1909" s="5" t="s">
        <v>2482</v>
      </c>
      <c r="M1909" s="4" t="s">
        <v>137</v>
      </c>
      <c r="N1909" s="4" t="s">
        <v>6108</v>
      </c>
      <c r="O1909" s="4" t="s">
        <v>103</v>
      </c>
      <c r="P1909" s="4" t="s">
        <v>6108</v>
      </c>
      <c r="Q1909" s="4" t="s">
        <v>6109</v>
      </c>
      <c r="R1909" s="5">
        <v>60724</v>
      </c>
      <c r="S1909" s="5">
        <v>20</v>
      </c>
      <c r="T1909" s="5">
        <v>20</v>
      </c>
      <c r="U1909" s="4" t="s">
        <v>4479</v>
      </c>
      <c r="V1909" s="4" t="s">
        <v>151</v>
      </c>
      <c r="W1909" s="4" t="s">
        <v>103</v>
      </c>
      <c r="X1909" s="4" t="s">
        <v>143</v>
      </c>
      <c r="Y1909" s="4">
        <v>67680</v>
      </c>
      <c r="Z1909" t="str">
        <f t="shared" si="30"/>
        <v>Sep-23</v>
      </c>
    </row>
    <row r="1910" spans="1:26" ht="43.2" x14ac:dyDescent="0.3">
      <c r="A1910" s="10">
        <v>761</v>
      </c>
      <c r="B1910" s="4" t="s">
        <v>129</v>
      </c>
      <c r="C1910" s="4" t="s">
        <v>130</v>
      </c>
      <c r="D1910" s="4" t="s">
        <v>1191</v>
      </c>
      <c r="E1910" s="4" t="s">
        <v>103</v>
      </c>
      <c r="F1910" s="4" t="s">
        <v>131</v>
      </c>
      <c r="G1910" s="4" t="s">
        <v>132</v>
      </c>
      <c r="H1910" s="4" t="s">
        <v>167</v>
      </c>
      <c r="I1910" s="5" t="s">
        <v>4052</v>
      </c>
      <c r="J1910" s="5" t="s">
        <v>155</v>
      </c>
      <c r="K1910" s="5" t="s">
        <v>4052</v>
      </c>
      <c r="L1910" s="5" t="s">
        <v>241</v>
      </c>
      <c r="M1910" s="4" t="s">
        <v>223</v>
      </c>
      <c r="N1910" s="4" t="s">
        <v>6110</v>
      </c>
      <c r="O1910" s="4" t="s">
        <v>103</v>
      </c>
      <c r="P1910" s="4" t="s">
        <v>6110</v>
      </c>
      <c r="Q1910" s="4" t="s">
        <v>6111</v>
      </c>
      <c r="R1910" s="5">
        <v>60837</v>
      </c>
      <c r="S1910" s="5">
        <v>90</v>
      </c>
      <c r="T1910" s="5">
        <v>90</v>
      </c>
      <c r="U1910" s="4" t="s">
        <v>207</v>
      </c>
      <c r="V1910" s="4" t="s">
        <v>151</v>
      </c>
      <c r="W1910" s="4" t="s">
        <v>103</v>
      </c>
      <c r="X1910" s="4" t="s">
        <v>143</v>
      </c>
      <c r="Y1910" s="4" t="s">
        <v>152</v>
      </c>
      <c r="Z1910" t="str">
        <f t="shared" si="30"/>
        <v>Oct-23</v>
      </c>
    </row>
    <row r="1911" spans="1:26" ht="43.2" x14ac:dyDescent="0.3">
      <c r="A1911" s="10">
        <v>762</v>
      </c>
      <c r="B1911" s="4" t="s">
        <v>129</v>
      </c>
      <c r="C1911" s="4" t="s">
        <v>130</v>
      </c>
      <c r="D1911" s="4" t="s">
        <v>1191</v>
      </c>
      <c r="E1911" s="4" t="s">
        <v>103</v>
      </c>
      <c r="F1911" s="4" t="s">
        <v>131</v>
      </c>
      <c r="G1911" s="4" t="s">
        <v>132</v>
      </c>
      <c r="H1911" s="4" t="s">
        <v>133</v>
      </c>
      <c r="I1911" s="5" t="s">
        <v>4052</v>
      </c>
      <c r="J1911" s="5" t="s">
        <v>3306</v>
      </c>
      <c r="K1911" s="5" t="s">
        <v>4052</v>
      </c>
      <c r="L1911" s="5" t="s">
        <v>160</v>
      </c>
      <c r="M1911" s="4" t="s">
        <v>137</v>
      </c>
      <c r="N1911" s="4" t="s">
        <v>6112</v>
      </c>
      <c r="O1911" s="4" t="s">
        <v>103</v>
      </c>
      <c r="P1911" s="4" t="s">
        <v>6112</v>
      </c>
      <c r="Q1911" s="4" t="s">
        <v>6113</v>
      </c>
      <c r="R1911" s="5">
        <v>60801</v>
      </c>
      <c r="S1911" s="5">
        <v>20</v>
      </c>
      <c r="T1911" s="5">
        <v>20</v>
      </c>
      <c r="U1911" s="4" t="s">
        <v>472</v>
      </c>
      <c r="V1911" s="4" t="s">
        <v>142</v>
      </c>
      <c r="W1911" s="4" t="s">
        <v>103</v>
      </c>
      <c r="X1911" s="4" t="s">
        <v>143</v>
      </c>
      <c r="Y1911" s="4">
        <v>67814</v>
      </c>
      <c r="Z1911" t="str">
        <f t="shared" si="30"/>
        <v>Oct-23</v>
      </c>
    </row>
    <row r="1912" spans="1:26" ht="43.2" x14ac:dyDescent="0.3">
      <c r="A1912" s="10">
        <v>763</v>
      </c>
      <c r="B1912" s="4" t="s">
        <v>129</v>
      </c>
      <c r="C1912" s="4" t="s">
        <v>130</v>
      </c>
      <c r="D1912" s="4" t="s">
        <v>1191</v>
      </c>
      <c r="E1912" s="4" t="s">
        <v>103</v>
      </c>
      <c r="F1912" s="4" t="s">
        <v>131</v>
      </c>
      <c r="G1912" s="4" t="s">
        <v>132</v>
      </c>
      <c r="H1912" s="4" t="s">
        <v>133</v>
      </c>
      <c r="I1912" s="5" t="s">
        <v>4056</v>
      </c>
      <c r="J1912" s="5" t="s">
        <v>665</v>
      </c>
      <c r="K1912" s="5" t="s">
        <v>4056</v>
      </c>
      <c r="L1912" s="5" t="s">
        <v>1446</v>
      </c>
      <c r="M1912" s="4" t="s">
        <v>137</v>
      </c>
      <c r="N1912" s="4" t="s">
        <v>6108</v>
      </c>
      <c r="O1912" s="4" t="s">
        <v>103</v>
      </c>
      <c r="P1912" s="4" t="s">
        <v>6108</v>
      </c>
      <c r="Q1912" s="4" t="s">
        <v>6114</v>
      </c>
      <c r="R1912" s="5">
        <v>60811</v>
      </c>
      <c r="S1912" s="5">
        <v>60</v>
      </c>
      <c r="T1912" s="5">
        <v>60</v>
      </c>
      <c r="U1912" s="4" t="s">
        <v>4718</v>
      </c>
      <c r="V1912" s="4" t="s">
        <v>142</v>
      </c>
      <c r="W1912" s="4" t="s">
        <v>103</v>
      </c>
      <c r="X1912" s="4" t="s">
        <v>143</v>
      </c>
      <c r="Y1912" s="4">
        <v>67822</v>
      </c>
      <c r="Z1912" t="str">
        <f t="shared" si="30"/>
        <v>Oct-23</v>
      </c>
    </row>
    <row r="1913" spans="1:26" ht="43.2" x14ac:dyDescent="0.3">
      <c r="A1913" s="10">
        <v>764</v>
      </c>
      <c r="B1913" s="4" t="s">
        <v>129</v>
      </c>
      <c r="C1913" s="4" t="s">
        <v>130</v>
      </c>
      <c r="D1913" s="4" t="s">
        <v>1191</v>
      </c>
      <c r="E1913" s="4" t="s">
        <v>103</v>
      </c>
      <c r="F1913" s="4" t="s">
        <v>131</v>
      </c>
      <c r="G1913" s="4" t="s">
        <v>132</v>
      </c>
      <c r="H1913" s="4" t="s">
        <v>133</v>
      </c>
      <c r="I1913" s="5" t="s">
        <v>4062</v>
      </c>
      <c r="J1913" s="5" t="s">
        <v>216</v>
      </c>
      <c r="K1913" s="5" t="s">
        <v>4062</v>
      </c>
      <c r="L1913" s="5" t="s">
        <v>202</v>
      </c>
      <c r="M1913" s="4" t="s">
        <v>137</v>
      </c>
      <c r="N1913" s="4" t="s">
        <v>6115</v>
      </c>
      <c r="O1913" s="4" t="s">
        <v>103</v>
      </c>
      <c r="P1913" s="4" t="s">
        <v>6116</v>
      </c>
      <c r="Q1913" s="4" t="s">
        <v>6117</v>
      </c>
      <c r="R1913" s="5">
        <v>60804</v>
      </c>
      <c r="S1913" s="5">
        <v>30</v>
      </c>
      <c r="T1913" s="5">
        <v>30</v>
      </c>
      <c r="U1913" s="4" t="s">
        <v>6118</v>
      </c>
      <c r="V1913" s="4" t="s">
        <v>197</v>
      </c>
      <c r="W1913" s="4" t="s">
        <v>103</v>
      </c>
      <c r="X1913" s="4" t="s">
        <v>143</v>
      </c>
      <c r="Y1913" s="4" t="s">
        <v>159</v>
      </c>
      <c r="Z1913" t="str">
        <f t="shared" si="30"/>
        <v>Oct-23</v>
      </c>
    </row>
    <row r="1914" spans="1:26" ht="43.2" x14ac:dyDescent="0.3">
      <c r="A1914" s="10">
        <v>765</v>
      </c>
      <c r="B1914" s="4" t="s">
        <v>129</v>
      </c>
      <c r="C1914" s="4" t="s">
        <v>130</v>
      </c>
      <c r="D1914" s="4" t="s">
        <v>1191</v>
      </c>
      <c r="E1914" s="4" t="s">
        <v>103</v>
      </c>
      <c r="F1914" s="4" t="s">
        <v>131</v>
      </c>
      <c r="G1914" s="4" t="s">
        <v>132</v>
      </c>
      <c r="H1914" s="4" t="s">
        <v>133</v>
      </c>
      <c r="I1914" s="5" t="s">
        <v>4421</v>
      </c>
      <c r="J1914" s="5" t="s">
        <v>1185</v>
      </c>
      <c r="K1914" s="5" t="s">
        <v>4421</v>
      </c>
      <c r="L1914" s="5" t="s">
        <v>2006</v>
      </c>
      <c r="M1914" s="4" t="s">
        <v>137</v>
      </c>
      <c r="N1914" s="4" t="s">
        <v>6119</v>
      </c>
      <c r="O1914" s="4" t="s">
        <v>103</v>
      </c>
      <c r="P1914" s="4" t="s">
        <v>6120</v>
      </c>
      <c r="Q1914" s="4" t="s">
        <v>6121</v>
      </c>
      <c r="R1914" s="5">
        <v>60848</v>
      </c>
      <c r="S1914" s="5">
        <v>10</v>
      </c>
      <c r="T1914" s="5">
        <v>10</v>
      </c>
      <c r="U1914" s="4" t="s">
        <v>4630</v>
      </c>
      <c r="V1914" s="4" t="s">
        <v>142</v>
      </c>
      <c r="W1914" s="4" t="s">
        <v>103</v>
      </c>
      <c r="X1914" s="4" t="s">
        <v>143</v>
      </c>
      <c r="Y1914" s="4">
        <v>67830</v>
      </c>
      <c r="Z1914" t="str">
        <f t="shared" si="30"/>
        <v>Oct-23</v>
      </c>
    </row>
    <row r="1915" spans="1:26" ht="43.2" x14ac:dyDescent="0.3">
      <c r="A1915" s="10">
        <v>766</v>
      </c>
      <c r="B1915" s="4" t="s">
        <v>129</v>
      </c>
      <c r="C1915" s="4" t="s">
        <v>130</v>
      </c>
      <c r="D1915" s="4" t="s">
        <v>1191</v>
      </c>
      <c r="E1915" s="4" t="s">
        <v>103</v>
      </c>
      <c r="F1915" s="4" t="s">
        <v>131</v>
      </c>
      <c r="G1915" s="4" t="s">
        <v>132</v>
      </c>
      <c r="H1915" s="4" t="s">
        <v>133</v>
      </c>
      <c r="I1915" s="5" t="s">
        <v>1285</v>
      </c>
      <c r="J1915" s="5" t="s">
        <v>582</v>
      </c>
      <c r="K1915" s="5" t="s">
        <v>1285</v>
      </c>
      <c r="L1915" s="5" t="s">
        <v>598</v>
      </c>
      <c r="M1915" s="4" t="s">
        <v>137</v>
      </c>
      <c r="N1915" s="4" t="s">
        <v>6122</v>
      </c>
      <c r="O1915" s="4" t="s">
        <v>103</v>
      </c>
      <c r="P1915" s="4" t="s">
        <v>6123</v>
      </c>
      <c r="Q1915" s="4" t="s">
        <v>6124</v>
      </c>
      <c r="R1915" s="5">
        <v>60916</v>
      </c>
      <c r="S1915" s="5">
        <v>30</v>
      </c>
      <c r="T1915" s="5">
        <v>30</v>
      </c>
      <c r="U1915" s="4" t="s">
        <v>6093</v>
      </c>
      <c r="V1915" s="4" t="s">
        <v>151</v>
      </c>
      <c r="W1915" s="4" t="s">
        <v>103</v>
      </c>
      <c r="X1915" s="4" t="s">
        <v>143</v>
      </c>
      <c r="Y1915" s="4">
        <v>67900</v>
      </c>
      <c r="Z1915" t="str">
        <f t="shared" si="30"/>
        <v>Oct-23</v>
      </c>
    </row>
    <row r="1916" spans="1:26" ht="43.2" x14ac:dyDescent="0.3">
      <c r="A1916" s="10">
        <v>767</v>
      </c>
      <c r="B1916" s="4" t="s">
        <v>129</v>
      </c>
      <c r="C1916" s="4" t="s">
        <v>130</v>
      </c>
      <c r="D1916" s="4" t="s">
        <v>1191</v>
      </c>
      <c r="E1916" s="4" t="s">
        <v>103</v>
      </c>
      <c r="F1916" s="4" t="s">
        <v>131</v>
      </c>
      <c r="G1916" s="4" t="s">
        <v>166</v>
      </c>
      <c r="H1916" s="4" t="s">
        <v>133</v>
      </c>
      <c r="I1916" s="5" t="s">
        <v>4302</v>
      </c>
      <c r="J1916" s="5" t="s">
        <v>241</v>
      </c>
      <c r="K1916" s="5" t="s">
        <v>4302</v>
      </c>
      <c r="L1916" s="5" t="s">
        <v>242</v>
      </c>
      <c r="M1916" s="4" t="s">
        <v>263</v>
      </c>
      <c r="N1916" s="4" t="s">
        <v>6125</v>
      </c>
      <c r="O1916" s="4" t="s">
        <v>103</v>
      </c>
      <c r="P1916" s="4" t="s">
        <v>6125</v>
      </c>
      <c r="Q1916" s="4" t="s">
        <v>6126</v>
      </c>
      <c r="R1916" s="5">
        <v>60941</v>
      </c>
      <c r="S1916" s="5">
        <v>30</v>
      </c>
      <c r="T1916" s="5">
        <v>30</v>
      </c>
      <c r="U1916" s="4" t="s">
        <v>1467</v>
      </c>
      <c r="V1916" s="4" t="s">
        <v>151</v>
      </c>
      <c r="W1916" s="4" t="s">
        <v>103</v>
      </c>
      <c r="X1916" s="4" t="s">
        <v>143</v>
      </c>
      <c r="Y1916" s="4" t="s">
        <v>103</v>
      </c>
      <c r="Z1916" t="str">
        <f t="shared" si="30"/>
        <v>Oct-23</v>
      </c>
    </row>
    <row r="1917" spans="1:26" ht="43.2" x14ac:dyDescent="0.3">
      <c r="A1917" s="10">
        <v>768</v>
      </c>
      <c r="B1917" s="4" t="s">
        <v>129</v>
      </c>
      <c r="C1917" s="4" t="s">
        <v>130</v>
      </c>
      <c r="D1917" s="4" t="s">
        <v>1191</v>
      </c>
      <c r="E1917" s="4" t="s">
        <v>103</v>
      </c>
      <c r="F1917" s="4" t="s">
        <v>131</v>
      </c>
      <c r="G1917" s="4" t="s">
        <v>166</v>
      </c>
      <c r="H1917" s="4" t="s">
        <v>133</v>
      </c>
      <c r="I1917" s="5" t="s">
        <v>4302</v>
      </c>
      <c r="J1917" s="5" t="s">
        <v>459</v>
      </c>
      <c r="K1917" s="5" t="s">
        <v>4302</v>
      </c>
      <c r="L1917" s="5" t="s">
        <v>695</v>
      </c>
      <c r="M1917" s="4" t="s">
        <v>263</v>
      </c>
      <c r="N1917" s="4" t="s">
        <v>6127</v>
      </c>
      <c r="O1917" s="4" t="s">
        <v>103</v>
      </c>
      <c r="P1917" s="4" t="s">
        <v>6127</v>
      </c>
      <c r="Q1917" s="4" t="s">
        <v>4132</v>
      </c>
      <c r="R1917" s="5">
        <v>60938</v>
      </c>
      <c r="S1917" s="5">
        <v>30</v>
      </c>
      <c r="T1917" s="5">
        <v>30</v>
      </c>
      <c r="U1917" s="4" t="s">
        <v>6128</v>
      </c>
      <c r="V1917" s="4" t="s">
        <v>197</v>
      </c>
      <c r="W1917" s="4" t="s">
        <v>103</v>
      </c>
      <c r="X1917" s="4" t="s">
        <v>143</v>
      </c>
      <c r="Y1917" s="4" t="s">
        <v>103</v>
      </c>
      <c r="Z1917" t="str">
        <f t="shared" si="30"/>
        <v>Oct-23</v>
      </c>
    </row>
    <row r="1918" spans="1:26" ht="43.2" x14ac:dyDescent="0.3">
      <c r="A1918" s="10">
        <v>769</v>
      </c>
      <c r="B1918" s="4" t="s">
        <v>129</v>
      </c>
      <c r="C1918" s="4" t="s">
        <v>130</v>
      </c>
      <c r="D1918" s="4" t="s">
        <v>1191</v>
      </c>
      <c r="E1918" s="4" t="s">
        <v>103</v>
      </c>
      <c r="F1918" s="4" t="s">
        <v>131</v>
      </c>
      <c r="G1918" s="4" t="s">
        <v>166</v>
      </c>
      <c r="H1918" s="4" t="s">
        <v>133</v>
      </c>
      <c r="I1918" s="5" t="s">
        <v>4100</v>
      </c>
      <c r="J1918" s="5" t="s">
        <v>459</v>
      </c>
      <c r="K1918" s="5" t="s">
        <v>4100</v>
      </c>
      <c r="L1918" s="5" t="s">
        <v>696</v>
      </c>
      <c r="M1918" s="4" t="s">
        <v>263</v>
      </c>
      <c r="N1918" s="4" t="s">
        <v>6119</v>
      </c>
      <c r="O1918" s="4" t="s">
        <v>103</v>
      </c>
      <c r="P1918" s="4" t="s">
        <v>6129</v>
      </c>
      <c r="Q1918" s="4" t="s">
        <v>6130</v>
      </c>
      <c r="R1918" s="5">
        <v>61026</v>
      </c>
      <c r="S1918" s="5">
        <v>75</v>
      </c>
      <c r="T1918" s="5">
        <v>75</v>
      </c>
      <c r="U1918" s="4" t="s">
        <v>6128</v>
      </c>
      <c r="V1918" s="4" t="s">
        <v>197</v>
      </c>
      <c r="W1918" s="4" t="s">
        <v>103</v>
      </c>
      <c r="X1918" s="4" t="s">
        <v>143</v>
      </c>
      <c r="Y1918" s="4" t="s">
        <v>4872</v>
      </c>
      <c r="Z1918" t="str">
        <f t="shared" ref="Z1918:Z1981" si="31">IF(AND(DAY(K1918) = 1, V1918 = "Third Shift"), TEXT(K1918 - 1, "mmm-yy"), IF(MONTH(K1918) &lt;&gt; MONTH(I1918), TEXT(K1918, "mmm-yy"), TEXT(I1918, "mmm-yy")))</f>
        <v>Oct-23</v>
      </c>
    </row>
    <row r="1919" spans="1:26" ht="43.2" x14ac:dyDescent="0.3">
      <c r="A1919" s="10">
        <v>770</v>
      </c>
      <c r="B1919" s="4" t="s">
        <v>129</v>
      </c>
      <c r="C1919" s="4" t="s">
        <v>130</v>
      </c>
      <c r="D1919" s="4" t="s">
        <v>1191</v>
      </c>
      <c r="E1919" s="4" t="s">
        <v>103</v>
      </c>
      <c r="F1919" s="4" t="s">
        <v>131</v>
      </c>
      <c r="G1919" s="4" t="s">
        <v>132</v>
      </c>
      <c r="H1919" s="4" t="s">
        <v>133</v>
      </c>
      <c r="I1919" s="5" t="s">
        <v>4101</v>
      </c>
      <c r="J1919" s="5" t="s">
        <v>427</v>
      </c>
      <c r="K1919" s="5" t="s">
        <v>4101</v>
      </c>
      <c r="L1919" s="5" t="s">
        <v>474</v>
      </c>
      <c r="M1919" s="4" t="s">
        <v>137</v>
      </c>
      <c r="N1919" s="4" t="s">
        <v>6131</v>
      </c>
      <c r="O1919" s="4" t="s">
        <v>103</v>
      </c>
      <c r="P1919" s="4" t="s">
        <v>6132</v>
      </c>
      <c r="Q1919" s="4" t="s">
        <v>6132</v>
      </c>
      <c r="R1919" s="5">
        <v>61012</v>
      </c>
      <c r="S1919" s="5">
        <v>120</v>
      </c>
      <c r="T1919" s="5">
        <v>120</v>
      </c>
      <c r="U1919" s="4" t="s">
        <v>6133</v>
      </c>
      <c r="V1919" s="4" t="s">
        <v>142</v>
      </c>
      <c r="W1919" s="4" t="s">
        <v>103</v>
      </c>
      <c r="X1919" s="4" t="s">
        <v>143</v>
      </c>
      <c r="Y1919" s="4" t="s">
        <v>152</v>
      </c>
      <c r="Z1919" t="str">
        <f t="shared" si="31"/>
        <v>Oct-23</v>
      </c>
    </row>
    <row r="1920" spans="1:26" ht="43.2" x14ac:dyDescent="0.3">
      <c r="A1920" s="10">
        <v>771</v>
      </c>
      <c r="B1920" s="4" t="s">
        <v>129</v>
      </c>
      <c r="C1920" s="4" t="s">
        <v>130</v>
      </c>
      <c r="D1920" s="4" t="s">
        <v>1191</v>
      </c>
      <c r="E1920" s="4" t="s">
        <v>103</v>
      </c>
      <c r="F1920" s="4" t="s">
        <v>131</v>
      </c>
      <c r="G1920" s="4" t="s">
        <v>132</v>
      </c>
      <c r="H1920" s="4" t="s">
        <v>133</v>
      </c>
      <c r="I1920" s="5" t="s">
        <v>4101</v>
      </c>
      <c r="J1920" s="5" t="s">
        <v>665</v>
      </c>
      <c r="K1920" s="5" t="s">
        <v>4101</v>
      </c>
      <c r="L1920" s="5" t="s">
        <v>652</v>
      </c>
      <c r="M1920" s="4" t="s">
        <v>524</v>
      </c>
      <c r="N1920" s="4" t="s">
        <v>6134</v>
      </c>
      <c r="O1920" s="4" t="s">
        <v>103</v>
      </c>
      <c r="P1920" s="4" t="s">
        <v>6135</v>
      </c>
      <c r="Q1920" s="4" t="s">
        <v>6135</v>
      </c>
      <c r="R1920" s="5">
        <v>61010</v>
      </c>
      <c r="S1920" s="5">
        <v>0</v>
      </c>
      <c r="T1920" s="5">
        <v>0</v>
      </c>
      <c r="U1920" s="4" t="s">
        <v>4065</v>
      </c>
      <c r="V1920" s="4" t="s">
        <v>142</v>
      </c>
      <c r="W1920" s="4" t="s">
        <v>103</v>
      </c>
      <c r="X1920" s="4" t="s">
        <v>143</v>
      </c>
      <c r="Y1920" s="4" t="s">
        <v>159</v>
      </c>
      <c r="Z1920" t="str">
        <f t="shared" si="31"/>
        <v>Oct-23</v>
      </c>
    </row>
    <row r="1921" spans="1:26" ht="57.6" x14ac:dyDescent="0.3">
      <c r="A1921" s="10">
        <v>772</v>
      </c>
      <c r="B1921" s="4" t="s">
        <v>129</v>
      </c>
      <c r="C1921" s="4" t="s">
        <v>130</v>
      </c>
      <c r="D1921" s="4" t="s">
        <v>1191</v>
      </c>
      <c r="E1921" s="4" t="s">
        <v>103</v>
      </c>
      <c r="F1921" s="4" t="s">
        <v>131</v>
      </c>
      <c r="G1921" s="4" t="s">
        <v>132</v>
      </c>
      <c r="H1921" s="4" t="s">
        <v>133</v>
      </c>
      <c r="I1921" s="5" t="s">
        <v>4313</v>
      </c>
      <c r="J1921" s="5" t="s">
        <v>1697</v>
      </c>
      <c r="K1921" s="5" t="s">
        <v>4313</v>
      </c>
      <c r="L1921" s="5" t="s">
        <v>2289</v>
      </c>
      <c r="M1921" s="4" t="s">
        <v>137</v>
      </c>
      <c r="N1921" s="4" t="s">
        <v>6112</v>
      </c>
      <c r="O1921" s="4" t="s">
        <v>103</v>
      </c>
      <c r="P1921" s="4" t="s">
        <v>6112</v>
      </c>
      <c r="Q1921" s="4" t="s">
        <v>6136</v>
      </c>
      <c r="R1921" s="5">
        <v>61050</v>
      </c>
      <c r="S1921" s="5">
        <v>30</v>
      </c>
      <c r="T1921" s="5">
        <v>30</v>
      </c>
      <c r="U1921" s="4" t="s">
        <v>4929</v>
      </c>
      <c r="V1921" s="4" t="s">
        <v>142</v>
      </c>
      <c r="W1921" s="4" t="s">
        <v>103</v>
      </c>
      <c r="X1921" s="4" t="s">
        <v>143</v>
      </c>
      <c r="Y1921" s="4" t="s">
        <v>152</v>
      </c>
      <c r="Z1921" t="str">
        <f t="shared" si="31"/>
        <v>Oct-23</v>
      </c>
    </row>
    <row r="1922" spans="1:26" ht="43.2" x14ac:dyDescent="0.3">
      <c r="A1922" s="10">
        <v>773</v>
      </c>
      <c r="B1922" s="4" t="s">
        <v>129</v>
      </c>
      <c r="C1922" s="4" t="s">
        <v>130</v>
      </c>
      <c r="D1922" s="4" t="s">
        <v>1191</v>
      </c>
      <c r="E1922" s="4" t="s">
        <v>103</v>
      </c>
      <c r="F1922" s="4" t="s">
        <v>131</v>
      </c>
      <c r="G1922" s="4" t="s">
        <v>132</v>
      </c>
      <c r="H1922" s="4" t="s">
        <v>133</v>
      </c>
      <c r="I1922" s="5" t="s">
        <v>4191</v>
      </c>
      <c r="J1922" s="5" t="s">
        <v>652</v>
      </c>
      <c r="K1922" s="5" t="s">
        <v>4191</v>
      </c>
      <c r="L1922" s="5" t="s">
        <v>160</v>
      </c>
      <c r="M1922" s="4" t="s">
        <v>137</v>
      </c>
      <c r="N1922" s="4" t="s">
        <v>6137</v>
      </c>
      <c r="O1922" s="4" t="s">
        <v>103</v>
      </c>
      <c r="P1922" s="4" t="s">
        <v>729</v>
      </c>
      <c r="Q1922" s="4" t="s">
        <v>718</v>
      </c>
      <c r="R1922" s="5">
        <v>61141</v>
      </c>
      <c r="S1922" s="5">
        <v>30</v>
      </c>
      <c r="T1922" s="5">
        <v>30</v>
      </c>
      <c r="U1922" s="4" t="s">
        <v>1123</v>
      </c>
      <c r="V1922" s="4" t="s">
        <v>142</v>
      </c>
      <c r="W1922" s="4" t="s">
        <v>103</v>
      </c>
      <c r="X1922" s="4" t="s">
        <v>143</v>
      </c>
      <c r="Y1922" s="4" t="s">
        <v>152</v>
      </c>
      <c r="Z1922" t="str">
        <f t="shared" si="31"/>
        <v>Nov-23</v>
      </c>
    </row>
    <row r="1923" spans="1:26" ht="43.2" x14ac:dyDescent="0.3">
      <c r="A1923" s="10">
        <v>774</v>
      </c>
      <c r="B1923" s="4" t="s">
        <v>129</v>
      </c>
      <c r="C1923" s="4" t="s">
        <v>130</v>
      </c>
      <c r="D1923" s="4" t="s">
        <v>1191</v>
      </c>
      <c r="E1923" s="4" t="s">
        <v>103</v>
      </c>
      <c r="F1923" s="4" t="s">
        <v>131</v>
      </c>
      <c r="G1923" s="4" t="s">
        <v>132</v>
      </c>
      <c r="H1923" s="4" t="s">
        <v>133</v>
      </c>
      <c r="I1923" s="5" t="s">
        <v>4113</v>
      </c>
      <c r="J1923" s="5" t="s">
        <v>464</v>
      </c>
      <c r="K1923" s="5" t="s">
        <v>4113</v>
      </c>
      <c r="L1923" s="5" t="s">
        <v>435</v>
      </c>
      <c r="M1923" s="4" t="s">
        <v>137</v>
      </c>
      <c r="N1923" s="4" t="s">
        <v>6138</v>
      </c>
      <c r="O1923" s="4" t="s">
        <v>103</v>
      </c>
      <c r="P1923" s="4" t="s">
        <v>6122</v>
      </c>
      <c r="Q1923" s="4" t="s">
        <v>938</v>
      </c>
      <c r="R1923" s="5">
        <v>61067</v>
      </c>
      <c r="S1923" s="5">
        <v>30</v>
      </c>
      <c r="T1923" s="5">
        <v>30</v>
      </c>
      <c r="U1923" s="4" t="s">
        <v>4871</v>
      </c>
      <c r="V1923" s="4" t="s">
        <v>197</v>
      </c>
      <c r="W1923" s="4" t="s">
        <v>103</v>
      </c>
      <c r="X1923" s="4" t="s">
        <v>143</v>
      </c>
      <c r="Y1923" s="4">
        <v>68015</v>
      </c>
      <c r="Z1923" t="str">
        <f t="shared" si="31"/>
        <v>Nov-23</v>
      </c>
    </row>
    <row r="1924" spans="1:26" ht="43.2" x14ac:dyDescent="0.3">
      <c r="A1924" s="10">
        <v>775</v>
      </c>
      <c r="B1924" s="4" t="s">
        <v>129</v>
      </c>
      <c r="C1924" s="4" t="s">
        <v>130</v>
      </c>
      <c r="D1924" s="4" t="s">
        <v>1191</v>
      </c>
      <c r="E1924" s="4" t="s">
        <v>103</v>
      </c>
      <c r="F1924" s="4" t="s">
        <v>131</v>
      </c>
      <c r="G1924" s="4" t="s">
        <v>132</v>
      </c>
      <c r="H1924" s="4" t="s">
        <v>133</v>
      </c>
      <c r="I1924" s="5" t="s">
        <v>4393</v>
      </c>
      <c r="J1924" s="5" t="s">
        <v>1091</v>
      </c>
      <c r="K1924" s="5" t="s">
        <v>4393</v>
      </c>
      <c r="L1924" s="5" t="s">
        <v>1378</v>
      </c>
      <c r="M1924" s="4" t="s">
        <v>137</v>
      </c>
      <c r="N1924" s="4" t="s">
        <v>6139</v>
      </c>
      <c r="O1924" s="4" t="s">
        <v>103</v>
      </c>
      <c r="P1924" s="4" t="s">
        <v>6140</v>
      </c>
      <c r="Q1924" s="4" t="s">
        <v>718</v>
      </c>
      <c r="R1924" s="5">
        <v>61145</v>
      </c>
      <c r="S1924" s="5">
        <v>20</v>
      </c>
      <c r="T1924" s="5">
        <v>20</v>
      </c>
      <c r="U1924" s="4" t="s">
        <v>4482</v>
      </c>
      <c r="V1924" s="4" t="s">
        <v>142</v>
      </c>
      <c r="W1924" s="4" t="s">
        <v>103</v>
      </c>
      <c r="X1924" s="4" t="s">
        <v>143</v>
      </c>
      <c r="Y1924" s="4" t="s">
        <v>152</v>
      </c>
      <c r="Z1924" t="str">
        <f t="shared" si="31"/>
        <v>Nov-23</v>
      </c>
    </row>
    <row r="1925" spans="1:26" ht="43.2" x14ac:dyDescent="0.3">
      <c r="A1925" s="10">
        <v>776</v>
      </c>
      <c r="B1925" s="4" t="s">
        <v>129</v>
      </c>
      <c r="C1925" s="4" t="s">
        <v>130</v>
      </c>
      <c r="D1925" s="4" t="s">
        <v>1191</v>
      </c>
      <c r="E1925" s="4" t="s">
        <v>103</v>
      </c>
      <c r="F1925" s="4" t="s">
        <v>131</v>
      </c>
      <c r="G1925" s="4" t="s">
        <v>132</v>
      </c>
      <c r="H1925" s="4" t="s">
        <v>133</v>
      </c>
      <c r="I1925" s="5" t="s">
        <v>4200</v>
      </c>
      <c r="J1925" s="5" t="s">
        <v>1813</v>
      </c>
      <c r="K1925" s="5" t="s">
        <v>4200</v>
      </c>
      <c r="L1925" s="5" t="s">
        <v>217</v>
      </c>
      <c r="M1925" s="4" t="s">
        <v>137</v>
      </c>
      <c r="N1925" s="4" t="s">
        <v>6141</v>
      </c>
      <c r="O1925" s="4" t="s">
        <v>103</v>
      </c>
      <c r="P1925" s="4" t="s">
        <v>6140</v>
      </c>
      <c r="Q1925" s="4" t="s">
        <v>6142</v>
      </c>
      <c r="R1925" s="5">
        <v>61151</v>
      </c>
      <c r="S1925" s="5">
        <v>30</v>
      </c>
      <c r="T1925" s="5">
        <v>30</v>
      </c>
      <c r="U1925" s="4" t="s">
        <v>731</v>
      </c>
      <c r="V1925" s="4" t="s">
        <v>197</v>
      </c>
      <c r="W1925" s="4" t="s">
        <v>103</v>
      </c>
      <c r="X1925" s="4" t="s">
        <v>143</v>
      </c>
      <c r="Y1925" s="4" t="s">
        <v>152</v>
      </c>
      <c r="Z1925" t="str">
        <f t="shared" si="31"/>
        <v>Nov-23</v>
      </c>
    </row>
    <row r="1926" spans="1:26" ht="43.2" x14ac:dyDescent="0.3">
      <c r="A1926" s="10">
        <v>777</v>
      </c>
      <c r="B1926" s="4" t="s">
        <v>129</v>
      </c>
      <c r="C1926" s="4" t="s">
        <v>130</v>
      </c>
      <c r="D1926" s="4" t="s">
        <v>1191</v>
      </c>
      <c r="E1926" s="4" t="s">
        <v>103</v>
      </c>
      <c r="F1926" s="4" t="s">
        <v>131</v>
      </c>
      <c r="G1926" s="4" t="s">
        <v>132</v>
      </c>
      <c r="H1926" s="4" t="s">
        <v>133</v>
      </c>
      <c r="I1926" s="5" t="s">
        <v>4499</v>
      </c>
      <c r="J1926" s="5" t="s">
        <v>234</v>
      </c>
      <c r="K1926" s="5" t="s">
        <v>4499</v>
      </c>
      <c r="L1926" s="5" t="s">
        <v>995</v>
      </c>
      <c r="M1926" s="4" t="s">
        <v>137</v>
      </c>
      <c r="N1926" s="4" t="s">
        <v>6143</v>
      </c>
      <c r="O1926" s="4" t="s">
        <v>103</v>
      </c>
      <c r="P1926" s="4" t="s">
        <v>6144</v>
      </c>
      <c r="Q1926" s="4" t="s">
        <v>6144</v>
      </c>
      <c r="R1926" s="5">
        <v>61286</v>
      </c>
      <c r="S1926" s="5">
        <v>45</v>
      </c>
      <c r="T1926" s="5">
        <v>45</v>
      </c>
      <c r="U1926" s="4" t="s">
        <v>221</v>
      </c>
      <c r="V1926" s="4" t="s">
        <v>197</v>
      </c>
      <c r="W1926" s="4" t="s">
        <v>103</v>
      </c>
      <c r="X1926" s="4" t="s">
        <v>143</v>
      </c>
      <c r="Y1926" s="4" t="s">
        <v>152</v>
      </c>
      <c r="Z1926" t="str">
        <f t="shared" si="31"/>
        <v>Dec-23</v>
      </c>
    </row>
    <row r="1927" spans="1:26" ht="43.2" x14ac:dyDescent="0.3">
      <c r="A1927" s="10">
        <v>778</v>
      </c>
      <c r="B1927" s="4" t="s">
        <v>129</v>
      </c>
      <c r="C1927" s="4" t="s">
        <v>130</v>
      </c>
      <c r="D1927" s="4" t="s">
        <v>1191</v>
      </c>
      <c r="E1927" s="4" t="s">
        <v>103</v>
      </c>
      <c r="F1927" s="4" t="s">
        <v>131</v>
      </c>
      <c r="G1927" s="4" t="s">
        <v>166</v>
      </c>
      <c r="H1927" s="4" t="s">
        <v>133</v>
      </c>
      <c r="I1927" s="5" t="s">
        <v>4351</v>
      </c>
      <c r="J1927" s="5" t="s">
        <v>1975</v>
      </c>
      <c r="K1927" s="5" t="s">
        <v>4351</v>
      </c>
      <c r="L1927" s="5" t="s">
        <v>1912</v>
      </c>
      <c r="M1927" s="4" t="s">
        <v>263</v>
      </c>
      <c r="N1927" s="4" t="s">
        <v>6077</v>
      </c>
      <c r="O1927" s="4" t="s">
        <v>103</v>
      </c>
      <c r="P1927" s="4" t="s">
        <v>6078</v>
      </c>
      <c r="Q1927" s="4" t="s">
        <v>6145</v>
      </c>
      <c r="R1927" s="5">
        <v>61351</v>
      </c>
      <c r="S1927" s="5">
        <v>60</v>
      </c>
      <c r="T1927" s="5">
        <v>60</v>
      </c>
      <c r="U1927" s="4" t="s">
        <v>1384</v>
      </c>
      <c r="V1927" s="4" t="s">
        <v>151</v>
      </c>
      <c r="W1927" s="4" t="s">
        <v>103</v>
      </c>
      <c r="X1927" s="4" t="s">
        <v>143</v>
      </c>
      <c r="Y1927" s="4" t="s">
        <v>103</v>
      </c>
      <c r="Z1927" t="str">
        <f t="shared" si="31"/>
        <v>Dec-23</v>
      </c>
    </row>
    <row r="1928" spans="1:26" ht="57.6" x14ac:dyDescent="0.3">
      <c r="A1928" s="10">
        <v>779</v>
      </c>
      <c r="B1928" s="4" t="s">
        <v>129</v>
      </c>
      <c r="C1928" s="4" t="s">
        <v>130</v>
      </c>
      <c r="D1928" s="4" t="s">
        <v>1191</v>
      </c>
      <c r="E1928" s="4" t="s">
        <v>103</v>
      </c>
      <c r="F1928" s="4" t="s">
        <v>131</v>
      </c>
      <c r="G1928" s="4" t="s">
        <v>132</v>
      </c>
      <c r="H1928" s="4" t="s">
        <v>133</v>
      </c>
      <c r="I1928" s="5" t="s">
        <v>4147</v>
      </c>
      <c r="J1928" s="5" t="s">
        <v>4887</v>
      </c>
      <c r="K1928" s="5" t="s">
        <v>4147</v>
      </c>
      <c r="L1928" s="5" t="s">
        <v>1476</v>
      </c>
      <c r="M1928" s="4" t="s">
        <v>137</v>
      </c>
      <c r="N1928" s="4" t="s">
        <v>6146</v>
      </c>
      <c r="O1928" s="4" t="s">
        <v>103</v>
      </c>
      <c r="P1928" s="4" t="s">
        <v>6147</v>
      </c>
      <c r="Q1928" s="4" t="s">
        <v>6147</v>
      </c>
      <c r="R1928" s="5">
        <v>61369</v>
      </c>
      <c r="S1928" s="5">
        <v>15</v>
      </c>
      <c r="T1928" s="5">
        <v>15</v>
      </c>
      <c r="U1928" s="4" t="s">
        <v>719</v>
      </c>
      <c r="V1928" s="4" t="s">
        <v>142</v>
      </c>
      <c r="W1928" s="4" t="s">
        <v>103</v>
      </c>
      <c r="X1928" s="4" t="s">
        <v>143</v>
      </c>
      <c r="Y1928" s="4">
        <v>69006</v>
      </c>
      <c r="Z1928" t="str">
        <f t="shared" si="31"/>
        <v>Dec-23</v>
      </c>
    </row>
    <row r="1929" spans="1:26" ht="43.2" x14ac:dyDescent="0.3">
      <c r="A1929" s="10">
        <v>780</v>
      </c>
      <c r="B1929" s="4" t="s">
        <v>129</v>
      </c>
      <c r="C1929" s="4" t="s">
        <v>130</v>
      </c>
      <c r="D1929" s="4" t="s">
        <v>1273</v>
      </c>
      <c r="E1929" s="4" t="s">
        <v>103</v>
      </c>
      <c r="F1929" s="4" t="s">
        <v>131</v>
      </c>
      <c r="G1929" s="4" t="s">
        <v>132</v>
      </c>
      <c r="H1929" s="4" t="s">
        <v>167</v>
      </c>
      <c r="I1929" s="5" t="s">
        <v>3967</v>
      </c>
      <c r="J1929" s="5" t="s">
        <v>176</v>
      </c>
      <c r="K1929" s="5" t="s">
        <v>3967</v>
      </c>
      <c r="L1929" s="5" t="s">
        <v>361</v>
      </c>
      <c r="M1929" s="4" t="s">
        <v>223</v>
      </c>
      <c r="N1929" s="4" t="s">
        <v>5941</v>
      </c>
      <c r="O1929" s="4" t="s">
        <v>103</v>
      </c>
      <c r="P1929" s="4" t="s">
        <v>5470</v>
      </c>
      <c r="Q1929" s="4" t="s">
        <v>6148</v>
      </c>
      <c r="R1929" s="5">
        <v>60312</v>
      </c>
      <c r="S1929" s="5">
        <v>30</v>
      </c>
      <c r="T1929" s="5">
        <v>30</v>
      </c>
      <c r="U1929" s="4" t="s">
        <v>239</v>
      </c>
      <c r="V1929" s="4" t="s">
        <v>142</v>
      </c>
      <c r="W1929" s="4" t="s">
        <v>103</v>
      </c>
      <c r="X1929" s="4" t="s">
        <v>143</v>
      </c>
      <c r="Y1929" s="4" t="s">
        <v>152</v>
      </c>
      <c r="Z1929" t="str">
        <f t="shared" si="31"/>
        <v>Sep-23</v>
      </c>
    </row>
    <row r="1930" spans="1:26" ht="43.2" x14ac:dyDescent="0.3">
      <c r="A1930" s="10">
        <v>781</v>
      </c>
      <c r="B1930" s="4" t="s">
        <v>129</v>
      </c>
      <c r="C1930" s="4" t="s">
        <v>130</v>
      </c>
      <c r="D1930" s="4" t="s">
        <v>1273</v>
      </c>
      <c r="E1930" s="4" t="s">
        <v>103</v>
      </c>
      <c r="F1930" s="4" t="s">
        <v>131</v>
      </c>
      <c r="G1930" s="4" t="s">
        <v>132</v>
      </c>
      <c r="H1930" s="4" t="s">
        <v>167</v>
      </c>
      <c r="I1930" s="5" t="s">
        <v>3977</v>
      </c>
      <c r="J1930" s="5" t="s">
        <v>487</v>
      </c>
      <c r="K1930" s="5" t="s">
        <v>3977</v>
      </c>
      <c r="L1930" s="5" t="s">
        <v>2249</v>
      </c>
      <c r="M1930" s="4" t="s">
        <v>203</v>
      </c>
      <c r="N1930" s="4" t="s">
        <v>2938</v>
      </c>
      <c r="O1930" s="4" t="s">
        <v>103</v>
      </c>
      <c r="P1930" s="4" t="s">
        <v>6149</v>
      </c>
      <c r="Q1930" s="4" t="s">
        <v>6150</v>
      </c>
      <c r="R1930" s="5">
        <v>60752</v>
      </c>
      <c r="S1930" s="5">
        <v>0</v>
      </c>
      <c r="T1930" s="5">
        <v>0</v>
      </c>
      <c r="U1930" s="4" t="s">
        <v>6151</v>
      </c>
      <c r="V1930" s="4" t="s">
        <v>142</v>
      </c>
      <c r="W1930" s="4" t="s">
        <v>103</v>
      </c>
      <c r="X1930" s="4" t="s">
        <v>143</v>
      </c>
      <c r="Y1930" s="4">
        <v>66655</v>
      </c>
      <c r="Z1930" t="str">
        <f t="shared" si="31"/>
        <v>Sep-23</v>
      </c>
    </row>
    <row r="1931" spans="1:26" ht="43.2" x14ac:dyDescent="0.3">
      <c r="A1931" s="10">
        <v>782</v>
      </c>
      <c r="B1931" s="4" t="s">
        <v>129</v>
      </c>
      <c r="C1931" s="4" t="s">
        <v>130</v>
      </c>
      <c r="D1931" s="4" t="s">
        <v>1273</v>
      </c>
      <c r="E1931" s="4" t="s">
        <v>103</v>
      </c>
      <c r="F1931" s="4" t="s">
        <v>131</v>
      </c>
      <c r="G1931" s="4" t="s">
        <v>132</v>
      </c>
      <c r="H1931" s="4" t="s">
        <v>167</v>
      </c>
      <c r="I1931" s="5" t="s">
        <v>3996</v>
      </c>
      <c r="J1931" s="5" t="s">
        <v>906</v>
      </c>
      <c r="K1931" s="5" t="s">
        <v>3996</v>
      </c>
      <c r="L1931" s="5" t="s">
        <v>1446</v>
      </c>
      <c r="M1931" s="4" t="s">
        <v>223</v>
      </c>
      <c r="N1931" s="4" t="s">
        <v>6152</v>
      </c>
      <c r="O1931" s="4" t="s">
        <v>103</v>
      </c>
      <c r="P1931" s="4" t="s">
        <v>6153</v>
      </c>
      <c r="Q1931" s="4" t="s">
        <v>6154</v>
      </c>
      <c r="R1931" s="5">
        <v>60378</v>
      </c>
      <c r="S1931" s="5">
        <v>75</v>
      </c>
      <c r="T1931" s="5">
        <v>75</v>
      </c>
      <c r="U1931" s="4" t="s">
        <v>1371</v>
      </c>
      <c r="V1931" s="4" t="s">
        <v>142</v>
      </c>
      <c r="W1931" s="4" t="s">
        <v>103</v>
      </c>
      <c r="X1931" s="4" t="s">
        <v>143</v>
      </c>
      <c r="Y1931" s="4">
        <v>67464</v>
      </c>
      <c r="Z1931" t="str">
        <f t="shared" si="31"/>
        <v>Sep-23</v>
      </c>
    </row>
    <row r="1932" spans="1:26" ht="57.6" x14ac:dyDescent="0.3">
      <c r="A1932" s="10">
        <v>783</v>
      </c>
      <c r="B1932" s="4" t="s">
        <v>129</v>
      </c>
      <c r="C1932" s="4" t="s">
        <v>130</v>
      </c>
      <c r="D1932" s="4" t="s">
        <v>1273</v>
      </c>
      <c r="E1932" s="4" t="s">
        <v>103</v>
      </c>
      <c r="F1932" s="4" t="s">
        <v>131</v>
      </c>
      <c r="G1932" s="4" t="s">
        <v>132</v>
      </c>
      <c r="H1932" s="4" t="s">
        <v>167</v>
      </c>
      <c r="I1932" s="5" t="s">
        <v>4274</v>
      </c>
      <c r="J1932" s="5" t="s">
        <v>459</v>
      </c>
      <c r="K1932" s="5" t="s">
        <v>4274</v>
      </c>
      <c r="L1932" s="5" t="s">
        <v>695</v>
      </c>
      <c r="M1932" s="4" t="s">
        <v>223</v>
      </c>
      <c r="N1932" s="4" t="s">
        <v>6155</v>
      </c>
      <c r="O1932" s="4" t="s">
        <v>170</v>
      </c>
      <c r="P1932" s="4" t="s">
        <v>6155</v>
      </c>
      <c r="Q1932" s="4" t="s">
        <v>6156</v>
      </c>
      <c r="R1932" s="5">
        <v>60639</v>
      </c>
      <c r="S1932" s="5">
        <v>30</v>
      </c>
      <c r="T1932" s="5">
        <v>30</v>
      </c>
      <c r="U1932" s="4" t="s">
        <v>4009</v>
      </c>
      <c r="V1932" s="4" t="s">
        <v>197</v>
      </c>
      <c r="W1932" s="4" t="s">
        <v>103</v>
      </c>
      <c r="X1932" s="4" t="s">
        <v>143</v>
      </c>
      <c r="Y1932" s="4" t="s">
        <v>388</v>
      </c>
      <c r="Z1932" t="str">
        <f t="shared" si="31"/>
        <v>Sep-23</v>
      </c>
    </row>
    <row r="1933" spans="1:26" ht="43.2" x14ac:dyDescent="0.3">
      <c r="A1933" s="10">
        <v>784</v>
      </c>
      <c r="B1933" s="4" t="s">
        <v>129</v>
      </c>
      <c r="C1933" s="4" t="s">
        <v>130</v>
      </c>
      <c r="D1933" s="4" t="s">
        <v>1273</v>
      </c>
      <c r="E1933" s="4" t="s">
        <v>103</v>
      </c>
      <c r="F1933" s="4" t="s">
        <v>131</v>
      </c>
      <c r="G1933" s="4" t="s">
        <v>132</v>
      </c>
      <c r="H1933" s="4" t="s">
        <v>167</v>
      </c>
      <c r="I1933" s="5" t="s">
        <v>4031</v>
      </c>
      <c r="J1933" s="5" t="s">
        <v>175</v>
      </c>
      <c r="K1933" s="5" t="s">
        <v>4031</v>
      </c>
      <c r="L1933" s="5" t="s">
        <v>176</v>
      </c>
      <c r="M1933" s="4" t="s">
        <v>223</v>
      </c>
      <c r="N1933" s="4" t="s">
        <v>6157</v>
      </c>
      <c r="O1933" s="4" t="s">
        <v>103</v>
      </c>
      <c r="P1933" s="4" t="s">
        <v>6158</v>
      </c>
      <c r="Q1933" s="4" t="s">
        <v>6159</v>
      </c>
      <c r="R1933" s="5">
        <v>60744</v>
      </c>
      <c r="S1933" s="5">
        <v>45</v>
      </c>
      <c r="T1933" s="5">
        <v>45</v>
      </c>
      <c r="U1933" s="4" t="s">
        <v>1371</v>
      </c>
      <c r="V1933" s="4" t="s">
        <v>142</v>
      </c>
      <c r="W1933" s="4" t="s">
        <v>103</v>
      </c>
      <c r="X1933" s="4" t="s">
        <v>143</v>
      </c>
      <c r="Y1933" s="4" t="s">
        <v>152</v>
      </c>
      <c r="Z1933" t="str">
        <f t="shared" si="31"/>
        <v>Sep-23</v>
      </c>
    </row>
    <row r="1934" spans="1:26" ht="43.2" x14ac:dyDescent="0.3">
      <c r="A1934" s="10">
        <v>785</v>
      </c>
      <c r="B1934" s="4" t="s">
        <v>129</v>
      </c>
      <c r="C1934" s="4" t="s">
        <v>130</v>
      </c>
      <c r="D1934" s="4" t="s">
        <v>1273</v>
      </c>
      <c r="E1934" s="4" t="s">
        <v>103</v>
      </c>
      <c r="F1934" s="4" t="s">
        <v>131</v>
      </c>
      <c r="G1934" s="4" t="s">
        <v>132</v>
      </c>
      <c r="H1934" s="4" t="s">
        <v>167</v>
      </c>
      <c r="I1934" s="5" t="s">
        <v>4066</v>
      </c>
      <c r="J1934" s="5" t="s">
        <v>155</v>
      </c>
      <c r="K1934" s="5" t="s">
        <v>4066</v>
      </c>
      <c r="L1934" s="5" t="s">
        <v>2590</v>
      </c>
      <c r="M1934" s="4" t="s">
        <v>223</v>
      </c>
      <c r="N1934" s="4" t="s">
        <v>6160</v>
      </c>
      <c r="O1934" s="4" t="s">
        <v>103</v>
      </c>
      <c r="P1934" s="4" t="s">
        <v>6161</v>
      </c>
      <c r="Q1934" s="4" t="s">
        <v>6162</v>
      </c>
      <c r="R1934" s="5">
        <v>60993</v>
      </c>
      <c r="S1934" s="5">
        <v>50</v>
      </c>
      <c r="T1934" s="5">
        <v>50</v>
      </c>
      <c r="U1934" s="4" t="s">
        <v>381</v>
      </c>
      <c r="V1934" s="4" t="s">
        <v>151</v>
      </c>
      <c r="W1934" s="4" t="s">
        <v>103</v>
      </c>
      <c r="X1934" s="4" t="s">
        <v>143</v>
      </c>
      <c r="Y1934" s="4" t="s">
        <v>152</v>
      </c>
      <c r="Z1934" t="str">
        <f t="shared" si="31"/>
        <v>Oct-23</v>
      </c>
    </row>
    <row r="1935" spans="1:26" ht="43.2" x14ac:dyDescent="0.3">
      <c r="A1935" s="10">
        <v>786</v>
      </c>
      <c r="B1935" s="4" t="s">
        <v>129</v>
      </c>
      <c r="C1935" s="4" t="s">
        <v>130</v>
      </c>
      <c r="D1935" s="4" t="s">
        <v>1273</v>
      </c>
      <c r="E1935" s="4" t="s">
        <v>103</v>
      </c>
      <c r="F1935" s="4" t="s">
        <v>131</v>
      </c>
      <c r="G1935" s="4" t="s">
        <v>132</v>
      </c>
      <c r="H1935" s="4" t="s">
        <v>167</v>
      </c>
      <c r="I1935" s="5" t="s">
        <v>4186</v>
      </c>
      <c r="J1935" s="5" t="s">
        <v>5400</v>
      </c>
      <c r="K1935" s="5" t="s">
        <v>4186</v>
      </c>
      <c r="L1935" s="5" t="s">
        <v>1773</v>
      </c>
      <c r="M1935" s="4" t="s">
        <v>203</v>
      </c>
      <c r="N1935" s="4" t="s">
        <v>1168</v>
      </c>
      <c r="O1935" s="4" t="s">
        <v>103</v>
      </c>
      <c r="P1935" s="4" t="s">
        <v>6163</v>
      </c>
      <c r="Q1935" s="4" t="s">
        <v>6164</v>
      </c>
      <c r="R1935" s="5">
        <v>60960</v>
      </c>
      <c r="S1935" s="5">
        <v>0</v>
      </c>
      <c r="T1935" s="5">
        <v>0</v>
      </c>
      <c r="U1935" s="4" t="s">
        <v>1713</v>
      </c>
      <c r="V1935" s="4" t="s">
        <v>151</v>
      </c>
      <c r="W1935" s="4" t="s">
        <v>103</v>
      </c>
      <c r="X1935" s="4" t="s">
        <v>143</v>
      </c>
      <c r="Y1935" s="4" t="s">
        <v>152</v>
      </c>
      <c r="Z1935" t="str">
        <f t="shared" si="31"/>
        <v>Oct-23</v>
      </c>
    </row>
    <row r="1936" spans="1:26" ht="43.2" x14ac:dyDescent="0.3">
      <c r="A1936" s="10">
        <v>787</v>
      </c>
      <c r="B1936" s="4" t="s">
        <v>129</v>
      </c>
      <c r="C1936" s="4" t="s">
        <v>130</v>
      </c>
      <c r="D1936" s="4" t="s">
        <v>1273</v>
      </c>
      <c r="E1936" s="4" t="s">
        <v>103</v>
      </c>
      <c r="F1936" s="4" t="s">
        <v>131</v>
      </c>
      <c r="G1936" s="4" t="s">
        <v>132</v>
      </c>
      <c r="H1936" s="4" t="s">
        <v>133</v>
      </c>
      <c r="I1936" s="5" t="s">
        <v>4368</v>
      </c>
      <c r="J1936" s="5" t="s">
        <v>302</v>
      </c>
      <c r="K1936" s="5" t="s">
        <v>4368</v>
      </c>
      <c r="L1936" s="5" t="s">
        <v>481</v>
      </c>
      <c r="M1936" s="4" t="s">
        <v>137</v>
      </c>
      <c r="N1936" s="4" t="s">
        <v>6165</v>
      </c>
      <c r="O1936" s="4" t="s">
        <v>103</v>
      </c>
      <c r="P1936" s="4" t="s">
        <v>6166</v>
      </c>
      <c r="Q1936" s="4" t="s">
        <v>6167</v>
      </c>
      <c r="R1936" s="5">
        <v>61194</v>
      </c>
      <c r="S1936" s="5">
        <v>80</v>
      </c>
      <c r="T1936" s="5">
        <v>80</v>
      </c>
      <c r="U1936" s="4" t="s">
        <v>6168</v>
      </c>
      <c r="V1936" s="4" t="s">
        <v>197</v>
      </c>
      <c r="W1936" s="4" t="s">
        <v>103</v>
      </c>
      <c r="X1936" s="4" t="s">
        <v>143</v>
      </c>
      <c r="Y1936" s="4" t="s">
        <v>159</v>
      </c>
      <c r="Z1936" t="str">
        <f t="shared" si="31"/>
        <v>Nov-23</v>
      </c>
    </row>
    <row r="1937" spans="1:26" ht="43.2" x14ac:dyDescent="0.3">
      <c r="A1937" s="10">
        <v>788</v>
      </c>
      <c r="B1937" s="4" t="s">
        <v>129</v>
      </c>
      <c r="C1937" s="4" t="s">
        <v>130</v>
      </c>
      <c r="D1937" s="4" t="s">
        <v>1273</v>
      </c>
      <c r="E1937" s="4" t="s">
        <v>103</v>
      </c>
      <c r="F1937" s="4" t="s">
        <v>131</v>
      </c>
      <c r="G1937" s="4" t="s">
        <v>132</v>
      </c>
      <c r="H1937" s="4" t="s">
        <v>167</v>
      </c>
      <c r="I1937" s="5" t="s">
        <v>4133</v>
      </c>
      <c r="J1937" s="5" t="s">
        <v>759</v>
      </c>
      <c r="K1937" s="5" t="s">
        <v>4133</v>
      </c>
      <c r="L1937" s="5" t="s">
        <v>760</v>
      </c>
      <c r="M1937" s="4" t="s">
        <v>223</v>
      </c>
      <c r="N1937" s="4" t="s">
        <v>1781</v>
      </c>
      <c r="O1937" s="4" t="s">
        <v>103</v>
      </c>
      <c r="P1937" s="4" t="s">
        <v>5600</v>
      </c>
      <c r="Q1937" s="4" t="s">
        <v>6169</v>
      </c>
      <c r="R1937" s="5">
        <v>61250</v>
      </c>
      <c r="S1937" s="5">
        <v>30</v>
      </c>
      <c r="T1937" s="5">
        <v>30</v>
      </c>
      <c r="U1937" s="4" t="s">
        <v>245</v>
      </c>
      <c r="V1937" s="4" t="s">
        <v>151</v>
      </c>
      <c r="W1937" s="4" t="s">
        <v>103</v>
      </c>
      <c r="X1937" s="4" t="s">
        <v>143</v>
      </c>
      <c r="Y1937" s="4" t="s">
        <v>152</v>
      </c>
      <c r="Z1937" t="str">
        <f t="shared" si="31"/>
        <v>Nov-23</v>
      </c>
    </row>
    <row r="1938" spans="1:26" ht="43.2" x14ac:dyDescent="0.3">
      <c r="A1938" s="10">
        <v>789</v>
      </c>
      <c r="B1938" s="4" t="s">
        <v>129</v>
      </c>
      <c r="C1938" s="4" t="s">
        <v>130</v>
      </c>
      <c r="D1938" s="4" t="s">
        <v>1558</v>
      </c>
      <c r="E1938" s="4" t="s">
        <v>103</v>
      </c>
      <c r="F1938" s="4" t="s">
        <v>131</v>
      </c>
      <c r="G1938" s="4" t="s">
        <v>132</v>
      </c>
      <c r="H1938" s="4" t="s">
        <v>167</v>
      </c>
      <c r="I1938" s="5" t="s">
        <v>4262</v>
      </c>
      <c r="J1938" s="5" t="s">
        <v>241</v>
      </c>
      <c r="K1938" s="5" t="s">
        <v>4262</v>
      </c>
      <c r="L1938" s="5" t="s">
        <v>242</v>
      </c>
      <c r="M1938" s="4" t="s">
        <v>223</v>
      </c>
      <c r="N1938" s="4" t="s">
        <v>6170</v>
      </c>
      <c r="O1938" s="4" t="s">
        <v>103</v>
      </c>
      <c r="P1938" s="4" t="s">
        <v>6171</v>
      </c>
      <c r="Q1938" s="4" t="s">
        <v>103</v>
      </c>
      <c r="R1938" s="5">
        <v>60620</v>
      </c>
      <c r="S1938" s="5">
        <v>30</v>
      </c>
      <c r="T1938" s="5">
        <v>30</v>
      </c>
      <c r="U1938" s="4" t="s">
        <v>103</v>
      </c>
      <c r="V1938" s="4" t="s">
        <v>151</v>
      </c>
      <c r="W1938" s="4" t="s">
        <v>103</v>
      </c>
      <c r="X1938" s="4" t="s">
        <v>143</v>
      </c>
      <c r="Y1938" s="4" t="s">
        <v>152</v>
      </c>
      <c r="Z1938" t="str">
        <f t="shared" si="31"/>
        <v>Sep-23</v>
      </c>
    </row>
    <row r="1939" spans="1:26" ht="43.2" x14ac:dyDescent="0.3">
      <c r="A1939" s="10">
        <v>790</v>
      </c>
      <c r="B1939" s="4" t="s">
        <v>129</v>
      </c>
      <c r="C1939" s="4" t="s">
        <v>130</v>
      </c>
      <c r="D1939" s="4" t="s">
        <v>1558</v>
      </c>
      <c r="E1939" s="4" t="s">
        <v>103</v>
      </c>
      <c r="F1939" s="4" t="s">
        <v>131</v>
      </c>
      <c r="G1939" s="4" t="s">
        <v>132</v>
      </c>
      <c r="H1939" s="4" t="s">
        <v>133</v>
      </c>
      <c r="I1939" s="5" t="s">
        <v>4130</v>
      </c>
      <c r="J1939" s="5" t="s">
        <v>262</v>
      </c>
      <c r="K1939" s="5" t="s">
        <v>4130</v>
      </c>
      <c r="L1939" s="5" t="s">
        <v>242</v>
      </c>
      <c r="M1939" s="4" t="s">
        <v>137</v>
      </c>
      <c r="N1939" s="4" t="s">
        <v>6172</v>
      </c>
      <c r="O1939" s="4" t="s">
        <v>103</v>
      </c>
      <c r="P1939" s="4" t="s">
        <v>6172</v>
      </c>
      <c r="Q1939" s="4" t="s">
        <v>6173</v>
      </c>
      <c r="R1939" s="5">
        <v>61187</v>
      </c>
      <c r="S1939" s="5">
        <v>40</v>
      </c>
      <c r="T1939" s="5">
        <v>40</v>
      </c>
      <c r="U1939" s="4" t="s">
        <v>6174</v>
      </c>
      <c r="V1939" s="4" t="s">
        <v>151</v>
      </c>
      <c r="W1939" s="4" t="s">
        <v>103</v>
      </c>
      <c r="X1939" s="4" t="s">
        <v>143</v>
      </c>
      <c r="Y1939" s="4">
        <v>68160</v>
      </c>
      <c r="Z1939" t="str">
        <f t="shared" si="31"/>
        <v>Nov-23</v>
      </c>
    </row>
    <row r="1940" spans="1:26" ht="43.2" x14ac:dyDescent="0.3">
      <c r="A1940" s="10">
        <v>791</v>
      </c>
      <c r="B1940" s="4" t="s">
        <v>129</v>
      </c>
      <c r="C1940" s="4" t="s">
        <v>130</v>
      </c>
      <c r="D1940" s="4" t="s">
        <v>1562</v>
      </c>
      <c r="E1940" s="4" t="s">
        <v>103</v>
      </c>
      <c r="F1940" s="4" t="s">
        <v>131</v>
      </c>
      <c r="G1940" s="4" t="s">
        <v>132</v>
      </c>
      <c r="H1940" s="4" t="s">
        <v>167</v>
      </c>
      <c r="I1940" s="5" t="s">
        <v>3996</v>
      </c>
      <c r="J1940" s="5" t="s">
        <v>315</v>
      </c>
      <c r="K1940" s="5" t="s">
        <v>3996</v>
      </c>
      <c r="L1940" s="5" t="s">
        <v>515</v>
      </c>
      <c r="M1940" s="4" t="s">
        <v>223</v>
      </c>
      <c r="N1940" s="4" t="s">
        <v>6175</v>
      </c>
      <c r="O1940" s="4" t="s">
        <v>103</v>
      </c>
      <c r="P1940" s="4" t="s">
        <v>6175</v>
      </c>
      <c r="Q1940" s="4" t="s">
        <v>6176</v>
      </c>
      <c r="R1940" s="5">
        <v>60390</v>
      </c>
      <c r="S1940" s="5">
        <v>20</v>
      </c>
      <c r="T1940" s="5">
        <v>20</v>
      </c>
      <c r="U1940" s="4" t="s">
        <v>207</v>
      </c>
      <c r="V1940" s="4" t="s">
        <v>197</v>
      </c>
      <c r="W1940" s="4" t="s">
        <v>103</v>
      </c>
      <c r="X1940" s="4" t="s">
        <v>143</v>
      </c>
      <c r="Y1940" s="4">
        <v>67573</v>
      </c>
      <c r="Z1940" t="str">
        <f t="shared" si="31"/>
        <v>Sep-23</v>
      </c>
    </row>
    <row r="1941" spans="1:26" ht="43.2" x14ac:dyDescent="0.3">
      <c r="A1941" s="10">
        <v>792</v>
      </c>
      <c r="B1941" s="4" t="s">
        <v>129</v>
      </c>
      <c r="C1941" s="4" t="s">
        <v>130</v>
      </c>
      <c r="D1941" s="4" t="s">
        <v>1562</v>
      </c>
      <c r="E1941" s="4" t="s">
        <v>103</v>
      </c>
      <c r="F1941" s="4" t="s">
        <v>131</v>
      </c>
      <c r="G1941" s="4" t="s">
        <v>132</v>
      </c>
      <c r="H1941" s="4" t="s">
        <v>167</v>
      </c>
      <c r="I1941" s="5" t="s">
        <v>4015</v>
      </c>
      <c r="J1941" s="5" t="s">
        <v>222</v>
      </c>
      <c r="K1941" s="5" t="s">
        <v>4015</v>
      </c>
      <c r="L1941" s="5" t="s">
        <v>459</v>
      </c>
      <c r="M1941" s="4" t="s">
        <v>223</v>
      </c>
      <c r="N1941" s="4" t="s">
        <v>6177</v>
      </c>
      <c r="O1941" s="4" t="s">
        <v>103</v>
      </c>
      <c r="P1941" s="4" t="s">
        <v>6178</v>
      </c>
      <c r="Q1941" s="4" t="s">
        <v>6179</v>
      </c>
      <c r="R1941" s="5">
        <v>60464</v>
      </c>
      <c r="S1941" s="5">
        <v>30</v>
      </c>
      <c r="T1941" s="5">
        <v>30</v>
      </c>
      <c r="U1941" s="4" t="s">
        <v>1713</v>
      </c>
      <c r="V1941" s="4" t="s">
        <v>197</v>
      </c>
      <c r="W1941" s="4" t="s">
        <v>103</v>
      </c>
      <c r="X1941" s="4" t="s">
        <v>143</v>
      </c>
      <c r="Y1941" s="4" t="s">
        <v>152</v>
      </c>
      <c r="Z1941" t="str">
        <f t="shared" si="31"/>
        <v>Sep-23</v>
      </c>
    </row>
    <row r="1942" spans="1:26" ht="43.2" x14ac:dyDescent="0.3">
      <c r="A1942" s="10">
        <v>793</v>
      </c>
      <c r="B1942" s="4" t="s">
        <v>129</v>
      </c>
      <c r="C1942" s="4" t="s">
        <v>130</v>
      </c>
      <c r="D1942" s="4" t="s">
        <v>1562</v>
      </c>
      <c r="E1942" s="4" t="s">
        <v>103</v>
      </c>
      <c r="F1942" s="4" t="s">
        <v>131</v>
      </c>
      <c r="G1942" s="4" t="s">
        <v>132</v>
      </c>
      <c r="H1942" s="4" t="s">
        <v>167</v>
      </c>
      <c r="I1942" s="5" t="s">
        <v>4262</v>
      </c>
      <c r="J1942" s="5" t="s">
        <v>2249</v>
      </c>
      <c r="K1942" s="5" t="s">
        <v>4262</v>
      </c>
      <c r="L1942" s="5" t="s">
        <v>2034</v>
      </c>
      <c r="M1942" s="4" t="s">
        <v>223</v>
      </c>
      <c r="N1942" s="4" t="s">
        <v>6180</v>
      </c>
      <c r="O1942" s="4" t="s">
        <v>103</v>
      </c>
      <c r="P1942" s="4" t="s">
        <v>6181</v>
      </c>
      <c r="Q1942" s="4" t="s">
        <v>6182</v>
      </c>
      <c r="R1942" s="5">
        <v>60632</v>
      </c>
      <c r="S1942" s="5">
        <v>25</v>
      </c>
      <c r="T1942" s="5">
        <v>25</v>
      </c>
      <c r="U1942" s="4" t="s">
        <v>6183</v>
      </c>
      <c r="V1942" s="4" t="s">
        <v>142</v>
      </c>
      <c r="W1942" s="4" t="s">
        <v>103</v>
      </c>
      <c r="X1942" s="4" t="s">
        <v>143</v>
      </c>
      <c r="Y1942" s="4">
        <v>66639</v>
      </c>
      <c r="Z1942" t="str">
        <f t="shared" si="31"/>
        <v>Sep-23</v>
      </c>
    </row>
    <row r="1943" spans="1:26" ht="43.2" x14ac:dyDescent="0.3">
      <c r="A1943" s="10">
        <v>794</v>
      </c>
      <c r="B1943" s="4" t="s">
        <v>129</v>
      </c>
      <c r="C1943" s="4" t="s">
        <v>130</v>
      </c>
      <c r="D1943" s="4" t="s">
        <v>1562</v>
      </c>
      <c r="E1943" s="4" t="s">
        <v>103</v>
      </c>
      <c r="F1943" s="4" t="s">
        <v>131</v>
      </c>
      <c r="G1943" s="4" t="s">
        <v>132</v>
      </c>
      <c r="H1943" s="4" t="s">
        <v>167</v>
      </c>
      <c r="I1943" s="5" t="s">
        <v>4274</v>
      </c>
      <c r="J1943" s="5" t="s">
        <v>1309</v>
      </c>
      <c r="K1943" s="5" t="s">
        <v>4274</v>
      </c>
      <c r="L1943" s="5" t="s">
        <v>235</v>
      </c>
      <c r="M1943" s="4" t="s">
        <v>223</v>
      </c>
      <c r="N1943" s="4" t="s">
        <v>6184</v>
      </c>
      <c r="O1943" s="4" t="s">
        <v>103</v>
      </c>
      <c r="P1943" s="4" t="s">
        <v>6184</v>
      </c>
      <c r="Q1943" s="4" t="s">
        <v>6185</v>
      </c>
      <c r="R1943" s="5">
        <v>60640</v>
      </c>
      <c r="S1943" s="5">
        <v>45</v>
      </c>
      <c r="T1943" s="5">
        <v>45</v>
      </c>
      <c r="U1943" s="4" t="s">
        <v>4009</v>
      </c>
      <c r="V1943" s="4" t="s">
        <v>197</v>
      </c>
      <c r="W1943" s="4" t="s">
        <v>103</v>
      </c>
      <c r="X1943" s="4" t="s">
        <v>143</v>
      </c>
      <c r="Y1943" s="4">
        <v>66647</v>
      </c>
      <c r="Z1943" t="str">
        <f t="shared" si="31"/>
        <v>Sep-23</v>
      </c>
    </row>
    <row r="1944" spans="1:26" ht="57.6" x14ac:dyDescent="0.3">
      <c r="A1944" s="10">
        <v>795</v>
      </c>
      <c r="B1944" s="4" t="s">
        <v>129</v>
      </c>
      <c r="C1944" s="4" t="s">
        <v>130</v>
      </c>
      <c r="D1944" s="4" t="s">
        <v>1562</v>
      </c>
      <c r="E1944" s="4" t="s">
        <v>103</v>
      </c>
      <c r="F1944" s="4" t="s">
        <v>131</v>
      </c>
      <c r="G1944" s="4" t="s">
        <v>132</v>
      </c>
      <c r="H1944" s="4" t="s">
        <v>133</v>
      </c>
      <c r="I1944" s="5" t="s">
        <v>4282</v>
      </c>
      <c r="J1944" s="5" t="s">
        <v>764</v>
      </c>
      <c r="K1944" s="5" t="s">
        <v>4282</v>
      </c>
      <c r="L1944" s="5" t="s">
        <v>6186</v>
      </c>
      <c r="M1944" s="4" t="s">
        <v>137</v>
      </c>
      <c r="N1944" s="4" t="s">
        <v>6187</v>
      </c>
      <c r="O1944" s="4" t="s">
        <v>103</v>
      </c>
      <c r="P1944" s="4" t="s">
        <v>6188</v>
      </c>
      <c r="Q1944" s="4" t="s">
        <v>6188</v>
      </c>
      <c r="R1944" s="5">
        <v>60711</v>
      </c>
      <c r="S1944" s="5">
        <v>33</v>
      </c>
      <c r="T1944" s="5">
        <v>33</v>
      </c>
      <c r="U1944" s="4" t="s">
        <v>4065</v>
      </c>
      <c r="V1944" s="4" t="s">
        <v>142</v>
      </c>
      <c r="W1944" s="4" t="s">
        <v>103</v>
      </c>
      <c r="X1944" s="4" t="s">
        <v>143</v>
      </c>
      <c r="Y1944" s="4">
        <v>66663</v>
      </c>
      <c r="Z1944" t="str">
        <f t="shared" si="31"/>
        <v>Sep-23</v>
      </c>
    </row>
    <row r="1945" spans="1:26" ht="43.2" x14ac:dyDescent="0.3">
      <c r="A1945" s="10">
        <v>796</v>
      </c>
      <c r="B1945" s="4" t="s">
        <v>129</v>
      </c>
      <c r="C1945" s="4" t="s">
        <v>130</v>
      </c>
      <c r="D1945" s="4" t="s">
        <v>1562</v>
      </c>
      <c r="E1945" s="4" t="s">
        <v>103</v>
      </c>
      <c r="F1945" s="4" t="s">
        <v>131</v>
      </c>
      <c r="G1945" s="4" t="s">
        <v>132</v>
      </c>
      <c r="H1945" s="4" t="s">
        <v>167</v>
      </c>
      <c r="I1945" s="5" t="s">
        <v>4066</v>
      </c>
      <c r="J1945" s="5" t="s">
        <v>906</v>
      </c>
      <c r="K1945" s="5" t="s">
        <v>4066</v>
      </c>
      <c r="L1945" s="5" t="s">
        <v>652</v>
      </c>
      <c r="M1945" s="4" t="s">
        <v>203</v>
      </c>
      <c r="N1945" s="4" t="s">
        <v>6189</v>
      </c>
      <c r="O1945" s="4" t="s">
        <v>103</v>
      </c>
      <c r="P1945" s="4" t="s">
        <v>6190</v>
      </c>
      <c r="Q1945" s="4" t="s">
        <v>6191</v>
      </c>
      <c r="R1945" s="5">
        <v>60860</v>
      </c>
      <c r="S1945" s="5">
        <v>0</v>
      </c>
      <c r="T1945" s="5">
        <v>0</v>
      </c>
      <c r="U1945" s="4" t="s">
        <v>207</v>
      </c>
      <c r="V1945" s="4" t="s">
        <v>142</v>
      </c>
      <c r="W1945" s="4" t="s">
        <v>103</v>
      </c>
      <c r="X1945" s="4" t="s">
        <v>143</v>
      </c>
      <c r="Y1945" s="4" t="s">
        <v>152</v>
      </c>
      <c r="Z1945" t="str">
        <f t="shared" si="31"/>
        <v>Oct-23</v>
      </c>
    </row>
    <row r="1946" spans="1:26" ht="43.2" x14ac:dyDescent="0.3">
      <c r="A1946" s="10">
        <v>797</v>
      </c>
      <c r="B1946" s="4" t="s">
        <v>129</v>
      </c>
      <c r="C1946" s="4" t="s">
        <v>130</v>
      </c>
      <c r="D1946" s="4" t="s">
        <v>1562</v>
      </c>
      <c r="E1946" s="4" t="s">
        <v>103</v>
      </c>
      <c r="F1946" s="4" t="s">
        <v>131</v>
      </c>
      <c r="G1946" s="4" t="s">
        <v>166</v>
      </c>
      <c r="H1946" s="4" t="s">
        <v>167</v>
      </c>
      <c r="I1946" s="5" t="s">
        <v>4066</v>
      </c>
      <c r="J1946" s="5" t="s">
        <v>229</v>
      </c>
      <c r="K1946" s="5" t="s">
        <v>4066</v>
      </c>
      <c r="L1946" s="5" t="s">
        <v>222</v>
      </c>
      <c r="M1946" s="4" t="s">
        <v>168</v>
      </c>
      <c r="N1946" s="4" t="s">
        <v>6192</v>
      </c>
      <c r="O1946" s="4" t="s">
        <v>1030</v>
      </c>
      <c r="P1946" s="4" t="s">
        <v>6192</v>
      </c>
      <c r="Q1946" s="4" t="s">
        <v>6193</v>
      </c>
      <c r="R1946" s="5">
        <v>60829</v>
      </c>
      <c r="S1946" s="5">
        <v>30</v>
      </c>
      <c r="T1946" s="5">
        <v>30</v>
      </c>
      <c r="U1946" s="4" t="s">
        <v>5231</v>
      </c>
      <c r="V1946" s="4" t="s">
        <v>197</v>
      </c>
      <c r="W1946" s="4" t="s">
        <v>103</v>
      </c>
      <c r="X1946" s="4" t="s">
        <v>143</v>
      </c>
      <c r="Y1946" s="4" t="s">
        <v>103</v>
      </c>
      <c r="Z1946" t="str">
        <f t="shared" si="31"/>
        <v>Oct-23</v>
      </c>
    </row>
    <row r="1947" spans="1:26" ht="43.2" x14ac:dyDescent="0.3">
      <c r="A1947" s="10">
        <v>798</v>
      </c>
      <c r="B1947" s="4" t="s">
        <v>129</v>
      </c>
      <c r="C1947" s="4" t="s">
        <v>130</v>
      </c>
      <c r="D1947" s="4" t="s">
        <v>1562</v>
      </c>
      <c r="E1947" s="4" t="s">
        <v>103</v>
      </c>
      <c r="F1947" s="4" t="s">
        <v>131</v>
      </c>
      <c r="G1947" s="4" t="s">
        <v>166</v>
      </c>
      <c r="H1947" s="4" t="s">
        <v>133</v>
      </c>
      <c r="I1947" s="5" t="s">
        <v>4119</v>
      </c>
      <c r="J1947" s="5" t="s">
        <v>582</v>
      </c>
      <c r="K1947" s="5" t="s">
        <v>4119</v>
      </c>
      <c r="L1947" s="5" t="s">
        <v>1975</v>
      </c>
      <c r="M1947" s="4" t="s">
        <v>263</v>
      </c>
      <c r="N1947" s="4" t="s">
        <v>6194</v>
      </c>
      <c r="O1947" s="4" t="s">
        <v>103</v>
      </c>
      <c r="P1947" s="4" t="s">
        <v>6195</v>
      </c>
      <c r="Q1947" s="4" t="s">
        <v>6196</v>
      </c>
      <c r="R1947" s="5">
        <v>61122</v>
      </c>
      <c r="S1947" s="5">
        <v>60</v>
      </c>
      <c r="T1947" s="5">
        <v>60</v>
      </c>
      <c r="U1947" s="4" t="s">
        <v>4808</v>
      </c>
      <c r="V1947" s="4" t="s">
        <v>151</v>
      </c>
      <c r="W1947" s="4" t="s">
        <v>103</v>
      </c>
      <c r="X1947" s="4" t="s">
        <v>143</v>
      </c>
      <c r="Y1947" s="4" t="s">
        <v>103</v>
      </c>
      <c r="Z1947" t="str">
        <f t="shared" si="31"/>
        <v>Nov-23</v>
      </c>
    </row>
    <row r="1948" spans="1:26" ht="43.2" x14ac:dyDescent="0.3">
      <c r="A1948" s="10">
        <v>799</v>
      </c>
      <c r="B1948" s="4" t="s">
        <v>129</v>
      </c>
      <c r="C1948" s="4" t="s">
        <v>130</v>
      </c>
      <c r="D1948" s="4" t="s">
        <v>1562</v>
      </c>
      <c r="E1948" s="4" t="s">
        <v>103</v>
      </c>
      <c r="F1948" s="4" t="s">
        <v>131</v>
      </c>
      <c r="G1948" s="4" t="s">
        <v>132</v>
      </c>
      <c r="H1948" s="4" t="s">
        <v>133</v>
      </c>
      <c r="I1948" s="5" t="s">
        <v>4488</v>
      </c>
      <c r="J1948" s="5" t="s">
        <v>1250</v>
      </c>
      <c r="K1948" s="5" t="s">
        <v>4488</v>
      </c>
      <c r="L1948" s="5" t="s">
        <v>6197</v>
      </c>
      <c r="M1948" s="4" t="s">
        <v>137</v>
      </c>
      <c r="N1948" s="4" t="s">
        <v>6198</v>
      </c>
      <c r="O1948" s="4" t="s">
        <v>103</v>
      </c>
      <c r="P1948" s="4" t="s">
        <v>6199</v>
      </c>
      <c r="Q1948" s="4" t="s">
        <v>6200</v>
      </c>
      <c r="R1948" s="5">
        <v>61237</v>
      </c>
      <c r="S1948" s="5">
        <v>32</v>
      </c>
      <c r="T1948" s="5">
        <v>32</v>
      </c>
      <c r="U1948" s="4" t="s">
        <v>4482</v>
      </c>
      <c r="V1948" s="4" t="s">
        <v>142</v>
      </c>
      <c r="W1948" s="4" t="s">
        <v>103</v>
      </c>
      <c r="X1948" s="4" t="s">
        <v>143</v>
      </c>
      <c r="Y1948" s="4" t="s">
        <v>152</v>
      </c>
      <c r="Z1948" t="str">
        <f t="shared" si="31"/>
        <v>Nov-23</v>
      </c>
    </row>
    <row r="1949" spans="1:26" ht="43.2" x14ac:dyDescent="0.3">
      <c r="A1949" s="10">
        <v>800</v>
      </c>
      <c r="B1949" s="4" t="s">
        <v>129</v>
      </c>
      <c r="C1949" s="4" t="s">
        <v>130</v>
      </c>
      <c r="D1949" s="4" t="s">
        <v>1562</v>
      </c>
      <c r="E1949" s="4" t="s">
        <v>103</v>
      </c>
      <c r="F1949" s="4" t="s">
        <v>131</v>
      </c>
      <c r="G1949" s="4" t="s">
        <v>132</v>
      </c>
      <c r="H1949" s="4" t="s">
        <v>167</v>
      </c>
      <c r="I1949" s="5" t="s">
        <v>4195</v>
      </c>
      <c r="J1949" s="5" t="s">
        <v>279</v>
      </c>
      <c r="K1949" s="5" t="s">
        <v>4195</v>
      </c>
      <c r="L1949" s="5" t="s">
        <v>467</v>
      </c>
      <c r="M1949" s="4" t="s">
        <v>223</v>
      </c>
      <c r="N1949" s="4" t="s">
        <v>6201</v>
      </c>
      <c r="O1949" s="4" t="s">
        <v>103</v>
      </c>
      <c r="P1949" s="4" t="s">
        <v>6202</v>
      </c>
      <c r="Q1949" s="4" t="s">
        <v>6203</v>
      </c>
      <c r="R1949" s="5">
        <v>61312</v>
      </c>
      <c r="S1949" s="5">
        <v>30</v>
      </c>
      <c r="T1949" s="5">
        <v>30</v>
      </c>
      <c r="U1949" s="4" t="s">
        <v>370</v>
      </c>
      <c r="V1949" s="4" t="s">
        <v>151</v>
      </c>
      <c r="W1949" s="4" t="s">
        <v>103</v>
      </c>
      <c r="X1949" s="4" t="s">
        <v>143</v>
      </c>
      <c r="Y1949" s="4" t="s">
        <v>152</v>
      </c>
      <c r="Z1949" t="str">
        <f t="shared" si="31"/>
        <v>Dec-23</v>
      </c>
    </row>
    <row r="1950" spans="1:26" ht="43.2" x14ac:dyDescent="0.3">
      <c r="A1950" s="10">
        <v>801</v>
      </c>
      <c r="B1950" s="4" t="s">
        <v>129</v>
      </c>
      <c r="C1950" s="4" t="s">
        <v>130</v>
      </c>
      <c r="D1950" s="4" t="s">
        <v>1562</v>
      </c>
      <c r="E1950" s="4" t="s">
        <v>103</v>
      </c>
      <c r="F1950" s="4" t="s">
        <v>131</v>
      </c>
      <c r="G1950" s="4" t="s">
        <v>132</v>
      </c>
      <c r="H1950" s="4" t="s">
        <v>133</v>
      </c>
      <c r="I1950" s="5" t="s">
        <v>4502</v>
      </c>
      <c r="J1950" s="5" t="s">
        <v>435</v>
      </c>
      <c r="K1950" s="5" t="s">
        <v>4502</v>
      </c>
      <c r="L1950" s="5" t="s">
        <v>331</v>
      </c>
      <c r="M1950" s="4" t="s">
        <v>137</v>
      </c>
      <c r="N1950" s="4" t="s">
        <v>6204</v>
      </c>
      <c r="O1950" s="4" t="s">
        <v>103</v>
      </c>
      <c r="P1950" s="4" t="s">
        <v>6205</v>
      </c>
      <c r="Q1950" s="4" t="s">
        <v>6206</v>
      </c>
      <c r="R1950" s="5">
        <v>61333</v>
      </c>
      <c r="S1950" s="5">
        <v>30</v>
      </c>
      <c r="T1950" s="5">
        <v>30</v>
      </c>
      <c r="U1950" s="4" t="s">
        <v>1384</v>
      </c>
      <c r="V1950" s="4" t="s">
        <v>197</v>
      </c>
      <c r="W1950" s="4" t="s">
        <v>103</v>
      </c>
      <c r="X1950" s="4" t="s">
        <v>143</v>
      </c>
      <c r="Y1950" s="4">
        <v>70039</v>
      </c>
      <c r="Z1950" t="str">
        <f t="shared" si="31"/>
        <v>Dec-23</v>
      </c>
    </row>
    <row r="1951" spans="1:26" ht="43.2" x14ac:dyDescent="0.3">
      <c r="A1951" s="10">
        <v>802</v>
      </c>
      <c r="B1951" s="4" t="s">
        <v>129</v>
      </c>
      <c r="C1951" s="4" t="s">
        <v>130</v>
      </c>
      <c r="D1951" s="4" t="s">
        <v>1562</v>
      </c>
      <c r="E1951" s="4" t="s">
        <v>103</v>
      </c>
      <c r="F1951" s="4" t="s">
        <v>131</v>
      </c>
      <c r="G1951" s="4" t="s">
        <v>132</v>
      </c>
      <c r="H1951" s="4" t="s">
        <v>133</v>
      </c>
      <c r="I1951" s="5" t="s">
        <v>4147</v>
      </c>
      <c r="J1951" s="5" t="s">
        <v>2034</v>
      </c>
      <c r="K1951" s="5" t="s">
        <v>4147</v>
      </c>
      <c r="L1951" s="5" t="s">
        <v>4226</v>
      </c>
      <c r="M1951" s="4" t="s">
        <v>137</v>
      </c>
      <c r="N1951" s="4" t="s">
        <v>6207</v>
      </c>
      <c r="O1951" s="4" t="s">
        <v>103</v>
      </c>
      <c r="P1951" s="4" t="s">
        <v>6208</v>
      </c>
      <c r="Q1951" s="4" t="s">
        <v>6208</v>
      </c>
      <c r="R1951" s="5">
        <v>61370</v>
      </c>
      <c r="S1951" s="5">
        <v>30</v>
      </c>
      <c r="T1951" s="5">
        <v>30</v>
      </c>
      <c r="U1951" s="4" t="s">
        <v>6209</v>
      </c>
      <c r="V1951" s="4" t="s">
        <v>142</v>
      </c>
      <c r="W1951" s="4" t="s">
        <v>103</v>
      </c>
      <c r="X1951" s="4" t="s">
        <v>143</v>
      </c>
      <c r="Y1951" s="4" t="s">
        <v>152</v>
      </c>
      <c r="Z1951" t="str">
        <f t="shared" si="31"/>
        <v>Dec-23</v>
      </c>
    </row>
    <row r="1952" spans="1:26" ht="43.2" x14ac:dyDescent="0.3">
      <c r="A1952" s="10">
        <v>803</v>
      </c>
      <c r="B1952" s="4" t="s">
        <v>129</v>
      </c>
      <c r="C1952" s="4" t="s">
        <v>529</v>
      </c>
      <c r="D1952" s="4" t="s">
        <v>1265</v>
      </c>
      <c r="E1952" s="4" t="s">
        <v>103</v>
      </c>
      <c r="F1952" s="4" t="s">
        <v>131</v>
      </c>
      <c r="G1952" s="4" t="s">
        <v>132</v>
      </c>
      <c r="H1952" s="4" t="s">
        <v>167</v>
      </c>
      <c r="I1952" s="5" t="s">
        <v>4246</v>
      </c>
      <c r="J1952" s="5" t="s">
        <v>216</v>
      </c>
      <c r="K1952" s="5" t="s">
        <v>4246</v>
      </c>
      <c r="L1952" s="5" t="s">
        <v>202</v>
      </c>
      <c r="M1952" s="4" t="s">
        <v>203</v>
      </c>
      <c r="N1952" s="4" t="s">
        <v>2938</v>
      </c>
      <c r="O1952" s="4" t="s">
        <v>103</v>
      </c>
      <c r="P1952" s="4" t="s">
        <v>6210</v>
      </c>
      <c r="Q1952" s="4" t="s">
        <v>6211</v>
      </c>
      <c r="R1952" s="5">
        <v>60504</v>
      </c>
      <c r="S1952" s="5">
        <v>0</v>
      </c>
      <c r="T1952" s="5">
        <v>0</v>
      </c>
      <c r="U1952" s="4" t="s">
        <v>381</v>
      </c>
      <c r="V1952" s="4" t="s">
        <v>197</v>
      </c>
      <c r="W1952" s="4" t="s">
        <v>103</v>
      </c>
      <c r="X1952" s="4" t="s">
        <v>143</v>
      </c>
      <c r="Y1952" s="4">
        <v>66602</v>
      </c>
      <c r="Z1952" t="str">
        <f t="shared" si="31"/>
        <v>Sep-23</v>
      </c>
    </row>
    <row r="1953" spans="1:26" ht="43.2" x14ac:dyDescent="0.3">
      <c r="A1953" s="10">
        <v>804</v>
      </c>
      <c r="B1953" s="4" t="s">
        <v>129</v>
      </c>
      <c r="C1953" s="4" t="s">
        <v>529</v>
      </c>
      <c r="D1953" s="4" t="s">
        <v>1265</v>
      </c>
      <c r="E1953" s="4" t="s">
        <v>103</v>
      </c>
      <c r="F1953" s="4" t="s">
        <v>131</v>
      </c>
      <c r="G1953" s="4" t="s">
        <v>132</v>
      </c>
      <c r="H1953" s="4" t="s">
        <v>167</v>
      </c>
      <c r="I1953" s="5" t="s">
        <v>4082</v>
      </c>
      <c r="J1953" s="5" t="s">
        <v>365</v>
      </c>
      <c r="K1953" s="5" t="s">
        <v>4082</v>
      </c>
      <c r="L1953" s="5" t="s">
        <v>759</v>
      </c>
      <c r="M1953" s="4" t="s">
        <v>223</v>
      </c>
      <c r="N1953" s="4" t="s">
        <v>1167</v>
      </c>
      <c r="O1953" s="4" t="s">
        <v>103</v>
      </c>
      <c r="P1953" s="4" t="s">
        <v>5600</v>
      </c>
      <c r="Q1953" s="4" t="s">
        <v>6212</v>
      </c>
      <c r="R1953" s="5">
        <v>61040</v>
      </c>
      <c r="S1953" s="5">
        <v>30</v>
      </c>
      <c r="T1953" s="5">
        <v>30</v>
      </c>
      <c r="U1953" s="4" t="s">
        <v>370</v>
      </c>
      <c r="V1953" s="4" t="s">
        <v>151</v>
      </c>
      <c r="W1953" s="4" t="s">
        <v>103</v>
      </c>
      <c r="X1953" s="4" t="s">
        <v>143</v>
      </c>
      <c r="Y1953" s="4">
        <v>67924</v>
      </c>
      <c r="Z1953" t="str">
        <f t="shared" si="31"/>
        <v>Oct-23</v>
      </c>
    </row>
    <row r="1954" spans="1:26" ht="129.6" x14ac:dyDescent="0.3">
      <c r="A1954" s="10">
        <v>805</v>
      </c>
      <c r="B1954" s="4" t="s">
        <v>129</v>
      </c>
      <c r="C1954" s="4" t="s">
        <v>529</v>
      </c>
      <c r="D1954" s="4" t="s">
        <v>1268</v>
      </c>
      <c r="E1954" s="4" t="s">
        <v>103</v>
      </c>
      <c r="F1954" s="4" t="s">
        <v>131</v>
      </c>
      <c r="G1954" s="4" t="s">
        <v>166</v>
      </c>
      <c r="H1954" s="4" t="s">
        <v>167</v>
      </c>
      <c r="I1954" s="5" t="s">
        <v>3977</v>
      </c>
      <c r="J1954" s="5" t="s">
        <v>182</v>
      </c>
      <c r="K1954" s="5" t="s">
        <v>3984</v>
      </c>
      <c r="L1954" s="5" t="s">
        <v>191</v>
      </c>
      <c r="M1954" s="4" t="s">
        <v>168</v>
      </c>
      <c r="N1954" s="4" t="s">
        <v>6213</v>
      </c>
      <c r="O1954" s="4" t="s">
        <v>103</v>
      </c>
      <c r="P1954" s="4" t="s">
        <v>6213</v>
      </c>
      <c r="Q1954" s="4" t="s">
        <v>6214</v>
      </c>
      <c r="R1954" s="5">
        <v>60340</v>
      </c>
      <c r="S1954" s="5">
        <v>2340</v>
      </c>
      <c r="T1954" s="5">
        <v>2340</v>
      </c>
      <c r="U1954" s="4" t="s">
        <v>207</v>
      </c>
      <c r="V1954" s="4" t="s">
        <v>142</v>
      </c>
      <c r="W1954" s="4" t="s">
        <v>103</v>
      </c>
      <c r="X1954" s="4" t="s">
        <v>143</v>
      </c>
      <c r="Y1954" s="4" t="s">
        <v>152</v>
      </c>
      <c r="Z1954" t="str">
        <f t="shared" si="31"/>
        <v>Sep-23</v>
      </c>
    </row>
    <row r="1955" spans="1:26" ht="43.2" x14ac:dyDescent="0.3">
      <c r="A1955" s="10">
        <v>806</v>
      </c>
      <c r="B1955" s="4" t="s">
        <v>129</v>
      </c>
      <c r="C1955" s="4" t="s">
        <v>529</v>
      </c>
      <c r="D1955" s="4" t="s">
        <v>1268</v>
      </c>
      <c r="E1955" s="4" t="s">
        <v>103</v>
      </c>
      <c r="F1955" s="4" t="s">
        <v>131</v>
      </c>
      <c r="G1955" s="4" t="s">
        <v>132</v>
      </c>
      <c r="H1955" s="4" t="s">
        <v>133</v>
      </c>
      <c r="I1955" s="5" t="s">
        <v>3985</v>
      </c>
      <c r="J1955" s="5" t="s">
        <v>182</v>
      </c>
      <c r="K1955" s="5" t="s">
        <v>3985</v>
      </c>
      <c r="L1955" s="5" t="s">
        <v>2462</v>
      </c>
      <c r="M1955" s="4" t="s">
        <v>137</v>
      </c>
      <c r="N1955" s="4" t="s">
        <v>6215</v>
      </c>
      <c r="O1955" s="4" t="s">
        <v>103</v>
      </c>
      <c r="P1955" s="4" t="s">
        <v>6216</v>
      </c>
      <c r="Q1955" s="4" t="s">
        <v>6217</v>
      </c>
      <c r="R1955" s="5">
        <v>60368</v>
      </c>
      <c r="S1955" s="5">
        <v>35</v>
      </c>
      <c r="T1955" s="5">
        <v>35</v>
      </c>
      <c r="U1955" s="4" t="s">
        <v>1050</v>
      </c>
      <c r="V1955" s="4" t="s">
        <v>142</v>
      </c>
      <c r="W1955" s="4" t="s">
        <v>103</v>
      </c>
      <c r="X1955" s="4" t="s">
        <v>143</v>
      </c>
      <c r="Y1955" s="4" t="s">
        <v>152</v>
      </c>
      <c r="Z1955" t="str">
        <f t="shared" si="31"/>
        <v>Sep-23</v>
      </c>
    </row>
    <row r="1956" spans="1:26" ht="43.2" x14ac:dyDescent="0.3">
      <c r="A1956" s="10">
        <v>807</v>
      </c>
      <c r="B1956" s="4" t="s">
        <v>129</v>
      </c>
      <c r="C1956" s="4" t="s">
        <v>529</v>
      </c>
      <c r="D1956" s="4" t="s">
        <v>1268</v>
      </c>
      <c r="E1956" s="4" t="s">
        <v>103</v>
      </c>
      <c r="F1956" s="4" t="s">
        <v>131</v>
      </c>
      <c r="G1956" s="4" t="s">
        <v>132</v>
      </c>
      <c r="H1956" s="4" t="s">
        <v>167</v>
      </c>
      <c r="I1956" s="5" t="s">
        <v>3996</v>
      </c>
      <c r="J1956" s="5" t="s">
        <v>2462</v>
      </c>
      <c r="K1956" s="5" t="s">
        <v>3996</v>
      </c>
      <c r="L1956" s="5" t="s">
        <v>1171</v>
      </c>
      <c r="M1956" s="4" t="s">
        <v>223</v>
      </c>
      <c r="N1956" s="4" t="s">
        <v>1482</v>
      </c>
      <c r="O1956" s="4" t="s">
        <v>103</v>
      </c>
      <c r="P1956" s="4" t="s">
        <v>5493</v>
      </c>
      <c r="Q1956" s="4" t="s">
        <v>6218</v>
      </c>
      <c r="R1956" s="5">
        <v>60381</v>
      </c>
      <c r="S1956" s="5">
        <v>20</v>
      </c>
      <c r="T1956" s="5">
        <v>20</v>
      </c>
      <c r="U1956" s="4" t="s">
        <v>663</v>
      </c>
      <c r="V1956" s="4" t="s">
        <v>142</v>
      </c>
      <c r="W1956" s="4" t="s">
        <v>103</v>
      </c>
      <c r="X1956" s="4" t="s">
        <v>143</v>
      </c>
      <c r="Y1956" s="4">
        <v>67571</v>
      </c>
      <c r="Z1956" t="str">
        <f t="shared" si="31"/>
        <v>Sep-23</v>
      </c>
    </row>
    <row r="1957" spans="1:26" ht="57.6" x14ac:dyDescent="0.3">
      <c r="A1957" s="10">
        <v>808</v>
      </c>
      <c r="B1957" s="4" t="s">
        <v>129</v>
      </c>
      <c r="C1957" s="4" t="s">
        <v>529</v>
      </c>
      <c r="D1957" s="4" t="s">
        <v>1268</v>
      </c>
      <c r="E1957" s="4" t="s">
        <v>103</v>
      </c>
      <c r="F1957" s="4" t="s">
        <v>131</v>
      </c>
      <c r="G1957" s="4" t="s">
        <v>132</v>
      </c>
      <c r="H1957" s="4" t="s">
        <v>167</v>
      </c>
      <c r="I1957" s="5" t="s">
        <v>4006</v>
      </c>
      <c r="J1957" s="5" t="s">
        <v>695</v>
      </c>
      <c r="K1957" s="5" t="s">
        <v>4006</v>
      </c>
      <c r="L1957" s="5" t="s">
        <v>235</v>
      </c>
      <c r="M1957" s="4" t="s">
        <v>223</v>
      </c>
      <c r="N1957" s="4" t="s">
        <v>1395</v>
      </c>
      <c r="O1957" s="4" t="s">
        <v>170</v>
      </c>
      <c r="P1957" s="4" t="s">
        <v>1395</v>
      </c>
      <c r="Q1957" s="4" t="s">
        <v>6219</v>
      </c>
      <c r="R1957" s="5">
        <v>60444</v>
      </c>
      <c r="S1957" s="5">
        <v>60</v>
      </c>
      <c r="T1957" s="5">
        <v>60</v>
      </c>
      <c r="U1957" s="4" t="s">
        <v>417</v>
      </c>
      <c r="V1957" s="4" t="s">
        <v>197</v>
      </c>
      <c r="W1957" s="4" t="s">
        <v>103</v>
      </c>
      <c r="X1957" s="4" t="s">
        <v>143</v>
      </c>
      <c r="Y1957" s="4" t="s">
        <v>152</v>
      </c>
      <c r="Z1957" t="str">
        <f t="shared" si="31"/>
        <v>Sep-23</v>
      </c>
    </row>
    <row r="1958" spans="1:26" ht="57.6" x14ac:dyDescent="0.3">
      <c r="A1958" s="10">
        <v>809</v>
      </c>
      <c r="B1958" s="4" t="s">
        <v>129</v>
      </c>
      <c r="C1958" s="4" t="s">
        <v>529</v>
      </c>
      <c r="D1958" s="4" t="s">
        <v>1268</v>
      </c>
      <c r="E1958" s="4" t="s">
        <v>103</v>
      </c>
      <c r="F1958" s="4" t="s">
        <v>131</v>
      </c>
      <c r="G1958" s="4" t="s">
        <v>132</v>
      </c>
      <c r="H1958" s="4" t="s">
        <v>167</v>
      </c>
      <c r="I1958" s="5" t="s">
        <v>4018</v>
      </c>
      <c r="J1958" s="5" t="s">
        <v>191</v>
      </c>
      <c r="K1958" s="5" t="s">
        <v>4018</v>
      </c>
      <c r="L1958" s="5" t="s">
        <v>315</v>
      </c>
      <c r="M1958" s="4" t="s">
        <v>223</v>
      </c>
      <c r="N1958" s="4" t="s">
        <v>6220</v>
      </c>
      <c r="O1958" s="4" t="s">
        <v>170</v>
      </c>
      <c r="P1958" s="4" t="s">
        <v>6220</v>
      </c>
      <c r="Q1958" s="4" t="s">
        <v>6221</v>
      </c>
      <c r="R1958" s="5">
        <v>60561</v>
      </c>
      <c r="S1958" s="5">
        <v>30</v>
      </c>
      <c r="T1958" s="5">
        <v>30</v>
      </c>
      <c r="U1958" s="4" t="s">
        <v>417</v>
      </c>
      <c r="V1958" s="4" t="s">
        <v>197</v>
      </c>
      <c r="W1958" s="4" t="s">
        <v>103</v>
      </c>
      <c r="X1958" s="4" t="s">
        <v>143</v>
      </c>
      <c r="Y1958" s="4" t="s">
        <v>152</v>
      </c>
      <c r="Z1958" t="str">
        <f t="shared" si="31"/>
        <v>Sep-23</v>
      </c>
    </row>
    <row r="1959" spans="1:26" ht="43.2" x14ac:dyDescent="0.3">
      <c r="A1959" s="10">
        <v>810</v>
      </c>
      <c r="B1959" s="4" t="s">
        <v>129</v>
      </c>
      <c r="C1959" s="4" t="s">
        <v>529</v>
      </c>
      <c r="D1959" s="4" t="s">
        <v>1268</v>
      </c>
      <c r="E1959" s="4" t="s">
        <v>103</v>
      </c>
      <c r="F1959" s="4" t="s">
        <v>131</v>
      </c>
      <c r="G1959" s="4" t="s">
        <v>132</v>
      </c>
      <c r="H1959" s="4" t="s">
        <v>167</v>
      </c>
      <c r="I1959" s="5" t="s">
        <v>4250</v>
      </c>
      <c r="J1959" s="5" t="s">
        <v>3307</v>
      </c>
      <c r="K1959" s="5" t="s">
        <v>4250</v>
      </c>
      <c r="L1959" s="5" t="s">
        <v>487</v>
      </c>
      <c r="M1959" s="4" t="s">
        <v>223</v>
      </c>
      <c r="N1959" s="4" t="s">
        <v>6222</v>
      </c>
      <c r="O1959" s="4" t="s">
        <v>103</v>
      </c>
      <c r="P1959" s="4" t="s">
        <v>6222</v>
      </c>
      <c r="Q1959" s="4" t="s">
        <v>6223</v>
      </c>
      <c r="R1959" s="5">
        <v>60594</v>
      </c>
      <c r="S1959" s="5">
        <v>70</v>
      </c>
      <c r="T1959" s="5">
        <v>70</v>
      </c>
      <c r="U1959" s="4" t="s">
        <v>207</v>
      </c>
      <c r="V1959" s="4" t="s">
        <v>142</v>
      </c>
      <c r="W1959" s="4" t="s">
        <v>103</v>
      </c>
      <c r="X1959" s="4" t="s">
        <v>143</v>
      </c>
      <c r="Y1959" s="4">
        <v>66624</v>
      </c>
      <c r="Z1959" t="str">
        <f t="shared" si="31"/>
        <v>Sep-23</v>
      </c>
    </row>
    <row r="1960" spans="1:26" ht="86.4" x14ac:dyDescent="0.3">
      <c r="A1960" s="10">
        <v>811</v>
      </c>
      <c r="B1960" s="4" t="s">
        <v>129</v>
      </c>
      <c r="C1960" s="4" t="s">
        <v>529</v>
      </c>
      <c r="D1960" s="4" t="s">
        <v>1268</v>
      </c>
      <c r="E1960" s="4" t="s">
        <v>103</v>
      </c>
      <c r="F1960" s="4" t="s">
        <v>131</v>
      </c>
      <c r="G1960" s="4" t="s">
        <v>166</v>
      </c>
      <c r="H1960" s="4" t="s">
        <v>167</v>
      </c>
      <c r="I1960" s="5" t="s">
        <v>4254</v>
      </c>
      <c r="J1960" s="5" t="s">
        <v>487</v>
      </c>
      <c r="K1960" s="5" t="s">
        <v>4254</v>
      </c>
      <c r="L1960" s="5" t="s">
        <v>576</v>
      </c>
      <c r="M1960" s="4" t="s">
        <v>168</v>
      </c>
      <c r="N1960" s="4" t="s">
        <v>6224</v>
      </c>
      <c r="O1960" s="4" t="s">
        <v>103</v>
      </c>
      <c r="P1960" s="4" t="s">
        <v>6224</v>
      </c>
      <c r="Q1960" s="4" t="s">
        <v>6225</v>
      </c>
      <c r="R1960" s="5">
        <v>60596</v>
      </c>
      <c r="S1960" s="5">
        <v>390</v>
      </c>
      <c r="T1960" s="5">
        <v>390</v>
      </c>
      <c r="U1960" s="4" t="s">
        <v>207</v>
      </c>
      <c r="V1960" s="4" t="s">
        <v>142</v>
      </c>
      <c r="W1960" s="4" t="s">
        <v>103</v>
      </c>
      <c r="X1960" s="4" t="s">
        <v>143</v>
      </c>
      <c r="Y1960" s="4" t="s">
        <v>152</v>
      </c>
      <c r="Z1960" t="str">
        <f t="shared" si="31"/>
        <v>Sep-23</v>
      </c>
    </row>
    <row r="1961" spans="1:26" ht="43.2" x14ac:dyDescent="0.3">
      <c r="A1961" s="10">
        <v>812</v>
      </c>
      <c r="B1961" s="4" t="s">
        <v>129</v>
      </c>
      <c r="C1961" s="4" t="s">
        <v>529</v>
      </c>
      <c r="D1961" s="4" t="s">
        <v>1268</v>
      </c>
      <c r="E1961" s="4" t="s">
        <v>103</v>
      </c>
      <c r="F1961" s="4" t="s">
        <v>131</v>
      </c>
      <c r="G1961" s="4" t="s">
        <v>132</v>
      </c>
      <c r="H1961" s="4" t="s">
        <v>167</v>
      </c>
      <c r="I1961" s="5" t="s">
        <v>4254</v>
      </c>
      <c r="J1961" s="5" t="s">
        <v>2013</v>
      </c>
      <c r="K1961" s="5" t="s">
        <v>4254</v>
      </c>
      <c r="L1961" s="5" t="s">
        <v>3303</v>
      </c>
      <c r="M1961" s="4" t="s">
        <v>223</v>
      </c>
      <c r="N1961" s="4" t="s">
        <v>6226</v>
      </c>
      <c r="O1961" s="4" t="s">
        <v>103</v>
      </c>
      <c r="P1961" s="4" t="s">
        <v>6226</v>
      </c>
      <c r="Q1961" s="4" t="s">
        <v>6227</v>
      </c>
      <c r="R1961" s="5">
        <v>60578</v>
      </c>
      <c r="S1961" s="5">
        <v>60</v>
      </c>
      <c r="T1961" s="5">
        <v>60</v>
      </c>
      <c r="U1961" s="4" t="s">
        <v>4009</v>
      </c>
      <c r="V1961" s="4" t="s">
        <v>197</v>
      </c>
      <c r="W1961" s="4" t="s">
        <v>103</v>
      </c>
      <c r="X1961" s="4" t="s">
        <v>143</v>
      </c>
      <c r="Y1961" s="4" t="s">
        <v>159</v>
      </c>
      <c r="Z1961" t="str">
        <f t="shared" si="31"/>
        <v>Sep-23</v>
      </c>
    </row>
    <row r="1962" spans="1:26" ht="57.6" x14ac:dyDescent="0.3">
      <c r="A1962" s="10">
        <v>813</v>
      </c>
      <c r="B1962" s="4" t="s">
        <v>129</v>
      </c>
      <c r="C1962" s="4" t="s">
        <v>529</v>
      </c>
      <c r="D1962" s="4" t="s">
        <v>1268</v>
      </c>
      <c r="E1962" s="4" t="s">
        <v>103</v>
      </c>
      <c r="F1962" s="4" t="s">
        <v>131</v>
      </c>
      <c r="G1962" s="4" t="s">
        <v>132</v>
      </c>
      <c r="H1962" s="4" t="s">
        <v>167</v>
      </c>
      <c r="I1962" s="5" t="s">
        <v>4269</v>
      </c>
      <c r="J1962" s="5" t="s">
        <v>192</v>
      </c>
      <c r="K1962" s="5" t="s">
        <v>4274</v>
      </c>
      <c r="L1962" s="5" t="s">
        <v>202</v>
      </c>
      <c r="M1962" s="4" t="s">
        <v>223</v>
      </c>
      <c r="N1962" s="4" t="s">
        <v>6228</v>
      </c>
      <c r="O1962" s="4" t="s">
        <v>170</v>
      </c>
      <c r="P1962" s="4" t="s">
        <v>6228</v>
      </c>
      <c r="Q1962" s="4" t="s">
        <v>6229</v>
      </c>
      <c r="R1962" s="5">
        <v>60638</v>
      </c>
      <c r="S1962" s="5">
        <v>60</v>
      </c>
      <c r="T1962" s="5">
        <v>60</v>
      </c>
      <c r="U1962" s="4" t="s">
        <v>4009</v>
      </c>
      <c r="V1962" s="4" t="s">
        <v>197</v>
      </c>
      <c r="W1962" s="4" t="s">
        <v>103</v>
      </c>
      <c r="X1962" s="4" t="s">
        <v>143</v>
      </c>
      <c r="Y1962" s="4" t="s">
        <v>1234</v>
      </c>
      <c r="Z1962" t="str">
        <f t="shared" si="31"/>
        <v>Sep-23</v>
      </c>
    </row>
    <row r="1963" spans="1:26" ht="43.2" x14ac:dyDescent="0.3">
      <c r="A1963" s="10">
        <v>814</v>
      </c>
      <c r="B1963" s="4" t="s">
        <v>129</v>
      </c>
      <c r="C1963" s="4" t="s">
        <v>529</v>
      </c>
      <c r="D1963" s="4" t="s">
        <v>1268</v>
      </c>
      <c r="E1963" s="4" t="s">
        <v>103</v>
      </c>
      <c r="F1963" s="4" t="s">
        <v>131</v>
      </c>
      <c r="G1963" s="4" t="s">
        <v>166</v>
      </c>
      <c r="H1963" s="4" t="s">
        <v>167</v>
      </c>
      <c r="I1963" s="5" t="s">
        <v>4282</v>
      </c>
      <c r="J1963" s="5" t="s">
        <v>222</v>
      </c>
      <c r="K1963" s="5" t="s">
        <v>4282</v>
      </c>
      <c r="L1963" s="5" t="s">
        <v>884</v>
      </c>
      <c r="M1963" s="4" t="s">
        <v>168</v>
      </c>
      <c r="N1963" s="4" t="s">
        <v>2003</v>
      </c>
      <c r="O1963" s="4" t="s">
        <v>859</v>
      </c>
      <c r="P1963" s="4" t="s">
        <v>2003</v>
      </c>
      <c r="Q1963" s="4" t="s">
        <v>6230</v>
      </c>
      <c r="R1963" s="5">
        <v>60737</v>
      </c>
      <c r="S1963" s="5">
        <v>15</v>
      </c>
      <c r="T1963" s="5">
        <v>15</v>
      </c>
      <c r="U1963" s="4" t="s">
        <v>173</v>
      </c>
      <c r="V1963" s="4" t="s">
        <v>197</v>
      </c>
      <c r="W1963" s="4" t="s">
        <v>103</v>
      </c>
      <c r="X1963" s="4" t="s">
        <v>143</v>
      </c>
      <c r="Y1963" s="4" t="s">
        <v>103</v>
      </c>
      <c r="Z1963" t="str">
        <f t="shared" si="31"/>
        <v>Sep-23</v>
      </c>
    </row>
    <row r="1964" spans="1:26" ht="43.2" x14ac:dyDescent="0.3">
      <c r="A1964" s="10">
        <v>815</v>
      </c>
      <c r="B1964" s="4" t="s">
        <v>129</v>
      </c>
      <c r="C1964" s="4" t="s">
        <v>529</v>
      </c>
      <c r="D1964" s="4" t="s">
        <v>1268</v>
      </c>
      <c r="E1964" s="4" t="s">
        <v>103</v>
      </c>
      <c r="F1964" s="4" t="s">
        <v>131</v>
      </c>
      <c r="G1964" s="4" t="s">
        <v>132</v>
      </c>
      <c r="H1964" s="4" t="s">
        <v>167</v>
      </c>
      <c r="I1964" s="5" t="s">
        <v>5546</v>
      </c>
      <c r="J1964" s="5" t="s">
        <v>315</v>
      </c>
      <c r="K1964" s="5" t="s">
        <v>5546</v>
      </c>
      <c r="L1964" s="5" t="s">
        <v>200</v>
      </c>
      <c r="M1964" s="4" t="s">
        <v>223</v>
      </c>
      <c r="N1964" s="4" t="s">
        <v>3152</v>
      </c>
      <c r="O1964" s="4" t="s">
        <v>103</v>
      </c>
      <c r="P1964" s="4" t="s">
        <v>3152</v>
      </c>
      <c r="Q1964" s="4" t="s">
        <v>6231</v>
      </c>
      <c r="R1964" s="5">
        <v>61044</v>
      </c>
      <c r="S1964" s="5">
        <v>30</v>
      </c>
      <c r="T1964" s="5">
        <v>30</v>
      </c>
      <c r="U1964" s="4" t="s">
        <v>245</v>
      </c>
      <c r="V1964" s="4" t="s">
        <v>197</v>
      </c>
      <c r="W1964" s="4" t="s">
        <v>103</v>
      </c>
      <c r="X1964" s="4" t="s">
        <v>143</v>
      </c>
      <c r="Y1964" s="4" t="s">
        <v>152</v>
      </c>
      <c r="Z1964" t="str">
        <f t="shared" si="31"/>
        <v>Oct-23</v>
      </c>
    </row>
    <row r="1965" spans="1:26" ht="57.6" x14ac:dyDescent="0.3">
      <c r="A1965" s="10">
        <v>816</v>
      </c>
      <c r="B1965" s="4" t="s">
        <v>129</v>
      </c>
      <c r="C1965" s="4" t="s">
        <v>529</v>
      </c>
      <c r="D1965" s="4" t="s">
        <v>1268</v>
      </c>
      <c r="E1965" s="4" t="s">
        <v>103</v>
      </c>
      <c r="F1965" s="4" t="s">
        <v>131</v>
      </c>
      <c r="G1965" s="4" t="s">
        <v>132</v>
      </c>
      <c r="H1965" s="4" t="s">
        <v>167</v>
      </c>
      <c r="I1965" s="5" t="s">
        <v>4200</v>
      </c>
      <c r="J1965" s="5" t="s">
        <v>1772</v>
      </c>
      <c r="K1965" s="5" t="s">
        <v>4200</v>
      </c>
      <c r="L1965" s="5" t="s">
        <v>1787</v>
      </c>
      <c r="M1965" s="4" t="s">
        <v>223</v>
      </c>
      <c r="N1965" s="4" t="s">
        <v>1395</v>
      </c>
      <c r="O1965" s="4" t="s">
        <v>170</v>
      </c>
      <c r="P1965" s="4" t="s">
        <v>1395</v>
      </c>
      <c r="Q1965" s="4" t="s">
        <v>6232</v>
      </c>
      <c r="R1965" s="5">
        <v>61111</v>
      </c>
      <c r="S1965" s="5">
        <v>30</v>
      </c>
      <c r="T1965" s="5">
        <v>30</v>
      </c>
      <c r="U1965" s="4" t="s">
        <v>663</v>
      </c>
      <c r="V1965" s="4" t="s">
        <v>151</v>
      </c>
      <c r="W1965" s="4" t="s">
        <v>103</v>
      </c>
      <c r="X1965" s="4" t="s">
        <v>143</v>
      </c>
      <c r="Y1965" s="4" t="s">
        <v>152</v>
      </c>
      <c r="Z1965" t="str">
        <f t="shared" si="31"/>
        <v>Nov-23</v>
      </c>
    </row>
    <row r="1966" spans="1:26" ht="43.2" x14ac:dyDescent="0.3">
      <c r="A1966" s="10">
        <v>817</v>
      </c>
      <c r="B1966" s="4" t="s">
        <v>129</v>
      </c>
      <c r="C1966" s="4" t="s">
        <v>529</v>
      </c>
      <c r="D1966" s="4" t="s">
        <v>1268</v>
      </c>
      <c r="E1966" s="4" t="s">
        <v>103</v>
      </c>
      <c r="F1966" s="4" t="s">
        <v>131</v>
      </c>
      <c r="G1966" s="4" t="s">
        <v>132</v>
      </c>
      <c r="H1966" s="4" t="s">
        <v>133</v>
      </c>
      <c r="I1966" s="5" t="s">
        <v>4119</v>
      </c>
      <c r="J1966" s="5" t="s">
        <v>279</v>
      </c>
      <c r="K1966" s="5" t="s">
        <v>4119</v>
      </c>
      <c r="L1966" s="5" t="s">
        <v>582</v>
      </c>
      <c r="M1966" s="4" t="s">
        <v>137</v>
      </c>
      <c r="N1966" s="4" t="s">
        <v>1008</v>
      </c>
      <c r="O1966" s="4" t="s">
        <v>103</v>
      </c>
      <c r="P1966" s="4" t="s">
        <v>6233</v>
      </c>
      <c r="Q1966" s="4" t="s">
        <v>6234</v>
      </c>
      <c r="R1966" s="5">
        <v>61120</v>
      </c>
      <c r="S1966" s="5">
        <v>45</v>
      </c>
      <c r="T1966" s="5">
        <v>45</v>
      </c>
      <c r="U1966" s="4" t="s">
        <v>103</v>
      </c>
      <c r="V1966" s="4" t="s">
        <v>151</v>
      </c>
      <c r="W1966" s="4" t="s">
        <v>103</v>
      </c>
      <c r="X1966" s="4" t="s">
        <v>143</v>
      </c>
      <c r="Y1966" s="4">
        <v>68341</v>
      </c>
      <c r="Z1966" t="str">
        <f t="shared" si="31"/>
        <v>Nov-23</v>
      </c>
    </row>
    <row r="1967" spans="1:26" ht="72" x14ac:dyDescent="0.3">
      <c r="A1967" s="10">
        <v>818</v>
      </c>
      <c r="B1967" s="4" t="s">
        <v>129</v>
      </c>
      <c r="C1967" s="4" t="s">
        <v>529</v>
      </c>
      <c r="D1967" s="4" t="s">
        <v>1268</v>
      </c>
      <c r="E1967" s="4" t="s">
        <v>103</v>
      </c>
      <c r="F1967" s="4" t="s">
        <v>131</v>
      </c>
      <c r="G1967" s="4" t="s">
        <v>132</v>
      </c>
      <c r="H1967" s="4" t="s">
        <v>133</v>
      </c>
      <c r="I1967" s="5" t="s">
        <v>4499</v>
      </c>
      <c r="J1967" s="5" t="s">
        <v>202</v>
      </c>
      <c r="K1967" s="5" t="s">
        <v>4499</v>
      </c>
      <c r="L1967" s="5" t="s">
        <v>302</v>
      </c>
      <c r="M1967" s="4" t="s">
        <v>137</v>
      </c>
      <c r="N1967" s="4" t="s">
        <v>6235</v>
      </c>
      <c r="O1967" s="4" t="s">
        <v>103</v>
      </c>
      <c r="P1967" s="4" t="s">
        <v>6235</v>
      </c>
      <c r="Q1967" s="4" t="s">
        <v>6235</v>
      </c>
      <c r="R1967" s="5">
        <v>61288</v>
      </c>
      <c r="S1967" s="5">
        <v>30</v>
      </c>
      <c r="T1967" s="5">
        <v>30</v>
      </c>
      <c r="U1967" s="4" t="s">
        <v>1090</v>
      </c>
      <c r="V1967" s="4" t="s">
        <v>197</v>
      </c>
      <c r="W1967" s="4" t="s">
        <v>103</v>
      </c>
      <c r="X1967" s="4" t="s">
        <v>143</v>
      </c>
      <c r="Y1967" s="4" t="s">
        <v>152</v>
      </c>
      <c r="Z1967" t="str">
        <f t="shared" si="31"/>
        <v>Dec-23</v>
      </c>
    </row>
    <row r="1968" spans="1:26" ht="43.2" x14ac:dyDescent="0.3">
      <c r="A1968" s="10">
        <v>819</v>
      </c>
      <c r="B1968" s="4" t="s">
        <v>129</v>
      </c>
      <c r="C1968" s="4" t="s">
        <v>529</v>
      </c>
      <c r="D1968" s="4" t="s">
        <v>1268</v>
      </c>
      <c r="E1968" s="4" t="s">
        <v>103</v>
      </c>
      <c r="F1968" s="4" t="s">
        <v>131</v>
      </c>
      <c r="G1968" s="4" t="s">
        <v>132</v>
      </c>
      <c r="H1968" s="4" t="s">
        <v>167</v>
      </c>
      <c r="I1968" s="5" t="s">
        <v>4144</v>
      </c>
      <c r="J1968" s="5" t="s">
        <v>229</v>
      </c>
      <c r="K1968" s="5" t="s">
        <v>4144</v>
      </c>
      <c r="L1968" s="5" t="s">
        <v>884</v>
      </c>
      <c r="M1968" s="4" t="s">
        <v>223</v>
      </c>
      <c r="N1968" s="4" t="s">
        <v>6236</v>
      </c>
      <c r="O1968" s="4" t="s">
        <v>103</v>
      </c>
      <c r="P1968" s="4" t="s">
        <v>6236</v>
      </c>
      <c r="Q1968" s="4" t="s">
        <v>6237</v>
      </c>
      <c r="R1968" s="5">
        <v>61293</v>
      </c>
      <c r="S1968" s="5">
        <v>45</v>
      </c>
      <c r="T1968" s="5">
        <v>45</v>
      </c>
      <c r="U1968" s="4" t="s">
        <v>620</v>
      </c>
      <c r="V1968" s="4" t="s">
        <v>197</v>
      </c>
      <c r="W1968" s="4" t="s">
        <v>103</v>
      </c>
      <c r="X1968" s="4" t="s">
        <v>143</v>
      </c>
      <c r="Y1968" s="4">
        <v>71050</v>
      </c>
      <c r="Z1968" t="str">
        <f t="shared" si="31"/>
        <v>Dec-23</v>
      </c>
    </row>
    <row r="1969" spans="1:26" ht="43.2" x14ac:dyDescent="0.3">
      <c r="A1969" s="10">
        <v>820</v>
      </c>
      <c r="B1969" s="4" t="s">
        <v>129</v>
      </c>
      <c r="C1969" s="4" t="s">
        <v>529</v>
      </c>
      <c r="D1969" s="4" t="s">
        <v>1561</v>
      </c>
      <c r="E1969" s="4" t="s">
        <v>103</v>
      </c>
      <c r="F1969" s="4" t="s">
        <v>131</v>
      </c>
      <c r="G1969" s="4" t="s">
        <v>132</v>
      </c>
      <c r="H1969" s="4" t="s">
        <v>133</v>
      </c>
      <c r="I1969" s="5" t="s">
        <v>3985</v>
      </c>
      <c r="J1969" s="5" t="s">
        <v>2170</v>
      </c>
      <c r="K1969" s="5" t="s">
        <v>3985</v>
      </c>
      <c r="L1969" s="5" t="s">
        <v>160</v>
      </c>
      <c r="M1969" s="4" t="s">
        <v>137</v>
      </c>
      <c r="N1969" s="4" t="s">
        <v>6238</v>
      </c>
      <c r="O1969" s="4" t="s">
        <v>103</v>
      </c>
      <c r="P1969" s="4" t="s">
        <v>6239</v>
      </c>
      <c r="Q1969" s="4" t="s">
        <v>6240</v>
      </c>
      <c r="R1969" s="5">
        <v>60345</v>
      </c>
      <c r="S1969" s="5">
        <v>50</v>
      </c>
      <c r="T1969" s="5">
        <v>50</v>
      </c>
      <c r="U1969" s="4" t="s">
        <v>4026</v>
      </c>
      <c r="V1969" s="4" t="s">
        <v>142</v>
      </c>
      <c r="W1969" s="4" t="s">
        <v>103</v>
      </c>
      <c r="X1969" s="4" t="s">
        <v>143</v>
      </c>
      <c r="Y1969" s="4">
        <v>67450</v>
      </c>
      <c r="Z1969" t="str">
        <f t="shared" si="31"/>
        <v>Sep-23</v>
      </c>
    </row>
    <row r="1970" spans="1:26" ht="57.6" x14ac:dyDescent="0.3">
      <c r="A1970" s="10">
        <v>821</v>
      </c>
      <c r="B1970" s="4" t="s">
        <v>129</v>
      </c>
      <c r="C1970" s="4" t="s">
        <v>529</v>
      </c>
      <c r="D1970" s="4" t="s">
        <v>1561</v>
      </c>
      <c r="E1970" s="4" t="s">
        <v>103</v>
      </c>
      <c r="F1970" s="4" t="s">
        <v>131</v>
      </c>
      <c r="G1970" s="4" t="s">
        <v>132</v>
      </c>
      <c r="H1970" s="4" t="s">
        <v>133</v>
      </c>
      <c r="I1970" s="5" t="s">
        <v>4101</v>
      </c>
      <c r="J1970" s="5" t="s">
        <v>1250</v>
      </c>
      <c r="K1970" s="5" t="s">
        <v>4101</v>
      </c>
      <c r="L1970" s="5" t="s">
        <v>1697</v>
      </c>
      <c r="M1970" s="4" t="s">
        <v>137</v>
      </c>
      <c r="N1970" s="4" t="s">
        <v>6241</v>
      </c>
      <c r="O1970" s="4" t="s">
        <v>103</v>
      </c>
      <c r="P1970" s="4" t="s">
        <v>6242</v>
      </c>
      <c r="Q1970" s="4" t="s">
        <v>6243</v>
      </c>
      <c r="R1970" s="5">
        <v>61009</v>
      </c>
      <c r="S1970" s="5">
        <v>30</v>
      </c>
      <c r="T1970" s="5">
        <v>30</v>
      </c>
      <c r="U1970" s="4" t="s">
        <v>5760</v>
      </c>
      <c r="V1970" s="4" t="s">
        <v>142</v>
      </c>
      <c r="W1970" s="4" t="s">
        <v>103</v>
      </c>
      <c r="X1970" s="4" t="s">
        <v>143</v>
      </c>
      <c r="Y1970" s="4">
        <v>67945</v>
      </c>
      <c r="Z1970" t="str">
        <f t="shared" si="31"/>
        <v>Oct-23</v>
      </c>
    </row>
    <row r="1971" spans="1:26" ht="43.2" x14ac:dyDescent="0.3">
      <c r="A1971" s="10">
        <v>822</v>
      </c>
      <c r="B1971" s="4" t="s">
        <v>129</v>
      </c>
      <c r="C1971" s="4" t="s">
        <v>529</v>
      </c>
      <c r="D1971" s="4" t="s">
        <v>1561</v>
      </c>
      <c r="E1971" s="4" t="s">
        <v>103</v>
      </c>
      <c r="F1971" s="4" t="s">
        <v>131</v>
      </c>
      <c r="G1971" s="4" t="s">
        <v>132</v>
      </c>
      <c r="H1971" s="4" t="s">
        <v>167</v>
      </c>
      <c r="I1971" s="5" t="s">
        <v>4171</v>
      </c>
      <c r="J1971" s="5" t="s">
        <v>978</v>
      </c>
      <c r="K1971" s="5" t="s">
        <v>4171</v>
      </c>
      <c r="L1971" s="5" t="s">
        <v>182</v>
      </c>
      <c r="M1971" s="4" t="s">
        <v>223</v>
      </c>
      <c r="N1971" s="4" t="s">
        <v>6244</v>
      </c>
      <c r="O1971" s="4" t="s">
        <v>103</v>
      </c>
      <c r="P1971" s="4" t="s">
        <v>6244</v>
      </c>
      <c r="Q1971" s="4" t="s">
        <v>6245</v>
      </c>
      <c r="R1971" s="5">
        <v>61013</v>
      </c>
      <c r="S1971" s="5">
        <v>30</v>
      </c>
      <c r="T1971" s="5">
        <v>30</v>
      </c>
      <c r="U1971" s="4" t="s">
        <v>6246</v>
      </c>
      <c r="V1971" s="4" t="s">
        <v>142</v>
      </c>
      <c r="W1971" s="4" t="s">
        <v>103</v>
      </c>
      <c r="X1971" s="4" t="s">
        <v>143</v>
      </c>
      <c r="Y1971" s="4" t="s">
        <v>152</v>
      </c>
      <c r="Z1971" t="str">
        <f t="shared" si="31"/>
        <v>Oct-23</v>
      </c>
    </row>
    <row r="1972" spans="1:26" ht="43.2" x14ac:dyDescent="0.3">
      <c r="A1972" s="10">
        <v>823</v>
      </c>
      <c r="B1972" s="4" t="s">
        <v>129</v>
      </c>
      <c r="C1972" s="4" t="s">
        <v>529</v>
      </c>
      <c r="D1972" s="4" t="s">
        <v>1561</v>
      </c>
      <c r="E1972" s="4" t="s">
        <v>103</v>
      </c>
      <c r="F1972" s="4" t="s">
        <v>131</v>
      </c>
      <c r="G1972" s="4" t="s">
        <v>132</v>
      </c>
      <c r="H1972" s="4" t="s">
        <v>167</v>
      </c>
      <c r="I1972" s="5" t="s">
        <v>4123</v>
      </c>
      <c r="J1972" s="5" t="s">
        <v>331</v>
      </c>
      <c r="K1972" s="5" t="s">
        <v>4123</v>
      </c>
      <c r="L1972" s="5" t="s">
        <v>1032</v>
      </c>
      <c r="M1972" s="4" t="s">
        <v>223</v>
      </c>
      <c r="N1972" s="4" t="s">
        <v>6247</v>
      </c>
      <c r="O1972" s="4" t="s">
        <v>103</v>
      </c>
      <c r="P1972" s="4" t="s">
        <v>6248</v>
      </c>
      <c r="Q1972" s="4" t="s">
        <v>6249</v>
      </c>
      <c r="R1972" s="5">
        <v>61173</v>
      </c>
      <c r="S1972" s="5">
        <v>15</v>
      </c>
      <c r="T1972" s="5">
        <v>15</v>
      </c>
      <c r="U1972" s="4" t="s">
        <v>663</v>
      </c>
      <c r="V1972" s="4" t="s">
        <v>197</v>
      </c>
      <c r="W1972" s="4" t="s">
        <v>103</v>
      </c>
      <c r="X1972" s="4" t="s">
        <v>143</v>
      </c>
      <c r="Y1972" s="4" t="s">
        <v>152</v>
      </c>
      <c r="Z1972" t="str">
        <f t="shared" si="31"/>
        <v>Nov-23</v>
      </c>
    </row>
    <row r="1973" spans="1:26" ht="43.2" x14ac:dyDescent="0.3">
      <c r="A1973" s="10">
        <v>824</v>
      </c>
      <c r="B1973" s="4" t="s">
        <v>129</v>
      </c>
      <c r="C1973" s="4" t="s">
        <v>529</v>
      </c>
      <c r="D1973" s="4" t="s">
        <v>1561</v>
      </c>
      <c r="E1973" s="4" t="s">
        <v>103</v>
      </c>
      <c r="F1973" s="4" t="s">
        <v>131</v>
      </c>
      <c r="G1973" s="4" t="s">
        <v>132</v>
      </c>
      <c r="H1973" s="4" t="s">
        <v>167</v>
      </c>
      <c r="I1973" s="5" t="s">
        <v>4123</v>
      </c>
      <c r="J1973" s="5" t="s">
        <v>154</v>
      </c>
      <c r="K1973" s="5" t="s">
        <v>4123</v>
      </c>
      <c r="L1973" s="5" t="s">
        <v>531</v>
      </c>
      <c r="M1973" s="4" t="s">
        <v>223</v>
      </c>
      <c r="N1973" s="4" t="s">
        <v>1716</v>
      </c>
      <c r="O1973" s="4" t="s">
        <v>103</v>
      </c>
      <c r="P1973" s="4" t="s">
        <v>6250</v>
      </c>
      <c r="Q1973" s="4" t="s">
        <v>6251</v>
      </c>
      <c r="R1973" s="5">
        <v>61132</v>
      </c>
      <c r="S1973" s="5">
        <v>15</v>
      </c>
      <c r="T1973" s="5">
        <v>15</v>
      </c>
      <c r="U1973" s="4" t="s">
        <v>103</v>
      </c>
      <c r="V1973" s="4" t="s">
        <v>151</v>
      </c>
      <c r="W1973" s="4" t="s">
        <v>103</v>
      </c>
      <c r="X1973" s="4" t="s">
        <v>143</v>
      </c>
      <c r="Y1973" s="4">
        <v>68139</v>
      </c>
      <c r="Z1973" t="str">
        <f t="shared" si="31"/>
        <v>Nov-23</v>
      </c>
    </row>
    <row r="1974" spans="1:26" ht="72" x14ac:dyDescent="0.3">
      <c r="A1974" s="10">
        <v>825</v>
      </c>
      <c r="B1974" s="4" t="s">
        <v>129</v>
      </c>
      <c r="C1974" s="4" t="s">
        <v>529</v>
      </c>
      <c r="D1974" s="4" t="s">
        <v>1561</v>
      </c>
      <c r="E1974" s="4" t="s">
        <v>103</v>
      </c>
      <c r="F1974" s="4" t="s">
        <v>131</v>
      </c>
      <c r="G1974" s="4" t="s">
        <v>132</v>
      </c>
      <c r="H1974" s="4" t="s">
        <v>133</v>
      </c>
      <c r="I1974" s="5" t="s">
        <v>4831</v>
      </c>
      <c r="J1974" s="5" t="s">
        <v>192</v>
      </c>
      <c r="K1974" s="5" t="s">
        <v>4130</v>
      </c>
      <c r="L1974" s="5" t="s">
        <v>302</v>
      </c>
      <c r="M1974" s="4" t="s">
        <v>137</v>
      </c>
      <c r="N1974" s="4" t="s">
        <v>6252</v>
      </c>
      <c r="O1974" s="4" t="s">
        <v>103</v>
      </c>
      <c r="P1974" s="4" t="s">
        <v>6253</v>
      </c>
      <c r="Q1974" s="4" t="s">
        <v>6253</v>
      </c>
      <c r="R1974" s="5">
        <v>61205</v>
      </c>
      <c r="S1974" s="5">
        <v>90</v>
      </c>
      <c r="T1974" s="5">
        <v>90</v>
      </c>
      <c r="U1974" s="4" t="s">
        <v>4548</v>
      </c>
      <c r="V1974" s="4" t="s">
        <v>197</v>
      </c>
      <c r="W1974" s="4" t="s">
        <v>103</v>
      </c>
      <c r="X1974" s="4" t="s">
        <v>143</v>
      </c>
      <c r="Y1974" s="4">
        <v>68156</v>
      </c>
      <c r="Z1974" t="str">
        <f t="shared" si="31"/>
        <v>Nov-23</v>
      </c>
    </row>
    <row r="1975" spans="1:26" ht="43.2" x14ac:dyDescent="0.3">
      <c r="A1975" s="10">
        <v>826</v>
      </c>
      <c r="B1975" s="4" t="s">
        <v>129</v>
      </c>
      <c r="C1975" s="4" t="s">
        <v>529</v>
      </c>
      <c r="D1975" s="4" t="s">
        <v>1561</v>
      </c>
      <c r="E1975" s="4" t="s">
        <v>103</v>
      </c>
      <c r="F1975" s="4" t="s">
        <v>131</v>
      </c>
      <c r="G1975" s="4" t="s">
        <v>132</v>
      </c>
      <c r="H1975" s="4" t="s">
        <v>133</v>
      </c>
      <c r="I1975" s="5" t="s">
        <v>4130</v>
      </c>
      <c r="J1975" s="5" t="s">
        <v>315</v>
      </c>
      <c r="K1975" s="5" t="s">
        <v>4130</v>
      </c>
      <c r="L1975" s="5" t="s">
        <v>515</v>
      </c>
      <c r="M1975" s="4" t="s">
        <v>137</v>
      </c>
      <c r="N1975" s="4" t="s">
        <v>6254</v>
      </c>
      <c r="O1975" s="4" t="s">
        <v>103</v>
      </c>
      <c r="P1975" s="4" t="s">
        <v>6255</v>
      </c>
      <c r="Q1975" s="4" t="s">
        <v>6256</v>
      </c>
      <c r="R1975" s="5">
        <v>61193</v>
      </c>
      <c r="S1975" s="5">
        <v>20</v>
      </c>
      <c r="T1975" s="5">
        <v>20</v>
      </c>
      <c r="U1975" s="4" t="s">
        <v>4341</v>
      </c>
      <c r="V1975" s="4" t="s">
        <v>197</v>
      </c>
      <c r="W1975" s="4" t="s">
        <v>103</v>
      </c>
      <c r="X1975" s="4" t="s">
        <v>143</v>
      </c>
      <c r="Y1975" s="4" t="s">
        <v>152</v>
      </c>
      <c r="Z1975" t="str">
        <f t="shared" si="31"/>
        <v>Nov-23</v>
      </c>
    </row>
    <row r="1976" spans="1:26" ht="43.2" x14ac:dyDescent="0.3">
      <c r="A1976" s="10">
        <v>827</v>
      </c>
      <c r="B1976" s="4" t="s">
        <v>129</v>
      </c>
      <c r="C1976" s="4" t="s">
        <v>529</v>
      </c>
      <c r="D1976" s="4" t="s">
        <v>1561</v>
      </c>
      <c r="E1976" s="4" t="s">
        <v>103</v>
      </c>
      <c r="F1976" s="4" t="s">
        <v>131</v>
      </c>
      <c r="G1976" s="4" t="s">
        <v>166</v>
      </c>
      <c r="H1976" s="4" t="s">
        <v>133</v>
      </c>
      <c r="I1976" s="5" t="s">
        <v>4134</v>
      </c>
      <c r="J1976" s="5" t="s">
        <v>459</v>
      </c>
      <c r="K1976" s="5" t="s">
        <v>4134</v>
      </c>
      <c r="L1976" s="5" t="s">
        <v>550</v>
      </c>
      <c r="M1976" s="4" t="s">
        <v>263</v>
      </c>
      <c r="N1976" s="4" t="s">
        <v>6257</v>
      </c>
      <c r="O1976" s="4" t="s">
        <v>6258</v>
      </c>
      <c r="P1976" s="4" t="s">
        <v>6259</v>
      </c>
      <c r="Q1976" s="4" t="s">
        <v>6260</v>
      </c>
      <c r="R1976" s="5">
        <v>61262</v>
      </c>
      <c r="S1976" s="5">
        <v>120</v>
      </c>
      <c r="T1976" s="5">
        <v>120</v>
      </c>
      <c r="U1976" s="4" t="s">
        <v>4318</v>
      </c>
      <c r="V1976" s="4" t="s">
        <v>197</v>
      </c>
      <c r="W1976" s="4" t="s">
        <v>103</v>
      </c>
      <c r="X1976" s="4" t="s">
        <v>143</v>
      </c>
      <c r="Y1976" s="4" t="s">
        <v>103</v>
      </c>
      <c r="Z1976" t="str">
        <f t="shared" si="31"/>
        <v>Nov-23</v>
      </c>
    </row>
    <row r="1977" spans="1:26" ht="43.2" x14ac:dyDescent="0.3">
      <c r="A1977" s="10">
        <v>828</v>
      </c>
      <c r="B1977" s="4" t="s">
        <v>129</v>
      </c>
      <c r="C1977" s="4" t="s">
        <v>529</v>
      </c>
      <c r="D1977" s="4" t="s">
        <v>1561</v>
      </c>
      <c r="E1977" s="4" t="s">
        <v>103</v>
      </c>
      <c r="F1977" s="4" t="s">
        <v>131</v>
      </c>
      <c r="G1977" s="4" t="s">
        <v>132</v>
      </c>
      <c r="H1977" s="4" t="s">
        <v>133</v>
      </c>
      <c r="I1977" s="5" t="s">
        <v>4195</v>
      </c>
      <c r="J1977" s="5" t="s">
        <v>191</v>
      </c>
      <c r="K1977" s="5" t="s">
        <v>5556</v>
      </c>
      <c r="L1977" s="5" t="s">
        <v>550</v>
      </c>
      <c r="M1977" s="4" t="s">
        <v>137</v>
      </c>
      <c r="N1977" s="4" t="s">
        <v>6261</v>
      </c>
      <c r="O1977" s="4" t="s">
        <v>103</v>
      </c>
      <c r="P1977" s="4" t="s">
        <v>6262</v>
      </c>
      <c r="Q1977" s="4" t="s">
        <v>6263</v>
      </c>
      <c r="R1977" s="5">
        <v>61328</v>
      </c>
      <c r="S1977" s="5">
        <v>480</v>
      </c>
      <c r="T1977" s="5">
        <v>480</v>
      </c>
      <c r="U1977" s="4" t="s">
        <v>1233</v>
      </c>
      <c r="V1977" s="4" t="s">
        <v>197</v>
      </c>
      <c r="W1977" s="4" t="s">
        <v>103</v>
      </c>
      <c r="X1977" s="4" t="s">
        <v>394</v>
      </c>
      <c r="Y1977" s="4">
        <v>68773</v>
      </c>
      <c r="Z1977" t="str">
        <f t="shared" si="31"/>
        <v>Dec-23</v>
      </c>
    </row>
    <row r="1978" spans="1:26" ht="57.6" x14ac:dyDescent="0.3">
      <c r="A1978" s="10">
        <v>829</v>
      </c>
      <c r="B1978" s="4" t="s">
        <v>129</v>
      </c>
      <c r="C1978" s="4" t="s">
        <v>529</v>
      </c>
      <c r="D1978" s="4" t="s">
        <v>1560</v>
      </c>
      <c r="E1978" s="4" t="s">
        <v>103</v>
      </c>
      <c r="F1978" s="4" t="s">
        <v>131</v>
      </c>
      <c r="G1978" s="4" t="s">
        <v>132</v>
      </c>
      <c r="H1978" s="4" t="s">
        <v>133</v>
      </c>
      <c r="I1978" s="5" t="s">
        <v>3985</v>
      </c>
      <c r="J1978" s="5" t="s">
        <v>251</v>
      </c>
      <c r="K1978" s="5" t="s">
        <v>3985</v>
      </c>
      <c r="L1978" s="5" t="s">
        <v>664</v>
      </c>
      <c r="M1978" s="4" t="s">
        <v>137</v>
      </c>
      <c r="N1978" s="4" t="s">
        <v>6264</v>
      </c>
      <c r="O1978" s="4" t="s">
        <v>103</v>
      </c>
      <c r="P1978" s="4" t="s">
        <v>6265</v>
      </c>
      <c r="Q1978" s="4" t="s">
        <v>6266</v>
      </c>
      <c r="R1978" s="5">
        <v>60370</v>
      </c>
      <c r="S1978" s="5">
        <v>30</v>
      </c>
      <c r="T1978" s="5">
        <v>30</v>
      </c>
      <c r="U1978" s="4" t="s">
        <v>1050</v>
      </c>
      <c r="V1978" s="4" t="s">
        <v>142</v>
      </c>
      <c r="W1978" s="4" t="s">
        <v>103</v>
      </c>
      <c r="X1978" s="4" t="s">
        <v>143</v>
      </c>
      <c r="Y1978" s="4" t="s">
        <v>159</v>
      </c>
      <c r="Z1978" t="str">
        <f t="shared" si="31"/>
        <v>Sep-23</v>
      </c>
    </row>
    <row r="1979" spans="1:26" ht="43.2" x14ac:dyDescent="0.3">
      <c r="A1979" s="10">
        <v>830</v>
      </c>
      <c r="B1979" s="4" t="s">
        <v>129</v>
      </c>
      <c r="C1979" s="4" t="s">
        <v>529</v>
      </c>
      <c r="D1979" s="4" t="s">
        <v>1560</v>
      </c>
      <c r="E1979" s="4" t="s">
        <v>103</v>
      </c>
      <c r="F1979" s="4" t="s">
        <v>131</v>
      </c>
      <c r="G1979" s="4" t="s">
        <v>132</v>
      </c>
      <c r="H1979" s="4" t="s">
        <v>167</v>
      </c>
      <c r="I1979" s="5" t="s">
        <v>3985</v>
      </c>
      <c r="J1979" s="5" t="s">
        <v>550</v>
      </c>
      <c r="K1979" s="5" t="s">
        <v>3985</v>
      </c>
      <c r="L1979" s="5" t="s">
        <v>1378</v>
      </c>
      <c r="M1979" s="4" t="s">
        <v>203</v>
      </c>
      <c r="N1979" s="4" t="s">
        <v>4451</v>
      </c>
      <c r="O1979" s="4" t="s">
        <v>103</v>
      </c>
      <c r="P1979" s="4" t="s">
        <v>6267</v>
      </c>
      <c r="Q1979" s="4" t="s">
        <v>6268</v>
      </c>
      <c r="R1979" s="5">
        <v>60350</v>
      </c>
      <c r="S1979" s="5">
        <v>0</v>
      </c>
      <c r="T1979" s="5">
        <v>0</v>
      </c>
      <c r="U1979" s="4" t="s">
        <v>1334</v>
      </c>
      <c r="V1979" s="4" t="s">
        <v>142</v>
      </c>
      <c r="W1979" s="4" t="s">
        <v>103</v>
      </c>
      <c r="X1979" s="4" t="s">
        <v>143</v>
      </c>
      <c r="Y1979" s="4" t="s">
        <v>152</v>
      </c>
      <c r="Z1979" t="str">
        <f t="shared" si="31"/>
        <v>Sep-23</v>
      </c>
    </row>
    <row r="1980" spans="1:26" ht="43.2" x14ac:dyDescent="0.3">
      <c r="A1980" s="10">
        <v>831</v>
      </c>
      <c r="B1980" s="4" t="s">
        <v>129</v>
      </c>
      <c r="C1980" s="4" t="s">
        <v>529</v>
      </c>
      <c r="D1980" s="4" t="s">
        <v>1560</v>
      </c>
      <c r="E1980" s="4" t="s">
        <v>103</v>
      </c>
      <c r="F1980" s="4" t="s">
        <v>131</v>
      </c>
      <c r="G1980" s="4" t="s">
        <v>166</v>
      </c>
      <c r="H1980" s="4" t="s">
        <v>167</v>
      </c>
      <c r="I1980" s="5" t="s">
        <v>4027</v>
      </c>
      <c r="J1980" s="5" t="s">
        <v>1933</v>
      </c>
      <c r="K1980" s="5" t="s">
        <v>4027</v>
      </c>
      <c r="L1980" s="5" t="s">
        <v>234</v>
      </c>
      <c r="M1980" s="4" t="s">
        <v>168</v>
      </c>
      <c r="N1980" s="4" t="s">
        <v>6269</v>
      </c>
      <c r="O1980" s="4" t="s">
        <v>1030</v>
      </c>
      <c r="P1980" s="4" t="s">
        <v>6269</v>
      </c>
      <c r="Q1980" s="4" t="s">
        <v>6270</v>
      </c>
      <c r="R1980" s="5">
        <v>60735</v>
      </c>
      <c r="S1980" s="5">
        <v>20</v>
      </c>
      <c r="T1980" s="5">
        <v>20</v>
      </c>
      <c r="U1980" s="4" t="s">
        <v>173</v>
      </c>
      <c r="V1980" s="4" t="s">
        <v>197</v>
      </c>
      <c r="W1980" s="4" t="s">
        <v>103</v>
      </c>
      <c r="X1980" s="4" t="s">
        <v>143</v>
      </c>
      <c r="Y1980" s="4" t="s">
        <v>103</v>
      </c>
      <c r="Z1980" t="str">
        <f t="shared" si="31"/>
        <v>Sep-23</v>
      </c>
    </row>
    <row r="1981" spans="1:26" ht="43.2" x14ac:dyDescent="0.3">
      <c r="A1981" s="10">
        <v>832</v>
      </c>
      <c r="B1981" s="4" t="s">
        <v>129</v>
      </c>
      <c r="C1981" s="4" t="s">
        <v>529</v>
      </c>
      <c r="D1981" s="4" t="s">
        <v>1560</v>
      </c>
      <c r="E1981" s="4" t="s">
        <v>103</v>
      </c>
      <c r="F1981" s="4" t="s">
        <v>131</v>
      </c>
      <c r="G1981" s="4" t="s">
        <v>132</v>
      </c>
      <c r="H1981" s="4" t="s">
        <v>167</v>
      </c>
      <c r="I1981" s="5" t="s">
        <v>4539</v>
      </c>
      <c r="J1981" s="5" t="s">
        <v>978</v>
      </c>
      <c r="K1981" s="5" t="s">
        <v>4539</v>
      </c>
      <c r="L1981" s="5" t="s">
        <v>182</v>
      </c>
      <c r="M1981" s="4" t="s">
        <v>223</v>
      </c>
      <c r="N1981" s="4" t="s">
        <v>6271</v>
      </c>
      <c r="O1981" s="4" t="s">
        <v>103</v>
      </c>
      <c r="P1981" s="4" t="s">
        <v>6272</v>
      </c>
      <c r="Q1981" s="4" t="s">
        <v>6273</v>
      </c>
      <c r="R1981" s="5">
        <v>60889</v>
      </c>
      <c r="S1981" s="5">
        <v>30</v>
      </c>
      <c r="T1981" s="5">
        <v>30</v>
      </c>
      <c r="U1981" s="4" t="s">
        <v>6274</v>
      </c>
      <c r="V1981" s="4" t="s">
        <v>142</v>
      </c>
      <c r="W1981" s="4" t="s">
        <v>103</v>
      </c>
      <c r="X1981" s="4" t="s">
        <v>143</v>
      </c>
      <c r="Y1981" s="4" t="s">
        <v>152</v>
      </c>
      <c r="Z1981" t="str">
        <f t="shared" si="31"/>
        <v>Oct-23</v>
      </c>
    </row>
    <row r="1982" spans="1:26" ht="43.2" x14ac:dyDescent="0.3">
      <c r="A1982" s="10">
        <v>833</v>
      </c>
      <c r="B1982" s="4" t="s">
        <v>129</v>
      </c>
      <c r="C1982" s="4" t="s">
        <v>529</v>
      </c>
      <c r="D1982" s="4" t="s">
        <v>1560</v>
      </c>
      <c r="E1982" s="4" t="s">
        <v>103</v>
      </c>
      <c r="F1982" s="4" t="s">
        <v>131</v>
      </c>
      <c r="G1982" s="4" t="s">
        <v>132</v>
      </c>
      <c r="H1982" s="4" t="s">
        <v>133</v>
      </c>
      <c r="I1982" s="5" t="s">
        <v>4309</v>
      </c>
      <c r="J1982" s="5" t="s">
        <v>345</v>
      </c>
      <c r="K1982" s="5" t="s">
        <v>4309</v>
      </c>
      <c r="L1982" s="5" t="s">
        <v>581</v>
      </c>
      <c r="M1982" s="4" t="s">
        <v>137</v>
      </c>
      <c r="N1982" s="4" t="s">
        <v>6015</v>
      </c>
      <c r="O1982" s="4" t="s">
        <v>103</v>
      </c>
      <c r="P1982" s="4" t="s">
        <v>6275</v>
      </c>
      <c r="Q1982" s="4" t="s">
        <v>6276</v>
      </c>
      <c r="R1982" s="5">
        <v>61057</v>
      </c>
      <c r="S1982" s="5">
        <v>20</v>
      </c>
      <c r="T1982" s="5">
        <v>20</v>
      </c>
      <c r="U1982" s="4" t="s">
        <v>165</v>
      </c>
      <c r="V1982" s="4" t="s">
        <v>151</v>
      </c>
      <c r="W1982" s="4" t="s">
        <v>103</v>
      </c>
      <c r="X1982" s="4" t="s">
        <v>143</v>
      </c>
      <c r="Y1982" s="4">
        <v>67985</v>
      </c>
      <c r="Z1982" t="str">
        <f t="shared" ref="Z1982:Z2045" si="32">IF(AND(DAY(K1982) = 1, V1982 = "Third Shift"), TEXT(K1982 - 1, "mmm-yy"), IF(MONTH(K1982) &lt;&gt; MONTH(I1982), TEXT(K1982, "mmm-yy"), TEXT(I1982, "mmm-yy")))</f>
        <v>Oct-23</v>
      </c>
    </row>
    <row r="1983" spans="1:26" ht="43.2" x14ac:dyDescent="0.3">
      <c r="A1983" s="10">
        <v>834</v>
      </c>
      <c r="B1983" s="4" t="s">
        <v>129</v>
      </c>
      <c r="C1983" s="4" t="s">
        <v>529</v>
      </c>
      <c r="D1983" s="4" t="s">
        <v>1560</v>
      </c>
      <c r="E1983" s="4" t="s">
        <v>103</v>
      </c>
      <c r="F1983" s="4" t="s">
        <v>131</v>
      </c>
      <c r="G1983" s="4" t="s">
        <v>132</v>
      </c>
      <c r="H1983" s="4" t="s">
        <v>167</v>
      </c>
      <c r="I1983" s="5" t="s">
        <v>4133</v>
      </c>
      <c r="J1983" s="5" t="s">
        <v>467</v>
      </c>
      <c r="K1983" s="5" t="s">
        <v>4133</v>
      </c>
      <c r="L1983" s="5" t="s">
        <v>242</v>
      </c>
      <c r="M1983" s="4" t="s">
        <v>223</v>
      </c>
      <c r="N1983" s="4" t="s">
        <v>641</v>
      </c>
      <c r="O1983" s="4" t="s">
        <v>103</v>
      </c>
      <c r="P1983" s="4" t="s">
        <v>6277</v>
      </c>
      <c r="Q1983" s="4" t="s">
        <v>6278</v>
      </c>
      <c r="R1983" s="5">
        <v>61252</v>
      </c>
      <c r="S1983" s="5">
        <v>60</v>
      </c>
      <c r="T1983" s="5">
        <v>60</v>
      </c>
      <c r="U1983" s="4" t="s">
        <v>4037</v>
      </c>
      <c r="V1983" s="4" t="s">
        <v>151</v>
      </c>
      <c r="W1983" s="4" t="s">
        <v>103</v>
      </c>
      <c r="X1983" s="4" t="s">
        <v>143</v>
      </c>
      <c r="Y1983" s="4" t="s">
        <v>152</v>
      </c>
      <c r="Z1983" t="str">
        <f t="shared" si="32"/>
        <v>Nov-23</v>
      </c>
    </row>
    <row r="1984" spans="1:26" ht="43.2" x14ac:dyDescent="0.3">
      <c r="A1984" s="10">
        <v>835</v>
      </c>
      <c r="B1984" s="4" t="s">
        <v>129</v>
      </c>
      <c r="C1984" s="4" t="s">
        <v>529</v>
      </c>
      <c r="D1984" s="4" t="s">
        <v>1560</v>
      </c>
      <c r="E1984" s="4" t="s">
        <v>103</v>
      </c>
      <c r="F1984" s="4" t="s">
        <v>131</v>
      </c>
      <c r="G1984" s="4" t="s">
        <v>132</v>
      </c>
      <c r="H1984" s="4" t="s">
        <v>167</v>
      </c>
      <c r="I1984" s="5" t="s">
        <v>4134</v>
      </c>
      <c r="J1984" s="5" t="s">
        <v>145</v>
      </c>
      <c r="K1984" s="5" t="s">
        <v>4134</v>
      </c>
      <c r="L1984" s="5" t="s">
        <v>353</v>
      </c>
      <c r="M1984" s="4" t="s">
        <v>223</v>
      </c>
      <c r="N1984" s="4" t="s">
        <v>6279</v>
      </c>
      <c r="O1984" s="4" t="s">
        <v>103</v>
      </c>
      <c r="P1984" s="4" t="s">
        <v>6280</v>
      </c>
      <c r="Q1984" s="4" t="s">
        <v>6281</v>
      </c>
      <c r="R1984" s="5">
        <v>61257</v>
      </c>
      <c r="S1984" s="5">
        <v>240</v>
      </c>
      <c r="T1984" s="5">
        <v>240</v>
      </c>
      <c r="U1984" s="4" t="s">
        <v>1334</v>
      </c>
      <c r="V1984" s="4" t="s">
        <v>151</v>
      </c>
      <c r="W1984" s="4" t="s">
        <v>103</v>
      </c>
      <c r="X1984" s="4" t="s">
        <v>143</v>
      </c>
      <c r="Y1984" s="4" t="s">
        <v>395</v>
      </c>
      <c r="Z1984" t="str">
        <f t="shared" si="32"/>
        <v>Nov-23</v>
      </c>
    </row>
    <row r="1985" spans="1:26" ht="43.2" x14ac:dyDescent="0.3">
      <c r="A1985" s="10">
        <v>836</v>
      </c>
      <c r="B1985" s="4" t="s">
        <v>129</v>
      </c>
      <c r="C1985" s="4" t="s">
        <v>130</v>
      </c>
      <c r="D1985" s="4" t="s">
        <v>1138</v>
      </c>
      <c r="E1985" s="4" t="s">
        <v>103</v>
      </c>
      <c r="F1985" s="4" t="s">
        <v>131</v>
      </c>
      <c r="G1985" s="4" t="s">
        <v>132</v>
      </c>
      <c r="H1985" s="4" t="s">
        <v>167</v>
      </c>
      <c r="I1985" s="5" t="s">
        <v>3967</v>
      </c>
      <c r="J1985" s="5" t="s">
        <v>136</v>
      </c>
      <c r="K1985" s="5" t="s">
        <v>3967</v>
      </c>
      <c r="L1985" s="5" t="s">
        <v>1801</v>
      </c>
      <c r="M1985" s="4" t="s">
        <v>223</v>
      </c>
      <c r="N1985" s="4" t="s">
        <v>6282</v>
      </c>
      <c r="O1985" s="4" t="s">
        <v>103</v>
      </c>
      <c r="P1985" s="4" t="s">
        <v>6283</v>
      </c>
      <c r="Q1985" s="4" t="s">
        <v>6284</v>
      </c>
      <c r="R1985" s="5">
        <v>60307</v>
      </c>
      <c r="S1985" s="5">
        <v>25</v>
      </c>
      <c r="T1985" s="5">
        <v>25</v>
      </c>
      <c r="U1985" s="4" t="s">
        <v>5585</v>
      </c>
      <c r="V1985" s="4" t="s">
        <v>142</v>
      </c>
      <c r="W1985" s="4" t="s">
        <v>103</v>
      </c>
      <c r="X1985" s="4" t="s">
        <v>143</v>
      </c>
      <c r="Y1985" s="4">
        <v>66056</v>
      </c>
      <c r="Z1985" t="str">
        <f t="shared" si="32"/>
        <v>Sep-23</v>
      </c>
    </row>
    <row r="1986" spans="1:26" ht="43.2" x14ac:dyDescent="0.3">
      <c r="A1986" s="10">
        <v>837</v>
      </c>
      <c r="B1986" s="4" t="s">
        <v>129</v>
      </c>
      <c r="C1986" s="4" t="s">
        <v>130</v>
      </c>
      <c r="D1986" s="4" t="s">
        <v>1138</v>
      </c>
      <c r="E1986" s="4" t="s">
        <v>103</v>
      </c>
      <c r="F1986" s="4" t="s">
        <v>131</v>
      </c>
      <c r="G1986" s="4" t="s">
        <v>132</v>
      </c>
      <c r="H1986" s="4" t="s">
        <v>133</v>
      </c>
      <c r="I1986" s="5" t="s">
        <v>3985</v>
      </c>
      <c r="J1986" s="5" t="s">
        <v>183</v>
      </c>
      <c r="K1986" s="5" t="s">
        <v>3985</v>
      </c>
      <c r="L1986" s="5" t="s">
        <v>251</v>
      </c>
      <c r="M1986" s="4" t="s">
        <v>137</v>
      </c>
      <c r="N1986" s="4" t="s">
        <v>6285</v>
      </c>
      <c r="O1986" s="4" t="s">
        <v>103</v>
      </c>
      <c r="P1986" s="4" t="s">
        <v>6286</v>
      </c>
      <c r="Q1986" s="4" t="s">
        <v>6287</v>
      </c>
      <c r="R1986" s="5">
        <v>60367</v>
      </c>
      <c r="S1986" s="5">
        <v>30</v>
      </c>
      <c r="T1986" s="5">
        <v>30</v>
      </c>
      <c r="U1986" s="4" t="s">
        <v>1985</v>
      </c>
      <c r="V1986" s="4" t="s">
        <v>142</v>
      </c>
      <c r="W1986" s="4" t="s">
        <v>103</v>
      </c>
      <c r="X1986" s="4" t="s">
        <v>143</v>
      </c>
      <c r="Y1986" s="4" t="s">
        <v>152</v>
      </c>
      <c r="Z1986" t="str">
        <f t="shared" si="32"/>
        <v>Sep-23</v>
      </c>
    </row>
    <row r="1987" spans="1:26" ht="43.2" x14ac:dyDescent="0.3">
      <c r="A1987" s="10">
        <v>838</v>
      </c>
      <c r="B1987" s="4" t="s">
        <v>129</v>
      </c>
      <c r="C1987" s="4" t="s">
        <v>130</v>
      </c>
      <c r="D1987" s="4" t="s">
        <v>1138</v>
      </c>
      <c r="E1987" s="4" t="s">
        <v>103</v>
      </c>
      <c r="F1987" s="4" t="s">
        <v>131</v>
      </c>
      <c r="G1987" s="4" t="s">
        <v>132</v>
      </c>
      <c r="H1987" s="4" t="s">
        <v>133</v>
      </c>
      <c r="I1987" s="5" t="s">
        <v>3985</v>
      </c>
      <c r="J1987" s="5" t="s">
        <v>200</v>
      </c>
      <c r="K1987" s="5" t="s">
        <v>4220</v>
      </c>
      <c r="L1987" s="5" t="s">
        <v>217</v>
      </c>
      <c r="M1987" s="4" t="s">
        <v>137</v>
      </c>
      <c r="N1987" s="4" t="s">
        <v>6288</v>
      </c>
      <c r="O1987" s="4" t="s">
        <v>103</v>
      </c>
      <c r="P1987" s="4" t="s">
        <v>6289</v>
      </c>
      <c r="Q1987" s="4" t="s">
        <v>6290</v>
      </c>
      <c r="R1987" s="5">
        <v>60363</v>
      </c>
      <c r="S1987" s="5">
        <v>105</v>
      </c>
      <c r="T1987" s="5">
        <v>105</v>
      </c>
      <c r="U1987" s="4" t="s">
        <v>4361</v>
      </c>
      <c r="V1987" s="4" t="s">
        <v>197</v>
      </c>
      <c r="W1987" s="4" t="s">
        <v>103</v>
      </c>
      <c r="X1987" s="4" t="s">
        <v>143</v>
      </c>
      <c r="Y1987" s="4">
        <v>66092</v>
      </c>
      <c r="Z1987" t="str">
        <f t="shared" si="32"/>
        <v>Sep-23</v>
      </c>
    </row>
    <row r="1988" spans="1:26" ht="43.2" x14ac:dyDescent="0.3">
      <c r="A1988" s="10">
        <v>839</v>
      </c>
      <c r="B1988" s="4" t="s">
        <v>129</v>
      </c>
      <c r="C1988" s="4" t="s">
        <v>130</v>
      </c>
      <c r="D1988" s="4" t="s">
        <v>1138</v>
      </c>
      <c r="E1988" s="4" t="s">
        <v>103</v>
      </c>
      <c r="F1988" s="4" t="s">
        <v>131</v>
      </c>
      <c r="G1988" s="4" t="s">
        <v>132</v>
      </c>
      <c r="H1988" s="4" t="s">
        <v>133</v>
      </c>
      <c r="I1988" s="5" t="s">
        <v>3985</v>
      </c>
      <c r="J1988" s="5" t="s">
        <v>906</v>
      </c>
      <c r="K1988" s="5" t="s">
        <v>3985</v>
      </c>
      <c r="L1988" s="5" t="s">
        <v>1446</v>
      </c>
      <c r="M1988" s="4" t="s">
        <v>137</v>
      </c>
      <c r="N1988" s="4" t="s">
        <v>6291</v>
      </c>
      <c r="O1988" s="4" t="s">
        <v>103</v>
      </c>
      <c r="P1988" s="4" t="s">
        <v>6292</v>
      </c>
      <c r="Q1988" s="4" t="s">
        <v>6293</v>
      </c>
      <c r="R1988" s="5">
        <v>60347</v>
      </c>
      <c r="S1988" s="5">
        <v>75</v>
      </c>
      <c r="T1988" s="5">
        <v>75</v>
      </c>
      <c r="U1988" s="4" t="s">
        <v>4026</v>
      </c>
      <c r="V1988" s="4" t="s">
        <v>142</v>
      </c>
      <c r="W1988" s="4" t="s">
        <v>103</v>
      </c>
      <c r="X1988" s="4" t="s">
        <v>143</v>
      </c>
      <c r="Y1988" s="4">
        <v>66077</v>
      </c>
      <c r="Z1988" t="str">
        <f t="shared" si="32"/>
        <v>Sep-23</v>
      </c>
    </row>
    <row r="1989" spans="1:26" ht="43.2" x14ac:dyDescent="0.3">
      <c r="A1989" s="10">
        <v>840</v>
      </c>
      <c r="B1989" s="4" t="s">
        <v>129</v>
      </c>
      <c r="C1989" s="4" t="s">
        <v>130</v>
      </c>
      <c r="D1989" s="4" t="s">
        <v>1138</v>
      </c>
      <c r="E1989" s="4" t="s">
        <v>103</v>
      </c>
      <c r="F1989" s="4" t="s">
        <v>131</v>
      </c>
      <c r="G1989" s="4" t="s">
        <v>132</v>
      </c>
      <c r="H1989" s="4" t="s">
        <v>167</v>
      </c>
      <c r="I1989" s="5" t="s">
        <v>3985</v>
      </c>
      <c r="J1989" s="5" t="s">
        <v>246</v>
      </c>
      <c r="K1989" s="5" t="s">
        <v>3985</v>
      </c>
      <c r="L1989" s="5" t="s">
        <v>759</v>
      </c>
      <c r="M1989" s="4" t="s">
        <v>223</v>
      </c>
      <c r="N1989" s="4" t="s">
        <v>6294</v>
      </c>
      <c r="O1989" s="4" t="s">
        <v>103</v>
      </c>
      <c r="P1989" s="4" t="s">
        <v>6295</v>
      </c>
      <c r="Q1989" s="4" t="s">
        <v>6296</v>
      </c>
      <c r="R1989" s="5">
        <v>60337</v>
      </c>
      <c r="S1989" s="5">
        <v>210</v>
      </c>
      <c r="T1989" s="5">
        <v>210</v>
      </c>
      <c r="U1989" s="4" t="s">
        <v>4937</v>
      </c>
      <c r="V1989" s="4" t="s">
        <v>151</v>
      </c>
      <c r="W1989" s="4" t="s">
        <v>103</v>
      </c>
      <c r="X1989" s="4" t="s">
        <v>143</v>
      </c>
      <c r="Y1989" s="4">
        <v>66085</v>
      </c>
      <c r="Z1989" t="str">
        <f t="shared" si="32"/>
        <v>Sep-23</v>
      </c>
    </row>
    <row r="1990" spans="1:26" ht="57.6" x14ac:dyDescent="0.3">
      <c r="A1990" s="10">
        <v>841</v>
      </c>
      <c r="B1990" s="4" t="s">
        <v>129</v>
      </c>
      <c r="C1990" s="4" t="s">
        <v>130</v>
      </c>
      <c r="D1990" s="4" t="s">
        <v>1138</v>
      </c>
      <c r="E1990" s="4" t="s">
        <v>103</v>
      </c>
      <c r="F1990" s="4" t="s">
        <v>131</v>
      </c>
      <c r="G1990" s="4" t="s">
        <v>132</v>
      </c>
      <c r="H1990" s="4" t="s">
        <v>167</v>
      </c>
      <c r="I1990" s="5" t="s">
        <v>4220</v>
      </c>
      <c r="J1990" s="5" t="s">
        <v>353</v>
      </c>
      <c r="K1990" s="5" t="s">
        <v>4220</v>
      </c>
      <c r="L1990" s="5" t="s">
        <v>191</v>
      </c>
      <c r="M1990" s="4" t="s">
        <v>223</v>
      </c>
      <c r="N1990" s="4" t="s">
        <v>6297</v>
      </c>
      <c r="O1990" s="4" t="s">
        <v>170</v>
      </c>
      <c r="P1990" s="4" t="s">
        <v>6297</v>
      </c>
      <c r="Q1990" s="4" t="s">
        <v>6298</v>
      </c>
      <c r="R1990" s="5">
        <v>60451</v>
      </c>
      <c r="S1990" s="5">
        <v>240</v>
      </c>
      <c r="T1990" s="5">
        <v>240</v>
      </c>
      <c r="U1990" s="4" t="s">
        <v>6299</v>
      </c>
      <c r="V1990" s="4" t="s">
        <v>151</v>
      </c>
      <c r="W1990" s="4" t="s">
        <v>103</v>
      </c>
      <c r="X1990" s="4" t="s">
        <v>143</v>
      </c>
      <c r="Y1990" s="4" t="s">
        <v>152</v>
      </c>
      <c r="Z1990" t="str">
        <f t="shared" si="32"/>
        <v>Sep-23</v>
      </c>
    </row>
    <row r="1991" spans="1:26" ht="43.2" x14ac:dyDescent="0.3">
      <c r="A1991" s="10">
        <v>842</v>
      </c>
      <c r="B1991" s="4" t="s">
        <v>129</v>
      </c>
      <c r="C1991" s="4" t="s">
        <v>130</v>
      </c>
      <c r="D1991" s="4" t="s">
        <v>1138</v>
      </c>
      <c r="E1991" s="4" t="s">
        <v>103</v>
      </c>
      <c r="F1991" s="4" t="s">
        <v>131</v>
      </c>
      <c r="G1991" s="4" t="s">
        <v>132</v>
      </c>
      <c r="H1991" s="4" t="s">
        <v>167</v>
      </c>
      <c r="I1991" s="5" t="s">
        <v>4220</v>
      </c>
      <c r="J1991" s="5" t="s">
        <v>315</v>
      </c>
      <c r="K1991" s="5" t="s">
        <v>3996</v>
      </c>
      <c r="L1991" s="5" t="s">
        <v>862</v>
      </c>
      <c r="M1991" s="4" t="s">
        <v>223</v>
      </c>
      <c r="N1991" s="4" t="s">
        <v>6300</v>
      </c>
      <c r="O1991" s="4" t="s">
        <v>103</v>
      </c>
      <c r="P1991" s="4" t="s">
        <v>6301</v>
      </c>
      <c r="Q1991" s="4" t="s">
        <v>6302</v>
      </c>
      <c r="R1991" s="5">
        <v>60375</v>
      </c>
      <c r="S1991" s="5">
        <v>110</v>
      </c>
      <c r="T1991" s="5">
        <v>110</v>
      </c>
      <c r="U1991" s="4" t="s">
        <v>963</v>
      </c>
      <c r="V1991" s="4" t="s">
        <v>197</v>
      </c>
      <c r="W1991" s="4" t="s">
        <v>103</v>
      </c>
      <c r="X1991" s="4" t="s">
        <v>143</v>
      </c>
      <c r="Y1991" s="4" t="s">
        <v>152</v>
      </c>
      <c r="Z1991" t="str">
        <f t="shared" si="32"/>
        <v>Sep-23</v>
      </c>
    </row>
    <row r="1992" spans="1:26" ht="43.2" x14ac:dyDescent="0.3">
      <c r="A1992" s="10">
        <v>843</v>
      </c>
      <c r="B1992" s="4" t="s">
        <v>129</v>
      </c>
      <c r="C1992" s="4" t="s">
        <v>130</v>
      </c>
      <c r="D1992" s="4" t="s">
        <v>1138</v>
      </c>
      <c r="E1992" s="4" t="s">
        <v>103</v>
      </c>
      <c r="F1992" s="4" t="s">
        <v>131</v>
      </c>
      <c r="G1992" s="4" t="s">
        <v>132</v>
      </c>
      <c r="H1992" s="4" t="s">
        <v>167</v>
      </c>
      <c r="I1992" s="5" t="s">
        <v>3996</v>
      </c>
      <c r="J1992" s="5" t="s">
        <v>550</v>
      </c>
      <c r="K1992" s="5" t="s">
        <v>3996</v>
      </c>
      <c r="L1992" s="5" t="s">
        <v>427</v>
      </c>
      <c r="M1992" s="4" t="s">
        <v>223</v>
      </c>
      <c r="N1992" s="4" t="s">
        <v>6303</v>
      </c>
      <c r="O1992" s="4" t="s">
        <v>103</v>
      </c>
      <c r="P1992" s="4" t="s">
        <v>6304</v>
      </c>
      <c r="Q1992" s="4" t="s">
        <v>6305</v>
      </c>
      <c r="R1992" s="5">
        <v>60385</v>
      </c>
      <c r="S1992" s="5">
        <v>330</v>
      </c>
      <c r="T1992" s="5">
        <v>330</v>
      </c>
      <c r="U1992" s="4" t="s">
        <v>1170</v>
      </c>
      <c r="V1992" s="4" t="s">
        <v>142</v>
      </c>
      <c r="W1992" s="4" t="s">
        <v>103</v>
      </c>
      <c r="X1992" s="4" t="s">
        <v>143</v>
      </c>
      <c r="Y1992" s="4" t="s">
        <v>152</v>
      </c>
      <c r="Z1992" t="str">
        <f t="shared" si="32"/>
        <v>Sep-23</v>
      </c>
    </row>
    <row r="1993" spans="1:26" ht="43.2" x14ac:dyDescent="0.3">
      <c r="A1993" s="10">
        <v>844</v>
      </c>
      <c r="B1993" s="4" t="s">
        <v>129</v>
      </c>
      <c r="C1993" s="4" t="s">
        <v>130</v>
      </c>
      <c r="D1993" s="4" t="s">
        <v>1138</v>
      </c>
      <c r="E1993" s="4" t="s">
        <v>103</v>
      </c>
      <c r="F1993" s="4" t="s">
        <v>131</v>
      </c>
      <c r="G1993" s="4" t="s">
        <v>132</v>
      </c>
      <c r="H1993" s="4" t="s">
        <v>133</v>
      </c>
      <c r="I1993" s="5" t="s">
        <v>4224</v>
      </c>
      <c r="J1993" s="5" t="s">
        <v>160</v>
      </c>
      <c r="K1993" s="5" t="s">
        <v>4224</v>
      </c>
      <c r="L1993" s="5" t="s">
        <v>2260</v>
      </c>
      <c r="M1993" s="4" t="s">
        <v>137</v>
      </c>
      <c r="N1993" s="4" t="s">
        <v>6306</v>
      </c>
      <c r="O1993" s="4" t="s">
        <v>103</v>
      </c>
      <c r="P1993" s="4" t="s">
        <v>6307</v>
      </c>
      <c r="Q1993" s="4" t="s">
        <v>6307</v>
      </c>
      <c r="R1993" s="5">
        <v>60501</v>
      </c>
      <c r="S1993" s="5">
        <v>20</v>
      </c>
      <c r="T1993" s="5">
        <v>20</v>
      </c>
      <c r="U1993" s="4" t="s">
        <v>731</v>
      </c>
      <c r="V1993" s="4" t="s">
        <v>142</v>
      </c>
      <c r="W1993" s="4" t="s">
        <v>103</v>
      </c>
      <c r="X1993" s="4" t="s">
        <v>143</v>
      </c>
      <c r="Y1993" s="4" t="s">
        <v>159</v>
      </c>
      <c r="Z1993" t="str">
        <f t="shared" si="32"/>
        <v>Sep-23</v>
      </c>
    </row>
    <row r="1994" spans="1:26" ht="43.2" x14ac:dyDescent="0.3">
      <c r="A1994" s="10">
        <v>845</v>
      </c>
      <c r="B1994" s="4" t="s">
        <v>129</v>
      </c>
      <c r="C1994" s="4" t="s">
        <v>130</v>
      </c>
      <c r="D1994" s="4" t="s">
        <v>1138</v>
      </c>
      <c r="E1994" s="4" t="s">
        <v>103</v>
      </c>
      <c r="F1994" s="4" t="s">
        <v>131</v>
      </c>
      <c r="G1994" s="4" t="s">
        <v>132</v>
      </c>
      <c r="H1994" s="4" t="s">
        <v>133</v>
      </c>
      <c r="I1994" s="5" t="s">
        <v>4236</v>
      </c>
      <c r="J1994" s="5" t="s">
        <v>353</v>
      </c>
      <c r="K1994" s="5" t="s">
        <v>4236</v>
      </c>
      <c r="L1994" s="5" t="s">
        <v>576</v>
      </c>
      <c r="M1994" s="4" t="s">
        <v>137</v>
      </c>
      <c r="N1994" s="4" t="s">
        <v>6308</v>
      </c>
      <c r="O1994" s="4" t="s">
        <v>103</v>
      </c>
      <c r="P1994" s="4" t="s">
        <v>6308</v>
      </c>
      <c r="Q1994" s="4" t="s">
        <v>6309</v>
      </c>
      <c r="R1994" s="5">
        <v>60495</v>
      </c>
      <c r="S1994" s="5">
        <v>30</v>
      </c>
      <c r="T1994" s="5">
        <v>30</v>
      </c>
      <c r="U1994" s="4" t="s">
        <v>2127</v>
      </c>
      <c r="V1994" s="4" t="s">
        <v>151</v>
      </c>
      <c r="W1994" s="4" t="s">
        <v>103</v>
      </c>
      <c r="X1994" s="4" t="s">
        <v>143</v>
      </c>
      <c r="Y1994" s="4">
        <v>66229</v>
      </c>
      <c r="Z1994" t="str">
        <f t="shared" si="32"/>
        <v>Sep-23</v>
      </c>
    </row>
    <row r="1995" spans="1:26" ht="43.2" x14ac:dyDescent="0.3">
      <c r="A1995" s="10">
        <v>846</v>
      </c>
      <c r="B1995" s="4" t="s">
        <v>129</v>
      </c>
      <c r="C1995" s="4" t="s">
        <v>130</v>
      </c>
      <c r="D1995" s="4" t="s">
        <v>1138</v>
      </c>
      <c r="E1995" s="4" t="s">
        <v>103</v>
      </c>
      <c r="F1995" s="4" t="s">
        <v>131</v>
      </c>
      <c r="G1995" s="4" t="s">
        <v>132</v>
      </c>
      <c r="H1995" s="4" t="s">
        <v>133</v>
      </c>
      <c r="I1995" s="5" t="s">
        <v>4015</v>
      </c>
      <c r="J1995" s="5" t="s">
        <v>229</v>
      </c>
      <c r="K1995" s="5" t="s">
        <v>4015</v>
      </c>
      <c r="L1995" s="5" t="s">
        <v>1007</v>
      </c>
      <c r="M1995" s="4" t="s">
        <v>137</v>
      </c>
      <c r="N1995" s="4" t="s">
        <v>6310</v>
      </c>
      <c r="O1995" s="4" t="s">
        <v>103</v>
      </c>
      <c r="P1995" s="4" t="s">
        <v>6311</v>
      </c>
      <c r="Q1995" s="4" t="s">
        <v>6311</v>
      </c>
      <c r="R1995" s="5">
        <v>60478</v>
      </c>
      <c r="S1995" s="5">
        <v>20</v>
      </c>
      <c r="T1995" s="5">
        <v>20</v>
      </c>
      <c r="U1995" s="4" t="s">
        <v>5760</v>
      </c>
      <c r="V1995" s="4" t="s">
        <v>197</v>
      </c>
      <c r="W1995" s="4" t="s">
        <v>103</v>
      </c>
      <c r="X1995" s="4" t="s">
        <v>143</v>
      </c>
      <c r="Y1995" s="4" t="s">
        <v>159</v>
      </c>
      <c r="Z1995" t="str">
        <f t="shared" si="32"/>
        <v>Sep-23</v>
      </c>
    </row>
    <row r="1996" spans="1:26" ht="43.2" x14ac:dyDescent="0.3">
      <c r="A1996" s="10">
        <v>847</v>
      </c>
      <c r="B1996" s="4" t="s">
        <v>129</v>
      </c>
      <c r="C1996" s="4" t="s">
        <v>130</v>
      </c>
      <c r="D1996" s="4" t="s">
        <v>1138</v>
      </c>
      <c r="E1996" s="4" t="s">
        <v>103</v>
      </c>
      <c r="F1996" s="4" t="s">
        <v>131</v>
      </c>
      <c r="G1996" s="4" t="s">
        <v>132</v>
      </c>
      <c r="H1996" s="4" t="s">
        <v>133</v>
      </c>
      <c r="I1996" s="5" t="s">
        <v>4244</v>
      </c>
      <c r="J1996" s="5" t="s">
        <v>862</v>
      </c>
      <c r="K1996" s="5" t="s">
        <v>4244</v>
      </c>
      <c r="L1996" s="5" t="s">
        <v>302</v>
      </c>
      <c r="M1996" s="4" t="s">
        <v>137</v>
      </c>
      <c r="N1996" s="4" t="s">
        <v>6312</v>
      </c>
      <c r="O1996" s="4" t="s">
        <v>103</v>
      </c>
      <c r="P1996" s="4" t="s">
        <v>6313</v>
      </c>
      <c r="Q1996" s="4" t="s">
        <v>6314</v>
      </c>
      <c r="R1996" s="5">
        <v>60511</v>
      </c>
      <c r="S1996" s="5">
        <v>40</v>
      </c>
      <c r="T1996" s="5">
        <v>40</v>
      </c>
      <c r="U1996" s="4" t="s">
        <v>4649</v>
      </c>
      <c r="V1996" s="4" t="s">
        <v>197</v>
      </c>
      <c r="W1996" s="4" t="s">
        <v>103</v>
      </c>
      <c r="X1996" s="4" t="s">
        <v>143</v>
      </c>
      <c r="Y1996" s="4" t="s">
        <v>1234</v>
      </c>
      <c r="Z1996" t="str">
        <f t="shared" si="32"/>
        <v>Sep-23</v>
      </c>
    </row>
    <row r="1997" spans="1:26" ht="43.2" x14ac:dyDescent="0.3">
      <c r="A1997" s="10">
        <v>848</v>
      </c>
      <c r="B1997" s="4" t="s">
        <v>129</v>
      </c>
      <c r="C1997" s="4" t="s">
        <v>130</v>
      </c>
      <c r="D1997" s="4" t="s">
        <v>1138</v>
      </c>
      <c r="E1997" s="4" t="s">
        <v>103</v>
      </c>
      <c r="F1997" s="4" t="s">
        <v>131</v>
      </c>
      <c r="G1997" s="4" t="s">
        <v>132</v>
      </c>
      <c r="H1997" s="4" t="s">
        <v>167</v>
      </c>
      <c r="I1997" s="5" t="s">
        <v>4018</v>
      </c>
      <c r="J1997" s="5" t="s">
        <v>550</v>
      </c>
      <c r="K1997" s="5" t="s">
        <v>4018</v>
      </c>
      <c r="L1997" s="5" t="s">
        <v>145</v>
      </c>
      <c r="M1997" s="4" t="s">
        <v>223</v>
      </c>
      <c r="N1997" s="4" t="s">
        <v>4675</v>
      </c>
      <c r="O1997" s="4" t="s">
        <v>4675</v>
      </c>
      <c r="P1997" s="4" t="s">
        <v>6315</v>
      </c>
      <c r="Q1997" s="4" t="s">
        <v>6316</v>
      </c>
      <c r="R1997" s="5">
        <v>60569</v>
      </c>
      <c r="S1997" s="5">
        <v>480</v>
      </c>
      <c r="T1997" s="5">
        <v>480</v>
      </c>
      <c r="U1997" s="4" t="s">
        <v>6317</v>
      </c>
      <c r="V1997" s="4" t="s">
        <v>142</v>
      </c>
      <c r="W1997" s="4" t="s">
        <v>103</v>
      </c>
      <c r="X1997" s="4" t="s">
        <v>143</v>
      </c>
      <c r="Y1997" s="4">
        <v>1111</v>
      </c>
      <c r="Z1997" t="str">
        <f t="shared" si="32"/>
        <v>Sep-23</v>
      </c>
    </row>
    <row r="1998" spans="1:26" ht="43.2" x14ac:dyDescent="0.3">
      <c r="A1998" s="10">
        <v>849</v>
      </c>
      <c r="B1998" s="4" t="s">
        <v>129</v>
      </c>
      <c r="C1998" s="4" t="s">
        <v>130</v>
      </c>
      <c r="D1998" s="4" t="s">
        <v>1138</v>
      </c>
      <c r="E1998" s="4" t="s">
        <v>103</v>
      </c>
      <c r="F1998" s="4" t="s">
        <v>131</v>
      </c>
      <c r="G1998" s="4" t="s">
        <v>132</v>
      </c>
      <c r="H1998" s="4" t="s">
        <v>167</v>
      </c>
      <c r="I1998" s="5" t="s">
        <v>4250</v>
      </c>
      <c r="J1998" s="5" t="s">
        <v>487</v>
      </c>
      <c r="K1998" s="5" t="s">
        <v>4250</v>
      </c>
      <c r="L1998" s="5" t="s">
        <v>361</v>
      </c>
      <c r="M1998" s="4" t="s">
        <v>223</v>
      </c>
      <c r="N1998" s="4" t="s">
        <v>6318</v>
      </c>
      <c r="O1998" s="4" t="s">
        <v>103</v>
      </c>
      <c r="P1998" s="4" t="s">
        <v>6319</v>
      </c>
      <c r="Q1998" s="4" t="s">
        <v>6320</v>
      </c>
      <c r="R1998" s="5">
        <v>60581</v>
      </c>
      <c r="S1998" s="5">
        <v>60</v>
      </c>
      <c r="T1998" s="5">
        <v>60</v>
      </c>
      <c r="U1998" s="4" t="s">
        <v>207</v>
      </c>
      <c r="V1998" s="4" t="s">
        <v>142</v>
      </c>
      <c r="W1998" s="4" t="s">
        <v>103</v>
      </c>
      <c r="X1998" s="4" t="s">
        <v>143</v>
      </c>
      <c r="Y1998" s="4">
        <v>66299</v>
      </c>
      <c r="Z1998" t="str">
        <f t="shared" si="32"/>
        <v>Sep-23</v>
      </c>
    </row>
    <row r="1999" spans="1:26" ht="43.2" x14ac:dyDescent="0.3">
      <c r="A1999" s="10">
        <v>850</v>
      </c>
      <c r="B1999" s="4" t="s">
        <v>129</v>
      </c>
      <c r="C1999" s="4" t="s">
        <v>130</v>
      </c>
      <c r="D1999" s="4" t="s">
        <v>1138</v>
      </c>
      <c r="E1999" s="4" t="s">
        <v>103</v>
      </c>
      <c r="F1999" s="4" t="s">
        <v>131</v>
      </c>
      <c r="G1999" s="4" t="s">
        <v>132</v>
      </c>
      <c r="H1999" s="4" t="s">
        <v>133</v>
      </c>
      <c r="I1999" s="5" t="s">
        <v>4262</v>
      </c>
      <c r="J1999" s="5" t="s">
        <v>1416</v>
      </c>
      <c r="K1999" s="5" t="s">
        <v>4262</v>
      </c>
      <c r="L1999" s="5" t="s">
        <v>202</v>
      </c>
      <c r="M1999" s="4" t="s">
        <v>137</v>
      </c>
      <c r="N1999" s="4" t="s">
        <v>1235</v>
      </c>
      <c r="O1999" s="4" t="s">
        <v>103</v>
      </c>
      <c r="P1999" s="4" t="s">
        <v>1235</v>
      </c>
      <c r="Q1999" s="4" t="s">
        <v>6321</v>
      </c>
      <c r="R1999" s="5">
        <v>60625</v>
      </c>
      <c r="S1999" s="5">
        <v>25</v>
      </c>
      <c r="T1999" s="5">
        <v>25</v>
      </c>
      <c r="U1999" s="4" t="s">
        <v>4718</v>
      </c>
      <c r="V1999" s="4" t="s">
        <v>197</v>
      </c>
      <c r="W1999" s="4" t="s">
        <v>103</v>
      </c>
      <c r="X1999" s="4" t="s">
        <v>143</v>
      </c>
      <c r="Y1999" s="4">
        <v>67621</v>
      </c>
      <c r="Z1999" t="str">
        <f t="shared" si="32"/>
        <v>Sep-23</v>
      </c>
    </row>
    <row r="2000" spans="1:26" ht="43.2" x14ac:dyDescent="0.3">
      <c r="A2000" s="10">
        <v>851</v>
      </c>
      <c r="B2000" s="4" t="s">
        <v>129</v>
      </c>
      <c r="C2000" s="4" t="s">
        <v>130</v>
      </c>
      <c r="D2000" s="4" t="s">
        <v>1138</v>
      </c>
      <c r="E2000" s="4" t="s">
        <v>103</v>
      </c>
      <c r="F2000" s="4" t="s">
        <v>131</v>
      </c>
      <c r="G2000" s="4" t="s">
        <v>166</v>
      </c>
      <c r="H2000" s="4" t="s">
        <v>167</v>
      </c>
      <c r="I2000" s="5" t="s">
        <v>4269</v>
      </c>
      <c r="J2000" s="5" t="s">
        <v>487</v>
      </c>
      <c r="K2000" s="5" t="s">
        <v>4269</v>
      </c>
      <c r="L2000" s="5" t="s">
        <v>361</v>
      </c>
      <c r="M2000" s="4" t="s">
        <v>1275</v>
      </c>
      <c r="N2000" s="4" t="s">
        <v>6322</v>
      </c>
      <c r="O2000" s="4" t="s">
        <v>103</v>
      </c>
      <c r="P2000" s="4" t="s">
        <v>6322</v>
      </c>
      <c r="Q2000" s="4" t="s">
        <v>6323</v>
      </c>
      <c r="R2000" s="5">
        <v>60645</v>
      </c>
      <c r="S2000" s="5">
        <v>0</v>
      </c>
      <c r="T2000" s="5">
        <v>0</v>
      </c>
      <c r="U2000" s="4" t="s">
        <v>4272</v>
      </c>
      <c r="V2000" s="4" t="s">
        <v>142</v>
      </c>
      <c r="W2000" s="4" t="s">
        <v>103</v>
      </c>
      <c r="X2000" s="4" t="s">
        <v>143</v>
      </c>
      <c r="Y2000" s="4" t="s">
        <v>152</v>
      </c>
      <c r="Z2000" t="str">
        <f t="shared" si="32"/>
        <v>Sep-23</v>
      </c>
    </row>
    <row r="2001" spans="1:26" ht="43.2" x14ac:dyDescent="0.3">
      <c r="A2001" s="10">
        <v>852</v>
      </c>
      <c r="B2001" s="4" t="s">
        <v>129</v>
      </c>
      <c r="C2001" s="4" t="s">
        <v>130</v>
      </c>
      <c r="D2001" s="4" t="s">
        <v>1138</v>
      </c>
      <c r="E2001" s="4" t="s">
        <v>103</v>
      </c>
      <c r="F2001" s="4" t="s">
        <v>131</v>
      </c>
      <c r="G2001" s="4" t="s">
        <v>132</v>
      </c>
      <c r="H2001" s="4" t="s">
        <v>133</v>
      </c>
      <c r="I2001" s="5" t="s">
        <v>4269</v>
      </c>
      <c r="J2001" s="5" t="s">
        <v>6324</v>
      </c>
      <c r="K2001" s="5" t="s">
        <v>4269</v>
      </c>
      <c r="L2001" s="5" t="s">
        <v>2431</v>
      </c>
      <c r="M2001" s="4" t="s">
        <v>137</v>
      </c>
      <c r="N2001" s="4" t="s">
        <v>6308</v>
      </c>
      <c r="O2001" s="4" t="s">
        <v>103</v>
      </c>
      <c r="P2001" s="4" t="s">
        <v>6308</v>
      </c>
      <c r="Q2001" s="4" t="s">
        <v>6325</v>
      </c>
      <c r="R2001" s="5">
        <v>60644</v>
      </c>
      <c r="S2001" s="5">
        <v>30</v>
      </c>
      <c r="T2001" s="5">
        <v>30</v>
      </c>
      <c r="U2001" s="4" t="s">
        <v>1233</v>
      </c>
      <c r="V2001" s="4" t="s">
        <v>197</v>
      </c>
      <c r="W2001" s="4" t="s">
        <v>103</v>
      </c>
      <c r="X2001" s="4" t="s">
        <v>143</v>
      </c>
      <c r="Y2001" s="4">
        <v>67635</v>
      </c>
      <c r="Z2001" t="str">
        <f t="shared" si="32"/>
        <v>Sep-23</v>
      </c>
    </row>
    <row r="2002" spans="1:26" ht="201.6" x14ac:dyDescent="0.3">
      <c r="A2002" s="10">
        <v>853</v>
      </c>
      <c r="B2002" s="4" t="s">
        <v>129</v>
      </c>
      <c r="C2002" s="4" t="s">
        <v>130</v>
      </c>
      <c r="D2002" s="4" t="s">
        <v>1138</v>
      </c>
      <c r="E2002" s="4" t="s">
        <v>103</v>
      </c>
      <c r="F2002" s="4" t="s">
        <v>131</v>
      </c>
      <c r="G2002" s="4" t="s">
        <v>166</v>
      </c>
      <c r="H2002" s="4" t="s">
        <v>167</v>
      </c>
      <c r="I2002" s="5" t="s">
        <v>4274</v>
      </c>
      <c r="J2002" s="5" t="s">
        <v>1250</v>
      </c>
      <c r="K2002" s="5" t="s">
        <v>4274</v>
      </c>
      <c r="L2002" s="5" t="s">
        <v>145</v>
      </c>
      <c r="M2002" s="4" t="s">
        <v>168</v>
      </c>
      <c r="N2002" s="4" t="s">
        <v>4461</v>
      </c>
      <c r="O2002" s="4" t="s">
        <v>4461</v>
      </c>
      <c r="P2002" s="4" t="s">
        <v>4461</v>
      </c>
      <c r="Q2002" s="4" t="s">
        <v>6326</v>
      </c>
      <c r="R2002" s="5">
        <v>60654</v>
      </c>
      <c r="S2002" s="5">
        <v>465</v>
      </c>
      <c r="T2002" s="5">
        <v>465</v>
      </c>
      <c r="U2002" s="4" t="s">
        <v>5044</v>
      </c>
      <c r="V2002" s="4" t="s">
        <v>142</v>
      </c>
      <c r="W2002" s="4" t="s">
        <v>103</v>
      </c>
      <c r="X2002" s="4" t="s">
        <v>143</v>
      </c>
      <c r="Y2002" s="4" t="s">
        <v>103</v>
      </c>
      <c r="Z2002" t="str">
        <f t="shared" si="32"/>
        <v>Sep-23</v>
      </c>
    </row>
    <row r="2003" spans="1:26" ht="43.2" x14ac:dyDescent="0.3">
      <c r="A2003" s="10">
        <v>854</v>
      </c>
      <c r="B2003" s="4" t="s">
        <v>129</v>
      </c>
      <c r="C2003" s="4" t="s">
        <v>130</v>
      </c>
      <c r="D2003" s="4" t="s">
        <v>1138</v>
      </c>
      <c r="E2003" s="4" t="s">
        <v>103</v>
      </c>
      <c r="F2003" s="4" t="s">
        <v>131</v>
      </c>
      <c r="G2003" s="4" t="s">
        <v>132</v>
      </c>
      <c r="H2003" s="4" t="s">
        <v>133</v>
      </c>
      <c r="I2003" s="5" t="s">
        <v>4019</v>
      </c>
      <c r="J2003" s="5" t="s">
        <v>695</v>
      </c>
      <c r="K2003" s="5" t="s">
        <v>4019</v>
      </c>
      <c r="L2003" s="5" t="s">
        <v>1112</v>
      </c>
      <c r="M2003" s="4" t="s">
        <v>137</v>
      </c>
      <c r="N2003" s="4" t="s">
        <v>1012</v>
      </c>
      <c r="O2003" s="4" t="s">
        <v>103</v>
      </c>
      <c r="P2003" s="4" t="s">
        <v>6327</v>
      </c>
      <c r="Q2003" s="4" t="s">
        <v>938</v>
      </c>
      <c r="R2003" s="5">
        <v>60683</v>
      </c>
      <c r="S2003" s="5">
        <v>20</v>
      </c>
      <c r="T2003" s="5">
        <v>20</v>
      </c>
      <c r="U2003" s="4" t="s">
        <v>5269</v>
      </c>
      <c r="V2003" s="4" t="s">
        <v>197</v>
      </c>
      <c r="W2003" s="4" t="s">
        <v>103</v>
      </c>
      <c r="X2003" s="4" t="s">
        <v>143</v>
      </c>
      <c r="Y2003" s="4">
        <v>67654</v>
      </c>
      <c r="Z2003" t="str">
        <f t="shared" si="32"/>
        <v>Sep-23</v>
      </c>
    </row>
    <row r="2004" spans="1:26" ht="43.2" x14ac:dyDescent="0.3">
      <c r="A2004" s="10">
        <v>855</v>
      </c>
      <c r="B2004" s="4" t="s">
        <v>129</v>
      </c>
      <c r="C2004" s="4" t="s">
        <v>130</v>
      </c>
      <c r="D2004" s="4" t="s">
        <v>1138</v>
      </c>
      <c r="E2004" s="4" t="s">
        <v>103</v>
      </c>
      <c r="F2004" s="4" t="s">
        <v>131</v>
      </c>
      <c r="G2004" s="4" t="s">
        <v>132</v>
      </c>
      <c r="H2004" s="4" t="s">
        <v>133</v>
      </c>
      <c r="I2004" s="5" t="s">
        <v>4282</v>
      </c>
      <c r="J2004" s="5" t="s">
        <v>1378</v>
      </c>
      <c r="K2004" s="5" t="s">
        <v>4282</v>
      </c>
      <c r="L2004" s="5" t="s">
        <v>2148</v>
      </c>
      <c r="M2004" s="4" t="s">
        <v>137</v>
      </c>
      <c r="N2004" s="4" t="s">
        <v>6328</v>
      </c>
      <c r="O2004" s="4" t="s">
        <v>103</v>
      </c>
      <c r="P2004" s="4" t="s">
        <v>1187</v>
      </c>
      <c r="Q2004" s="4" t="s">
        <v>6329</v>
      </c>
      <c r="R2004" s="5">
        <v>60768</v>
      </c>
      <c r="S2004" s="5">
        <v>45</v>
      </c>
      <c r="T2004" s="5">
        <v>45</v>
      </c>
      <c r="U2004" s="4" t="s">
        <v>3218</v>
      </c>
      <c r="V2004" s="4" t="s">
        <v>142</v>
      </c>
      <c r="W2004" s="4" t="s">
        <v>103</v>
      </c>
      <c r="X2004" s="4" t="s">
        <v>143</v>
      </c>
      <c r="Y2004" s="4">
        <v>67658</v>
      </c>
      <c r="Z2004" t="str">
        <f t="shared" si="32"/>
        <v>Sep-23</v>
      </c>
    </row>
    <row r="2005" spans="1:26" ht="43.2" x14ac:dyDescent="0.3">
      <c r="A2005" s="10">
        <v>856</v>
      </c>
      <c r="B2005" s="4" t="s">
        <v>129</v>
      </c>
      <c r="C2005" s="4" t="s">
        <v>130</v>
      </c>
      <c r="D2005" s="4" t="s">
        <v>1138</v>
      </c>
      <c r="E2005" s="4" t="s">
        <v>103</v>
      </c>
      <c r="F2005" s="4" t="s">
        <v>131</v>
      </c>
      <c r="G2005" s="4" t="s">
        <v>132</v>
      </c>
      <c r="H2005" s="4" t="s">
        <v>133</v>
      </c>
      <c r="I2005" s="5" t="s">
        <v>4038</v>
      </c>
      <c r="J2005" s="5" t="s">
        <v>261</v>
      </c>
      <c r="K2005" s="5" t="s">
        <v>4038</v>
      </c>
      <c r="L2005" s="5" t="s">
        <v>2049</v>
      </c>
      <c r="M2005" s="4" t="s">
        <v>137</v>
      </c>
      <c r="N2005" s="4" t="s">
        <v>6330</v>
      </c>
      <c r="O2005" s="4" t="s">
        <v>103</v>
      </c>
      <c r="P2005" s="4" t="s">
        <v>6330</v>
      </c>
      <c r="Q2005" s="4" t="s">
        <v>6331</v>
      </c>
      <c r="R2005" s="5">
        <v>60720</v>
      </c>
      <c r="S2005" s="5">
        <v>30</v>
      </c>
      <c r="T2005" s="5">
        <v>30</v>
      </c>
      <c r="U2005" s="4" t="s">
        <v>472</v>
      </c>
      <c r="V2005" s="4" t="s">
        <v>151</v>
      </c>
      <c r="W2005" s="4" t="s">
        <v>103</v>
      </c>
      <c r="X2005" s="4" t="s">
        <v>143</v>
      </c>
      <c r="Y2005" s="4">
        <v>67678</v>
      </c>
      <c r="Z2005" t="str">
        <f t="shared" si="32"/>
        <v>Sep-23</v>
      </c>
    </row>
    <row r="2006" spans="1:26" ht="43.2" x14ac:dyDescent="0.3">
      <c r="A2006" s="10">
        <v>857</v>
      </c>
      <c r="B2006" s="4" t="s">
        <v>129</v>
      </c>
      <c r="C2006" s="4" t="s">
        <v>130</v>
      </c>
      <c r="D2006" s="4" t="s">
        <v>1138</v>
      </c>
      <c r="E2006" s="4" t="s">
        <v>103</v>
      </c>
      <c r="F2006" s="4" t="s">
        <v>131</v>
      </c>
      <c r="G2006" s="4" t="s">
        <v>132</v>
      </c>
      <c r="H2006" s="4" t="s">
        <v>167</v>
      </c>
      <c r="I2006" s="5" t="s">
        <v>4421</v>
      </c>
      <c r="J2006" s="5" t="s">
        <v>145</v>
      </c>
      <c r="K2006" s="5" t="s">
        <v>4421</v>
      </c>
      <c r="L2006" s="5" t="s">
        <v>2049</v>
      </c>
      <c r="M2006" s="4" t="s">
        <v>203</v>
      </c>
      <c r="N2006" s="4" t="s">
        <v>641</v>
      </c>
      <c r="O2006" s="4" t="s">
        <v>103</v>
      </c>
      <c r="P2006" s="4" t="s">
        <v>6332</v>
      </c>
      <c r="Q2006" s="4" t="s">
        <v>6333</v>
      </c>
      <c r="R2006" s="5">
        <v>60823</v>
      </c>
      <c r="S2006" s="5">
        <v>0</v>
      </c>
      <c r="T2006" s="5">
        <v>0</v>
      </c>
      <c r="U2006" s="4" t="s">
        <v>1713</v>
      </c>
      <c r="V2006" s="4" t="s">
        <v>151</v>
      </c>
      <c r="W2006" s="4" t="s">
        <v>103</v>
      </c>
      <c r="X2006" s="4" t="s">
        <v>143</v>
      </c>
      <c r="Y2006" s="4" t="s">
        <v>152</v>
      </c>
      <c r="Z2006" t="str">
        <f t="shared" si="32"/>
        <v>Oct-23</v>
      </c>
    </row>
    <row r="2007" spans="1:26" ht="43.2" x14ac:dyDescent="0.3">
      <c r="A2007" s="10">
        <v>858</v>
      </c>
      <c r="B2007" s="4" t="s">
        <v>129</v>
      </c>
      <c r="C2007" s="4" t="s">
        <v>130</v>
      </c>
      <c r="D2007" s="4" t="s">
        <v>1138</v>
      </c>
      <c r="E2007" s="4" t="s">
        <v>103</v>
      </c>
      <c r="F2007" s="4" t="s">
        <v>131</v>
      </c>
      <c r="G2007" s="4" t="s">
        <v>132</v>
      </c>
      <c r="H2007" s="4" t="s">
        <v>167</v>
      </c>
      <c r="I2007" s="5" t="s">
        <v>4066</v>
      </c>
      <c r="J2007" s="5" t="s">
        <v>759</v>
      </c>
      <c r="K2007" s="5" t="s">
        <v>4066</v>
      </c>
      <c r="L2007" s="5" t="s">
        <v>760</v>
      </c>
      <c r="M2007" s="4" t="s">
        <v>223</v>
      </c>
      <c r="N2007" s="4" t="s">
        <v>6334</v>
      </c>
      <c r="O2007" s="4" t="s">
        <v>103</v>
      </c>
      <c r="P2007" s="4" t="s">
        <v>6334</v>
      </c>
      <c r="Q2007" s="4" t="s">
        <v>6335</v>
      </c>
      <c r="R2007" s="5">
        <v>60896</v>
      </c>
      <c r="S2007" s="5">
        <v>30</v>
      </c>
      <c r="T2007" s="5">
        <v>30</v>
      </c>
      <c r="U2007" s="4" t="s">
        <v>381</v>
      </c>
      <c r="V2007" s="4" t="s">
        <v>151</v>
      </c>
      <c r="W2007" s="4" t="s">
        <v>103</v>
      </c>
      <c r="X2007" s="4" t="s">
        <v>143</v>
      </c>
      <c r="Y2007" s="4" t="s">
        <v>152</v>
      </c>
      <c r="Z2007" t="str">
        <f t="shared" si="32"/>
        <v>Oct-23</v>
      </c>
    </row>
    <row r="2008" spans="1:26" ht="43.2" x14ac:dyDescent="0.3">
      <c r="A2008" s="10">
        <v>859</v>
      </c>
      <c r="B2008" s="4" t="s">
        <v>129</v>
      </c>
      <c r="C2008" s="4" t="s">
        <v>130</v>
      </c>
      <c r="D2008" s="4" t="s">
        <v>1138</v>
      </c>
      <c r="E2008" s="4" t="s">
        <v>103</v>
      </c>
      <c r="F2008" s="4" t="s">
        <v>6336</v>
      </c>
      <c r="G2008" s="4" t="s">
        <v>166</v>
      </c>
      <c r="H2008" s="4" t="s">
        <v>167</v>
      </c>
      <c r="I2008" s="5" t="s">
        <v>4078</v>
      </c>
      <c r="J2008" s="5" t="s">
        <v>145</v>
      </c>
      <c r="K2008" s="5" t="s">
        <v>4078</v>
      </c>
      <c r="L2008" s="5" t="s">
        <v>760</v>
      </c>
      <c r="M2008" s="4" t="s">
        <v>168</v>
      </c>
      <c r="N2008" s="4" t="s">
        <v>6337</v>
      </c>
      <c r="O2008" s="4" t="s">
        <v>103</v>
      </c>
      <c r="P2008" s="4" t="s">
        <v>6338</v>
      </c>
      <c r="Q2008" s="4" t="s">
        <v>6339</v>
      </c>
      <c r="R2008" s="5">
        <v>60899</v>
      </c>
      <c r="S2008" s="5">
        <v>450</v>
      </c>
      <c r="T2008" s="5">
        <v>450</v>
      </c>
      <c r="U2008" s="4" t="s">
        <v>370</v>
      </c>
      <c r="V2008" s="4" t="s">
        <v>151</v>
      </c>
      <c r="W2008" s="4" t="s">
        <v>103</v>
      </c>
      <c r="X2008" s="4" t="s">
        <v>143</v>
      </c>
      <c r="Y2008" s="4" t="s">
        <v>152</v>
      </c>
      <c r="Z2008" t="str">
        <f t="shared" si="32"/>
        <v>Oct-23</v>
      </c>
    </row>
    <row r="2009" spans="1:26" ht="43.2" x14ac:dyDescent="0.3">
      <c r="A2009" s="10">
        <v>860</v>
      </c>
      <c r="B2009" s="4" t="s">
        <v>129</v>
      </c>
      <c r="C2009" s="4" t="s">
        <v>130</v>
      </c>
      <c r="D2009" s="4" t="s">
        <v>1138</v>
      </c>
      <c r="E2009" s="4" t="s">
        <v>103</v>
      </c>
      <c r="F2009" s="4" t="s">
        <v>131</v>
      </c>
      <c r="G2009" s="4" t="s">
        <v>132</v>
      </c>
      <c r="H2009" s="4" t="s">
        <v>167</v>
      </c>
      <c r="I2009" s="5" t="s">
        <v>1285</v>
      </c>
      <c r="J2009" s="5" t="s">
        <v>217</v>
      </c>
      <c r="K2009" s="5" t="s">
        <v>1285</v>
      </c>
      <c r="L2009" s="5" t="s">
        <v>464</v>
      </c>
      <c r="M2009" s="4" t="s">
        <v>223</v>
      </c>
      <c r="N2009" s="4" t="s">
        <v>641</v>
      </c>
      <c r="O2009" s="4" t="s">
        <v>103</v>
      </c>
      <c r="P2009" s="4" t="s">
        <v>6340</v>
      </c>
      <c r="Q2009" s="4" t="s">
        <v>6341</v>
      </c>
      <c r="R2009" s="5">
        <v>60988</v>
      </c>
      <c r="S2009" s="5">
        <v>45</v>
      </c>
      <c r="T2009" s="5">
        <v>45</v>
      </c>
      <c r="U2009" s="4" t="s">
        <v>370</v>
      </c>
      <c r="V2009" s="4" t="s">
        <v>197</v>
      </c>
      <c r="W2009" s="4" t="s">
        <v>103</v>
      </c>
      <c r="X2009" s="4" t="s">
        <v>143</v>
      </c>
      <c r="Y2009" s="4" t="s">
        <v>152</v>
      </c>
      <c r="Z2009" t="str">
        <f t="shared" si="32"/>
        <v>Oct-23</v>
      </c>
    </row>
    <row r="2010" spans="1:26" ht="172.8" x14ac:dyDescent="0.3">
      <c r="A2010" s="10">
        <v>861</v>
      </c>
      <c r="B2010" s="4" t="s">
        <v>129</v>
      </c>
      <c r="C2010" s="4" t="s">
        <v>130</v>
      </c>
      <c r="D2010" s="4" t="s">
        <v>1138</v>
      </c>
      <c r="E2010" s="4" t="s">
        <v>103</v>
      </c>
      <c r="F2010" s="4" t="s">
        <v>131</v>
      </c>
      <c r="G2010" s="4" t="s">
        <v>132</v>
      </c>
      <c r="H2010" s="4" t="s">
        <v>133</v>
      </c>
      <c r="I2010" s="5" t="s">
        <v>1285</v>
      </c>
      <c r="J2010" s="5" t="s">
        <v>1286</v>
      </c>
      <c r="K2010" s="5" t="s">
        <v>607</v>
      </c>
      <c r="L2010" s="5" t="s">
        <v>160</v>
      </c>
      <c r="M2010" s="4" t="s">
        <v>137</v>
      </c>
      <c r="N2010" s="4" t="s">
        <v>1287</v>
      </c>
      <c r="O2010" s="4" t="s">
        <v>1288</v>
      </c>
      <c r="P2010" s="4" t="s">
        <v>1289</v>
      </c>
      <c r="Q2010" s="4" t="s">
        <v>1290</v>
      </c>
      <c r="R2010" s="5">
        <v>60935</v>
      </c>
      <c r="S2010" s="5">
        <v>137655</v>
      </c>
      <c r="T2010" s="5">
        <v>137655</v>
      </c>
      <c r="U2010" s="4" t="s">
        <v>6342</v>
      </c>
      <c r="V2010" s="4" t="s">
        <v>151</v>
      </c>
      <c r="W2010" s="4" t="s">
        <v>103</v>
      </c>
      <c r="X2010" s="4" t="s">
        <v>143</v>
      </c>
      <c r="Y2010" s="4">
        <v>67851</v>
      </c>
      <c r="Z2010" t="str">
        <f t="shared" si="32"/>
        <v>Jan-24</v>
      </c>
    </row>
    <row r="2011" spans="1:26" ht="57.6" x14ac:dyDescent="0.3">
      <c r="A2011" s="10">
        <v>862</v>
      </c>
      <c r="B2011" s="4" t="s">
        <v>129</v>
      </c>
      <c r="C2011" s="4" t="s">
        <v>130</v>
      </c>
      <c r="D2011" s="4" t="s">
        <v>1138</v>
      </c>
      <c r="E2011" s="4" t="s">
        <v>103</v>
      </c>
      <c r="F2011" s="4" t="s">
        <v>131</v>
      </c>
      <c r="G2011" s="4" t="s">
        <v>132</v>
      </c>
      <c r="H2011" s="4" t="s">
        <v>167</v>
      </c>
      <c r="I2011" s="5" t="s">
        <v>1285</v>
      </c>
      <c r="J2011" s="5" t="s">
        <v>145</v>
      </c>
      <c r="K2011" s="5" t="s">
        <v>1285</v>
      </c>
      <c r="L2011" s="5" t="s">
        <v>155</v>
      </c>
      <c r="M2011" s="4" t="s">
        <v>223</v>
      </c>
      <c r="N2011" s="4" t="s">
        <v>6343</v>
      </c>
      <c r="O2011" s="4" t="s">
        <v>170</v>
      </c>
      <c r="P2011" s="4" t="s">
        <v>6343</v>
      </c>
      <c r="Q2011" s="4" t="s">
        <v>6344</v>
      </c>
      <c r="R2011" s="5">
        <v>60915</v>
      </c>
      <c r="S2011" s="5">
        <v>60</v>
      </c>
      <c r="T2011" s="5">
        <v>60</v>
      </c>
      <c r="U2011" s="4" t="s">
        <v>103</v>
      </c>
      <c r="V2011" s="4" t="s">
        <v>151</v>
      </c>
      <c r="W2011" s="4" t="s">
        <v>103</v>
      </c>
      <c r="X2011" s="4" t="s">
        <v>143</v>
      </c>
      <c r="Y2011" s="4" t="s">
        <v>152</v>
      </c>
      <c r="Z2011" t="str">
        <f t="shared" si="32"/>
        <v>Oct-23</v>
      </c>
    </row>
    <row r="2012" spans="1:26" ht="57.6" x14ac:dyDescent="0.3">
      <c r="A2012" s="10">
        <v>863</v>
      </c>
      <c r="B2012" s="4" t="s">
        <v>129</v>
      </c>
      <c r="C2012" s="4" t="s">
        <v>130</v>
      </c>
      <c r="D2012" s="4" t="s">
        <v>1138</v>
      </c>
      <c r="E2012" s="4" t="s">
        <v>103</v>
      </c>
      <c r="F2012" s="4" t="s">
        <v>131</v>
      </c>
      <c r="G2012" s="4" t="s">
        <v>132</v>
      </c>
      <c r="H2012" s="4" t="s">
        <v>167</v>
      </c>
      <c r="I2012" s="5" t="s">
        <v>4200</v>
      </c>
      <c r="J2012" s="5" t="s">
        <v>467</v>
      </c>
      <c r="K2012" s="5" t="s">
        <v>4200</v>
      </c>
      <c r="L2012" s="5" t="s">
        <v>6345</v>
      </c>
      <c r="M2012" s="4" t="s">
        <v>223</v>
      </c>
      <c r="N2012" s="4" t="s">
        <v>6346</v>
      </c>
      <c r="O2012" s="4" t="s">
        <v>170</v>
      </c>
      <c r="P2012" s="4" t="s">
        <v>6346</v>
      </c>
      <c r="Q2012" s="4" t="s">
        <v>6347</v>
      </c>
      <c r="R2012" s="5">
        <v>61107</v>
      </c>
      <c r="S2012" s="5">
        <v>339</v>
      </c>
      <c r="T2012" s="5">
        <v>339</v>
      </c>
      <c r="U2012" s="4" t="s">
        <v>579</v>
      </c>
      <c r="V2012" s="4" t="s">
        <v>151</v>
      </c>
      <c r="W2012" s="4" t="s">
        <v>103</v>
      </c>
      <c r="X2012" s="4" t="s">
        <v>143</v>
      </c>
      <c r="Y2012" s="4" t="s">
        <v>152</v>
      </c>
      <c r="Z2012" t="str">
        <f t="shared" si="32"/>
        <v>Nov-23</v>
      </c>
    </row>
    <row r="2013" spans="1:26" ht="86.4" x14ac:dyDescent="0.3">
      <c r="A2013" s="10">
        <v>864</v>
      </c>
      <c r="B2013" s="4" t="s">
        <v>129</v>
      </c>
      <c r="C2013" s="4" t="s">
        <v>130</v>
      </c>
      <c r="D2013" s="4" t="s">
        <v>1138</v>
      </c>
      <c r="E2013" s="4" t="s">
        <v>103</v>
      </c>
      <c r="F2013" s="4" t="s">
        <v>131</v>
      </c>
      <c r="G2013" s="4" t="s">
        <v>166</v>
      </c>
      <c r="H2013" s="4" t="s">
        <v>133</v>
      </c>
      <c r="I2013" s="5" t="s">
        <v>4119</v>
      </c>
      <c r="J2013" s="5" t="s">
        <v>652</v>
      </c>
      <c r="K2013" s="5" t="s">
        <v>4119</v>
      </c>
      <c r="L2013" s="5" t="s">
        <v>759</v>
      </c>
      <c r="M2013" s="4" t="s">
        <v>263</v>
      </c>
      <c r="N2013" s="4" t="s">
        <v>6348</v>
      </c>
      <c r="O2013" s="4" t="s">
        <v>103</v>
      </c>
      <c r="P2013" s="4" t="s">
        <v>6349</v>
      </c>
      <c r="Q2013" s="4" t="s">
        <v>6350</v>
      </c>
      <c r="R2013" s="5">
        <v>61125</v>
      </c>
      <c r="S2013" s="5">
        <v>690</v>
      </c>
      <c r="T2013" s="5">
        <v>690</v>
      </c>
      <c r="U2013" s="4" t="s">
        <v>6351</v>
      </c>
      <c r="V2013" s="4" t="s">
        <v>142</v>
      </c>
      <c r="W2013" s="4" t="s">
        <v>103</v>
      </c>
      <c r="X2013" s="4" t="s">
        <v>143</v>
      </c>
      <c r="Y2013" s="4" t="s">
        <v>103</v>
      </c>
      <c r="Z2013" t="str">
        <f t="shared" si="32"/>
        <v>Nov-23</v>
      </c>
    </row>
    <row r="2014" spans="1:26" ht="100.8" x14ac:dyDescent="0.3">
      <c r="A2014" s="10">
        <v>865</v>
      </c>
      <c r="B2014" s="4" t="s">
        <v>129</v>
      </c>
      <c r="C2014" s="4" t="s">
        <v>130</v>
      </c>
      <c r="D2014" s="4" t="s">
        <v>1138</v>
      </c>
      <c r="E2014" s="4" t="s">
        <v>103</v>
      </c>
      <c r="F2014" s="4" t="s">
        <v>131</v>
      </c>
      <c r="G2014" s="4" t="s">
        <v>166</v>
      </c>
      <c r="H2014" s="4" t="s">
        <v>133</v>
      </c>
      <c r="I2014" s="5" t="s">
        <v>4123</v>
      </c>
      <c r="J2014" s="5" t="s">
        <v>191</v>
      </c>
      <c r="K2014" s="5" t="s">
        <v>4128</v>
      </c>
      <c r="L2014" s="5" t="s">
        <v>550</v>
      </c>
      <c r="M2014" s="4" t="s">
        <v>263</v>
      </c>
      <c r="N2014" s="4" t="s">
        <v>6352</v>
      </c>
      <c r="O2014" s="4" t="s">
        <v>103</v>
      </c>
      <c r="P2014" s="4" t="s">
        <v>6353</v>
      </c>
      <c r="Q2014" s="4" t="s">
        <v>6354</v>
      </c>
      <c r="R2014" s="5">
        <v>61140</v>
      </c>
      <c r="S2014" s="5">
        <v>480</v>
      </c>
      <c r="T2014" s="5">
        <v>480</v>
      </c>
      <c r="U2014" s="4" t="s">
        <v>6355</v>
      </c>
      <c r="V2014" s="4" t="s">
        <v>197</v>
      </c>
      <c r="W2014" s="4" t="s">
        <v>103</v>
      </c>
      <c r="X2014" s="4" t="s">
        <v>394</v>
      </c>
      <c r="Y2014" s="4" t="s">
        <v>388</v>
      </c>
      <c r="Z2014" t="str">
        <f t="shared" si="32"/>
        <v>Nov-23</v>
      </c>
    </row>
    <row r="2015" spans="1:26" ht="72" x14ac:dyDescent="0.3">
      <c r="A2015" s="10">
        <v>866</v>
      </c>
      <c r="B2015" s="4" t="s">
        <v>129</v>
      </c>
      <c r="C2015" s="4" t="s">
        <v>130</v>
      </c>
      <c r="D2015" s="4" t="s">
        <v>1138</v>
      </c>
      <c r="E2015" s="4" t="s">
        <v>103</v>
      </c>
      <c r="F2015" s="4" t="s">
        <v>4873</v>
      </c>
      <c r="G2015" s="4" t="s">
        <v>132</v>
      </c>
      <c r="H2015" s="4" t="s">
        <v>167</v>
      </c>
      <c r="I2015" s="5" t="s">
        <v>4128</v>
      </c>
      <c r="J2015" s="5" t="s">
        <v>246</v>
      </c>
      <c r="K2015" s="5" t="s">
        <v>4128</v>
      </c>
      <c r="L2015" s="5" t="s">
        <v>759</v>
      </c>
      <c r="M2015" s="4" t="s">
        <v>223</v>
      </c>
      <c r="N2015" s="4" t="s">
        <v>6356</v>
      </c>
      <c r="O2015" s="4" t="s">
        <v>103</v>
      </c>
      <c r="P2015" s="4" t="s">
        <v>6357</v>
      </c>
      <c r="Q2015" s="4" t="s">
        <v>6357</v>
      </c>
      <c r="R2015" s="5">
        <v>61160</v>
      </c>
      <c r="S2015" s="5">
        <v>210</v>
      </c>
      <c r="T2015" s="5">
        <v>210</v>
      </c>
      <c r="U2015" s="4" t="s">
        <v>579</v>
      </c>
      <c r="V2015" s="4" t="s">
        <v>151</v>
      </c>
      <c r="W2015" s="4" t="s">
        <v>103</v>
      </c>
      <c r="X2015" s="4" t="s">
        <v>143</v>
      </c>
      <c r="Y2015" s="4" t="s">
        <v>152</v>
      </c>
      <c r="Z2015" t="str">
        <f t="shared" si="32"/>
        <v>Nov-23</v>
      </c>
    </row>
    <row r="2016" spans="1:26" ht="57.6" x14ac:dyDescent="0.3">
      <c r="A2016" s="10">
        <v>867</v>
      </c>
      <c r="B2016" s="4" t="s">
        <v>129</v>
      </c>
      <c r="C2016" s="4" t="s">
        <v>130</v>
      </c>
      <c r="D2016" s="4" t="s">
        <v>1138</v>
      </c>
      <c r="E2016" s="4" t="s">
        <v>103</v>
      </c>
      <c r="F2016" s="4" t="s">
        <v>4873</v>
      </c>
      <c r="G2016" s="4" t="s">
        <v>132</v>
      </c>
      <c r="H2016" s="4" t="s">
        <v>167</v>
      </c>
      <c r="I2016" s="5" t="s">
        <v>5434</v>
      </c>
      <c r="J2016" s="5" t="s">
        <v>145</v>
      </c>
      <c r="K2016" s="5" t="s">
        <v>5434</v>
      </c>
      <c r="L2016" s="5" t="s">
        <v>759</v>
      </c>
      <c r="M2016" s="4" t="s">
        <v>223</v>
      </c>
      <c r="N2016" s="4" t="s">
        <v>6356</v>
      </c>
      <c r="O2016" s="4" t="s">
        <v>170</v>
      </c>
      <c r="P2016" s="4" t="s">
        <v>6356</v>
      </c>
      <c r="Q2016" s="4" t="s">
        <v>6358</v>
      </c>
      <c r="R2016" s="5">
        <v>61159</v>
      </c>
      <c r="S2016" s="5">
        <v>420</v>
      </c>
      <c r="T2016" s="5">
        <v>420</v>
      </c>
      <c r="U2016" s="4" t="s">
        <v>6359</v>
      </c>
      <c r="V2016" s="4" t="s">
        <v>151</v>
      </c>
      <c r="W2016" s="4" t="s">
        <v>103</v>
      </c>
      <c r="X2016" s="4" t="s">
        <v>143</v>
      </c>
      <c r="Y2016" s="4" t="s">
        <v>395</v>
      </c>
      <c r="Z2016" t="str">
        <f t="shared" si="32"/>
        <v>Nov-23</v>
      </c>
    </row>
    <row r="2017" spans="1:26" ht="43.2" x14ac:dyDescent="0.3">
      <c r="A2017" s="10">
        <v>868</v>
      </c>
      <c r="B2017" s="4" t="s">
        <v>129</v>
      </c>
      <c r="C2017" s="4" t="s">
        <v>130</v>
      </c>
      <c r="D2017" s="4" t="s">
        <v>1201</v>
      </c>
      <c r="E2017" s="4" t="s">
        <v>103</v>
      </c>
      <c r="F2017" s="4" t="s">
        <v>131</v>
      </c>
      <c r="G2017" s="4" t="s">
        <v>132</v>
      </c>
      <c r="H2017" s="4" t="s">
        <v>167</v>
      </c>
      <c r="I2017" s="5" t="s">
        <v>3967</v>
      </c>
      <c r="J2017" s="5" t="s">
        <v>353</v>
      </c>
      <c r="K2017" s="5" t="s">
        <v>3967</v>
      </c>
      <c r="L2017" s="5" t="s">
        <v>759</v>
      </c>
      <c r="M2017" s="4" t="s">
        <v>223</v>
      </c>
      <c r="N2017" s="4" t="s">
        <v>6360</v>
      </c>
      <c r="O2017" s="4" t="s">
        <v>103</v>
      </c>
      <c r="P2017" s="4" t="s">
        <v>6360</v>
      </c>
      <c r="Q2017" s="4" t="s">
        <v>6361</v>
      </c>
      <c r="R2017" s="5">
        <v>60298</v>
      </c>
      <c r="S2017" s="5">
        <v>180</v>
      </c>
      <c r="T2017" s="5">
        <v>180</v>
      </c>
      <c r="U2017" s="4" t="s">
        <v>381</v>
      </c>
      <c r="V2017" s="4" t="s">
        <v>151</v>
      </c>
      <c r="W2017" s="4" t="s">
        <v>103</v>
      </c>
      <c r="X2017" s="4" t="s">
        <v>143</v>
      </c>
      <c r="Y2017" s="4">
        <v>66058</v>
      </c>
      <c r="Z2017" t="str">
        <f t="shared" si="32"/>
        <v>Sep-23</v>
      </c>
    </row>
    <row r="2018" spans="1:26" ht="43.2" x14ac:dyDescent="0.3">
      <c r="A2018" s="10">
        <v>869</v>
      </c>
      <c r="B2018" s="4" t="s">
        <v>129</v>
      </c>
      <c r="C2018" s="4" t="s">
        <v>130</v>
      </c>
      <c r="D2018" s="4" t="s">
        <v>1201</v>
      </c>
      <c r="E2018" s="4" t="s">
        <v>103</v>
      </c>
      <c r="F2018" s="4" t="s">
        <v>131</v>
      </c>
      <c r="G2018" s="4" t="s">
        <v>132</v>
      </c>
      <c r="H2018" s="4" t="s">
        <v>167</v>
      </c>
      <c r="I2018" s="5" t="s">
        <v>3977</v>
      </c>
      <c r="J2018" s="5" t="s">
        <v>467</v>
      </c>
      <c r="K2018" s="5" t="s">
        <v>3977</v>
      </c>
      <c r="L2018" s="5" t="s">
        <v>353</v>
      </c>
      <c r="M2018" s="4" t="s">
        <v>223</v>
      </c>
      <c r="N2018" s="4" t="s">
        <v>6362</v>
      </c>
      <c r="O2018" s="4" t="s">
        <v>103</v>
      </c>
      <c r="P2018" s="4" t="s">
        <v>6363</v>
      </c>
      <c r="Q2018" s="4" t="s">
        <v>6364</v>
      </c>
      <c r="R2018" s="5">
        <v>60318</v>
      </c>
      <c r="S2018" s="5">
        <v>120</v>
      </c>
      <c r="T2018" s="5">
        <v>120</v>
      </c>
      <c r="U2018" s="4" t="s">
        <v>245</v>
      </c>
      <c r="V2018" s="4" t="s">
        <v>151</v>
      </c>
      <c r="W2018" s="4" t="s">
        <v>103</v>
      </c>
      <c r="X2018" s="4" t="s">
        <v>143</v>
      </c>
      <c r="Y2018" s="4" t="s">
        <v>152</v>
      </c>
      <c r="Z2018" t="str">
        <f t="shared" si="32"/>
        <v>Sep-23</v>
      </c>
    </row>
    <row r="2019" spans="1:26" ht="43.2" x14ac:dyDescent="0.3">
      <c r="A2019" s="10">
        <v>870</v>
      </c>
      <c r="B2019" s="4" t="s">
        <v>129</v>
      </c>
      <c r="C2019" s="4" t="s">
        <v>130</v>
      </c>
      <c r="D2019" s="4" t="s">
        <v>1201</v>
      </c>
      <c r="E2019" s="4" t="s">
        <v>103</v>
      </c>
      <c r="F2019" s="4" t="s">
        <v>131</v>
      </c>
      <c r="G2019" s="4" t="s">
        <v>132</v>
      </c>
      <c r="H2019" s="4" t="s">
        <v>167</v>
      </c>
      <c r="I2019" s="5" t="s">
        <v>3977</v>
      </c>
      <c r="J2019" s="5" t="s">
        <v>480</v>
      </c>
      <c r="K2019" s="5" t="s">
        <v>3977</v>
      </c>
      <c r="L2019" s="5" t="s">
        <v>464</v>
      </c>
      <c r="M2019" s="4" t="s">
        <v>223</v>
      </c>
      <c r="N2019" s="4" t="s">
        <v>6365</v>
      </c>
      <c r="O2019" s="4" t="s">
        <v>4892</v>
      </c>
      <c r="P2019" s="4" t="s">
        <v>6365</v>
      </c>
      <c r="Q2019" s="4" t="s">
        <v>6366</v>
      </c>
      <c r="R2019" s="5">
        <v>60304</v>
      </c>
      <c r="S2019" s="5">
        <v>25</v>
      </c>
      <c r="T2019" s="5">
        <v>25</v>
      </c>
      <c r="U2019" s="4" t="s">
        <v>173</v>
      </c>
      <c r="V2019" s="4" t="s">
        <v>197</v>
      </c>
      <c r="W2019" s="4" t="s">
        <v>103</v>
      </c>
      <c r="X2019" s="4" t="s">
        <v>143</v>
      </c>
      <c r="Y2019" s="4">
        <v>66062</v>
      </c>
      <c r="Z2019" t="str">
        <f t="shared" si="32"/>
        <v>Sep-23</v>
      </c>
    </row>
    <row r="2020" spans="1:26" ht="43.2" x14ac:dyDescent="0.3">
      <c r="A2020" s="10">
        <v>871</v>
      </c>
      <c r="B2020" s="4" t="s">
        <v>129</v>
      </c>
      <c r="C2020" s="4" t="s">
        <v>130</v>
      </c>
      <c r="D2020" s="4" t="s">
        <v>1201</v>
      </c>
      <c r="E2020" s="4" t="s">
        <v>103</v>
      </c>
      <c r="F2020" s="4" t="s">
        <v>131</v>
      </c>
      <c r="G2020" s="4" t="s">
        <v>132</v>
      </c>
      <c r="H2020" s="4" t="s">
        <v>167</v>
      </c>
      <c r="I2020" s="5" t="s">
        <v>3996</v>
      </c>
      <c r="J2020" s="5" t="s">
        <v>1933</v>
      </c>
      <c r="K2020" s="5" t="s">
        <v>3996</v>
      </c>
      <c r="L2020" s="5" t="s">
        <v>510</v>
      </c>
      <c r="M2020" s="4" t="s">
        <v>223</v>
      </c>
      <c r="N2020" s="4" t="s">
        <v>6367</v>
      </c>
      <c r="O2020" s="4" t="s">
        <v>103</v>
      </c>
      <c r="P2020" s="4" t="s">
        <v>6367</v>
      </c>
      <c r="Q2020" s="4" t="s">
        <v>6368</v>
      </c>
      <c r="R2020" s="5">
        <v>60391</v>
      </c>
      <c r="S2020" s="5">
        <v>30</v>
      </c>
      <c r="T2020" s="5">
        <v>30</v>
      </c>
      <c r="U2020" s="4" t="s">
        <v>5269</v>
      </c>
      <c r="V2020" s="4" t="s">
        <v>197</v>
      </c>
      <c r="W2020" s="4" t="s">
        <v>103</v>
      </c>
      <c r="X2020" s="4" t="s">
        <v>143</v>
      </c>
      <c r="Y2020" s="4" t="s">
        <v>6369</v>
      </c>
      <c r="Z2020" t="str">
        <f t="shared" si="32"/>
        <v>Sep-23</v>
      </c>
    </row>
    <row r="2021" spans="1:26" ht="43.2" x14ac:dyDescent="0.3">
      <c r="A2021" s="10">
        <v>872</v>
      </c>
      <c r="B2021" s="4" t="s">
        <v>129</v>
      </c>
      <c r="C2021" s="4" t="s">
        <v>130</v>
      </c>
      <c r="D2021" s="4" t="s">
        <v>1201</v>
      </c>
      <c r="E2021" s="4" t="s">
        <v>103</v>
      </c>
      <c r="F2021" s="4" t="s">
        <v>131</v>
      </c>
      <c r="G2021" s="4" t="s">
        <v>166</v>
      </c>
      <c r="H2021" s="4" t="s">
        <v>167</v>
      </c>
      <c r="I2021" s="5" t="s">
        <v>4006</v>
      </c>
      <c r="J2021" s="5" t="s">
        <v>978</v>
      </c>
      <c r="K2021" s="5" t="s">
        <v>4006</v>
      </c>
      <c r="L2021" s="5" t="s">
        <v>251</v>
      </c>
      <c r="M2021" s="4" t="s">
        <v>168</v>
      </c>
      <c r="N2021" s="4" t="s">
        <v>4811</v>
      </c>
      <c r="O2021" s="4" t="s">
        <v>103</v>
      </c>
      <c r="P2021" s="4" t="s">
        <v>4811</v>
      </c>
      <c r="Q2021" s="4" t="s">
        <v>4812</v>
      </c>
      <c r="R2021" s="5">
        <v>60438</v>
      </c>
      <c r="S2021" s="5">
        <v>90</v>
      </c>
      <c r="T2021" s="5">
        <v>90</v>
      </c>
      <c r="U2021" s="4" t="s">
        <v>2123</v>
      </c>
      <c r="V2021" s="4" t="s">
        <v>142</v>
      </c>
      <c r="W2021" s="4" t="s">
        <v>103</v>
      </c>
      <c r="X2021" s="4" t="s">
        <v>143</v>
      </c>
      <c r="Y2021" s="4" t="s">
        <v>152</v>
      </c>
      <c r="Z2021" t="str">
        <f t="shared" si="32"/>
        <v>Sep-23</v>
      </c>
    </row>
    <row r="2022" spans="1:26" ht="43.2" x14ac:dyDescent="0.3">
      <c r="A2022" s="10">
        <v>873</v>
      </c>
      <c r="B2022" s="4" t="s">
        <v>129</v>
      </c>
      <c r="C2022" s="4" t="s">
        <v>130</v>
      </c>
      <c r="D2022" s="4" t="s">
        <v>1201</v>
      </c>
      <c r="E2022" s="4" t="s">
        <v>103</v>
      </c>
      <c r="F2022" s="4" t="s">
        <v>131</v>
      </c>
      <c r="G2022" s="4" t="s">
        <v>166</v>
      </c>
      <c r="H2022" s="4" t="s">
        <v>133</v>
      </c>
      <c r="I2022" s="5" t="s">
        <v>4250</v>
      </c>
      <c r="J2022" s="5" t="s">
        <v>182</v>
      </c>
      <c r="K2022" s="5" t="s">
        <v>4250</v>
      </c>
      <c r="L2022" s="5" t="s">
        <v>1978</v>
      </c>
      <c r="M2022" s="4" t="s">
        <v>263</v>
      </c>
      <c r="N2022" s="4" t="s">
        <v>6370</v>
      </c>
      <c r="O2022" s="4" t="s">
        <v>103</v>
      </c>
      <c r="P2022" s="4" t="s">
        <v>6371</v>
      </c>
      <c r="Q2022" s="4" t="s">
        <v>6372</v>
      </c>
      <c r="R2022" s="5">
        <v>60614</v>
      </c>
      <c r="S2022" s="5">
        <v>40</v>
      </c>
      <c r="T2022" s="5">
        <v>40</v>
      </c>
      <c r="U2022" s="4" t="s">
        <v>4818</v>
      </c>
      <c r="V2022" s="4" t="s">
        <v>142</v>
      </c>
      <c r="W2022" s="4" t="s">
        <v>103</v>
      </c>
      <c r="X2022" s="4" t="s">
        <v>143</v>
      </c>
      <c r="Y2022" s="4" t="s">
        <v>103</v>
      </c>
      <c r="Z2022" t="str">
        <f t="shared" si="32"/>
        <v>Sep-23</v>
      </c>
    </row>
    <row r="2023" spans="1:26" ht="43.2" x14ac:dyDescent="0.3">
      <c r="A2023" s="10">
        <v>874</v>
      </c>
      <c r="B2023" s="4" t="s">
        <v>129</v>
      </c>
      <c r="C2023" s="4" t="s">
        <v>130</v>
      </c>
      <c r="D2023" s="4" t="s">
        <v>1201</v>
      </c>
      <c r="E2023" s="4" t="s">
        <v>103</v>
      </c>
      <c r="F2023" s="4" t="s">
        <v>131</v>
      </c>
      <c r="G2023" s="4" t="s">
        <v>132</v>
      </c>
      <c r="H2023" s="4" t="s">
        <v>133</v>
      </c>
      <c r="I2023" s="5" t="s">
        <v>4031</v>
      </c>
      <c r="J2023" s="5" t="s">
        <v>2899</v>
      </c>
      <c r="K2023" s="5" t="s">
        <v>4038</v>
      </c>
      <c r="L2023" s="5" t="s">
        <v>216</v>
      </c>
      <c r="M2023" s="4" t="s">
        <v>137</v>
      </c>
      <c r="N2023" s="4" t="s">
        <v>6373</v>
      </c>
      <c r="O2023" s="4" t="s">
        <v>103</v>
      </c>
      <c r="P2023" s="4" t="s">
        <v>6374</v>
      </c>
      <c r="Q2023" s="4" t="s">
        <v>6375</v>
      </c>
      <c r="R2023" s="5">
        <v>60729</v>
      </c>
      <c r="S2023" s="5">
        <v>25</v>
      </c>
      <c r="T2023" s="5">
        <v>25</v>
      </c>
      <c r="U2023" s="4" t="s">
        <v>4854</v>
      </c>
      <c r="V2023" s="4" t="s">
        <v>197</v>
      </c>
      <c r="W2023" s="4" t="s">
        <v>103</v>
      </c>
      <c r="X2023" s="4" t="s">
        <v>143</v>
      </c>
      <c r="Y2023" s="4">
        <v>67676</v>
      </c>
      <c r="Z2023" t="str">
        <f t="shared" si="32"/>
        <v>Sep-23</v>
      </c>
    </row>
    <row r="2024" spans="1:26" ht="43.2" x14ac:dyDescent="0.3">
      <c r="A2024" s="10">
        <v>875</v>
      </c>
      <c r="B2024" s="4" t="s">
        <v>129</v>
      </c>
      <c r="C2024" s="4" t="s">
        <v>130</v>
      </c>
      <c r="D2024" s="4" t="s">
        <v>1201</v>
      </c>
      <c r="E2024" s="4" t="s">
        <v>103</v>
      </c>
      <c r="F2024" s="4" t="s">
        <v>131</v>
      </c>
      <c r="G2024" s="4" t="s">
        <v>132</v>
      </c>
      <c r="H2024" s="4" t="s">
        <v>133</v>
      </c>
      <c r="I2024" s="5" t="s">
        <v>4038</v>
      </c>
      <c r="J2024" s="5" t="s">
        <v>302</v>
      </c>
      <c r="K2024" s="5" t="s">
        <v>4038</v>
      </c>
      <c r="L2024" s="5" t="s">
        <v>1468</v>
      </c>
      <c r="M2024" s="4" t="s">
        <v>137</v>
      </c>
      <c r="N2024" s="4" t="s">
        <v>6106</v>
      </c>
      <c r="O2024" s="4" t="s">
        <v>103</v>
      </c>
      <c r="P2024" s="4" t="s">
        <v>6106</v>
      </c>
      <c r="Q2024" s="4" t="s">
        <v>6376</v>
      </c>
      <c r="R2024" s="5">
        <v>60733</v>
      </c>
      <c r="S2024" s="5">
        <v>45</v>
      </c>
      <c r="T2024" s="5">
        <v>45</v>
      </c>
      <c r="U2024" s="4" t="s">
        <v>6377</v>
      </c>
      <c r="V2024" s="4" t="s">
        <v>197</v>
      </c>
      <c r="W2024" s="4" t="s">
        <v>103</v>
      </c>
      <c r="X2024" s="4" t="s">
        <v>143</v>
      </c>
      <c r="Y2024" s="4">
        <v>67675</v>
      </c>
      <c r="Z2024" t="str">
        <f t="shared" si="32"/>
        <v>Sep-23</v>
      </c>
    </row>
    <row r="2025" spans="1:26" ht="187.2" x14ac:dyDescent="0.3">
      <c r="A2025" s="10">
        <v>876</v>
      </c>
      <c r="B2025" s="4" t="s">
        <v>129</v>
      </c>
      <c r="C2025" s="4" t="s">
        <v>130</v>
      </c>
      <c r="D2025" s="4" t="s">
        <v>1201</v>
      </c>
      <c r="E2025" s="4" t="s">
        <v>103</v>
      </c>
      <c r="F2025" s="4" t="s">
        <v>131</v>
      </c>
      <c r="G2025" s="4" t="s">
        <v>166</v>
      </c>
      <c r="H2025" s="4" t="s">
        <v>167</v>
      </c>
      <c r="I2025" s="5" t="s">
        <v>4039</v>
      </c>
      <c r="J2025" s="5" t="s">
        <v>550</v>
      </c>
      <c r="K2025" s="5" t="s">
        <v>4039</v>
      </c>
      <c r="L2025" s="5" t="s">
        <v>145</v>
      </c>
      <c r="M2025" s="4" t="s">
        <v>168</v>
      </c>
      <c r="N2025" s="4" t="s">
        <v>4461</v>
      </c>
      <c r="O2025" s="4" t="s">
        <v>4461</v>
      </c>
      <c r="P2025" s="4" t="s">
        <v>4461</v>
      </c>
      <c r="Q2025" s="4" t="s">
        <v>6378</v>
      </c>
      <c r="R2025" s="5">
        <v>60749</v>
      </c>
      <c r="S2025" s="5">
        <v>480</v>
      </c>
      <c r="T2025" s="5">
        <v>480</v>
      </c>
      <c r="U2025" s="4" t="s">
        <v>5218</v>
      </c>
      <c r="V2025" s="4" t="s">
        <v>142</v>
      </c>
      <c r="W2025" s="4" t="s">
        <v>103</v>
      </c>
      <c r="X2025" s="4" t="s">
        <v>143</v>
      </c>
      <c r="Y2025" s="4" t="s">
        <v>103</v>
      </c>
      <c r="Z2025" t="str">
        <f t="shared" si="32"/>
        <v>Oct-23</v>
      </c>
    </row>
    <row r="2026" spans="1:26" ht="43.2" x14ac:dyDescent="0.3">
      <c r="A2026" s="10">
        <v>877</v>
      </c>
      <c r="B2026" s="4" t="s">
        <v>129</v>
      </c>
      <c r="C2026" s="4" t="s">
        <v>130</v>
      </c>
      <c r="D2026" s="4" t="s">
        <v>1201</v>
      </c>
      <c r="E2026" s="4" t="s">
        <v>103</v>
      </c>
      <c r="F2026" s="4" t="s">
        <v>131</v>
      </c>
      <c r="G2026" s="4" t="s">
        <v>132</v>
      </c>
      <c r="H2026" s="4" t="s">
        <v>167</v>
      </c>
      <c r="I2026" s="5" t="s">
        <v>4052</v>
      </c>
      <c r="J2026" s="5" t="s">
        <v>576</v>
      </c>
      <c r="K2026" s="5" t="s">
        <v>4052</v>
      </c>
      <c r="L2026" s="5" t="s">
        <v>760</v>
      </c>
      <c r="M2026" s="4" t="s">
        <v>223</v>
      </c>
      <c r="N2026" s="4" t="s">
        <v>6379</v>
      </c>
      <c r="O2026" s="4" t="s">
        <v>103</v>
      </c>
      <c r="P2026" s="4" t="s">
        <v>6379</v>
      </c>
      <c r="Q2026" s="4" t="s">
        <v>6380</v>
      </c>
      <c r="R2026" s="5">
        <v>60839</v>
      </c>
      <c r="S2026" s="5">
        <v>180</v>
      </c>
      <c r="T2026" s="5">
        <v>180</v>
      </c>
      <c r="U2026" s="4" t="s">
        <v>915</v>
      </c>
      <c r="V2026" s="4" t="s">
        <v>151</v>
      </c>
      <c r="W2026" s="4" t="s">
        <v>103</v>
      </c>
      <c r="X2026" s="4" t="s">
        <v>143</v>
      </c>
      <c r="Y2026" s="4" t="s">
        <v>152</v>
      </c>
      <c r="Z2026" t="str">
        <f t="shared" si="32"/>
        <v>Oct-23</v>
      </c>
    </row>
    <row r="2027" spans="1:26" ht="57.6" x14ac:dyDescent="0.3">
      <c r="A2027" s="10">
        <v>878</v>
      </c>
      <c r="B2027" s="4" t="s">
        <v>129</v>
      </c>
      <c r="C2027" s="4" t="s">
        <v>130</v>
      </c>
      <c r="D2027" s="4" t="s">
        <v>1201</v>
      </c>
      <c r="E2027" s="4" t="s">
        <v>103</v>
      </c>
      <c r="F2027" s="4" t="s">
        <v>131</v>
      </c>
      <c r="G2027" s="4" t="s">
        <v>166</v>
      </c>
      <c r="H2027" s="4" t="s">
        <v>133</v>
      </c>
      <c r="I2027" s="5" t="s">
        <v>4056</v>
      </c>
      <c r="J2027" s="5" t="s">
        <v>550</v>
      </c>
      <c r="K2027" s="5" t="s">
        <v>4056</v>
      </c>
      <c r="L2027" s="5" t="s">
        <v>652</v>
      </c>
      <c r="M2027" s="4" t="s">
        <v>263</v>
      </c>
      <c r="N2027" s="4" t="s">
        <v>6381</v>
      </c>
      <c r="O2027" s="4" t="s">
        <v>103</v>
      </c>
      <c r="P2027" s="4" t="s">
        <v>6381</v>
      </c>
      <c r="Q2027" s="4" t="s">
        <v>6382</v>
      </c>
      <c r="R2027" s="5">
        <v>60828</v>
      </c>
      <c r="S2027" s="5">
        <v>210</v>
      </c>
      <c r="T2027" s="5">
        <v>210</v>
      </c>
      <c r="U2027" s="4" t="s">
        <v>6383</v>
      </c>
      <c r="V2027" s="4" t="s">
        <v>142</v>
      </c>
      <c r="W2027" s="4" t="s">
        <v>103</v>
      </c>
      <c r="X2027" s="4" t="s">
        <v>143</v>
      </c>
      <c r="Y2027" s="4" t="s">
        <v>103</v>
      </c>
      <c r="Z2027" t="str">
        <f t="shared" si="32"/>
        <v>Oct-23</v>
      </c>
    </row>
    <row r="2028" spans="1:26" ht="43.2" x14ac:dyDescent="0.3">
      <c r="A2028" s="10">
        <v>879</v>
      </c>
      <c r="B2028" s="4" t="s">
        <v>129</v>
      </c>
      <c r="C2028" s="4" t="s">
        <v>130</v>
      </c>
      <c r="D2028" s="4" t="s">
        <v>1201</v>
      </c>
      <c r="E2028" s="4" t="s">
        <v>103</v>
      </c>
      <c r="F2028" s="4" t="s">
        <v>131</v>
      </c>
      <c r="G2028" s="4" t="s">
        <v>132</v>
      </c>
      <c r="H2028" s="4" t="s">
        <v>167</v>
      </c>
      <c r="I2028" s="5" t="s">
        <v>4421</v>
      </c>
      <c r="J2028" s="5" t="s">
        <v>241</v>
      </c>
      <c r="K2028" s="5" t="s">
        <v>4421</v>
      </c>
      <c r="L2028" s="5" t="s">
        <v>242</v>
      </c>
      <c r="M2028" s="4" t="s">
        <v>203</v>
      </c>
      <c r="N2028" s="4" t="s">
        <v>641</v>
      </c>
      <c r="O2028" s="4" t="s">
        <v>103</v>
      </c>
      <c r="P2028" s="4" t="s">
        <v>6384</v>
      </c>
      <c r="Q2028" s="4" t="s">
        <v>6385</v>
      </c>
      <c r="R2028" s="5">
        <v>60827</v>
      </c>
      <c r="S2028" s="5">
        <v>0</v>
      </c>
      <c r="T2028" s="5">
        <v>0</v>
      </c>
      <c r="U2028" s="4" t="s">
        <v>6386</v>
      </c>
      <c r="V2028" s="4" t="s">
        <v>151</v>
      </c>
      <c r="W2028" s="4" t="s">
        <v>103</v>
      </c>
      <c r="X2028" s="4" t="s">
        <v>143</v>
      </c>
      <c r="Y2028" s="4">
        <v>67832</v>
      </c>
      <c r="Z2028" t="str">
        <f t="shared" si="32"/>
        <v>Oct-23</v>
      </c>
    </row>
    <row r="2029" spans="1:26" ht="86.4" x14ac:dyDescent="0.3">
      <c r="A2029" s="10">
        <v>880</v>
      </c>
      <c r="B2029" s="4" t="s">
        <v>129</v>
      </c>
      <c r="C2029" s="4" t="s">
        <v>130</v>
      </c>
      <c r="D2029" s="4" t="s">
        <v>1201</v>
      </c>
      <c r="E2029" s="4" t="s">
        <v>103</v>
      </c>
      <c r="F2029" s="4" t="s">
        <v>131</v>
      </c>
      <c r="G2029" s="4" t="s">
        <v>132</v>
      </c>
      <c r="H2029" s="4" t="s">
        <v>167</v>
      </c>
      <c r="I2029" s="5" t="s">
        <v>4066</v>
      </c>
      <c r="J2029" s="5" t="s">
        <v>1115</v>
      </c>
      <c r="K2029" s="5" t="s">
        <v>4071</v>
      </c>
      <c r="L2029" s="5" t="s">
        <v>614</v>
      </c>
      <c r="M2029" s="4" t="s">
        <v>223</v>
      </c>
      <c r="N2029" s="4" t="s">
        <v>6387</v>
      </c>
      <c r="O2029" s="4" t="s">
        <v>1030</v>
      </c>
      <c r="P2029" s="4" t="s">
        <v>6387</v>
      </c>
      <c r="Q2029" s="4" t="s">
        <v>6388</v>
      </c>
      <c r="R2029" s="5">
        <v>60858</v>
      </c>
      <c r="S2029" s="5">
        <v>120</v>
      </c>
      <c r="T2029" s="5">
        <v>120</v>
      </c>
      <c r="U2029" s="4" t="s">
        <v>6389</v>
      </c>
      <c r="V2029" s="4" t="s">
        <v>197</v>
      </c>
      <c r="W2029" s="4" t="s">
        <v>103</v>
      </c>
      <c r="X2029" s="4" t="s">
        <v>143</v>
      </c>
      <c r="Y2029" s="4">
        <v>67841</v>
      </c>
      <c r="Z2029" t="str">
        <f t="shared" si="32"/>
        <v>Oct-23</v>
      </c>
    </row>
    <row r="2030" spans="1:26" ht="43.2" x14ac:dyDescent="0.3">
      <c r="A2030" s="10">
        <v>881</v>
      </c>
      <c r="B2030" s="4" t="s">
        <v>129</v>
      </c>
      <c r="C2030" s="4" t="s">
        <v>130</v>
      </c>
      <c r="D2030" s="4" t="s">
        <v>1201</v>
      </c>
      <c r="E2030" s="4" t="s">
        <v>103</v>
      </c>
      <c r="F2030" s="4" t="s">
        <v>131</v>
      </c>
      <c r="G2030" s="4" t="s">
        <v>132</v>
      </c>
      <c r="H2030" s="4" t="s">
        <v>167</v>
      </c>
      <c r="I2030" s="5" t="s">
        <v>4071</v>
      </c>
      <c r="J2030" s="5" t="s">
        <v>449</v>
      </c>
      <c r="K2030" s="5" t="s">
        <v>4071</v>
      </c>
      <c r="L2030" s="5" t="s">
        <v>2105</v>
      </c>
      <c r="M2030" s="4" t="s">
        <v>223</v>
      </c>
      <c r="N2030" s="4" t="s">
        <v>6390</v>
      </c>
      <c r="O2030" s="4" t="s">
        <v>103</v>
      </c>
      <c r="P2030" s="4" t="s">
        <v>6391</v>
      </c>
      <c r="Q2030" s="4" t="s">
        <v>6392</v>
      </c>
      <c r="R2030" s="5">
        <v>60994</v>
      </c>
      <c r="S2030" s="5">
        <v>30</v>
      </c>
      <c r="T2030" s="5">
        <v>30</v>
      </c>
      <c r="U2030" s="4" t="s">
        <v>6393</v>
      </c>
      <c r="V2030" s="4" t="s">
        <v>151</v>
      </c>
      <c r="W2030" s="4" t="s">
        <v>103</v>
      </c>
      <c r="X2030" s="4" t="s">
        <v>143</v>
      </c>
      <c r="Y2030" s="4">
        <v>67846</v>
      </c>
      <c r="Z2030" t="str">
        <f t="shared" si="32"/>
        <v>Oct-23</v>
      </c>
    </row>
    <row r="2031" spans="1:26" ht="43.2" x14ac:dyDescent="0.3">
      <c r="A2031" s="10">
        <v>882</v>
      </c>
      <c r="B2031" s="4" t="s">
        <v>129</v>
      </c>
      <c r="C2031" s="4" t="s">
        <v>130</v>
      </c>
      <c r="D2031" s="4" t="s">
        <v>1201</v>
      </c>
      <c r="E2031" s="4" t="s">
        <v>103</v>
      </c>
      <c r="F2031" s="4" t="s">
        <v>131</v>
      </c>
      <c r="G2031" s="4" t="s">
        <v>132</v>
      </c>
      <c r="H2031" s="4" t="s">
        <v>167</v>
      </c>
      <c r="I2031" s="5" t="s">
        <v>4539</v>
      </c>
      <c r="J2031" s="5" t="s">
        <v>216</v>
      </c>
      <c r="K2031" s="5" t="s">
        <v>4539</v>
      </c>
      <c r="L2031" s="5" t="s">
        <v>302</v>
      </c>
      <c r="M2031" s="4" t="s">
        <v>203</v>
      </c>
      <c r="N2031" s="4" t="s">
        <v>6394</v>
      </c>
      <c r="O2031" s="4" t="s">
        <v>103</v>
      </c>
      <c r="P2031" s="4" t="s">
        <v>6395</v>
      </c>
      <c r="Q2031" s="4" t="s">
        <v>6396</v>
      </c>
      <c r="R2031" s="5">
        <v>60953</v>
      </c>
      <c r="S2031" s="5">
        <v>0</v>
      </c>
      <c r="T2031" s="5">
        <v>0</v>
      </c>
      <c r="U2031" s="4" t="s">
        <v>3607</v>
      </c>
      <c r="V2031" s="4" t="s">
        <v>197</v>
      </c>
      <c r="W2031" s="4" t="s">
        <v>103</v>
      </c>
      <c r="X2031" s="4" t="s">
        <v>143</v>
      </c>
      <c r="Y2031" s="4" t="s">
        <v>152</v>
      </c>
      <c r="Z2031" t="str">
        <f t="shared" si="32"/>
        <v>Oct-23</v>
      </c>
    </row>
    <row r="2032" spans="1:26" ht="43.2" x14ac:dyDescent="0.3">
      <c r="A2032" s="10">
        <v>883</v>
      </c>
      <c r="B2032" s="4" t="s">
        <v>129</v>
      </c>
      <c r="C2032" s="4" t="s">
        <v>130</v>
      </c>
      <c r="D2032" s="4" t="s">
        <v>1201</v>
      </c>
      <c r="E2032" s="4" t="s">
        <v>103</v>
      </c>
      <c r="F2032" s="4" t="s">
        <v>131</v>
      </c>
      <c r="G2032" s="4" t="s">
        <v>132</v>
      </c>
      <c r="H2032" s="4" t="s">
        <v>167</v>
      </c>
      <c r="I2032" s="5" t="s">
        <v>4186</v>
      </c>
      <c r="J2032" s="5" t="s">
        <v>155</v>
      </c>
      <c r="K2032" s="5" t="s">
        <v>4186</v>
      </c>
      <c r="L2032" s="5" t="s">
        <v>467</v>
      </c>
      <c r="M2032" s="4" t="s">
        <v>203</v>
      </c>
      <c r="N2032" s="4" t="s">
        <v>5000</v>
      </c>
      <c r="O2032" s="4" t="s">
        <v>103</v>
      </c>
      <c r="P2032" s="4" t="s">
        <v>6397</v>
      </c>
      <c r="Q2032" s="4" t="s">
        <v>6398</v>
      </c>
      <c r="R2032" s="5">
        <v>60958</v>
      </c>
      <c r="S2032" s="5">
        <v>0</v>
      </c>
      <c r="T2032" s="5">
        <v>0</v>
      </c>
      <c r="U2032" s="4" t="s">
        <v>4290</v>
      </c>
      <c r="V2032" s="4" t="s">
        <v>151</v>
      </c>
      <c r="W2032" s="4" t="s">
        <v>103</v>
      </c>
      <c r="X2032" s="4" t="s">
        <v>143</v>
      </c>
      <c r="Y2032" s="4" t="s">
        <v>152</v>
      </c>
      <c r="Z2032" t="str">
        <f t="shared" si="32"/>
        <v>Oct-23</v>
      </c>
    </row>
    <row r="2033" spans="1:26" ht="43.2" x14ac:dyDescent="0.3">
      <c r="A2033" s="10">
        <v>884</v>
      </c>
      <c r="B2033" s="4" t="s">
        <v>129</v>
      </c>
      <c r="C2033" s="4" t="s">
        <v>130</v>
      </c>
      <c r="D2033" s="4" t="s">
        <v>1201</v>
      </c>
      <c r="E2033" s="4" t="s">
        <v>103</v>
      </c>
      <c r="F2033" s="4" t="s">
        <v>131</v>
      </c>
      <c r="G2033" s="4" t="s">
        <v>132</v>
      </c>
      <c r="H2033" s="4" t="s">
        <v>133</v>
      </c>
      <c r="I2033" s="5" t="s">
        <v>4082</v>
      </c>
      <c r="J2033" s="5" t="s">
        <v>1098</v>
      </c>
      <c r="K2033" s="5" t="s">
        <v>4082</v>
      </c>
      <c r="L2033" s="5" t="s">
        <v>1115</v>
      </c>
      <c r="M2033" s="4" t="s">
        <v>137</v>
      </c>
      <c r="N2033" s="4" t="s">
        <v>5055</v>
      </c>
      <c r="O2033" s="4" t="s">
        <v>103</v>
      </c>
      <c r="P2033" s="4" t="s">
        <v>6399</v>
      </c>
      <c r="Q2033" s="4" t="s">
        <v>6400</v>
      </c>
      <c r="R2033" s="5">
        <v>61028</v>
      </c>
      <c r="S2033" s="5">
        <v>30</v>
      </c>
      <c r="T2033" s="5">
        <v>30</v>
      </c>
      <c r="U2033" s="4" t="s">
        <v>472</v>
      </c>
      <c r="V2033" s="4" t="s">
        <v>197</v>
      </c>
      <c r="W2033" s="4" t="s">
        <v>103</v>
      </c>
      <c r="X2033" s="4" t="s">
        <v>143</v>
      </c>
      <c r="Y2033" s="4">
        <v>67893</v>
      </c>
      <c r="Z2033" t="str">
        <f t="shared" si="32"/>
        <v>Oct-23</v>
      </c>
    </row>
    <row r="2034" spans="1:26" ht="57.6" x14ac:dyDescent="0.3">
      <c r="A2034" s="10">
        <v>885</v>
      </c>
      <c r="B2034" s="4" t="s">
        <v>129</v>
      </c>
      <c r="C2034" s="4" t="s">
        <v>130</v>
      </c>
      <c r="D2034" s="4" t="s">
        <v>1201</v>
      </c>
      <c r="E2034" s="4" t="s">
        <v>103</v>
      </c>
      <c r="F2034" s="4" t="s">
        <v>131</v>
      </c>
      <c r="G2034" s="4" t="s">
        <v>132</v>
      </c>
      <c r="H2034" s="4" t="s">
        <v>133</v>
      </c>
      <c r="I2034" s="5" t="s">
        <v>1285</v>
      </c>
      <c r="J2034" s="5" t="s">
        <v>531</v>
      </c>
      <c r="K2034" s="5" t="s">
        <v>1285</v>
      </c>
      <c r="L2034" s="5" t="s">
        <v>467</v>
      </c>
      <c r="M2034" s="4" t="s">
        <v>137</v>
      </c>
      <c r="N2034" s="4" t="s">
        <v>6401</v>
      </c>
      <c r="O2034" s="4" t="s">
        <v>103</v>
      </c>
      <c r="P2034" s="4" t="s">
        <v>6402</v>
      </c>
      <c r="Q2034" s="4" t="s">
        <v>6402</v>
      </c>
      <c r="R2034" s="5">
        <v>60928</v>
      </c>
      <c r="S2034" s="5">
        <v>75</v>
      </c>
      <c r="T2034" s="5">
        <v>75</v>
      </c>
      <c r="U2034" s="4" t="s">
        <v>491</v>
      </c>
      <c r="V2034" s="4" t="s">
        <v>151</v>
      </c>
      <c r="W2034" s="4" t="s">
        <v>103</v>
      </c>
      <c r="X2034" s="4" t="s">
        <v>143</v>
      </c>
      <c r="Y2034" s="4" t="s">
        <v>159</v>
      </c>
      <c r="Z2034" t="str">
        <f t="shared" si="32"/>
        <v>Oct-23</v>
      </c>
    </row>
    <row r="2035" spans="1:26" ht="43.2" x14ac:dyDescent="0.3">
      <c r="A2035" s="10">
        <v>886</v>
      </c>
      <c r="B2035" s="4" t="s">
        <v>129</v>
      </c>
      <c r="C2035" s="4" t="s">
        <v>130</v>
      </c>
      <c r="D2035" s="4" t="s">
        <v>1201</v>
      </c>
      <c r="E2035" s="4" t="s">
        <v>103</v>
      </c>
      <c r="F2035" s="4" t="s">
        <v>131</v>
      </c>
      <c r="G2035" s="4" t="s">
        <v>166</v>
      </c>
      <c r="H2035" s="4" t="s">
        <v>167</v>
      </c>
      <c r="I2035" s="5" t="s">
        <v>4302</v>
      </c>
      <c r="J2035" s="5" t="s">
        <v>487</v>
      </c>
      <c r="K2035" s="5" t="s">
        <v>4302</v>
      </c>
      <c r="L2035" s="5" t="s">
        <v>145</v>
      </c>
      <c r="M2035" s="4" t="s">
        <v>168</v>
      </c>
      <c r="N2035" s="4" t="s">
        <v>6403</v>
      </c>
      <c r="O2035" s="4" t="s">
        <v>103</v>
      </c>
      <c r="P2035" s="4" t="s">
        <v>6404</v>
      </c>
      <c r="Q2035" s="4" t="s">
        <v>6405</v>
      </c>
      <c r="R2035" s="5">
        <v>60983</v>
      </c>
      <c r="S2035" s="5">
        <v>120</v>
      </c>
      <c r="T2035" s="5">
        <v>120</v>
      </c>
      <c r="U2035" s="4" t="s">
        <v>103</v>
      </c>
      <c r="V2035" s="4" t="s">
        <v>142</v>
      </c>
      <c r="W2035" s="4" t="s">
        <v>103</v>
      </c>
      <c r="X2035" s="4" t="s">
        <v>143</v>
      </c>
      <c r="Y2035" s="4" t="s">
        <v>152</v>
      </c>
      <c r="Z2035" t="str">
        <f t="shared" si="32"/>
        <v>Oct-23</v>
      </c>
    </row>
    <row r="2036" spans="1:26" ht="43.2" x14ac:dyDescent="0.3">
      <c r="A2036" s="10">
        <v>887</v>
      </c>
      <c r="B2036" s="4" t="s">
        <v>129</v>
      </c>
      <c r="C2036" s="4" t="s">
        <v>130</v>
      </c>
      <c r="D2036" s="4" t="s">
        <v>1201</v>
      </c>
      <c r="E2036" s="4" t="s">
        <v>103</v>
      </c>
      <c r="F2036" s="4" t="s">
        <v>131</v>
      </c>
      <c r="G2036" s="4" t="s">
        <v>132</v>
      </c>
      <c r="H2036" s="4" t="s">
        <v>167</v>
      </c>
      <c r="I2036" s="5" t="s">
        <v>4302</v>
      </c>
      <c r="J2036" s="5" t="s">
        <v>664</v>
      </c>
      <c r="K2036" s="5" t="s">
        <v>4302</v>
      </c>
      <c r="L2036" s="5" t="s">
        <v>652</v>
      </c>
      <c r="M2036" s="4" t="s">
        <v>223</v>
      </c>
      <c r="N2036" s="4" t="s">
        <v>1917</v>
      </c>
      <c r="O2036" s="4" t="s">
        <v>103</v>
      </c>
      <c r="P2036" s="4" t="s">
        <v>6406</v>
      </c>
      <c r="Q2036" s="4" t="s">
        <v>6407</v>
      </c>
      <c r="R2036" s="5">
        <v>60981</v>
      </c>
      <c r="S2036" s="5">
        <v>60</v>
      </c>
      <c r="T2036" s="5">
        <v>60</v>
      </c>
      <c r="U2036" s="4" t="s">
        <v>2123</v>
      </c>
      <c r="V2036" s="4" t="s">
        <v>142</v>
      </c>
      <c r="W2036" s="4" t="s">
        <v>103</v>
      </c>
      <c r="X2036" s="4" t="s">
        <v>143</v>
      </c>
      <c r="Y2036" s="4" t="s">
        <v>152</v>
      </c>
      <c r="Z2036" t="str">
        <f t="shared" si="32"/>
        <v>Oct-23</v>
      </c>
    </row>
    <row r="2037" spans="1:26" ht="43.2" x14ac:dyDescent="0.3">
      <c r="A2037" s="10">
        <v>888</v>
      </c>
      <c r="B2037" s="4" t="s">
        <v>129</v>
      </c>
      <c r="C2037" s="4" t="s">
        <v>130</v>
      </c>
      <c r="D2037" s="4" t="s">
        <v>1201</v>
      </c>
      <c r="E2037" s="4" t="s">
        <v>103</v>
      </c>
      <c r="F2037" s="4" t="s">
        <v>131</v>
      </c>
      <c r="G2037" s="4" t="s">
        <v>166</v>
      </c>
      <c r="H2037" s="4" t="s">
        <v>167</v>
      </c>
      <c r="I2037" s="5" t="s">
        <v>4302</v>
      </c>
      <c r="J2037" s="5" t="s">
        <v>435</v>
      </c>
      <c r="K2037" s="5" t="s">
        <v>4302</v>
      </c>
      <c r="L2037" s="5" t="s">
        <v>222</v>
      </c>
      <c r="M2037" s="4" t="s">
        <v>168</v>
      </c>
      <c r="N2037" s="4" t="s">
        <v>6408</v>
      </c>
      <c r="O2037" s="4" t="s">
        <v>2387</v>
      </c>
      <c r="P2037" s="4" t="s">
        <v>6408</v>
      </c>
      <c r="Q2037" s="4" t="s">
        <v>6409</v>
      </c>
      <c r="R2037" s="5">
        <v>60974</v>
      </c>
      <c r="S2037" s="5">
        <v>90</v>
      </c>
      <c r="T2037" s="5">
        <v>90</v>
      </c>
      <c r="U2037" s="4" t="s">
        <v>2307</v>
      </c>
      <c r="V2037" s="4" t="s">
        <v>197</v>
      </c>
      <c r="W2037" s="4" t="s">
        <v>103</v>
      </c>
      <c r="X2037" s="4" t="s">
        <v>143</v>
      </c>
      <c r="Y2037" s="4" t="s">
        <v>103</v>
      </c>
      <c r="Z2037" t="str">
        <f t="shared" si="32"/>
        <v>Oct-23</v>
      </c>
    </row>
    <row r="2038" spans="1:26" ht="57.6" x14ac:dyDescent="0.3">
      <c r="A2038" s="10">
        <v>889</v>
      </c>
      <c r="B2038" s="4" t="s">
        <v>129</v>
      </c>
      <c r="C2038" s="4" t="s">
        <v>130</v>
      </c>
      <c r="D2038" s="4" t="s">
        <v>1201</v>
      </c>
      <c r="E2038" s="4" t="s">
        <v>103</v>
      </c>
      <c r="F2038" s="4" t="s">
        <v>131</v>
      </c>
      <c r="G2038" s="4" t="s">
        <v>132</v>
      </c>
      <c r="H2038" s="4" t="s">
        <v>167</v>
      </c>
      <c r="I2038" s="5" t="s">
        <v>4302</v>
      </c>
      <c r="J2038" s="5" t="s">
        <v>145</v>
      </c>
      <c r="K2038" s="5" t="s">
        <v>4302</v>
      </c>
      <c r="L2038" s="5" t="s">
        <v>242</v>
      </c>
      <c r="M2038" s="4" t="s">
        <v>223</v>
      </c>
      <c r="N2038" s="4" t="s">
        <v>6410</v>
      </c>
      <c r="O2038" s="4" t="s">
        <v>170</v>
      </c>
      <c r="P2038" s="4" t="s">
        <v>6410</v>
      </c>
      <c r="Q2038" s="4" t="s">
        <v>6411</v>
      </c>
      <c r="R2038" s="5">
        <v>60965</v>
      </c>
      <c r="S2038" s="5">
        <v>180</v>
      </c>
      <c r="T2038" s="5">
        <v>180</v>
      </c>
      <c r="U2038" s="4" t="s">
        <v>6412</v>
      </c>
      <c r="V2038" s="4" t="s">
        <v>151</v>
      </c>
      <c r="W2038" s="4" t="s">
        <v>103</v>
      </c>
      <c r="X2038" s="4" t="s">
        <v>143</v>
      </c>
      <c r="Y2038" s="4" t="s">
        <v>152</v>
      </c>
      <c r="Z2038" t="str">
        <f t="shared" si="32"/>
        <v>Oct-23</v>
      </c>
    </row>
    <row r="2039" spans="1:26" ht="43.2" x14ac:dyDescent="0.3">
      <c r="A2039" s="10">
        <v>890</v>
      </c>
      <c r="B2039" s="4" t="s">
        <v>129</v>
      </c>
      <c r="C2039" s="4" t="s">
        <v>130</v>
      </c>
      <c r="D2039" s="4" t="s">
        <v>1201</v>
      </c>
      <c r="E2039" s="4" t="s">
        <v>103</v>
      </c>
      <c r="F2039" s="4" t="s">
        <v>131</v>
      </c>
      <c r="G2039" s="4" t="s">
        <v>166</v>
      </c>
      <c r="H2039" s="4" t="s">
        <v>133</v>
      </c>
      <c r="I2039" s="5" t="s">
        <v>4302</v>
      </c>
      <c r="J2039" s="5" t="s">
        <v>459</v>
      </c>
      <c r="K2039" s="5" t="s">
        <v>4302</v>
      </c>
      <c r="L2039" s="5" t="s">
        <v>510</v>
      </c>
      <c r="M2039" s="4" t="s">
        <v>263</v>
      </c>
      <c r="N2039" s="4" t="s">
        <v>6413</v>
      </c>
      <c r="O2039" s="4" t="s">
        <v>103</v>
      </c>
      <c r="P2039" s="4" t="s">
        <v>6413</v>
      </c>
      <c r="Q2039" s="4" t="s">
        <v>6414</v>
      </c>
      <c r="R2039" s="5">
        <v>60939</v>
      </c>
      <c r="S2039" s="5">
        <v>70</v>
      </c>
      <c r="T2039" s="5">
        <v>70</v>
      </c>
      <c r="U2039" s="4" t="s">
        <v>6128</v>
      </c>
      <c r="V2039" s="4" t="s">
        <v>197</v>
      </c>
      <c r="W2039" s="4" t="s">
        <v>103</v>
      </c>
      <c r="X2039" s="4" t="s">
        <v>394</v>
      </c>
      <c r="Y2039" s="4" t="s">
        <v>103</v>
      </c>
      <c r="Z2039" t="str">
        <f t="shared" si="32"/>
        <v>Oct-23</v>
      </c>
    </row>
    <row r="2040" spans="1:26" ht="57.6" x14ac:dyDescent="0.3">
      <c r="A2040" s="10">
        <v>891</v>
      </c>
      <c r="B2040" s="4" t="s">
        <v>129</v>
      </c>
      <c r="C2040" s="4" t="s">
        <v>130</v>
      </c>
      <c r="D2040" s="4" t="s">
        <v>1201</v>
      </c>
      <c r="E2040" s="4" t="s">
        <v>103</v>
      </c>
      <c r="F2040" s="4" t="s">
        <v>131</v>
      </c>
      <c r="G2040" s="4" t="s">
        <v>132</v>
      </c>
      <c r="H2040" s="4" t="s">
        <v>167</v>
      </c>
      <c r="I2040" s="5" t="s">
        <v>4171</v>
      </c>
      <c r="J2040" s="5" t="s">
        <v>1729</v>
      </c>
      <c r="K2040" s="5" t="s">
        <v>4171</v>
      </c>
      <c r="L2040" s="5" t="s">
        <v>1715</v>
      </c>
      <c r="M2040" s="4" t="s">
        <v>223</v>
      </c>
      <c r="N2040" s="4" t="s">
        <v>2358</v>
      </c>
      <c r="O2040" s="4" t="s">
        <v>170</v>
      </c>
      <c r="P2040" s="4" t="s">
        <v>2358</v>
      </c>
      <c r="Q2040" s="4" t="s">
        <v>6415</v>
      </c>
      <c r="R2040" s="5">
        <v>61018</v>
      </c>
      <c r="S2040" s="5">
        <v>30</v>
      </c>
      <c r="T2040" s="5">
        <v>30</v>
      </c>
      <c r="U2040" s="4" t="s">
        <v>1334</v>
      </c>
      <c r="V2040" s="4" t="s">
        <v>151</v>
      </c>
      <c r="W2040" s="4" t="s">
        <v>103</v>
      </c>
      <c r="X2040" s="4" t="s">
        <v>143</v>
      </c>
      <c r="Y2040" s="4">
        <v>67953</v>
      </c>
      <c r="Z2040" t="str">
        <f t="shared" si="32"/>
        <v>Oct-23</v>
      </c>
    </row>
    <row r="2041" spans="1:26" ht="43.2" x14ac:dyDescent="0.3">
      <c r="A2041" s="10">
        <v>892</v>
      </c>
      <c r="B2041" s="4" t="s">
        <v>129</v>
      </c>
      <c r="C2041" s="4" t="s">
        <v>130</v>
      </c>
      <c r="D2041" s="4" t="s">
        <v>1201</v>
      </c>
      <c r="E2041" s="4" t="s">
        <v>103</v>
      </c>
      <c r="F2041" s="4" t="s">
        <v>131</v>
      </c>
      <c r="G2041" s="4" t="s">
        <v>132</v>
      </c>
      <c r="H2041" s="4" t="s">
        <v>133</v>
      </c>
      <c r="I2041" s="5" t="s">
        <v>4314</v>
      </c>
      <c r="J2041" s="5" t="s">
        <v>1476</v>
      </c>
      <c r="K2041" s="5" t="s">
        <v>4314</v>
      </c>
      <c r="L2041" s="5" t="s">
        <v>1185</v>
      </c>
      <c r="M2041" s="4" t="s">
        <v>137</v>
      </c>
      <c r="N2041" s="4" t="s">
        <v>6416</v>
      </c>
      <c r="O2041" s="4" t="s">
        <v>103</v>
      </c>
      <c r="P2041" s="4" t="s">
        <v>6417</v>
      </c>
      <c r="Q2041" s="4" t="s">
        <v>6418</v>
      </c>
      <c r="R2041" s="5">
        <v>61060</v>
      </c>
      <c r="S2041" s="5">
        <v>15</v>
      </c>
      <c r="T2041" s="5">
        <v>15</v>
      </c>
      <c r="U2041" s="4" t="s">
        <v>1050</v>
      </c>
      <c r="V2041" s="4" t="s">
        <v>142</v>
      </c>
      <c r="W2041" s="4" t="s">
        <v>103</v>
      </c>
      <c r="X2041" s="4" t="s">
        <v>143</v>
      </c>
      <c r="Y2041" s="4" t="s">
        <v>152</v>
      </c>
      <c r="Z2041" t="str">
        <f t="shared" si="32"/>
        <v>Nov-23</v>
      </c>
    </row>
    <row r="2042" spans="1:26" ht="57.6" x14ac:dyDescent="0.3">
      <c r="A2042" s="10">
        <v>893</v>
      </c>
      <c r="B2042" s="4" t="s">
        <v>129</v>
      </c>
      <c r="C2042" s="4" t="s">
        <v>130</v>
      </c>
      <c r="D2042" s="4" t="s">
        <v>1201</v>
      </c>
      <c r="E2042" s="4" t="s">
        <v>103</v>
      </c>
      <c r="F2042" s="4" t="s">
        <v>131</v>
      </c>
      <c r="G2042" s="4" t="s">
        <v>132</v>
      </c>
      <c r="H2042" s="4" t="s">
        <v>167</v>
      </c>
      <c r="I2042" s="5" t="s">
        <v>4200</v>
      </c>
      <c r="J2042" s="5" t="s">
        <v>145</v>
      </c>
      <c r="K2042" s="5" t="s">
        <v>4200</v>
      </c>
      <c r="L2042" s="5" t="s">
        <v>467</v>
      </c>
      <c r="M2042" s="4" t="s">
        <v>223</v>
      </c>
      <c r="N2042" s="4" t="s">
        <v>1778</v>
      </c>
      <c r="O2042" s="4" t="s">
        <v>170</v>
      </c>
      <c r="P2042" s="4" t="s">
        <v>1778</v>
      </c>
      <c r="Q2042" s="4" t="s">
        <v>6419</v>
      </c>
      <c r="R2042" s="5">
        <v>61109</v>
      </c>
      <c r="S2042" s="5">
        <v>120</v>
      </c>
      <c r="T2042" s="5">
        <v>120</v>
      </c>
      <c r="U2042" s="4" t="s">
        <v>579</v>
      </c>
      <c r="V2042" s="4" t="s">
        <v>151</v>
      </c>
      <c r="W2042" s="4" t="s">
        <v>103</v>
      </c>
      <c r="X2042" s="4" t="s">
        <v>143</v>
      </c>
      <c r="Y2042" s="4" t="s">
        <v>152</v>
      </c>
      <c r="Z2042" t="str">
        <f t="shared" si="32"/>
        <v>Nov-23</v>
      </c>
    </row>
    <row r="2043" spans="1:26" ht="57.6" x14ac:dyDescent="0.3">
      <c r="A2043" s="10">
        <v>894</v>
      </c>
      <c r="B2043" s="4" t="s">
        <v>129</v>
      </c>
      <c r="C2043" s="4" t="s">
        <v>130</v>
      </c>
      <c r="D2043" s="4" t="s">
        <v>1201</v>
      </c>
      <c r="E2043" s="4" t="s">
        <v>103</v>
      </c>
      <c r="F2043" s="4" t="s">
        <v>131</v>
      </c>
      <c r="G2043" s="4" t="s">
        <v>132</v>
      </c>
      <c r="H2043" s="4" t="s">
        <v>167</v>
      </c>
      <c r="I2043" s="5" t="s">
        <v>4128</v>
      </c>
      <c r="J2043" s="5" t="s">
        <v>467</v>
      </c>
      <c r="K2043" s="5" t="s">
        <v>4128</v>
      </c>
      <c r="L2043" s="5" t="s">
        <v>241</v>
      </c>
      <c r="M2043" s="4" t="s">
        <v>223</v>
      </c>
      <c r="N2043" s="4" t="s">
        <v>6420</v>
      </c>
      <c r="O2043" s="4" t="s">
        <v>170</v>
      </c>
      <c r="P2043" s="4" t="s">
        <v>6420</v>
      </c>
      <c r="Q2043" s="4" t="s">
        <v>6421</v>
      </c>
      <c r="R2043" s="5">
        <v>61163</v>
      </c>
      <c r="S2043" s="5">
        <v>30</v>
      </c>
      <c r="T2043" s="5">
        <v>30</v>
      </c>
      <c r="U2043" s="4" t="s">
        <v>1141</v>
      </c>
      <c r="V2043" s="4" t="s">
        <v>151</v>
      </c>
      <c r="W2043" s="4" t="s">
        <v>103</v>
      </c>
      <c r="X2043" s="4" t="s">
        <v>143</v>
      </c>
      <c r="Y2043" s="4">
        <v>68053</v>
      </c>
      <c r="Z2043" t="str">
        <f t="shared" si="32"/>
        <v>Nov-23</v>
      </c>
    </row>
    <row r="2044" spans="1:26" ht="43.2" x14ac:dyDescent="0.3">
      <c r="A2044" s="10">
        <v>895</v>
      </c>
      <c r="B2044" s="4" t="s">
        <v>129</v>
      </c>
      <c r="C2044" s="4" t="s">
        <v>130</v>
      </c>
      <c r="D2044" s="4" t="s">
        <v>1201</v>
      </c>
      <c r="E2044" s="4" t="s">
        <v>103</v>
      </c>
      <c r="F2044" s="4" t="s">
        <v>131</v>
      </c>
      <c r="G2044" s="4" t="s">
        <v>132</v>
      </c>
      <c r="H2044" s="4" t="s">
        <v>133</v>
      </c>
      <c r="I2044" s="5" t="s">
        <v>4130</v>
      </c>
      <c r="J2044" s="5" t="s">
        <v>550</v>
      </c>
      <c r="K2044" s="5" t="s">
        <v>4130</v>
      </c>
      <c r="L2044" s="5" t="s">
        <v>1697</v>
      </c>
      <c r="M2044" s="4" t="s">
        <v>137</v>
      </c>
      <c r="N2044" s="4" t="s">
        <v>6422</v>
      </c>
      <c r="O2044" s="4" t="s">
        <v>6423</v>
      </c>
      <c r="P2044" s="4" t="s">
        <v>6424</v>
      </c>
      <c r="Q2044" s="4" t="s">
        <v>6425</v>
      </c>
      <c r="R2044" s="5">
        <v>61181</v>
      </c>
      <c r="S2044" s="5">
        <v>45</v>
      </c>
      <c r="T2044" s="5">
        <v>45</v>
      </c>
      <c r="U2044" s="4" t="s">
        <v>4854</v>
      </c>
      <c r="V2044" s="4" t="s">
        <v>142</v>
      </c>
      <c r="W2044" s="4" t="s">
        <v>103</v>
      </c>
      <c r="X2044" s="4" t="s">
        <v>143</v>
      </c>
      <c r="Y2044" s="4">
        <v>68071</v>
      </c>
      <c r="Z2044" t="str">
        <f t="shared" si="32"/>
        <v>Nov-23</v>
      </c>
    </row>
    <row r="2045" spans="1:26" ht="43.2" x14ac:dyDescent="0.3">
      <c r="A2045" s="10">
        <v>896</v>
      </c>
      <c r="B2045" s="4" t="s">
        <v>129</v>
      </c>
      <c r="C2045" s="4" t="s">
        <v>130</v>
      </c>
      <c r="D2045" s="4" t="s">
        <v>1201</v>
      </c>
      <c r="E2045" s="4" t="s">
        <v>103</v>
      </c>
      <c r="F2045" s="4" t="s">
        <v>131</v>
      </c>
      <c r="G2045" s="4" t="s">
        <v>132</v>
      </c>
      <c r="H2045" s="4" t="s">
        <v>167</v>
      </c>
      <c r="I2045" s="5" t="s">
        <v>4544</v>
      </c>
      <c r="J2045" s="5" t="s">
        <v>550</v>
      </c>
      <c r="K2045" s="5" t="s">
        <v>4544</v>
      </c>
      <c r="L2045" s="5" t="s">
        <v>523</v>
      </c>
      <c r="M2045" s="4" t="s">
        <v>223</v>
      </c>
      <c r="N2045" s="4" t="s">
        <v>6426</v>
      </c>
      <c r="O2045" s="4" t="s">
        <v>103</v>
      </c>
      <c r="P2045" s="4" t="s">
        <v>6426</v>
      </c>
      <c r="Q2045" s="4" t="s">
        <v>6427</v>
      </c>
      <c r="R2045" s="5">
        <v>61240</v>
      </c>
      <c r="S2045" s="5">
        <v>110</v>
      </c>
      <c r="T2045" s="5">
        <v>110</v>
      </c>
      <c r="U2045" s="4" t="s">
        <v>1725</v>
      </c>
      <c r="V2045" s="4" t="s">
        <v>142</v>
      </c>
      <c r="W2045" s="4" t="s">
        <v>103</v>
      </c>
      <c r="X2045" s="4" t="s">
        <v>143</v>
      </c>
      <c r="Y2045" s="4" t="s">
        <v>152</v>
      </c>
      <c r="Z2045" t="str">
        <f t="shared" si="32"/>
        <v>Nov-23</v>
      </c>
    </row>
    <row r="2046" spans="1:26" ht="43.2" x14ac:dyDescent="0.3">
      <c r="A2046" s="10">
        <v>897</v>
      </c>
      <c r="B2046" s="4" t="s">
        <v>129</v>
      </c>
      <c r="C2046" s="4" t="s">
        <v>130</v>
      </c>
      <c r="D2046" s="4" t="s">
        <v>1201</v>
      </c>
      <c r="E2046" s="4" t="s">
        <v>103</v>
      </c>
      <c r="F2046" s="4" t="s">
        <v>131</v>
      </c>
      <c r="G2046" s="4" t="s">
        <v>132</v>
      </c>
      <c r="H2046" s="4" t="s">
        <v>167</v>
      </c>
      <c r="I2046" s="5" t="s">
        <v>4544</v>
      </c>
      <c r="J2046" s="5" t="s">
        <v>216</v>
      </c>
      <c r="K2046" s="5" t="s">
        <v>4544</v>
      </c>
      <c r="L2046" s="5" t="s">
        <v>459</v>
      </c>
      <c r="M2046" s="4" t="s">
        <v>223</v>
      </c>
      <c r="N2046" s="4" t="s">
        <v>6428</v>
      </c>
      <c r="O2046" s="4" t="s">
        <v>103</v>
      </c>
      <c r="P2046" s="4" t="s">
        <v>6429</v>
      </c>
      <c r="Q2046" s="4" t="s">
        <v>6430</v>
      </c>
      <c r="R2046" s="5">
        <v>61197</v>
      </c>
      <c r="S2046" s="5">
        <v>240</v>
      </c>
      <c r="T2046" s="5">
        <v>240</v>
      </c>
      <c r="U2046" s="4" t="s">
        <v>6431</v>
      </c>
      <c r="V2046" s="4" t="s">
        <v>197</v>
      </c>
      <c r="W2046" s="4" t="s">
        <v>103</v>
      </c>
      <c r="X2046" s="4" t="s">
        <v>143</v>
      </c>
      <c r="Y2046" s="4" t="s">
        <v>152</v>
      </c>
      <c r="Z2046" t="str">
        <f t="shared" ref="Z2046:Z2109" si="33">IF(AND(DAY(K2046) = 1, V2046 = "Third Shift"), TEXT(K2046 - 1, "mmm-yy"), IF(MONTH(K2046) &lt;&gt; MONTH(I2046), TEXT(K2046, "mmm-yy"), TEXT(I2046, "mmm-yy")))</f>
        <v>Nov-23</v>
      </c>
    </row>
    <row r="2047" spans="1:26" ht="43.2" x14ac:dyDescent="0.3">
      <c r="A2047" s="10">
        <v>898</v>
      </c>
      <c r="B2047" s="4" t="s">
        <v>129</v>
      </c>
      <c r="C2047" s="4" t="s">
        <v>130</v>
      </c>
      <c r="D2047" s="4" t="s">
        <v>1201</v>
      </c>
      <c r="E2047" s="4" t="s">
        <v>103</v>
      </c>
      <c r="F2047" s="4" t="s">
        <v>131</v>
      </c>
      <c r="G2047" s="4" t="s">
        <v>166</v>
      </c>
      <c r="H2047" s="4" t="s">
        <v>167</v>
      </c>
      <c r="I2047" s="5" t="s">
        <v>4488</v>
      </c>
      <c r="J2047" s="5" t="s">
        <v>978</v>
      </c>
      <c r="K2047" s="5" t="s">
        <v>4488</v>
      </c>
      <c r="L2047" s="5" t="s">
        <v>1697</v>
      </c>
      <c r="M2047" s="4" t="s">
        <v>168</v>
      </c>
      <c r="N2047" s="4" t="s">
        <v>6432</v>
      </c>
      <c r="O2047" s="4" t="s">
        <v>103</v>
      </c>
      <c r="P2047" s="4" t="s">
        <v>6432</v>
      </c>
      <c r="Q2047" s="4" t="s">
        <v>6433</v>
      </c>
      <c r="R2047" s="5">
        <v>61235</v>
      </c>
      <c r="S2047" s="5">
        <v>15</v>
      </c>
      <c r="T2047" s="5">
        <v>15</v>
      </c>
      <c r="U2047" s="4" t="s">
        <v>5031</v>
      </c>
      <c r="V2047" s="4" t="s">
        <v>142</v>
      </c>
      <c r="W2047" s="4" t="s">
        <v>103</v>
      </c>
      <c r="X2047" s="4" t="s">
        <v>143</v>
      </c>
      <c r="Y2047" s="4" t="s">
        <v>152</v>
      </c>
      <c r="Z2047" t="str">
        <f t="shared" si="33"/>
        <v>Nov-23</v>
      </c>
    </row>
    <row r="2048" spans="1:26" ht="57.6" x14ac:dyDescent="0.3">
      <c r="A2048" s="10">
        <v>899</v>
      </c>
      <c r="B2048" s="4" t="s">
        <v>129</v>
      </c>
      <c r="C2048" s="4" t="s">
        <v>130</v>
      </c>
      <c r="D2048" s="4" t="s">
        <v>1201</v>
      </c>
      <c r="E2048" s="4" t="s">
        <v>103</v>
      </c>
      <c r="F2048" s="4" t="s">
        <v>131</v>
      </c>
      <c r="G2048" s="4" t="s">
        <v>132</v>
      </c>
      <c r="H2048" s="4" t="s">
        <v>167</v>
      </c>
      <c r="I2048" s="5" t="s">
        <v>4488</v>
      </c>
      <c r="J2048" s="5" t="s">
        <v>315</v>
      </c>
      <c r="K2048" s="5" t="s">
        <v>4133</v>
      </c>
      <c r="L2048" s="5" t="s">
        <v>216</v>
      </c>
      <c r="M2048" s="4" t="s">
        <v>223</v>
      </c>
      <c r="N2048" s="4" t="s">
        <v>6434</v>
      </c>
      <c r="O2048" s="4" t="s">
        <v>170</v>
      </c>
      <c r="P2048" s="4" t="s">
        <v>6434</v>
      </c>
      <c r="Q2048" s="4" t="s">
        <v>6435</v>
      </c>
      <c r="R2048" s="5">
        <v>61231</v>
      </c>
      <c r="S2048" s="5">
        <v>90</v>
      </c>
      <c r="T2048" s="5">
        <v>90</v>
      </c>
      <c r="U2048" s="4" t="s">
        <v>4009</v>
      </c>
      <c r="V2048" s="4" t="s">
        <v>197</v>
      </c>
      <c r="W2048" s="4" t="s">
        <v>103</v>
      </c>
      <c r="X2048" s="4" t="s">
        <v>143</v>
      </c>
      <c r="Y2048" s="4" t="s">
        <v>152</v>
      </c>
      <c r="Z2048" t="str">
        <f t="shared" si="33"/>
        <v>Nov-23</v>
      </c>
    </row>
    <row r="2049" spans="1:26" ht="57.6" x14ac:dyDescent="0.3">
      <c r="A2049" s="10">
        <v>900</v>
      </c>
      <c r="B2049" s="4" t="s">
        <v>129</v>
      </c>
      <c r="C2049" s="4" t="s">
        <v>130</v>
      </c>
      <c r="D2049" s="4" t="s">
        <v>1201</v>
      </c>
      <c r="E2049" s="4" t="s">
        <v>103</v>
      </c>
      <c r="F2049" s="4" t="s">
        <v>131</v>
      </c>
      <c r="G2049" s="4" t="s">
        <v>132</v>
      </c>
      <c r="H2049" s="4" t="s">
        <v>167</v>
      </c>
      <c r="I2049" s="5" t="s">
        <v>4134</v>
      </c>
      <c r="J2049" s="5" t="s">
        <v>683</v>
      </c>
      <c r="K2049" s="5" t="s">
        <v>4134</v>
      </c>
      <c r="L2049" s="5" t="s">
        <v>2901</v>
      </c>
      <c r="M2049" s="4" t="s">
        <v>223</v>
      </c>
      <c r="N2049" s="4" t="s">
        <v>6426</v>
      </c>
      <c r="O2049" s="4" t="s">
        <v>170</v>
      </c>
      <c r="P2049" s="4" t="s">
        <v>6426</v>
      </c>
      <c r="Q2049" s="4" t="s">
        <v>6436</v>
      </c>
      <c r="R2049" s="5">
        <v>61261</v>
      </c>
      <c r="S2049" s="5">
        <v>115</v>
      </c>
      <c r="T2049" s="5">
        <v>115</v>
      </c>
      <c r="U2049" s="4" t="s">
        <v>579</v>
      </c>
      <c r="V2049" s="4" t="s">
        <v>197</v>
      </c>
      <c r="W2049" s="4" t="s">
        <v>103</v>
      </c>
      <c r="X2049" s="4" t="s">
        <v>143</v>
      </c>
      <c r="Y2049" s="4" t="s">
        <v>152</v>
      </c>
      <c r="Z2049" t="str">
        <f t="shared" si="33"/>
        <v>Nov-23</v>
      </c>
    </row>
    <row r="2050" spans="1:26" ht="57.6" x14ac:dyDescent="0.3">
      <c r="A2050" s="10">
        <v>901</v>
      </c>
      <c r="B2050" s="4" t="s">
        <v>129</v>
      </c>
      <c r="C2050" s="4" t="s">
        <v>130</v>
      </c>
      <c r="D2050" s="4" t="s">
        <v>1201</v>
      </c>
      <c r="E2050" s="4" t="s">
        <v>103</v>
      </c>
      <c r="F2050" s="4" t="s">
        <v>131</v>
      </c>
      <c r="G2050" s="4" t="s">
        <v>132</v>
      </c>
      <c r="H2050" s="4" t="s">
        <v>133</v>
      </c>
      <c r="I2050" s="5" t="s">
        <v>4195</v>
      </c>
      <c r="J2050" s="5" t="s">
        <v>242</v>
      </c>
      <c r="K2050" s="5" t="s">
        <v>4195</v>
      </c>
      <c r="L2050" s="5" t="s">
        <v>760</v>
      </c>
      <c r="M2050" s="4" t="s">
        <v>137</v>
      </c>
      <c r="N2050" s="4" t="s">
        <v>6437</v>
      </c>
      <c r="O2050" s="4" t="s">
        <v>103</v>
      </c>
      <c r="P2050" s="4" t="s">
        <v>6438</v>
      </c>
      <c r="Q2050" s="4" t="s">
        <v>6438</v>
      </c>
      <c r="R2050" s="5">
        <v>61348</v>
      </c>
      <c r="S2050" s="5">
        <v>270</v>
      </c>
      <c r="T2050" s="5">
        <v>270</v>
      </c>
      <c r="U2050" s="4" t="s">
        <v>6439</v>
      </c>
      <c r="V2050" s="4" t="s">
        <v>151</v>
      </c>
      <c r="W2050" s="4" t="s">
        <v>103</v>
      </c>
      <c r="X2050" s="4" t="s">
        <v>143</v>
      </c>
      <c r="Y2050" s="4" t="s">
        <v>152</v>
      </c>
      <c r="Z2050" t="str">
        <f t="shared" si="33"/>
        <v>Dec-23</v>
      </c>
    </row>
    <row r="2051" spans="1:26" ht="86.4" x14ac:dyDescent="0.3">
      <c r="A2051" s="10">
        <v>902</v>
      </c>
      <c r="B2051" s="4" t="s">
        <v>129</v>
      </c>
      <c r="C2051" s="4" t="s">
        <v>130</v>
      </c>
      <c r="D2051" s="4" t="s">
        <v>1201</v>
      </c>
      <c r="E2051" s="4" t="s">
        <v>103</v>
      </c>
      <c r="F2051" s="4" t="s">
        <v>131</v>
      </c>
      <c r="G2051" s="4" t="s">
        <v>132</v>
      </c>
      <c r="H2051" s="4" t="s">
        <v>133</v>
      </c>
      <c r="I2051" s="5" t="s">
        <v>4159</v>
      </c>
      <c r="J2051" s="5" t="s">
        <v>398</v>
      </c>
      <c r="K2051" s="5" t="s">
        <v>4159</v>
      </c>
      <c r="L2051" s="5" t="s">
        <v>771</v>
      </c>
      <c r="M2051" s="4" t="s">
        <v>137</v>
      </c>
      <c r="N2051" s="4" t="s">
        <v>6440</v>
      </c>
      <c r="O2051" s="4" t="s">
        <v>103</v>
      </c>
      <c r="P2051" s="4" t="s">
        <v>6441</v>
      </c>
      <c r="Q2051" s="4" t="s">
        <v>6441</v>
      </c>
      <c r="R2051" s="5">
        <v>61394</v>
      </c>
      <c r="S2051" s="5">
        <v>130</v>
      </c>
      <c r="T2051" s="5">
        <v>130</v>
      </c>
      <c r="U2051" s="4" t="s">
        <v>835</v>
      </c>
      <c r="V2051" s="4" t="s">
        <v>142</v>
      </c>
      <c r="W2051" s="4" t="s">
        <v>103</v>
      </c>
      <c r="X2051" s="4" t="s">
        <v>143</v>
      </c>
      <c r="Y2051" s="4">
        <v>68892</v>
      </c>
      <c r="Z2051" t="str">
        <f t="shared" si="33"/>
        <v>Dec-23</v>
      </c>
    </row>
    <row r="2052" spans="1:26" ht="57.6" x14ac:dyDescent="0.3">
      <c r="A2052" s="10">
        <v>903</v>
      </c>
      <c r="B2052" s="4" t="s">
        <v>129</v>
      </c>
      <c r="C2052" s="4" t="s">
        <v>3004</v>
      </c>
      <c r="D2052" s="4" t="s">
        <v>6442</v>
      </c>
      <c r="E2052" s="4" t="s">
        <v>103</v>
      </c>
      <c r="F2052" s="4" t="s">
        <v>131</v>
      </c>
      <c r="G2052" s="4" t="s">
        <v>132</v>
      </c>
      <c r="H2052" s="4" t="s">
        <v>167</v>
      </c>
      <c r="I2052" s="5" t="s">
        <v>4039</v>
      </c>
      <c r="J2052" s="5" t="s">
        <v>246</v>
      </c>
      <c r="K2052" s="5" t="s">
        <v>4039</v>
      </c>
      <c r="L2052" s="5" t="s">
        <v>576</v>
      </c>
      <c r="M2052" s="4" t="s">
        <v>223</v>
      </c>
      <c r="N2052" s="4" t="s">
        <v>6443</v>
      </c>
      <c r="O2052" s="4" t="s">
        <v>170</v>
      </c>
      <c r="P2052" s="4" t="s">
        <v>6443</v>
      </c>
      <c r="Q2052" s="4" t="s">
        <v>6444</v>
      </c>
      <c r="R2052" s="5">
        <v>60763</v>
      </c>
      <c r="S2052" s="5">
        <v>60</v>
      </c>
      <c r="T2052" s="5">
        <v>60</v>
      </c>
      <c r="U2052" s="4" t="s">
        <v>6445</v>
      </c>
      <c r="V2052" s="4" t="s">
        <v>151</v>
      </c>
      <c r="W2052" s="4" t="s">
        <v>103</v>
      </c>
      <c r="X2052" s="4" t="s">
        <v>143</v>
      </c>
      <c r="Y2052" s="4">
        <v>63084</v>
      </c>
      <c r="Z2052" t="str">
        <f t="shared" si="33"/>
        <v>Oct-23</v>
      </c>
    </row>
    <row r="2053" spans="1:26" ht="57.6" x14ac:dyDescent="0.3">
      <c r="A2053" s="10">
        <v>904</v>
      </c>
      <c r="B2053" s="4" t="s">
        <v>129</v>
      </c>
      <c r="C2053" s="4" t="s">
        <v>1307</v>
      </c>
      <c r="D2053" s="4" t="s">
        <v>2440</v>
      </c>
      <c r="E2053" s="4" t="s">
        <v>103</v>
      </c>
      <c r="F2053" s="4" t="s">
        <v>131</v>
      </c>
      <c r="G2053" s="4" t="s">
        <v>132</v>
      </c>
      <c r="H2053" s="4" t="s">
        <v>167</v>
      </c>
      <c r="I2053" s="5" t="s">
        <v>4156</v>
      </c>
      <c r="J2053" s="5" t="s">
        <v>183</v>
      </c>
      <c r="K2053" s="5" t="s">
        <v>4156</v>
      </c>
      <c r="L2053" s="5" t="s">
        <v>160</v>
      </c>
      <c r="M2053" s="4" t="s">
        <v>223</v>
      </c>
      <c r="N2053" s="4" t="s">
        <v>6446</v>
      </c>
      <c r="O2053" s="4" t="s">
        <v>170</v>
      </c>
      <c r="P2053" s="4" t="s">
        <v>6446</v>
      </c>
      <c r="Q2053" s="4" t="s">
        <v>6447</v>
      </c>
      <c r="R2053" s="5">
        <v>61371</v>
      </c>
      <c r="S2053" s="5">
        <v>150</v>
      </c>
      <c r="T2053" s="5">
        <v>150</v>
      </c>
      <c r="U2053" s="4" t="s">
        <v>1141</v>
      </c>
      <c r="V2053" s="4" t="s">
        <v>142</v>
      </c>
      <c r="W2053" s="4" t="s">
        <v>103</v>
      </c>
      <c r="X2053" s="4" t="s">
        <v>143</v>
      </c>
      <c r="Y2053" s="4" t="s">
        <v>152</v>
      </c>
      <c r="Z2053" t="str">
        <f t="shared" si="33"/>
        <v>Dec-23</v>
      </c>
    </row>
    <row r="2054" spans="1:26" ht="43.2" x14ac:dyDescent="0.3">
      <c r="A2054" s="10">
        <v>905</v>
      </c>
      <c r="B2054" s="4" t="s">
        <v>129</v>
      </c>
      <c r="C2054" s="4" t="s">
        <v>1307</v>
      </c>
      <c r="D2054" s="4" t="s">
        <v>1308</v>
      </c>
      <c r="E2054" s="4" t="s">
        <v>103</v>
      </c>
      <c r="F2054" s="4" t="s">
        <v>131</v>
      </c>
      <c r="G2054" s="4" t="s">
        <v>166</v>
      </c>
      <c r="H2054" s="4" t="s">
        <v>167</v>
      </c>
      <c r="I2054" s="5" t="s">
        <v>4066</v>
      </c>
      <c r="J2054" s="5" t="s">
        <v>487</v>
      </c>
      <c r="K2054" s="5" t="s">
        <v>4066</v>
      </c>
      <c r="L2054" s="5" t="s">
        <v>474</v>
      </c>
      <c r="M2054" s="4" t="s">
        <v>1275</v>
      </c>
      <c r="N2054" s="4" t="s">
        <v>6448</v>
      </c>
      <c r="O2054" s="4" t="s">
        <v>103</v>
      </c>
      <c r="P2054" s="4" t="s">
        <v>6449</v>
      </c>
      <c r="Q2054" s="4" t="s">
        <v>6450</v>
      </c>
      <c r="R2054" s="5">
        <v>60862</v>
      </c>
      <c r="S2054" s="5">
        <v>0</v>
      </c>
      <c r="T2054" s="5">
        <v>0</v>
      </c>
      <c r="U2054" s="4" t="s">
        <v>6451</v>
      </c>
      <c r="V2054" s="4" t="s">
        <v>142</v>
      </c>
      <c r="W2054" s="4" t="s">
        <v>103</v>
      </c>
      <c r="X2054" s="4" t="s">
        <v>143</v>
      </c>
      <c r="Y2054" s="4" t="s">
        <v>103</v>
      </c>
      <c r="Z2054" t="str">
        <f t="shared" si="33"/>
        <v>Oct-23</v>
      </c>
    </row>
    <row r="2055" spans="1:26" ht="57.6" x14ac:dyDescent="0.3">
      <c r="A2055" s="10">
        <v>906</v>
      </c>
      <c r="B2055" s="4" t="s">
        <v>129</v>
      </c>
      <c r="C2055" s="4" t="s">
        <v>3779</v>
      </c>
      <c r="D2055" s="4" t="s">
        <v>6452</v>
      </c>
      <c r="E2055" s="4" t="s">
        <v>103</v>
      </c>
      <c r="F2055" s="4" t="s">
        <v>131</v>
      </c>
      <c r="G2055" s="4" t="s">
        <v>166</v>
      </c>
      <c r="H2055" s="4" t="s">
        <v>167</v>
      </c>
      <c r="I2055" s="5" t="s">
        <v>4123</v>
      </c>
      <c r="J2055" s="5" t="s">
        <v>160</v>
      </c>
      <c r="K2055" s="5" t="s">
        <v>4123</v>
      </c>
      <c r="L2055" s="5" t="s">
        <v>161</v>
      </c>
      <c r="M2055" s="4" t="s">
        <v>1275</v>
      </c>
      <c r="N2055" s="4" t="s">
        <v>6453</v>
      </c>
      <c r="O2055" s="4" t="s">
        <v>859</v>
      </c>
      <c r="P2055" s="4" t="s">
        <v>2485</v>
      </c>
      <c r="Q2055" s="4" t="s">
        <v>6454</v>
      </c>
      <c r="R2055" s="5">
        <v>61137</v>
      </c>
      <c r="S2055" s="5">
        <v>0</v>
      </c>
      <c r="T2055" s="5">
        <v>0</v>
      </c>
      <c r="U2055" s="4" t="s">
        <v>260</v>
      </c>
      <c r="V2055" s="4" t="s">
        <v>142</v>
      </c>
      <c r="W2055" s="4" t="s">
        <v>103</v>
      </c>
      <c r="X2055" s="4" t="s">
        <v>143</v>
      </c>
      <c r="Y2055" s="4" t="s">
        <v>103</v>
      </c>
      <c r="Z2055" t="str">
        <f t="shared" si="33"/>
        <v>Nov-23</v>
      </c>
    </row>
    <row r="2056" spans="1:26" ht="43.2" x14ac:dyDescent="0.3">
      <c r="A2056" s="10">
        <v>907</v>
      </c>
      <c r="B2056" s="4" t="s">
        <v>129</v>
      </c>
      <c r="C2056" s="4" t="s">
        <v>130</v>
      </c>
      <c r="D2056" s="4" t="s">
        <v>1314</v>
      </c>
      <c r="E2056" s="4" t="s">
        <v>103</v>
      </c>
      <c r="F2056" s="4" t="s">
        <v>131</v>
      </c>
      <c r="G2056" s="4" t="s">
        <v>132</v>
      </c>
      <c r="H2056" s="4" t="s">
        <v>167</v>
      </c>
      <c r="I2056" s="5" t="s">
        <v>3996</v>
      </c>
      <c r="J2056" s="5" t="s">
        <v>427</v>
      </c>
      <c r="K2056" s="5" t="s">
        <v>3996</v>
      </c>
      <c r="L2056" s="5" t="s">
        <v>487</v>
      </c>
      <c r="M2056" s="4" t="s">
        <v>223</v>
      </c>
      <c r="N2056" s="4" t="s">
        <v>6455</v>
      </c>
      <c r="O2056" s="4" t="s">
        <v>103</v>
      </c>
      <c r="P2056" s="4" t="s">
        <v>6456</v>
      </c>
      <c r="Q2056" s="4" t="s">
        <v>6457</v>
      </c>
      <c r="R2056" s="5">
        <v>60379</v>
      </c>
      <c r="S2056" s="5">
        <v>30</v>
      </c>
      <c r="T2056" s="5">
        <v>30</v>
      </c>
      <c r="U2056" s="4" t="s">
        <v>1371</v>
      </c>
      <c r="V2056" s="4" t="s">
        <v>142</v>
      </c>
      <c r="W2056" s="4" t="s">
        <v>103</v>
      </c>
      <c r="X2056" s="4" t="s">
        <v>143</v>
      </c>
      <c r="Y2056" s="4">
        <v>67466</v>
      </c>
      <c r="Z2056" t="str">
        <f t="shared" si="33"/>
        <v>Sep-23</v>
      </c>
    </row>
    <row r="2057" spans="1:26" ht="43.2" x14ac:dyDescent="0.3">
      <c r="A2057" s="10">
        <v>908</v>
      </c>
      <c r="B2057" s="4" t="s">
        <v>129</v>
      </c>
      <c r="C2057" s="4" t="s">
        <v>130</v>
      </c>
      <c r="D2057" s="4" t="s">
        <v>1314</v>
      </c>
      <c r="E2057" s="4" t="s">
        <v>103</v>
      </c>
      <c r="F2057" s="4" t="s">
        <v>131</v>
      </c>
      <c r="G2057" s="4" t="s">
        <v>132</v>
      </c>
      <c r="H2057" s="4" t="s">
        <v>133</v>
      </c>
      <c r="I2057" s="5" t="s">
        <v>4269</v>
      </c>
      <c r="J2057" s="5" t="s">
        <v>695</v>
      </c>
      <c r="K2057" s="5" t="s">
        <v>4269</v>
      </c>
      <c r="L2057" s="5" t="s">
        <v>234</v>
      </c>
      <c r="M2057" s="4" t="s">
        <v>137</v>
      </c>
      <c r="N2057" s="4" t="s">
        <v>6458</v>
      </c>
      <c r="O2057" s="4" t="s">
        <v>103</v>
      </c>
      <c r="P2057" s="4" t="s">
        <v>6458</v>
      </c>
      <c r="Q2057" s="4" t="s">
        <v>6459</v>
      </c>
      <c r="R2057" s="5">
        <v>60630</v>
      </c>
      <c r="S2057" s="5">
        <v>30</v>
      </c>
      <c r="T2057" s="5">
        <v>30</v>
      </c>
      <c r="U2057" s="4" t="s">
        <v>4718</v>
      </c>
      <c r="V2057" s="4" t="s">
        <v>197</v>
      </c>
      <c r="W2057" s="4" t="s">
        <v>103</v>
      </c>
      <c r="X2057" s="4" t="s">
        <v>143</v>
      </c>
      <c r="Y2057" s="4">
        <v>66726</v>
      </c>
      <c r="Z2057" t="str">
        <f t="shared" si="33"/>
        <v>Sep-23</v>
      </c>
    </row>
    <row r="2058" spans="1:26" ht="43.2" x14ac:dyDescent="0.3">
      <c r="A2058" s="10">
        <v>909</v>
      </c>
      <c r="B2058" s="4" t="s">
        <v>129</v>
      </c>
      <c r="C2058" s="4" t="s">
        <v>130</v>
      </c>
      <c r="D2058" s="4" t="s">
        <v>1314</v>
      </c>
      <c r="E2058" s="4" t="s">
        <v>103</v>
      </c>
      <c r="F2058" s="4" t="s">
        <v>131</v>
      </c>
      <c r="G2058" s="4" t="s">
        <v>132</v>
      </c>
      <c r="H2058" s="4" t="s">
        <v>167</v>
      </c>
      <c r="I2058" s="5" t="s">
        <v>4186</v>
      </c>
      <c r="J2058" s="5" t="s">
        <v>145</v>
      </c>
      <c r="K2058" s="5" t="s">
        <v>4186</v>
      </c>
      <c r="L2058" s="5" t="s">
        <v>279</v>
      </c>
      <c r="M2058" s="4" t="s">
        <v>203</v>
      </c>
      <c r="N2058" s="4" t="s">
        <v>6460</v>
      </c>
      <c r="O2058" s="4" t="s">
        <v>103</v>
      </c>
      <c r="P2058" s="4" t="s">
        <v>6461</v>
      </c>
      <c r="Q2058" s="4" t="s">
        <v>6462</v>
      </c>
      <c r="R2058" s="5">
        <v>60959</v>
      </c>
      <c r="S2058" s="5">
        <v>0</v>
      </c>
      <c r="T2058" s="5">
        <v>0</v>
      </c>
      <c r="U2058" s="4" t="s">
        <v>6463</v>
      </c>
      <c r="V2058" s="4" t="s">
        <v>151</v>
      </c>
      <c r="W2058" s="4" t="s">
        <v>103</v>
      </c>
      <c r="X2058" s="4" t="s">
        <v>143</v>
      </c>
      <c r="Y2058" s="4" t="s">
        <v>152</v>
      </c>
      <c r="Z2058" t="str">
        <f t="shared" si="33"/>
        <v>Oct-23</v>
      </c>
    </row>
    <row r="2059" spans="1:26" ht="57.6" x14ac:dyDescent="0.3">
      <c r="A2059" s="10">
        <v>910</v>
      </c>
      <c r="B2059" s="4" t="s">
        <v>129</v>
      </c>
      <c r="C2059" s="4" t="s">
        <v>130</v>
      </c>
      <c r="D2059" s="4" t="s">
        <v>1314</v>
      </c>
      <c r="E2059" s="4" t="s">
        <v>103</v>
      </c>
      <c r="F2059" s="4" t="s">
        <v>131</v>
      </c>
      <c r="G2059" s="4" t="s">
        <v>132</v>
      </c>
      <c r="H2059" s="4" t="s">
        <v>133</v>
      </c>
      <c r="I2059" s="5" t="s">
        <v>4186</v>
      </c>
      <c r="J2059" s="5" t="s">
        <v>588</v>
      </c>
      <c r="K2059" s="5" t="s">
        <v>4186</v>
      </c>
      <c r="L2059" s="5" t="s">
        <v>995</v>
      </c>
      <c r="M2059" s="4" t="s">
        <v>137</v>
      </c>
      <c r="N2059" s="4" t="s">
        <v>6464</v>
      </c>
      <c r="O2059" s="4" t="s">
        <v>103</v>
      </c>
      <c r="P2059" s="4" t="s">
        <v>6464</v>
      </c>
      <c r="Q2059" s="4" t="s">
        <v>6465</v>
      </c>
      <c r="R2059" s="5">
        <v>60886</v>
      </c>
      <c r="S2059" s="5">
        <v>90</v>
      </c>
      <c r="T2059" s="5">
        <v>90</v>
      </c>
      <c r="U2059" s="4" t="s">
        <v>3321</v>
      </c>
      <c r="V2059" s="4" t="s">
        <v>197</v>
      </c>
      <c r="W2059" s="4" t="s">
        <v>103</v>
      </c>
      <c r="X2059" s="4" t="s">
        <v>394</v>
      </c>
      <c r="Y2059" s="4">
        <v>67744</v>
      </c>
      <c r="Z2059" t="str">
        <f t="shared" si="33"/>
        <v>Oct-23</v>
      </c>
    </row>
    <row r="2060" spans="1:26" ht="43.2" x14ac:dyDescent="0.3">
      <c r="A2060" s="10">
        <v>911</v>
      </c>
      <c r="B2060" s="4" t="s">
        <v>129</v>
      </c>
      <c r="C2060" s="4" t="s">
        <v>130</v>
      </c>
      <c r="D2060" s="4" t="s">
        <v>1314</v>
      </c>
      <c r="E2060" s="4" t="s">
        <v>103</v>
      </c>
      <c r="F2060" s="4" t="s">
        <v>131</v>
      </c>
      <c r="G2060" s="4" t="s">
        <v>132</v>
      </c>
      <c r="H2060" s="4" t="s">
        <v>133</v>
      </c>
      <c r="I2060" s="5" t="s">
        <v>4082</v>
      </c>
      <c r="J2060" s="5" t="s">
        <v>155</v>
      </c>
      <c r="K2060" s="5" t="s">
        <v>4082</v>
      </c>
      <c r="L2060" s="5" t="s">
        <v>279</v>
      </c>
      <c r="M2060" s="4" t="s">
        <v>137</v>
      </c>
      <c r="N2060" s="4" t="s">
        <v>6466</v>
      </c>
      <c r="O2060" s="4" t="s">
        <v>103</v>
      </c>
      <c r="P2060" s="4" t="s">
        <v>6467</v>
      </c>
      <c r="Q2060" s="4" t="s">
        <v>6468</v>
      </c>
      <c r="R2060" s="5">
        <v>60912</v>
      </c>
      <c r="S2060" s="5">
        <v>30</v>
      </c>
      <c r="T2060" s="5">
        <v>30</v>
      </c>
      <c r="U2060" s="4" t="s">
        <v>103</v>
      </c>
      <c r="V2060" s="4" t="s">
        <v>151</v>
      </c>
      <c r="W2060" s="4" t="s">
        <v>103</v>
      </c>
      <c r="X2060" s="4" t="s">
        <v>143</v>
      </c>
      <c r="Y2060" s="4">
        <v>67756</v>
      </c>
      <c r="Z2060" t="str">
        <f t="shared" si="33"/>
        <v>Oct-23</v>
      </c>
    </row>
    <row r="2061" spans="1:26" ht="43.2" x14ac:dyDescent="0.3">
      <c r="A2061" s="10">
        <v>912</v>
      </c>
      <c r="B2061" s="4" t="s">
        <v>129</v>
      </c>
      <c r="C2061" s="4" t="s">
        <v>130</v>
      </c>
      <c r="D2061" s="4" t="s">
        <v>1314</v>
      </c>
      <c r="E2061" s="4" t="s">
        <v>103</v>
      </c>
      <c r="F2061" s="4" t="s">
        <v>131</v>
      </c>
      <c r="G2061" s="4" t="s">
        <v>132</v>
      </c>
      <c r="H2061" s="4" t="s">
        <v>167</v>
      </c>
      <c r="I2061" s="5" t="s">
        <v>1285</v>
      </c>
      <c r="J2061" s="5" t="s">
        <v>683</v>
      </c>
      <c r="K2061" s="5" t="s">
        <v>1285</v>
      </c>
      <c r="L2061" s="5" t="s">
        <v>303</v>
      </c>
      <c r="M2061" s="4" t="s">
        <v>223</v>
      </c>
      <c r="N2061" s="4" t="s">
        <v>6469</v>
      </c>
      <c r="O2061" s="4" t="s">
        <v>103</v>
      </c>
      <c r="P2061" s="4" t="s">
        <v>6469</v>
      </c>
      <c r="Q2061" s="4" t="s">
        <v>6470</v>
      </c>
      <c r="R2061" s="5">
        <v>60923</v>
      </c>
      <c r="S2061" s="5">
        <v>30</v>
      </c>
      <c r="T2061" s="5">
        <v>30</v>
      </c>
      <c r="U2061" s="4" t="s">
        <v>377</v>
      </c>
      <c r="V2061" s="4" t="s">
        <v>197</v>
      </c>
      <c r="W2061" s="4" t="s">
        <v>103</v>
      </c>
      <c r="X2061" s="4" t="s">
        <v>143</v>
      </c>
      <c r="Y2061" s="4">
        <v>67761</v>
      </c>
      <c r="Z2061" t="str">
        <f t="shared" si="33"/>
        <v>Oct-23</v>
      </c>
    </row>
    <row r="2062" spans="1:26" ht="43.2" x14ac:dyDescent="0.3">
      <c r="A2062" s="10">
        <v>913</v>
      </c>
      <c r="B2062" s="4" t="s">
        <v>129</v>
      </c>
      <c r="C2062" s="4" t="s">
        <v>130</v>
      </c>
      <c r="D2062" s="4" t="s">
        <v>1314</v>
      </c>
      <c r="E2062" s="4" t="s">
        <v>103</v>
      </c>
      <c r="F2062" s="4" t="s">
        <v>131</v>
      </c>
      <c r="G2062" s="4" t="s">
        <v>166</v>
      </c>
      <c r="H2062" s="4" t="s">
        <v>167</v>
      </c>
      <c r="I2062" s="5" t="s">
        <v>4205</v>
      </c>
      <c r="J2062" s="5" t="s">
        <v>2214</v>
      </c>
      <c r="K2062" s="5" t="s">
        <v>4205</v>
      </c>
      <c r="L2062" s="5" t="s">
        <v>161</v>
      </c>
      <c r="M2062" s="4" t="s">
        <v>168</v>
      </c>
      <c r="N2062" s="4" t="s">
        <v>1716</v>
      </c>
      <c r="O2062" s="4" t="s">
        <v>3807</v>
      </c>
      <c r="P2062" s="4" t="s">
        <v>6471</v>
      </c>
      <c r="Q2062" s="4" t="s">
        <v>6472</v>
      </c>
      <c r="R2062" s="5">
        <v>61112</v>
      </c>
      <c r="S2062" s="5">
        <v>20</v>
      </c>
      <c r="T2062" s="5">
        <v>20</v>
      </c>
      <c r="U2062" s="4" t="s">
        <v>207</v>
      </c>
      <c r="V2062" s="4" t="s">
        <v>142</v>
      </c>
      <c r="W2062" s="4" t="s">
        <v>103</v>
      </c>
      <c r="X2062" s="4" t="s">
        <v>143</v>
      </c>
      <c r="Y2062" s="4" t="s">
        <v>103</v>
      </c>
      <c r="Z2062" t="str">
        <f t="shared" si="33"/>
        <v>Nov-23</v>
      </c>
    </row>
    <row r="2063" spans="1:26" ht="57.6" x14ac:dyDescent="0.3">
      <c r="A2063" s="10">
        <v>914</v>
      </c>
      <c r="B2063" s="4" t="s">
        <v>129</v>
      </c>
      <c r="C2063" s="4" t="s">
        <v>130</v>
      </c>
      <c r="D2063" s="4" t="s">
        <v>1314</v>
      </c>
      <c r="E2063" s="4" t="s">
        <v>103</v>
      </c>
      <c r="F2063" s="4" t="s">
        <v>131</v>
      </c>
      <c r="G2063" s="4" t="s">
        <v>132</v>
      </c>
      <c r="H2063" s="4" t="s">
        <v>133</v>
      </c>
      <c r="I2063" s="5" t="s">
        <v>4488</v>
      </c>
      <c r="J2063" s="5" t="s">
        <v>332</v>
      </c>
      <c r="K2063" s="5" t="s">
        <v>4488</v>
      </c>
      <c r="L2063" s="5" t="s">
        <v>588</v>
      </c>
      <c r="M2063" s="4" t="s">
        <v>137</v>
      </c>
      <c r="N2063" s="4" t="s">
        <v>6473</v>
      </c>
      <c r="O2063" s="4" t="s">
        <v>6474</v>
      </c>
      <c r="P2063" s="4" t="s">
        <v>6475</v>
      </c>
      <c r="Q2063" s="4" t="s">
        <v>6476</v>
      </c>
      <c r="R2063" s="5">
        <v>61238</v>
      </c>
      <c r="S2063" s="5">
        <v>60</v>
      </c>
      <c r="T2063" s="5">
        <v>60</v>
      </c>
      <c r="U2063" s="4" t="s">
        <v>814</v>
      </c>
      <c r="V2063" s="4" t="s">
        <v>197</v>
      </c>
      <c r="W2063" s="4" t="s">
        <v>103</v>
      </c>
      <c r="X2063" s="4" t="s">
        <v>143</v>
      </c>
      <c r="Y2063" s="4">
        <v>68189</v>
      </c>
      <c r="Z2063" t="str">
        <f t="shared" si="33"/>
        <v>Nov-23</v>
      </c>
    </row>
    <row r="2064" spans="1:26" ht="43.2" x14ac:dyDescent="0.3">
      <c r="A2064" s="10">
        <v>915</v>
      </c>
      <c r="B2064" s="4" t="s">
        <v>129</v>
      </c>
      <c r="C2064" s="4" t="s">
        <v>130</v>
      </c>
      <c r="D2064" s="4" t="s">
        <v>1314</v>
      </c>
      <c r="E2064" s="4" t="s">
        <v>103</v>
      </c>
      <c r="F2064" s="4" t="s">
        <v>131</v>
      </c>
      <c r="G2064" s="4" t="s">
        <v>132</v>
      </c>
      <c r="H2064" s="4" t="s">
        <v>167</v>
      </c>
      <c r="I2064" s="5" t="s">
        <v>4488</v>
      </c>
      <c r="J2064" s="5" t="s">
        <v>145</v>
      </c>
      <c r="K2064" s="5" t="s">
        <v>4488</v>
      </c>
      <c r="L2064" s="5" t="s">
        <v>154</v>
      </c>
      <c r="M2064" s="4" t="s">
        <v>223</v>
      </c>
      <c r="N2064" s="4" t="s">
        <v>6477</v>
      </c>
      <c r="O2064" s="4" t="s">
        <v>103</v>
      </c>
      <c r="P2064" s="4" t="s">
        <v>4334</v>
      </c>
      <c r="Q2064" s="4" t="s">
        <v>6478</v>
      </c>
      <c r="R2064" s="5">
        <v>61225</v>
      </c>
      <c r="S2064" s="5">
        <v>30</v>
      </c>
      <c r="T2064" s="5">
        <v>30</v>
      </c>
      <c r="U2064" s="4" t="s">
        <v>370</v>
      </c>
      <c r="V2064" s="4" t="s">
        <v>151</v>
      </c>
      <c r="W2064" s="4" t="s">
        <v>103</v>
      </c>
      <c r="X2064" s="4" t="s">
        <v>143</v>
      </c>
      <c r="Y2064" s="4" t="s">
        <v>152</v>
      </c>
      <c r="Z2064" t="str">
        <f t="shared" si="33"/>
        <v>Nov-23</v>
      </c>
    </row>
    <row r="2065" spans="1:26" ht="43.2" x14ac:dyDescent="0.3">
      <c r="A2065" s="10">
        <v>916</v>
      </c>
      <c r="B2065" s="4" t="s">
        <v>129</v>
      </c>
      <c r="C2065" s="4" t="s">
        <v>130</v>
      </c>
      <c r="D2065" s="4" t="s">
        <v>1314</v>
      </c>
      <c r="E2065" s="4" t="s">
        <v>103</v>
      </c>
      <c r="F2065" s="4" t="s">
        <v>131</v>
      </c>
      <c r="G2065" s="4" t="s">
        <v>166</v>
      </c>
      <c r="H2065" s="4" t="s">
        <v>133</v>
      </c>
      <c r="I2065" s="5" t="s">
        <v>5248</v>
      </c>
      <c r="J2065" s="5" t="s">
        <v>145</v>
      </c>
      <c r="K2065" s="5" t="s">
        <v>5248</v>
      </c>
      <c r="L2065" s="5" t="s">
        <v>449</v>
      </c>
      <c r="M2065" s="4" t="s">
        <v>263</v>
      </c>
      <c r="N2065" s="4" t="s">
        <v>6479</v>
      </c>
      <c r="O2065" s="4" t="s">
        <v>103</v>
      </c>
      <c r="P2065" s="4" t="s">
        <v>6480</v>
      </c>
      <c r="Q2065" s="4" t="s">
        <v>6481</v>
      </c>
      <c r="R2065" s="5">
        <v>61354</v>
      </c>
      <c r="S2065" s="5">
        <v>40</v>
      </c>
      <c r="T2065" s="5">
        <v>40</v>
      </c>
      <c r="U2065" s="4" t="s">
        <v>1409</v>
      </c>
      <c r="V2065" s="4" t="s">
        <v>151</v>
      </c>
      <c r="W2065" s="4" t="s">
        <v>103</v>
      </c>
      <c r="X2065" s="4" t="s">
        <v>143</v>
      </c>
      <c r="Y2065" s="4" t="s">
        <v>103</v>
      </c>
      <c r="Z2065" t="str">
        <f t="shared" si="33"/>
        <v>Dec-23</v>
      </c>
    </row>
    <row r="2066" spans="1:26" ht="43.2" x14ac:dyDescent="0.3">
      <c r="A2066" s="10">
        <v>917</v>
      </c>
      <c r="B2066" s="4" t="s">
        <v>129</v>
      </c>
      <c r="C2066" s="4" t="s">
        <v>130</v>
      </c>
      <c r="D2066" s="4" t="s">
        <v>1314</v>
      </c>
      <c r="E2066" s="4" t="s">
        <v>103</v>
      </c>
      <c r="F2066" s="4" t="s">
        <v>131</v>
      </c>
      <c r="G2066" s="4" t="s">
        <v>132</v>
      </c>
      <c r="H2066" s="4" t="s">
        <v>167</v>
      </c>
      <c r="I2066" s="5" t="s">
        <v>4156</v>
      </c>
      <c r="J2066" s="5" t="s">
        <v>682</v>
      </c>
      <c r="K2066" s="5" t="s">
        <v>4156</v>
      </c>
      <c r="L2066" s="5" t="s">
        <v>1035</v>
      </c>
      <c r="M2066" s="4" t="s">
        <v>223</v>
      </c>
      <c r="N2066" s="4" t="s">
        <v>6482</v>
      </c>
      <c r="O2066" s="4" t="s">
        <v>2387</v>
      </c>
      <c r="P2066" s="4" t="s">
        <v>6482</v>
      </c>
      <c r="Q2066" s="4" t="s">
        <v>6483</v>
      </c>
      <c r="R2066" s="5">
        <v>61387</v>
      </c>
      <c r="S2066" s="5">
        <v>120</v>
      </c>
      <c r="T2066" s="5">
        <v>120</v>
      </c>
      <c r="U2066" s="4" t="s">
        <v>4155</v>
      </c>
      <c r="V2066" s="4" t="s">
        <v>197</v>
      </c>
      <c r="W2066" s="4" t="s">
        <v>103</v>
      </c>
      <c r="X2066" s="4" t="s">
        <v>143</v>
      </c>
      <c r="Y2066" s="4">
        <v>68918</v>
      </c>
      <c r="Z2066" t="str">
        <f t="shared" si="33"/>
        <v>Dec-23</v>
      </c>
    </row>
    <row r="2067" spans="1:26" ht="43.2" x14ac:dyDescent="0.3">
      <c r="A2067" s="10">
        <v>918</v>
      </c>
      <c r="B2067" s="4" t="s">
        <v>129</v>
      </c>
      <c r="C2067" s="4" t="s">
        <v>130</v>
      </c>
      <c r="D2067" s="4" t="s">
        <v>1314</v>
      </c>
      <c r="E2067" s="4" t="s">
        <v>103</v>
      </c>
      <c r="F2067" s="4" t="s">
        <v>131</v>
      </c>
      <c r="G2067" s="4" t="s">
        <v>132</v>
      </c>
      <c r="H2067" s="4" t="s">
        <v>133</v>
      </c>
      <c r="I2067" s="5" t="s">
        <v>4162</v>
      </c>
      <c r="J2067" s="5" t="s">
        <v>234</v>
      </c>
      <c r="K2067" s="5" t="s">
        <v>4162</v>
      </c>
      <c r="L2067" s="5" t="s">
        <v>1274</v>
      </c>
      <c r="M2067" s="4" t="s">
        <v>137</v>
      </c>
      <c r="N2067" s="4" t="s">
        <v>6484</v>
      </c>
      <c r="O2067" s="4" t="s">
        <v>103</v>
      </c>
      <c r="P2067" s="4" t="s">
        <v>6485</v>
      </c>
      <c r="Q2067" s="4" t="s">
        <v>6486</v>
      </c>
      <c r="R2067" s="5">
        <v>61412</v>
      </c>
      <c r="S2067" s="5">
        <v>40</v>
      </c>
      <c r="T2067" s="5">
        <v>40</v>
      </c>
      <c r="U2067" s="4" t="s">
        <v>4361</v>
      </c>
      <c r="V2067" s="4" t="s">
        <v>197</v>
      </c>
      <c r="W2067" s="4" t="s">
        <v>103</v>
      </c>
      <c r="X2067" s="4" t="s">
        <v>143</v>
      </c>
      <c r="Y2067" s="4">
        <v>68941</v>
      </c>
      <c r="Z2067" t="str">
        <f t="shared" si="33"/>
        <v>Dec-23</v>
      </c>
    </row>
    <row r="2068" spans="1:26" ht="57.6" x14ac:dyDescent="0.3">
      <c r="A2068" s="10">
        <v>919</v>
      </c>
      <c r="B2068" s="4" t="s">
        <v>129</v>
      </c>
      <c r="C2068" s="4" t="s">
        <v>130</v>
      </c>
      <c r="D2068" s="4" t="s">
        <v>1567</v>
      </c>
      <c r="E2068" s="4" t="s">
        <v>103</v>
      </c>
      <c r="F2068" s="4" t="s">
        <v>131</v>
      </c>
      <c r="G2068" s="4" t="s">
        <v>166</v>
      </c>
      <c r="H2068" s="4" t="s">
        <v>167</v>
      </c>
      <c r="I2068" s="5" t="s">
        <v>4078</v>
      </c>
      <c r="J2068" s="5" t="s">
        <v>550</v>
      </c>
      <c r="K2068" s="5" t="s">
        <v>4078</v>
      </c>
      <c r="L2068" s="5" t="s">
        <v>145</v>
      </c>
      <c r="M2068" s="4" t="s">
        <v>168</v>
      </c>
      <c r="N2068" s="4" t="s">
        <v>4461</v>
      </c>
      <c r="O2068" s="4" t="s">
        <v>4461</v>
      </c>
      <c r="P2068" s="4" t="s">
        <v>4461</v>
      </c>
      <c r="Q2068" s="4" t="s">
        <v>6487</v>
      </c>
      <c r="R2068" s="5">
        <v>60900</v>
      </c>
      <c r="S2068" s="5">
        <v>480</v>
      </c>
      <c r="T2068" s="5">
        <v>480</v>
      </c>
      <c r="U2068" s="4" t="s">
        <v>462</v>
      </c>
      <c r="V2068" s="4" t="s">
        <v>142</v>
      </c>
      <c r="W2068" s="4" t="s">
        <v>103</v>
      </c>
      <c r="X2068" s="4" t="s">
        <v>143</v>
      </c>
      <c r="Y2068" s="4" t="s">
        <v>103</v>
      </c>
      <c r="Z2068" t="str">
        <f t="shared" si="33"/>
        <v>Oct-23</v>
      </c>
    </row>
    <row r="2069" spans="1:26" ht="43.2" x14ac:dyDescent="0.3">
      <c r="A2069" s="10">
        <v>920</v>
      </c>
      <c r="B2069" s="4" t="s">
        <v>129</v>
      </c>
      <c r="C2069" s="4" t="s">
        <v>130</v>
      </c>
      <c r="D2069" s="4" t="s">
        <v>1567</v>
      </c>
      <c r="E2069" s="4" t="s">
        <v>103</v>
      </c>
      <c r="F2069" s="4" t="s">
        <v>131</v>
      </c>
      <c r="G2069" s="4" t="s">
        <v>132</v>
      </c>
      <c r="H2069" s="4" t="s">
        <v>167</v>
      </c>
      <c r="I2069" s="5" t="s">
        <v>4101</v>
      </c>
      <c r="J2069" s="5" t="s">
        <v>427</v>
      </c>
      <c r="K2069" s="5" t="s">
        <v>4101</v>
      </c>
      <c r="L2069" s="5" t="s">
        <v>487</v>
      </c>
      <c r="M2069" s="4" t="s">
        <v>203</v>
      </c>
      <c r="N2069" s="4" t="s">
        <v>3152</v>
      </c>
      <c r="O2069" s="4" t="s">
        <v>103</v>
      </c>
      <c r="P2069" s="4" t="s">
        <v>3152</v>
      </c>
      <c r="Q2069" s="4" t="s">
        <v>6488</v>
      </c>
      <c r="R2069" s="5">
        <v>60999</v>
      </c>
      <c r="S2069" s="5">
        <v>0</v>
      </c>
      <c r="T2069" s="5">
        <v>0</v>
      </c>
      <c r="U2069" s="4" t="s">
        <v>103</v>
      </c>
      <c r="V2069" s="4" t="s">
        <v>142</v>
      </c>
      <c r="W2069" s="4" t="s">
        <v>103</v>
      </c>
      <c r="X2069" s="4" t="s">
        <v>143</v>
      </c>
      <c r="Y2069" s="4" t="s">
        <v>152</v>
      </c>
      <c r="Z2069" t="str">
        <f t="shared" si="33"/>
        <v>Oct-23</v>
      </c>
    </row>
    <row r="2070" spans="1:26" ht="43.2" x14ac:dyDescent="0.3">
      <c r="A2070" s="10">
        <v>921</v>
      </c>
      <c r="B2070" s="4" t="s">
        <v>129</v>
      </c>
      <c r="C2070" s="4" t="s">
        <v>130</v>
      </c>
      <c r="D2070" s="4" t="s">
        <v>1567</v>
      </c>
      <c r="E2070" s="4" t="s">
        <v>103</v>
      </c>
      <c r="F2070" s="4" t="s">
        <v>131</v>
      </c>
      <c r="G2070" s="4" t="s">
        <v>166</v>
      </c>
      <c r="H2070" s="4" t="s">
        <v>167</v>
      </c>
      <c r="I2070" s="5" t="s">
        <v>4313</v>
      </c>
      <c r="J2070" s="5" t="s">
        <v>652</v>
      </c>
      <c r="K2070" s="5" t="s">
        <v>4313</v>
      </c>
      <c r="L2070" s="5" t="s">
        <v>160</v>
      </c>
      <c r="M2070" s="4" t="s">
        <v>1275</v>
      </c>
      <c r="N2070" s="4" t="s">
        <v>6489</v>
      </c>
      <c r="O2070" s="4" t="s">
        <v>103</v>
      </c>
      <c r="P2070" s="4" t="s">
        <v>6489</v>
      </c>
      <c r="Q2070" s="4" t="s">
        <v>6490</v>
      </c>
      <c r="R2070" s="5">
        <v>61052</v>
      </c>
      <c r="S2070" s="5">
        <v>0</v>
      </c>
      <c r="T2070" s="5">
        <v>0</v>
      </c>
      <c r="U2070" s="4" t="s">
        <v>2043</v>
      </c>
      <c r="V2070" s="4" t="s">
        <v>142</v>
      </c>
      <c r="W2070" s="4" t="s">
        <v>103</v>
      </c>
      <c r="X2070" s="4" t="s">
        <v>143</v>
      </c>
      <c r="Y2070" s="4" t="s">
        <v>152</v>
      </c>
      <c r="Z2070" t="str">
        <f t="shared" si="33"/>
        <v>Oct-23</v>
      </c>
    </row>
    <row r="2071" spans="1:26" ht="43.2" x14ac:dyDescent="0.3">
      <c r="A2071" s="10">
        <v>922</v>
      </c>
      <c r="B2071" s="4" t="s">
        <v>129</v>
      </c>
      <c r="C2071" s="4" t="s">
        <v>6491</v>
      </c>
      <c r="D2071" s="4" t="s">
        <v>6492</v>
      </c>
      <c r="E2071" s="4" t="s">
        <v>103</v>
      </c>
      <c r="F2071" s="4" t="s">
        <v>131</v>
      </c>
      <c r="G2071" s="4" t="s">
        <v>166</v>
      </c>
      <c r="H2071" s="4" t="s">
        <v>133</v>
      </c>
      <c r="I2071" s="5" t="s">
        <v>4101</v>
      </c>
      <c r="J2071" s="5" t="s">
        <v>664</v>
      </c>
      <c r="K2071" s="5" t="s">
        <v>4101</v>
      </c>
      <c r="L2071" s="5" t="s">
        <v>665</v>
      </c>
      <c r="M2071" s="4" t="s">
        <v>263</v>
      </c>
      <c r="N2071" s="4" t="s">
        <v>6493</v>
      </c>
      <c r="O2071" s="4" t="s">
        <v>1954</v>
      </c>
      <c r="P2071" s="4" t="s">
        <v>6494</v>
      </c>
      <c r="Q2071" s="4" t="s">
        <v>6495</v>
      </c>
      <c r="R2071" s="5">
        <v>61087</v>
      </c>
      <c r="S2071" s="5">
        <v>45</v>
      </c>
      <c r="T2071" s="5">
        <v>45</v>
      </c>
      <c r="U2071" s="4" t="s">
        <v>196</v>
      </c>
      <c r="V2071" s="4" t="s">
        <v>142</v>
      </c>
      <c r="W2071" s="4" t="s">
        <v>103</v>
      </c>
      <c r="X2071" s="4" t="s">
        <v>143</v>
      </c>
      <c r="Y2071" s="4">
        <v>66441</v>
      </c>
      <c r="Z2071" t="str">
        <f t="shared" si="33"/>
        <v>Oct-23</v>
      </c>
    </row>
    <row r="2072" spans="1:26" ht="43.2" x14ac:dyDescent="0.3">
      <c r="A2072" s="10">
        <v>923</v>
      </c>
      <c r="B2072" s="4" t="s">
        <v>129</v>
      </c>
      <c r="C2072" s="4" t="s">
        <v>1335</v>
      </c>
      <c r="D2072" s="4" t="s">
        <v>1336</v>
      </c>
      <c r="E2072" s="4" t="s">
        <v>103</v>
      </c>
      <c r="F2072" s="4" t="s">
        <v>131</v>
      </c>
      <c r="G2072" s="4" t="s">
        <v>132</v>
      </c>
      <c r="H2072" s="4" t="s">
        <v>167</v>
      </c>
      <c r="I2072" s="5" t="s">
        <v>3996</v>
      </c>
      <c r="J2072" s="5" t="s">
        <v>652</v>
      </c>
      <c r="K2072" s="5" t="s">
        <v>3996</v>
      </c>
      <c r="L2072" s="5" t="s">
        <v>160</v>
      </c>
      <c r="M2072" s="4" t="s">
        <v>223</v>
      </c>
      <c r="N2072" s="4" t="s">
        <v>6496</v>
      </c>
      <c r="O2072" s="4" t="s">
        <v>103</v>
      </c>
      <c r="P2072" s="4" t="s">
        <v>6497</v>
      </c>
      <c r="Q2072" s="4" t="s">
        <v>6498</v>
      </c>
      <c r="R2072" s="5">
        <v>60380</v>
      </c>
      <c r="S2072" s="5">
        <v>30</v>
      </c>
      <c r="T2072" s="5">
        <v>30</v>
      </c>
      <c r="U2072" s="4" t="s">
        <v>663</v>
      </c>
      <c r="V2072" s="4" t="s">
        <v>142</v>
      </c>
      <c r="W2072" s="4" t="s">
        <v>103</v>
      </c>
      <c r="X2072" s="4" t="s">
        <v>143</v>
      </c>
      <c r="Y2072" s="4">
        <v>67578</v>
      </c>
      <c r="Z2072" t="str">
        <f t="shared" si="33"/>
        <v>Sep-23</v>
      </c>
    </row>
    <row r="2073" spans="1:26" ht="43.2" x14ac:dyDescent="0.3">
      <c r="A2073" s="10">
        <v>924</v>
      </c>
      <c r="B2073" s="4" t="s">
        <v>129</v>
      </c>
      <c r="C2073" s="4" t="s">
        <v>1335</v>
      </c>
      <c r="D2073" s="4" t="s">
        <v>1336</v>
      </c>
      <c r="E2073" s="4" t="s">
        <v>103</v>
      </c>
      <c r="F2073" s="4" t="s">
        <v>131</v>
      </c>
      <c r="G2073" s="4" t="s">
        <v>132</v>
      </c>
      <c r="H2073" s="4" t="s">
        <v>167</v>
      </c>
      <c r="I2073" s="5" t="s">
        <v>4236</v>
      </c>
      <c r="J2073" s="5" t="s">
        <v>647</v>
      </c>
      <c r="K2073" s="5" t="s">
        <v>4236</v>
      </c>
      <c r="L2073" s="5" t="s">
        <v>4226</v>
      </c>
      <c r="M2073" s="4" t="s">
        <v>223</v>
      </c>
      <c r="N2073" s="4" t="s">
        <v>6499</v>
      </c>
      <c r="O2073" s="4" t="s">
        <v>103</v>
      </c>
      <c r="P2073" s="4" t="s">
        <v>6500</v>
      </c>
      <c r="Q2073" s="4" t="s">
        <v>6501</v>
      </c>
      <c r="R2073" s="5">
        <v>60433</v>
      </c>
      <c r="S2073" s="5">
        <v>120</v>
      </c>
      <c r="T2073" s="5">
        <v>120</v>
      </c>
      <c r="U2073" s="4" t="s">
        <v>1334</v>
      </c>
      <c r="V2073" s="4" t="s">
        <v>142</v>
      </c>
      <c r="W2073" s="4" t="s">
        <v>103</v>
      </c>
      <c r="X2073" s="4" t="s">
        <v>143</v>
      </c>
      <c r="Y2073" s="4">
        <v>67622</v>
      </c>
      <c r="Z2073" t="str">
        <f t="shared" si="33"/>
        <v>Sep-23</v>
      </c>
    </row>
    <row r="2074" spans="1:26" ht="43.2" x14ac:dyDescent="0.3">
      <c r="A2074" s="10">
        <v>925</v>
      </c>
      <c r="B2074" s="4" t="s">
        <v>129</v>
      </c>
      <c r="C2074" s="4" t="s">
        <v>1307</v>
      </c>
      <c r="D2074" s="4" t="s">
        <v>1340</v>
      </c>
      <c r="E2074" s="4" t="s">
        <v>103</v>
      </c>
      <c r="F2074" s="4" t="s">
        <v>131</v>
      </c>
      <c r="G2074" s="4" t="s">
        <v>166</v>
      </c>
      <c r="H2074" s="4" t="s">
        <v>133</v>
      </c>
      <c r="I2074" s="5" t="s">
        <v>4236</v>
      </c>
      <c r="J2074" s="5" t="s">
        <v>652</v>
      </c>
      <c r="K2074" s="5" t="s">
        <v>4236</v>
      </c>
      <c r="L2074" s="5" t="s">
        <v>6502</v>
      </c>
      <c r="M2074" s="4" t="s">
        <v>263</v>
      </c>
      <c r="N2074" s="4" t="s">
        <v>6503</v>
      </c>
      <c r="O2074" s="4" t="s">
        <v>103</v>
      </c>
      <c r="P2074" s="4" t="s">
        <v>6504</v>
      </c>
      <c r="Q2074" s="4" t="s">
        <v>6505</v>
      </c>
      <c r="R2074" s="5">
        <v>60471</v>
      </c>
      <c r="S2074" s="5">
        <v>262</v>
      </c>
      <c r="T2074" s="5">
        <v>262</v>
      </c>
      <c r="U2074" s="4" t="s">
        <v>509</v>
      </c>
      <c r="V2074" s="4" t="s">
        <v>142</v>
      </c>
      <c r="W2074" s="4" t="s">
        <v>103</v>
      </c>
      <c r="X2074" s="4" t="s">
        <v>143</v>
      </c>
      <c r="Y2074" s="4" t="s">
        <v>388</v>
      </c>
      <c r="Z2074" t="str">
        <f t="shared" si="33"/>
        <v>Sep-23</v>
      </c>
    </row>
    <row r="2075" spans="1:26" ht="43.2" x14ac:dyDescent="0.3">
      <c r="A2075" s="10">
        <v>926</v>
      </c>
      <c r="B2075" s="4" t="s">
        <v>129</v>
      </c>
      <c r="C2075" s="4" t="s">
        <v>1307</v>
      </c>
      <c r="D2075" s="4" t="s">
        <v>1340</v>
      </c>
      <c r="E2075" s="4" t="s">
        <v>103</v>
      </c>
      <c r="F2075" s="4" t="s">
        <v>131</v>
      </c>
      <c r="G2075" s="4" t="s">
        <v>166</v>
      </c>
      <c r="H2075" s="4" t="s">
        <v>133</v>
      </c>
      <c r="I2075" s="5" t="s">
        <v>4393</v>
      </c>
      <c r="J2075" s="5" t="s">
        <v>464</v>
      </c>
      <c r="K2075" s="5" t="s">
        <v>4393</v>
      </c>
      <c r="L2075" s="5" t="s">
        <v>435</v>
      </c>
      <c r="M2075" s="4" t="s">
        <v>263</v>
      </c>
      <c r="N2075" s="4" t="s">
        <v>6506</v>
      </c>
      <c r="O2075" s="4" t="s">
        <v>103</v>
      </c>
      <c r="P2075" s="4" t="s">
        <v>6507</v>
      </c>
      <c r="Q2075" s="4" t="s">
        <v>6508</v>
      </c>
      <c r="R2075" s="5">
        <v>61083</v>
      </c>
      <c r="S2075" s="5">
        <v>30</v>
      </c>
      <c r="T2075" s="5">
        <v>30</v>
      </c>
      <c r="U2075" s="4" t="s">
        <v>4871</v>
      </c>
      <c r="V2075" s="4" t="s">
        <v>197</v>
      </c>
      <c r="W2075" s="4" t="s">
        <v>103</v>
      </c>
      <c r="X2075" s="4" t="s">
        <v>143</v>
      </c>
      <c r="Y2075" s="4" t="s">
        <v>103</v>
      </c>
      <c r="Z2075" t="str">
        <f t="shared" si="33"/>
        <v>Nov-23</v>
      </c>
    </row>
    <row r="2076" spans="1:26" ht="43.2" x14ac:dyDescent="0.3">
      <c r="A2076" s="10">
        <v>927</v>
      </c>
      <c r="B2076" s="4" t="s">
        <v>129</v>
      </c>
      <c r="C2076" s="4" t="s">
        <v>1307</v>
      </c>
      <c r="D2076" s="4" t="s">
        <v>1340</v>
      </c>
      <c r="E2076" s="4" t="s">
        <v>103</v>
      </c>
      <c r="F2076" s="4" t="s">
        <v>131</v>
      </c>
      <c r="G2076" s="4" t="s">
        <v>166</v>
      </c>
      <c r="H2076" s="4" t="s">
        <v>133</v>
      </c>
      <c r="I2076" s="5" t="s">
        <v>4368</v>
      </c>
      <c r="J2076" s="5" t="s">
        <v>360</v>
      </c>
      <c r="K2076" s="5" t="s">
        <v>4368</v>
      </c>
      <c r="L2076" s="5" t="s">
        <v>4226</v>
      </c>
      <c r="M2076" s="4" t="s">
        <v>263</v>
      </c>
      <c r="N2076" s="4" t="s">
        <v>6509</v>
      </c>
      <c r="O2076" s="4" t="s">
        <v>103</v>
      </c>
      <c r="P2076" s="4" t="s">
        <v>6509</v>
      </c>
      <c r="Q2076" s="4" t="s">
        <v>6510</v>
      </c>
      <c r="R2076" s="5">
        <v>61186</v>
      </c>
      <c r="S2076" s="5">
        <v>60</v>
      </c>
      <c r="T2076" s="5">
        <v>60</v>
      </c>
      <c r="U2076" s="4" t="s">
        <v>5660</v>
      </c>
      <c r="V2076" s="4" t="s">
        <v>142</v>
      </c>
      <c r="W2076" s="4" t="s">
        <v>103</v>
      </c>
      <c r="X2076" s="4" t="s">
        <v>143</v>
      </c>
      <c r="Y2076" s="4" t="s">
        <v>103</v>
      </c>
      <c r="Z2076" t="str">
        <f t="shared" si="33"/>
        <v>Nov-23</v>
      </c>
    </row>
    <row r="2077" spans="1:26" ht="57.6" x14ac:dyDescent="0.3">
      <c r="A2077" s="10">
        <v>928</v>
      </c>
      <c r="B2077" s="4" t="s">
        <v>129</v>
      </c>
      <c r="C2077" s="4" t="s">
        <v>1307</v>
      </c>
      <c r="D2077" s="4" t="s">
        <v>1340</v>
      </c>
      <c r="E2077" s="4" t="s">
        <v>103</v>
      </c>
      <c r="F2077" s="4" t="s">
        <v>131</v>
      </c>
      <c r="G2077" s="4" t="s">
        <v>132</v>
      </c>
      <c r="H2077" s="4" t="s">
        <v>133</v>
      </c>
      <c r="I2077" s="5" t="s">
        <v>4881</v>
      </c>
      <c r="J2077" s="5" t="s">
        <v>459</v>
      </c>
      <c r="K2077" s="5" t="s">
        <v>4881</v>
      </c>
      <c r="L2077" s="5" t="s">
        <v>235</v>
      </c>
      <c r="M2077" s="4" t="s">
        <v>137</v>
      </c>
      <c r="N2077" s="4" t="s">
        <v>6511</v>
      </c>
      <c r="O2077" s="4" t="s">
        <v>103</v>
      </c>
      <c r="P2077" s="4" t="s">
        <v>6512</v>
      </c>
      <c r="Q2077" s="4" t="s">
        <v>6513</v>
      </c>
      <c r="R2077" s="5">
        <v>61210</v>
      </c>
      <c r="S2077" s="5">
        <v>90</v>
      </c>
      <c r="T2077" s="5">
        <v>90</v>
      </c>
      <c r="U2077" s="4" t="s">
        <v>4341</v>
      </c>
      <c r="V2077" s="4" t="s">
        <v>197</v>
      </c>
      <c r="W2077" s="4" t="s">
        <v>103</v>
      </c>
      <c r="X2077" s="4" t="s">
        <v>143</v>
      </c>
      <c r="Y2077" s="4" t="s">
        <v>159</v>
      </c>
      <c r="Z2077" t="str">
        <f t="shared" si="33"/>
        <v>Nov-23</v>
      </c>
    </row>
    <row r="2078" spans="1:26" ht="43.2" x14ac:dyDescent="0.3">
      <c r="A2078" s="10">
        <v>929</v>
      </c>
      <c r="B2078" s="4" t="s">
        <v>129</v>
      </c>
      <c r="C2078" s="4" t="s">
        <v>1307</v>
      </c>
      <c r="D2078" s="4" t="s">
        <v>1340</v>
      </c>
      <c r="E2078" s="4" t="s">
        <v>103</v>
      </c>
      <c r="F2078" s="4" t="s">
        <v>131</v>
      </c>
      <c r="G2078" s="4" t="s">
        <v>132</v>
      </c>
      <c r="H2078" s="4" t="s">
        <v>167</v>
      </c>
      <c r="I2078" s="5" t="s">
        <v>4622</v>
      </c>
      <c r="J2078" s="5" t="s">
        <v>315</v>
      </c>
      <c r="K2078" s="5" t="s">
        <v>4140</v>
      </c>
      <c r="L2078" s="5" t="s">
        <v>464</v>
      </c>
      <c r="M2078" s="4" t="s">
        <v>223</v>
      </c>
      <c r="N2078" s="4" t="s">
        <v>6514</v>
      </c>
      <c r="O2078" s="4" t="s">
        <v>103</v>
      </c>
      <c r="P2078" s="4" t="s">
        <v>6515</v>
      </c>
      <c r="Q2078" s="4" t="s">
        <v>6516</v>
      </c>
      <c r="R2078" s="5">
        <v>61274</v>
      </c>
      <c r="S2078" s="5">
        <v>180</v>
      </c>
      <c r="T2078" s="5">
        <v>180</v>
      </c>
      <c r="U2078" s="4" t="s">
        <v>4290</v>
      </c>
      <c r="V2078" s="4" t="s">
        <v>197</v>
      </c>
      <c r="W2078" s="4" t="s">
        <v>103</v>
      </c>
      <c r="X2078" s="4" t="s">
        <v>143</v>
      </c>
      <c r="Y2078" s="4" t="s">
        <v>152</v>
      </c>
      <c r="Z2078" t="str">
        <f t="shared" si="33"/>
        <v>Dec-23</v>
      </c>
    </row>
    <row r="2079" spans="1:26" ht="43.2" x14ac:dyDescent="0.3">
      <c r="A2079" s="10">
        <v>930</v>
      </c>
      <c r="B2079" s="4" t="s">
        <v>129</v>
      </c>
      <c r="C2079" s="4" t="s">
        <v>1307</v>
      </c>
      <c r="D2079" s="4" t="s">
        <v>1363</v>
      </c>
      <c r="E2079" s="4" t="s">
        <v>103</v>
      </c>
      <c r="F2079" s="4" t="s">
        <v>131</v>
      </c>
      <c r="G2079" s="4" t="s">
        <v>166</v>
      </c>
      <c r="H2079" s="4" t="s">
        <v>133</v>
      </c>
      <c r="I2079" s="5" t="s">
        <v>4539</v>
      </c>
      <c r="J2079" s="5" t="s">
        <v>464</v>
      </c>
      <c r="K2079" s="5" t="s">
        <v>4539</v>
      </c>
      <c r="L2079" s="5" t="s">
        <v>435</v>
      </c>
      <c r="M2079" s="4" t="s">
        <v>263</v>
      </c>
      <c r="N2079" s="4" t="s">
        <v>6517</v>
      </c>
      <c r="O2079" s="4" t="s">
        <v>103</v>
      </c>
      <c r="P2079" s="4" t="s">
        <v>6517</v>
      </c>
      <c r="Q2079" s="4" t="s">
        <v>6518</v>
      </c>
      <c r="R2079" s="5">
        <v>60871</v>
      </c>
      <c r="S2079" s="5">
        <v>30</v>
      </c>
      <c r="T2079" s="5">
        <v>30</v>
      </c>
      <c r="U2079" s="4" t="s">
        <v>4718</v>
      </c>
      <c r="V2079" s="4" t="s">
        <v>197</v>
      </c>
      <c r="W2079" s="4" t="s">
        <v>103</v>
      </c>
      <c r="X2079" s="4" t="s">
        <v>143</v>
      </c>
      <c r="Y2079" s="4" t="s">
        <v>103</v>
      </c>
      <c r="Z2079" t="str">
        <f t="shared" si="33"/>
        <v>Oct-23</v>
      </c>
    </row>
    <row r="2080" spans="1:26" ht="115.2" x14ac:dyDescent="0.3">
      <c r="A2080" s="10">
        <v>931</v>
      </c>
      <c r="B2080" s="4" t="s">
        <v>129</v>
      </c>
      <c r="C2080" s="4" t="s">
        <v>1307</v>
      </c>
      <c r="D2080" s="4" t="s">
        <v>1363</v>
      </c>
      <c r="E2080" s="4" t="s">
        <v>103</v>
      </c>
      <c r="F2080" s="4" t="s">
        <v>131</v>
      </c>
      <c r="G2080" s="4" t="s">
        <v>166</v>
      </c>
      <c r="H2080" s="4" t="s">
        <v>133</v>
      </c>
      <c r="I2080" s="5" t="s">
        <v>4186</v>
      </c>
      <c r="J2080" s="5" t="s">
        <v>202</v>
      </c>
      <c r="K2080" s="5" t="s">
        <v>4186</v>
      </c>
      <c r="L2080" s="5" t="s">
        <v>464</v>
      </c>
      <c r="M2080" s="4" t="s">
        <v>263</v>
      </c>
      <c r="N2080" s="4" t="s">
        <v>6519</v>
      </c>
      <c r="O2080" s="4" t="s">
        <v>103</v>
      </c>
      <c r="P2080" s="4" t="s">
        <v>6519</v>
      </c>
      <c r="Q2080" s="4" t="s">
        <v>6520</v>
      </c>
      <c r="R2080" s="5">
        <v>60881</v>
      </c>
      <c r="S2080" s="5">
        <v>60</v>
      </c>
      <c r="T2080" s="5">
        <v>60</v>
      </c>
      <c r="U2080" s="4" t="s">
        <v>3321</v>
      </c>
      <c r="V2080" s="4" t="s">
        <v>197</v>
      </c>
      <c r="W2080" s="4" t="s">
        <v>103</v>
      </c>
      <c r="X2080" s="4" t="s">
        <v>143</v>
      </c>
      <c r="Y2080" s="4" t="s">
        <v>103</v>
      </c>
      <c r="Z2080" t="str">
        <f t="shared" si="33"/>
        <v>Oct-23</v>
      </c>
    </row>
    <row r="2081" spans="1:26" ht="43.2" x14ac:dyDescent="0.3">
      <c r="A2081" s="10">
        <v>932</v>
      </c>
      <c r="B2081" s="4" t="s">
        <v>129</v>
      </c>
      <c r="C2081" s="4" t="s">
        <v>1307</v>
      </c>
      <c r="D2081" s="4" t="s">
        <v>1363</v>
      </c>
      <c r="E2081" s="4" t="s">
        <v>103</v>
      </c>
      <c r="F2081" s="4" t="s">
        <v>131</v>
      </c>
      <c r="G2081" s="4" t="s">
        <v>166</v>
      </c>
      <c r="H2081" s="4" t="s">
        <v>133</v>
      </c>
      <c r="I2081" s="5" t="s">
        <v>4075</v>
      </c>
      <c r="J2081" s="5" t="s">
        <v>229</v>
      </c>
      <c r="K2081" s="5" t="s">
        <v>4075</v>
      </c>
      <c r="L2081" s="5" t="s">
        <v>459</v>
      </c>
      <c r="M2081" s="4" t="s">
        <v>263</v>
      </c>
      <c r="N2081" s="4" t="s">
        <v>6521</v>
      </c>
      <c r="O2081" s="4" t="s">
        <v>103</v>
      </c>
      <c r="P2081" s="4" t="s">
        <v>6521</v>
      </c>
      <c r="Q2081" s="4" t="s">
        <v>6522</v>
      </c>
      <c r="R2081" s="5">
        <v>60888</v>
      </c>
      <c r="S2081" s="5">
        <v>60</v>
      </c>
      <c r="T2081" s="5">
        <v>60</v>
      </c>
      <c r="U2081" s="4" t="s">
        <v>3321</v>
      </c>
      <c r="V2081" s="4" t="s">
        <v>197</v>
      </c>
      <c r="W2081" s="4" t="s">
        <v>103</v>
      </c>
      <c r="X2081" s="4" t="s">
        <v>143</v>
      </c>
      <c r="Y2081" s="4" t="s">
        <v>103</v>
      </c>
      <c r="Z2081" t="str">
        <f t="shared" si="33"/>
        <v>Oct-23</v>
      </c>
    </row>
    <row r="2082" spans="1:26" ht="43.2" x14ac:dyDescent="0.3">
      <c r="A2082" s="10">
        <v>933</v>
      </c>
      <c r="B2082" s="4" t="s">
        <v>129</v>
      </c>
      <c r="C2082" s="4" t="s">
        <v>1307</v>
      </c>
      <c r="D2082" s="4" t="s">
        <v>1363</v>
      </c>
      <c r="E2082" s="4" t="s">
        <v>103</v>
      </c>
      <c r="F2082" s="4" t="s">
        <v>131</v>
      </c>
      <c r="G2082" s="4" t="s">
        <v>166</v>
      </c>
      <c r="H2082" s="4" t="s">
        <v>133</v>
      </c>
      <c r="I2082" s="5" t="s">
        <v>1285</v>
      </c>
      <c r="J2082" s="5" t="s">
        <v>192</v>
      </c>
      <c r="K2082" s="5" t="s">
        <v>4302</v>
      </c>
      <c r="L2082" s="5" t="s">
        <v>435</v>
      </c>
      <c r="M2082" s="4" t="s">
        <v>263</v>
      </c>
      <c r="N2082" s="4" t="s">
        <v>6523</v>
      </c>
      <c r="O2082" s="4" t="s">
        <v>103</v>
      </c>
      <c r="P2082" s="4" t="s">
        <v>6523</v>
      </c>
      <c r="Q2082" s="4" t="s">
        <v>6524</v>
      </c>
      <c r="R2082" s="5">
        <v>60940</v>
      </c>
      <c r="S2082" s="5">
        <v>150</v>
      </c>
      <c r="T2082" s="5">
        <v>150</v>
      </c>
      <c r="U2082" s="4" t="s">
        <v>6128</v>
      </c>
      <c r="V2082" s="4" t="s">
        <v>197</v>
      </c>
      <c r="W2082" s="4" t="s">
        <v>103</v>
      </c>
      <c r="X2082" s="4" t="s">
        <v>143</v>
      </c>
      <c r="Y2082" s="4" t="s">
        <v>103</v>
      </c>
      <c r="Z2082" t="str">
        <f t="shared" si="33"/>
        <v>Oct-23</v>
      </c>
    </row>
    <row r="2083" spans="1:26" ht="43.2" x14ac:dyDescent="0.3">
      <c r="A2083" s="10">
        <v>934</v>
      </c>
      <c r="B2083" s="4" t="s">
        <v>129</v>
      </c>
      <c r="C2083" s="4" t="s">
        <v>1307</v>
      </c>
      <c r="D2083" s="4" t="s">
        <v>1363</v>
      </c>
      <c r="E2083" s="4" t="s">
        <v>103</v>
      </c>
      <c r="F2083" s="4" t="s">
        <v>131</v>
      </c>
      <c r="G2083" s="4" t="s">
        <v>132</v>
      </c>
      <c r="H2083" s="4" t="s">
        <v>133</v>
      </c>
      <c r="I2083" s="5" t="s">
        <v>4100</v>
      </c>
      <c r="J2083" s="5" t="s">
        <v>4226</v>
      </c>
      <c r="K2083" s="5" t="s">
        <v>4100</v>
      </c>
      <c r="L2083" s="5" t="s">
        <v>2105</v>
      </c>
      <c r="M2083" s="4" t="s">
        <v>137</v>
      </c>
      <c r="N2083" s="4" t="s">
        <v>6525</v>
      </c>
      <c r="O2083" s="4" t="s">
        <v>103</v>
      </c>
      <c r="P2083" s="4" t="s">
        <v>6525</v>
      </c>
      <c r="Q2083" s="4" t="s">
        <v>6526</v>
      </c>
      <c r="R2083" s="5">
        <v>60970</v>
      </c>
      <c r="S2083" s="5">
        <v>115</v>
      </c>
      <c r="T2083" s="5">
        <v>115</v>
      </c>
      <c r="U2083" s="4" t="s">
        <v>754</v>
      </c>
      <c r="V2083" s="4" t="s">
        <v>142</v>
      </c>
      <c r="W2083" s="4" t="s">
        <v>103</v>
      </c>
      <c r="X2083" s="4" t="s">
        <v>143</v>
      </c>
      <c r="Y2083" s="4">
        <v>63090</v>
      </c>
      <c r="Z2083" t="str">
        <f t="shared" si="33"/>
        <v>Oct-23</v>
      </c>
    </row>
    <row r="2084" spans="1:26" ht="43.2" x14ac:dyDescent="0.3">
      <c r="A2084" s="10">
        <v>935</v>
      </c>
      <c r="B2084" s="4" t="s">
        <v>129</v>
      </c>
      <c r="C2084" s="4" t="s">
        <v>1307</v>
      </c>
      <c r="D2084" s="4" t="s">
        <v>2453</v>
      </c>
      <c r="E2084" s="4" t="s">
        <v>103</v>
      </c>
      <c r="F2084" s="4" t="s">
        <v>131</v>
      </c>
      <c r="G2084" s="4" t="s">
        <v>166</v>
      </c>
      <c r="H2084" s="4" t="s">
        <v>133</v>
      </c>
      <c r="I2084" s="5" t="s">
        <v>4254</v>
      </c>
      <c r="J2084" s="5" t="s">
        <v>487</v>
      </c>
      <c r="K2084" s="5" t="s">
        <v>4254</v>
      </c>
      <c r="L2084" s="5" t="s">
        <v>474</v>
      </c>
      <c r="M2084" s="4" t="s">
        <v>263</v>
      </c>
      <c r="N2084" s="4" t="s">
        <v>6527</v>
      </c>
      <c r="O2084" s="4" t="s">
        <v>103</v>
      </c>
      <c r="P2084" s="4" t="s">
        <v>6528</v>
      </c>
      <c r="Q2084" s="4" t="s">
        <v>6529</v>
      </c>
      <c r="R2084" s="5">
        <v>60601</v>
      </c>
      <c r="S2084" s="5">
        <v>90</v>
      </c>
      <c r="T2084" s="5">
        <v>90</v>
      </c>
      <c r="U2084" s="4" t="s">
        <v>6530</v>
      </c>
      <c r="V2084" s="4" t="s">
        <v>142</v>
      </c>
      <c r="W2084" s="4" t="s">
        <v>103</v>
      </c>
      <c r="X2084" s="4" t="s">
        <v>143</v>
      </c>
      <c r="Y2084" s="4" t="s">
        <v>103</v>
      </c>
      <c r="Z2084" t="str">
        <f t="shared" si="33"/>
        <v>Sep-23</v>
      </c>
    </row>
    <row r="2085" spans="1:26" ht="43.2" x14ac:dyDescent="0.3">
      <c r="A2085" s="10">
        <v>936</v>
      </c>
      <c r="B2085" s="4" t="s">
        <v>129</v>
      </c>
      <c r="C2085" s="4" t="s">
        <v>1307</v>
      </c>
      <c r="D2085" s="4" t="s">
        <v>2453</v>
      </c>
      <c r="E2085" s="4" t="s">
        <v>103</v>
      </c>
      <c r="F2085" s="4" t="s">
        <v>131</v>
      </c>
      <c r="G2085" s="4" t="s">
        <v>166</v>
      </c>
      <c r="H2085" s="4" t="s">
        <v>133</v>
      </c>
      <c r="I2085" s="5" t="s">
        <v>4407</v>
      </c>
      <c r="J2085" s="5" t="s">
        <v>302</v>
      </c>
      <c r="K2085" s="5" t="s">
        <v>4407</v>
      </c>
      <c r="L2085" s="5" t="s">
        <v>916</v>
      </c>
      <c r="M2085" s="4" t="s">
        <v>263</v>
      </c>
      <c r="N2085" s="4" t="s">
        <v>6531</v>
      </c>
      <c r="O2085" s="4" t="s">
        <v>103</v>
      </c>
      <c r="P2085" s="4" t="s">
        <v>6531</v>
      </c>
      <c r="Q2085" s="4" t="s">
        <v>6532</v>
      </c>
      <c r="R2085" s="5">
        <v>60609</v>
      </c>
      <c r="S2085" s="5">
        <v>20</v>
      </c>
      <c r="T2085" s="5">
        <v>20</v>
      </c>
      <c r="U2085" s="4" t="s">
        <v>4718</v>
      </c>
      <c r="V2085" s="4" t="s">
        <v>197</v>
      </c>
      <c r="W2085" s="4" t="s">
        <v>103</v>
      </c>
      <c r="X2085" s="4" t="s">
        <v>143</v>
      </c>
      <c r="Y2085" s="4" t="s">
        <v>103</v>
      </c>
      <c r="Z2085" t="str">
        <f t="shared" si="33"/>
        <v>Sep-23</v>
      </c>
    </row>
    <row r="2086" spans="1:26" ht="43.2" x14ac:dyDescent="0.3">
      <c r="A2086" s="10">
        <v>937</v>
      </c>
      <c r="B2086" s="4" t="s">
        <v>129</v>
      </c>
      <c r="C2086" s="4" t="s">
        <v>1307</v>
      </c>
      <c r="D2086" s="4" t="s">
        <v>2453</v>
      </c>
      <c r="E2086" s="4" t="s">
        <v>103</v>
      </c>
      <c r="F2086" s="4" t="s">
        <v>131</v>
      </c>
      <c r="G2086" s="4" t="s">
        <v>166</v>
      </c>
      <c r="H2086" s="4" t="s">
        <v>133</v>
      </c>
      <c r="I2086" s="5" t="s">
        <v>4113</v>
      </c>
      <c r="J2086" s="5" t="s">
        <v>192</v>
      </c>
      <c r="K2086" s="5" t="s">
        <v>4393</v>
      </c>
      <c r="L2086" s="5" t="s">
        <v>302</v>
      </c>
      <c r="M2086" s="4" t="s">
        <v>263</v>
      </c>
      <c r="N2086" s="4" t="s">
        <v>6533</v>
      </c>
      <c r="O2086" s="4" t="s">
        <v>103</v>
      </c>
      <c r="P2086" s="4" t="s">
        <v>6534</v>
      </c>
      <c r="Q2086" s="4" t="s">
        <v>6535</v>
      </c>
      <c r="R2086" s="5">
        <v>61082</v>
      </c>
      <c r="S2086" s="5">
        <v>90</v>
      </c>
      <c r="T2086" s="5">
        <v>90</v>
      </c>
      <c r="U2086" s="4" t="s">
        <v>4139</v>
      </c>
      <c r="V2086" s="4" t="s">
        <v>197</v>
      </c>
      <c r="W2086" s="4" t="s">
        <v>103</v>
      </c>
      <c r="X2086" s="4" t="s">
        <v>143</v>
      </c>
      <c r="Y2086" s="4" t="s">
        <v>103</v>
      </c>
      <c r="Z2086" t="str">
        <f t="shared" si="33"/>
        <v>Nov-23</v>
      </c>
    </row>
    <row r="2087" spans="1:26" ht="57.6" x14ac:dyDescent="0.3">
      <c r="A2087" s="10">
        <v>938</v>
      </c>
      <c r="B2087" s="4" t="s">
        <v>129</v>
      </c>
      <c r="C2087" s="4" t="s">
        <v>1307</v>
      </c>
      <c r="D2087" s="4" t="s">
        <v>2453</v>
      </c>
      <c r="E2087" s="4" t="s">
        <v>103</v>
      </c>
      <c r="F2087" s="4" t="s">
        <v>131</v>
      </c>
      <c r="G2087" s="4" t="s">
        <v>166</v>
      </c>
      <c r="H2087" s="4" t="s">
        <v>167</v>
      </c>
      <c r="I2087" s="5" t="s">
        <v>4119</v>
      </c>
      <c r="J2087" s="5" t="s">
        <v>467</v>
      </c>
      <c r="K2087" s="5" t="s">
        <v>4119</v>
      </c>
      <c r="L2087" s="5" t="s">
        <v>353</v>
      </c>
      <c r="M2087" s="4" t="s">
        <v>168</v>
      </c>
      <c r="N2087" s="4" t="s">
        <v>6536</v>
      </c>
      <c r="O2087" s="4" t="s">
        <v>170</v>
      </c>
      <c r="P2087" s="4" t="s">
        <v>6536</v>
      </c>
      <c r="Q2087" s="4" t="s">
        <v>6537</v>
      </c>
      <c r="R2087" s="5">
        <v>61128</v>
      </c>
      <c r="S2087" s="5">
        <v>120</v>
      </c>
      <c r="T2087" s="5">
        <v>120</v>
      </c>
      <c r="U2087" s="4" t="s">
        <v>549</v>
      </c>
      <c r="V2087" s="4" t="s">
        <v>151</v>
      </c>
      <c r="W2087" s="4" t="s">
        <v>103</v>
      </c>
      <c r="X2087" s="4" t="s">
        <v>143</v>
      </c>
      <c r="Y2087" s="4" t="s">
        <v>103</v>
      </c>
      <c r="Z2087" t="str">
        <f t="shared" si="33"/>
        <v>Nov-23</v>
      </c>
    </row>
    <row r="2088" spans="1:26" ht="43.2" x14ac:dyDescent="0.3">
      <c r="A2088" s="10">
        <v>939</v>
      </c>
      <c r="B2088" s="4" t="s">
        <v>129</v>
      </c>
      <c r="C2088" s="4" t="s">
        <v>1307</v>
      </c>
      <c r="D2088" s="4" t="s">
        <v>2453</v>
      </c>
      <c r="E2088" s="4" t="s">
        <v>103</v>
      </c>
      <c r="F2088" s="4" t="s">
        <v>131</v>
      </c>
      <c r="G2088" s="4" t="s">
        <v>166</v>
      </c>
      <c r="H2088" s="4" t="s">
        <v>2266</v>
      </c>
      <c r="I2088" s="5" t="s">
        <v>4511</v>
      </c>
      <c r="J2088" s="5" t="s">
        <v>145</v>
      </c>
      <c r="K2088" s="5" t="s">
        <v>4511</v>
      </c>
      <c r="L2088" s="5" t="s">
        <v>242</v>
      </c>
      <c r="M2088" s="4" t="s">
        <v>4242</v>
      </c>
      <c r="N2088" s="4" t="s">
        <v>6538</v>
      </c>
      <c r="O2088" s="4" t="s">
        <v>103</v>
      </c>
      <c r="P2088" s="4" t="s">
        <v>6539</v>
      </c>
      <c r="Q2088" s="4" t="s">
        <v>6540</v>
      </c>
      <c r="R2088" s="5">
        <v>61352</v>
      </c>
      <c r="S2088" s="5">
        <v>180</v>
      </c>
      <c r="T2088" s="5">
        <v>180</v>
      </c>
      <c r="U2088" s="4" t="s">
        <v>5204</v>
      </c>
      <c r="V2088" s="4" t="s">
        <v>151</v>
      </c>
      <c r="W2088" s="4" t="s">
        <v>103</v>
      </c>
      <c r="X2088" s="4" t="s">
        <v>143</v>
      </c>
      <c r="Y2088" s="4" t="s">
        <v>103</v>
      </c>
      <c r="Z2088" t="str">
        <f t="shared" si="33"/>
        <v>Dec-23</v>
      </c>
    </row>
    <row r="2089" spans="1:26" ht="57.6" x14ac:dyDescent="0.3">
      <c r="A2089" s="10">
        <v>940</v>
      </c>
      <c r="B2089" s="4" t="s">
        <v>129</v>
      </c>
      <c r="C2089" s="4" t="s">
        <v>3779</v>
      </c>
      <c r="D2089" s="4" t="s">
        <v>6541</v>
      </c>
      <c r="E2089" s="4" t="s">
        <v>103</v>
      </c>
      <c r="F2089" s="4" t="s">
        <v>131</v>
      </c>
      <c r="G2089" s="4" t="s">
        <v>166</v>
      </c>
      <c r="H2089" s="4" t="s">
        <v>167</v>
      </c>
      <c r="I2089" s="5" t="s">
        <v>4128</v>
      </c>
      <c r="J2089" s="5" t="s">
        <v>978</v>
      </c>
      <c r="K2089" s="5" t="s">
        <v>4128</v>
      </c>
      <c r="L2089" s="5" t="s">
        <v>182</v>
      </c>
      <c r="M2089" s="4" t="s">
        <v>168</v>
      </c>
      <c r="N2089" s="4" t="s">
        <v>6542</v>
      </c>
      <c r="O2089" s="4" t="s">
        <v>103</v>
      </c>
      <c r="P2089" s="4" t="s">
        <v>6543</v>
      </c>
      <c r="Q2089" s="4" t="s">
        <v>6544</v>
      </c>
      <c r="R2089" s="5">
        <v>61138</v>
      </c>
      <c r="S2089" s="5">
        <v>30</v>
      </c>
      <c r="T2089" s="5">
        <v>30</v>
      </c>
      <c r="U2089" s="4" t="s">
        <v>260</v>
      </c>
      <c r="V2089" s="4" t="s">
        <v>142</v>
      </c>
      <c r="W2089" s="4" t="s">
        <v>103</v>
      </c>
      <c r="X2089" s="4" t="s">
        <v>143</v>
      </c>
      <c r="Y2089" s="4" t="s">
        <v>103</v>
      </c>
      <c r="Z2089" t="str">
        <f t="shared" si="33"/>
        <v>Nov-23</v>
      </c>
    </row>
    <row r="2090" spans="1:26" ht="57.6" x14ac:dyDescent="0.3">
      <c r="A2090" s="10">
        <v>941</v>
      </c>
      <c r="B2090" s="4" t="s">
        <v>129</v>
      </c>
      <c r="C2090" s="4" t="s">
        <v>3779</v>
      </c>
      <c r="D2090" s="4" t="s">
        <v>6545</v>
      </c>
      <c r="E2090" s="4" t="s">
        <v>103</v>
      </c>
      <c r="F2090" s="4" t="s">
        <v>131</v>
      </c>
      <c r="G2090" s="4" t="s">
        <v>132</v>
      </c>
      <c r="H2090" s="4" t="s">
        <v>167</v>
      </c>
      <c r="I2090" s="5" t="s">
        <v>4224</v>
      </c>
      <c r="J2090" s="5" t="s">
        <v>621</v>
      </c>
      <c r="K2090" s="5" t="s">
        <v>4224</v>
      </c>
      <c r="L2090" s="5" t="s">
        <v>296</v>
      </c>
      <c r="M2090" s="4" t="s">
        <v>203</v>
      </c>
      <c r="N2090" s="4" t="s">
        <v>6546</v>
      </c>
      <c r="O2090" s="4" t="s">
        <v>103</v>
      </c>
      <c r="P2090" s="4" t="s">
        <v>6547</v>
      </c>
      <c r="Q2090" s="4" t="s">
        <v>6548</v>
      </c>
      <c r="R2090" s="5">
        <v>60555</v>
      </c>
      <c r="S2090" s="5">
        <v>60</v>
      </c>
      <c r="T2090" s="5">
        <v>60</v>
      </c>
      <c r="U2090" s="4" t="s">
        <v>320</v>
      </c>
      <c r="V2090" s="4" t="s">
        <v>151</v>
      </c>
      <c r="W2090" s="4" t="s">
        <v>103</v>
      </c>
      <c r="X2090" s="4" t="s">
        <v>143</v>
      </c>
      <c r="Y2090" s="4">
        <v>66402</v>
      </c>
      <c r="Z2090" t="str">
        <f t="shared" si="33"/>
        <v>Sep-23</v>
      </c>
    </row>
    <row r="2091" spans="1:26" ht="43.2" x14ac:dyDescent="0.3">
      <c r="A2091" s="10">
        <v>942</v>
      </c>
      <c r="B2091" s="4" t="s">
        <v>129</v>
      </c>
      <c r="C2091" s="4" t="s">
        <v>1367</v>
      </c>
      <c r="D2091" s="4" t="s">
        <v>1368</v>
      </c>
      <c r="E2091" s="4" t="s">
        <v>103</v>
      </c>
      <c r="F2091" s="4" t="s">
        <v>131</v>
      </c>
      <c r="G2091" s="4" t="s">
        <v>132</v>
      </c>
      <c r="H2091" s="4" t="s">
        <v>167</v>
      </c>
      <c r="I2091" s="5" t="s">
        <v>3985</v>
      </c>
      <c r="J2091" s="5" t="s">
        <v>160</v>
      </c>
      <c r="K2091" s="5" t="s">
        <v>3985</v>
      </c>
      <c r="L2091" s="5" t="s">
        <v>161</v>
      </c>
      <c r="M2091" s="4" t="s">
        <v>203</v>
      </c>
      <c r="N2091" s="4" t="s">
        <v>6549</v>
      </c>
      <c r="O2091" s="4" t="s">
        <v>103</v>
      </c>
      <c r="P2091" s="4" t="s">
        <v>6550</v>
      </c>
      <c r="Q2091" s="4" t="s">
        <v>6551</v>
      </c>
      <c r="R2091" s="5">
        <v>60348</v>
      </c>
      <c r="S2091" s="5">
        <v>0</v>
      </c>
      <c r="T2091" s="5">
        <v>0</v>
      </c>
      <c r="U2091" s="4" t="s">
        <v>381</v>
      </c>
      <c r="V2091" s="4" t="s">
        <v>142</v>
      </c>
      <c r="W2091" s="4" t="s">
        <v>103</v>
      </c>
      <c r="X2091" s="4" t="s">
        <v>143</v>
      </c>
      <c r="Y2091" s="4" t="s">
        <v>152</v>
      </c>
      <c r="Z2091" t="str">
        <f t="shared" si="33"/>
        <v>Sep-23</v>
      </c>
    </row>
    <row r="2092" spans="1:26" ht="43.2" x14ac:dyDescent="0.3">
      <c r="A2092" s="10">
        <v>943</v>
      </c>
      <c r="B2092" s="4" t="s">
        <v>129</v>
      </c>
      <c r="C2092" s="4" t="s">
        <v>1367</v>
      </c>
      <c r="D2092" s="4" t="s">
        <v>1368</v>
      </c>
      <c r="E2092" s="4" t="s">
        <v>103</v>
      </c>
      <c r="F2092" s="4" t="s">
        <v>131</v>
      </c>
      <c r="G2092" s="4" t="s">
        <v>132</v>
      </c>
      <c r="H2092" s="4" t="s">
        <v>167</v>
      </c>
      <c r="I2092" s="5" t="s">
        <v>4010</v>
      </c>
      <c r="J2092" s="5" t="s">
        <v>532</v>
      </c>
      <c r="K2092" s="5" t="s">
        <v>4010</v>
      </c>
      <c r="L2092" s="5" t="s">
        <v>279</v>
      </c>
      <c r="M2092" s="4" t="s">
        <v>223</v>
      </c>
      <c r="N2092" s="4" t="s">
        <v>6552</v>
      </c>
      <c r="O2092" s="4" t="s">
        <v>103</v>
      </c>
      <c r="P2092" s="4" t="s">
        <v>6552</v>
      </c>
      <c r="Q2092" s="4" t="s">
        <v>6553</v>
      </c>
      <c r="R2092" s="5">
        <v>60528</v>
      </c>
      <c r="S2092" s="5">
        <v>15</v>
      </c>
      <c r="T2092" s="5">
        <v>15</v>
      </c>
      <c r="U2092" s="4" t="s">
        <v>377</v>
      </c>
      <c r="V2092" s="4" t="s">
        <v>151</v>
      </c>
      <c r="W2092" s="4" t="s">
        <v>103</v>
      </c>
      <c r="X2092" s="4" t="s">
        <v>143</v>
      </c>
      <c r="Y2092" s="4">
        <v>67486</v>
      </c>
      <c r="Z2092" t="str">
        <f t="shared" si="33"/>
        <v>Sep-23</v>
      </c>
    </row>
    <row r="2093" spans="1:26" ht="43.2" x14ac:dyDescent="0.3">
      <c r="A2093" s="10">
        <v>944</v>
      </c>
      <c r="B2093" s="4" t="s">
        <v>129</v>
      </c>
      <c r="C2093" s="4" t="s">
        <v>1367</v>
      </c>
      <c r="D2093" s="4" t="s">
        <v>1368</v>
      </c>
      <c r="E2093" s="4" t="s">
        <v>103</v>
      </c>
      <c r="F2093" s="4" t="s">
        <v>131</v>
      </c>
      <c r="G2093" s="4" t="s">
        <v>132</v>
      </c>
      <c r="H2093" s="4" t="s">
        <v>167</v>
      </c>
      <c r="I2093" s="5" t="s">
        <v>4254</v>
      </c>
      <c r="J2093" s="5" t="s">
        <v>136</v>
      </c>
      <c r="K2093" s="5" t="s">
        <v>4254</v>
      </c>
      <c r="L2093" s="5" t="s">
        <v>647</v>
      </c>
      <c r="M2093" s="4" t="s">
        <v>223</v>
      </c>
      <c r="N2093" s="4" t="s">
        <v>2485</v>
      </c>
      <c r="O2093" s="4" t="s">
        <v>103</v>
      </c>
      <c r="P2093" s="4" t="s">
        <v>2485</v>
      </c>
      <c r="Q2093" s="4" t="s">
        <v>6554</v>
      </c>
      <c r="R2093" s="5">
        <v>60592</v>
      </c>
      <c r="S2093" s="5">
        <v>15</v>
      </c>
      <c r="T2093" s="5">
        <v>15</v>
      </c>
      <c r="U2093" s="4" t="s">
        <v>377</v>
      </c>
      <c r="V2093" s="4" t="s">
        <v>142</v>
      </c>
      <c r="W2093" s="4" t="s">
        <v>103</v>
      </c>
      <c r="X2093" s="4" t="s">
        <v>143</v>
      </c>
      <c r="Y2093" s="4">
        <v>66713</v>
      </c>
      <c r="Z2093" t="str">
        <f t="shared" si="33"/>
        <v>Sep-23</v>
      </c>
    </row>
    <row r="2094" spans="1:26" ht="57.6" x14ac:dyDescent="0.3">
      <c r="A2094" s="10">
        <v>945</v>
      </c>
      <c r="B2094" s="4" t="s">
        <v>129</v>
      </c>
      <c r="C2094" s="4" t="s">
        <v>1367</v>
      </c>
      <c r="D2094" s="4" t="s">
        <v>1368</v>
      </c>
      <c r="E2094" s="4" t="s">
        <v>103</v>
      </c>
      <c r="F2094" s="4" t="s">
        <v>131</v>
      </c>
      <c r="G2094" s="4" t="s">
        <v>132</v>
      </c>
      <c r="H2094" s="4" t="s">
        <v>167</v>
      </c>
      <c r="I2094" s="5" t="s">
        <v>4031</v>
      </c>
      <c r="J2094" s="5" t="s">
        <v>241</v>
      </c>
      <c r="K2094" s="5" t="s">
        <v>4031</v>
      </c>
      <c r="L2094" s="5" t="s">
        <v>246</v>
      </c>
      <c r="M2094" s="4" t="s">
        <v>223</v>
      </c>
      <c r="N2094" s="4" t="s">
        <v>6555</v>
      </c>
      <c r="O2094" s="4" t="s">
        <v>170</v>
      </c>
      <c r="P2094" s="4" t="s">
        <v>6555</v>
      </c>
      <c r="Q2094" s="4" t="s">
        <v>6556</v>
      </c>
      <c r="R2094" s="5">
        <v>60701</v>
      </c>
      <c r="S2094" s="5">
        <v>60</v>
      </c>
      <c r="T2094" s="5">
        <v>60</v>
      </c>
      <c r="U2094" s="4" t="s">
        <v>4009</v>
      </c>
      <c r="V2094" s="4" t="s">
        <v>151</v>
      </c>
      <c r="W2094" s="4" t="s">
        <v>103</v>
      </c>
      <c r="X2094" s="4" t="s">
        <v>143</v>
      </c>
      <c r="Y2094" s="4" t="s">
        <v>152</v>
      </c>
      <c r="Z2094" t="str">
        <f t="shared" si="33"/>
        <v>Sep-23</v>
      </c>
    </row>
    <row r="2095" spans="1:26" ht="43.2" x14ac:dyDescent="0.3">
      <c r="A2095" s="10">
        <v>946</v>
      </c>
      <c r="B2095" s="4" t="s">
        <v>129</v>
      </c>
      <c r="C2095" s="4" t="s">
        <v>1367</v>
      </c>
      <c r="D2095" s="4" t="s">
        <v>1368</v>
      </c>
      <c r="E2095" s="4" t="s">
        <v>103</v>
      </c>
      <c r="F2095" s="4" t="s">
        <v>131</v>
      </c>
      <c r="G2095" s="4" t="s">
        <v>166</v>
      </c>
      <c r="H2095" s="4" t="s">
        <v>167</v>
      </c>
      <c r="I2095" s="5" t="s">
        <v>4039</v>
      </c>
      <c r="J2095" s="5" t="s">
        <v>1250</v>
      </c>
      <c r="K2095" s="5" t="s">
        <v>4039</v>
      </c>
      <c r="L2095" s="5" t="s">
        <v>1185</v>
      </c>
      <c r="M2095" s="4" t="s">
        <v>168</v>
      </c>
      <c r="N2095" s="4" t="s">
        <v>6557</v>
      </c>
      <c r="O2095" s="4" t="s">
        <v>103</v>
      </c>
      <c r="P2095" s="4" t="s">
        <v>6558</v>
      </c>
      <c r="Q2095" s="4" t="s">
        <v>6559</v>
      </c>
      <c r="R2095" s="5">
        <v>60750</v>
      </c>
      <c r="S2095" s="5">
        <v>440</v>
      </c>
      <c r="T2095" s="5">
        <v>440</v>
      </c>
      <c r="U2095" s="4" t="s">
        <v>103</v>
      </c>
      <c r="V2095" s="4" t="s">
        <v>142</v>
      </c>
      <c r="W2095" s="4" t="s">
        <v>103</v>
      </c>
      <c r="X2095" s="4" t="s">
        <v>143</v>
      </c>
      <c r="Y2095" s="4" t="s">
        <v>103</v>
      </c>
      <c r="Z2095" t="str">
        <f t="shared" si="33"/>
        <v>Oct-23</v>
      </c>
    </row>
    <row r="2096" spans="1:26" ht="172.8" x14ac:dyDescent="0.3">
      <c r="A2096" s="10">
        <v>947</v>
      </c>
      <c r="B2096" s="4" t="s">
        <v>129</v>
      </c>
      <c r="C2096" s="4" t="s">
        <v>1367</v>
      </c>
      <c r="D2096" s="4" t="s">
        <v>1368</v>
      </c>
      <c r="E2096" s="4" t="s">
        <v>103</v>
      </c>
      <c r="F2096" s="4" t="s">
        <v>131</v>
      </c>
      <c r="G2096" s="4" t="s">
        <v>132</v>
      </c>
      <c r="H2096" s="4" t="s">
        <v>133</v>
      </c>
      <c r="I2096" s="5" t="s">
        <v>4052</v>
      </c>
      <c r="J2096" s="5" t="s">
        <v>234</v>
      </c>
      <c r="K2096" s="5" t="s">
        <v>4052</v>
      </c>
      <c r="L2096" s="5" t="s">
        <v>136</v>
      </c>
      <c r="M2096" s="4" t="s">
        <v>137</v>
      </c>
      <c r="N2096" s="4" t="s">
        <v>6560</v>
      </c>
      <c r="O2096" s="4" t="s">
        <v>103</v>
      </c>
      <c r="P2096" s="4" t="s">
        <v>6561</v>
      </c>
      <c r="Q2096" s="4" t="s">
        <v>6562</v>
      </c>
      <c r="R2096" s="5">
        <v>60803</v>
      </c>
      <c r="S2096" s="5">
        <v>360</v>
      </c>
      <c r="T2096" s="5">
        <v>360</v>
      </c>
      <c r="U2096" s="4" t="s">
        <v>6563</v>
      </c>
      <c r="V2096" s="4" t="s">
        <v>197</v>
      </c>
      <c r="W2096" s="4" t="s">
        <v>103</v>
      </c>
      <c r="X2096" s="4" t="s">
        <v>143</v>
      </c>
      <c r="Y2096" s="4">
        <v>66768</v>
      </c>
      <c r="Z2096" t="str">
        <f t="shared" si="33"/>
        <v>Oct-23</v>
      </c>
    </row>
    <row r="2097" spans="1:26" ht="43.2" x14ac:dyDescent="0.3">
      <c r="A2097" s="10">
        <v>948</v>
      </c>
      <c r="B2097" s="4" t="s">
        <v>129</v>
      </c>
      <c r="C2097" s="4" t="s">
        <v>1367</v>
      </c>
      <c r="D2097" s="4" t="s">
        <v>1368</v>
      </c>
      <c r="E2097" s="4" t="s">
        <v>103</v>
      </c>
      <c r="F2097" s="4" t="s">
        <v>131</v>
      </c>
      <c r="G2097" s="4" t="s">
        <v>132</v>
      </c>
      <c r="H2097" s="4" t="s">
        <v>133</v>
      </c>
      <c r="I2097" s="5" t="s">
        <v>4056</v>
      </c>
      <c r="J2097" s="5" t="s">
        <v>487</v>
      </c>
      <c r="K2097" s="5" t="s">
        <v>4056</v>
      </c>
      <c r="L2097" s="5" t="s">
        <v>361</v>
      </c>
      <c r="M2097" s="4" t="s">
        <v>137</v>
      </c>
      <c r="N2097" s="4" t="s">
        <v>6564</v>
      </c>
      <c r="O2097" s="4" t="s">
        <v>103</v>
      </c>
      <c r="P2097" s="4" t="s">
        <v>6564</v>
      </c>
      <c r="Q2097" s="4" t="s">
        <v>6565</v>
      </c>
      <c r="R2097" s="5">
        <v>60810</v>
      </c>
      <c r="S2097" s="5">
        <v>60</v>
      </c>
      <c r="T2097" s="5">
        <v>60</v>
      </c>
      <c r="U2097" s="4" t="s">
        <v>1467</v>
      </c>
      <c r="V2097" s="4" t="s">
        <v>142</v>
      </c>
      <c r="W2097" s="4" t="s">
        <v>103</v>
      </c>
      <c r="X2097" s="4" t="s">
        <v>143</v>
      </c>
      <c r="Y2097" s="4">
        <v>66780</v>
      </c>
      <c r="Z2097" t="str">
        <f t="shared" si="33"/>
        <v>Oct-23</v>
      </c>
    </row>
    <row r="2098" spans="1:26" ht="43.2" x14ac:dyDescent="0.3">
      <c r="A2098" s="10">
        <v>949</v>
      </c>
      <c r="B2098" s="4" t="s">
        <v>129</v>
      </c>
      <c r="C2098" s="4" t="s">
        <v>1367</v>
      </c>
      <c r="D2098" s="4" t="s">
        <v>1368</v>
      </c>
      <c r="E2098" s="4" t="s">
        <v>103</v>
      </c>
      <c r="F2098" s="4" t="s">
        <v>131</v>
      </c>
      <c r="G2098" s="4" t="s">
        <v>132</v>
      </c>
      <c r="H2098" s="4" t="s">
        <v>167</v>
      </c>
      <c r="I2098" s="5" t="s">
        <v>4082</v>
      </c>
      <c r="J2098" s="5" t="s">
        <v>5822</v>
      </c>
      <c r="K2098" s="5" t="s">
        <v>4082</v>
      </c>
      <c r="L2098" s="5" t="s">
        <v>1667</v>
      </c>
      <c r="M2098" s="4" t="s">
        <v>223</v>
      </c>
      <c r="N2098" s="4" t="s">
        <v>6566</v>
      </c>
      <c r="O2098" s="4" t="s">
        <v>103</v>
      </c>
      <c r="P2098" s="4" t="s">
        <v>6567</v>
      </c>
      <c r="Q2098" s="4" t="s">
        <v>5897</v>
      </c>
      <c r="R2098" s="5">
        <v>61039</v>
      </c>
      <c r="S2098" s="5">
        <v>30</v>
      </c>
      <c r="T2098" s="5">
        <v>30</v>
      </c>
      <c r="U2098" s="4" t="s">
        <v>370</v>
      </c>
      <c r="V2098" s="4" t="s">
        <v>151</v>
      </c>
      <c r="W2098" s="4" t="s">
        <v>103</v>
      </c>
      <c r="X2098" s="4" t="s">
        <v>143</v>
      </c>
      <c r="Y2098" s="4" t="s">
        <v>152</v>
      </c>
      <c r="Z2098" t="str">
        <f t="shared" si="33"/>
        <v>Oct-23</v>
      </c>
    </row>
    <row r="2099" spans="1:26" ht="43.2" x14ac:dyDescent="0.3">
      <c r="A2099" s="10">
        <v>950</v>
      </c>
      <c r="B2099" s="4" t="s">
        <v>129</v>
      </c>
      <c r="C2099" s="4" t="s">
        <v>1367</v>
      </c>
      <c r="D2099" s="4" t="s">
        <v>1368</v>
      </c>
      <c r="E2099" s="4" t="s">
        <v>103</v>
      </c>
      <c r="F2099" s="4" t="s">
        <v>131</v>
      </c>
      <c r="G2099" s="4" t="s">
        <v>132</v>
      </c>
      <c r="H2099" s="4" t="s">
        <v>167</v>
      </c>
      <c r="I2099" s="5" t="s">
        <v>4101</v>
      </c>
      <c r="J2099" s="5" t="s">
        <v>487</v>
      </c>
      <c r="K2099" s="5" t="s">
        <v>4101</v>
      </c>
      <c r="L2099" s="5" t="s">
        <v>176</v>
      </c>
      <c r="M2099" s="4" t="s">
        <v>223</v>
      </c>
      <c r="N2099" s="4" t="s">
        <v>1073</v>
      </c>
      <c r="O2099" s="4" t="s">
        <v>103</v>
      </c>
      <c r="P2099" s="4" t="s">
        <v>6568</v>
      </c>
      <c r="Q2099" s="4" t="s">
        <v>6569</v>
      </c>
      <c r="R2099" s="5">
        <v>60998</v>
      </c>
      <c r="S2099" s="5">
        <v>30</v>
      </c>
      <c r="T2099" s="5">
        <v>30</v>
      </c>
      <c r="U2099" s="4" t="s">
        <v>1371</v>
      </c>
      <c r="V2099" s="4" t="s">
        <v>142</v>
      </c>
      <c r="W2099" s="4" t="s">
        <v>103</v>
      </c>
      <c r="X2099" s="4" t="s">
        <v>143</v>
      </c>
      <c r="Y2099" s="4" t="s">
        <v>152</v>
      </c>
      <c r="Z2099" t="str">
        <f t="shared" si="33"/>
        <v>Oct-23</v>
      </c>
    </row>
    <row r="2100" spans="1:26" ht="43.2" x14ac:dyDescent="0.3">
      <c r="A2100" s="10">
        <v>951</v>
      </c>
      <c r="B2100" s="4" t="s">
        <v>129</v>
      </c>
      <c r="C2100" s="4" t="s">
        <v>1367</v>
      </c>
      <c r="D2100" s="4" t="s">
        <v>1368</v>
      </c>
      <c r="E2100" s="4" t="s">
        <v>103</v>
      </c>
      <c r="F2100" s="4" t="s">
        <v>131</v>
      </c>
      <c r="G2100" s="4" t="s">
        <v>132</v>
      </c>
      <c r="H2100" s="4" t="s">
        <v>167</v>
      </c>
      <c r="I2100" s="5" t="s">
        <v>4544</v>
      </c>
      <c r="J2100" s="5" t="s">
        <v>2894</v>
      </c>
      <c r="K2100" s="5" t="s">
        <v>4881</v>
      </c>
      <c r="L2100" s="5" t="s">
        <v>202</v>
      </c>
      <c r="M2100" s="4" t="s">
        <v>223</v>
      </c>
      <c r="N2100" s="4" t="s">
        <v>6570</v>
      </c>
      <c r="O2100" s="4" t="s">
        <v>103</v>
      </c>
      <c r="P2100" s="4" t="s">
        <v>6570</v>
      </c>
      <c r="Q2100" s="4" t="s">
        <v>6571</v>
      </c>
      <c r="R2100" s="5">
        <v>61207</v>
      </c>
      <c r="S2100" s="5">
        <v>65</v>
      </c>
      <c r="T2100" s="5">
        <v>65</v>
      </c>
      <c r="U2100" s="4" t="s">
        <v>381</v>
      </c>
      <c r="V2100" s="4" t="s">
        <v>197</v>
      </c>
      <c r="W2100" s="4" t="s">
        <v>103</v>
      </c>
      <c r="X2100" s="4" t="s">
        <v>143</v>
      </c>
      <c r="Y2100" s="4">
        <v>68169</v>
      </c>
      <c r="Z2100" t="str">
        <f t="shared" si="33"/>
        <v>Nov-23</v>
      </c>
    </row>
    <row r="2101" spans="1:26" ht="43.2" x14ac:dyDescent="0.3">
      <c r="A2101" s="10">
        <v>952</v>
      </c>
      <c r="B2101" s="4" t="s">
        <v>129</v>
      </c>
      <c r="C2101" s="4" t="s">
        <v>1367</v>
      </c>
      <c r="D2101" s="4" t="s">
        <v>1368</v>
      </c>
      <c r="E2101" s="4" t="s">
        <v>103</v>
      </c>
      <c r="F2101" s="4" t="s">
        <v>131</v>
      </c>
      <c r="G2101" s="4" t="s">
        <v>132</v>
      </c>
      <c r="H2101" s="4" t="s">
        <v>133</v>
      </c>
      <c r="I2101" s="5" t="s">
        <v>4881</v>
      </c>
      <c r="J2101" s="5" t="s">
        <v>2105</v>
      </c>
      <c r="K2101" s="5" t="s">
        <v>4881</v>
      </c>
      <c r="L2101" s="5" t="s">
        <v>296</v>
      </c>
      <c r="M2101" s="4" t="s">
        <v>137</v>
      </c>
      <c r="N2101" s="4" t="s">
        <v>6572</v>
      </c>
      <c r="O2101" s="4" t="s">
        <v>103</v>
      </c>
      <c r="P2101" s="4" t="s">
        <v>6572</v>
      </c>
      <c r="Q2101" s="4" t="s">
        <v>6573</v>
      </c>
      <c r="R2101" s="5">
        <v>61219</v>
      </c>
      <c r="S2101" s="5">
        <v>290</v>
      </c>
      <c r="T2101" s="5">
        <v>290</v>
      </c>
      <c r="U2101" s="4" t="s">
        <v>1022</v>
      </c>
      <c r="V2101" s="4" t="s">
        <v>151</v>
      </c>
      <c r="W2101" s="4" t="s">
        <v>103</v>
      </c>
      <c r="X2101" s="4" t="s">
        <v>143</v>
      </c>
      <c r="Y2101" s="4">
        <v>68178</v>
      </c>
      <c r="Z2101" t="str">
        <f t="shared" si="33"/>
        <v>Nov-23</v>
      </c>
    </row>
    <row r="2102" spans="1:26" ht="43.2" x14ac:dyDescent="0.3">
      <c r="A2102" s="10">
        <v>953</v>
      </c>
      <c r="B2102" s="4" t="s">
        <v>129</v>
      </c>
      <c r="C2102" s="4" t="s">
        <v>1367</v>
      </c>
      <c r="D2102" s="4" t="s">
        <v>1368</v>
      </c>
      <c r="E2102" s="4" t="s">
        <v>103</v>
      </c>
      <c r="F2102" s="4" t="s">
        <v>131</v>
      </c>
      <c r="G2102" s="4" t="s">
        <v>132</v>
      </c>
      <c r="H2102" s="4" t="s">
        <v>167</v>
      </c>
      <c r="I2102" s="5" t="s">
        <v>4133</v>
      </c>
      <c r="J2102" s="5" t="s">
        <v>247</v>
      </c>
      <c r="K2102" s="5" t="s">
        <v>4133</v>
      </c>
      <c r="L2102" s="5" t="s">
        <v>365</v>
      </c>
      <c r="M2102" s="4" t="s">
        <v>223</v>
      </c>
      <c r="N2102" s="4" t="s">
        <v>6574</v>
      </c>
      <c r="O2102" s="4" t="s">
        <v>103</v>
      </c>
      <c r="P2102" s="4" t="s">
        <v>6575</v>
      </c>
      <c r="Q2102" s="4" t="s">
        <v>6576</v>
      </c>
      <c r="R2102" s="5">
        <v>61251</v>
      </c>
      <c r="S2102" s="5">
        <v>60</v>
      </c>
      <c r="T2102" s="5">
        <v>60</v>
      </c>
      <c r="U2102" s="4" t="s">
        <v>663</v>
      </c>
      <c r="V2102" s="4" t="s">
        <v>151</v>
      </c>
      <c r="W2102" s="4" t="s">
        <v>103</v>
      </c>
      <c r="X2102" s="4" t="s">
        <v>143</v>
      </c>
      <c r="Y2102" s="4">
        <v>68194</v>
      </c>
      <c r="Z2102" t="str">
        <f t="shared" si="33"/>
        <v>Nov-23</v>
      </c>
    </row>
    <row r="2103" spans="1:26" ht="43.2" x14ac:dyDescent="0.3">
      <c r="A2103" s="10">
        <v>954</v>
      </c>
      <c r="B2103" s="4" t="s">
        <v>129</v>
      </c>
      <c r="C2103" s="4" t="s">
        <v>1367</v>
      </c>
      <c r="D2103" s="4" t="s">
        <v>1368</v>
      </c>
      <c r="E2103" s="4" t="s">
        <v>103</v>
      </c>
      <c r="F2103" s="4" t="s">
        <v>131</v>
      </c>
      <c r="G2103" s="4" t="s">
        <v>166</v>
      </c>
      <c r="H2103" s="4" t="s">
        <v>167</v>
      </c>
      <c r="I2103" s="5" t="s">
        <v>4156</v>
      </c>
      <c r="J2103" s="5" t="s">
        <v>315</v>
      </c>
      <c r="K2103" s="5" t="s">
        <v>4159</v>
      </c>
      <c r="L2103" s="5" t="s">
        <v>202</v>
      </c>
      <c r="M2103" s="4" t="s">
        <v>168</v>
      </c>
      <c r="N2103" s="4" t="s">
        <v>6577</v>
      </c>
      <c r="O2103" s="4" t="s">
        <v>6578</v>
      </c>
      <c r="P2103" s="4" t="s">
        <v>6577</v>
      </c>
      <c r="Q2103" s="4" t="s">
        <v>6579</v>
      </c>
      <c r="R2103" s="5">
        <v>61383</v>
      </c>
      <c r="S2103" s="5">
        <v>120</v>
      </c>
      <c r="T2103" s="5">
        <v>120</v>
      </c>
      <c r="U2103" s="4" t="s">
        <v>4364</v>
      </c>
      <c r="V2103" s="4" t="s">
        <v>197</v>
      </c>
      <c r="W2103" s="4" t="s">
        <v>103</v>
      </c>
      <c r="X2103" s="4" t="s">
        <v>143</v>
      </c>
      <c r="Y2103" s="4" t="s">
        <v>103</v>
      </c>
      <c r="Z2103" t="str">
        <f t="shared" si="33"/>
        <v>Dec-23</v>
      </c>
    </row>
    <row r="2104" spans="1:26" ht="144" x14ac:dyDescent="0.3">
      <c r="A2104" s="10">
        <v>955</v>
      </c>
      <c r="B2104" s="4" t="s">
        <v>129</v>
      </c>
      <c r="C2104" s="4" t="s">
        <v>1307</v>
      </c>
      <c r="D2104" s="4" t="s">
        <v>6580</v>
      </c>
      <c r="E2104" s="4" t="s">
        <v>103</v>
      </c>
      <c r="F2104" s="4" t="s">
        <v>131</v>
      </c>
      <c r="G2104" s="4" t="s">
        <v>166</v>
      </c>
      <c r="H2104" s="4" t="s">
        <v>167</v>
      </c>
      <c r="I2104" s="5" t="s">
        <v>4045</v>
      </c>
      <c r="J2104" s="5" t="s">
        <v>183</v>
      </c>
      <c r="K2104" s="5" t="s">
        <v>4045</v>
      </c>
      <c r="L2104" s="5" t="s">
        <v>487</v>
      </c>
      <c r="M2104" s="4" t="s">
        <v>168</v>
      </c>
      <c r="N2104" s="4" t="s">
        <v>3262</v>
      </c>
      <c r="O2104" s="4" t="s">
        <v>4461</v>
      </c>
      <c r="P2104" s="4" t="s">
        <v>3262</v>
      </c>
      <c r="Q2104" s="4" t="s">
        <v>6581</v>
      </c>
      <c r="R2104" s="5">
        <v>60791</v>
      </c>
      <c r="S2104" s="5">
        <v>270</v>
      </c>
      <c r="T2104" s="5">
        <v>270</v>
      </c>
      <c r="U2104" s="4" t="s">
        <v>5044</v>
      </c>
      <c r="V2104" s="4" t="s">
        <v>142</v>
      </c>
      <c r="W2104" s="4" t="s">
        <v>103</v>
      </c>
      <c r="X2104" s="4" t="s">
        <v>143</v>
      </c>
      <c r="Y2104" s="4" t="s">
        <v>103</v>
      </c>
      <c r="Z2104" t="str">
        <f t="shared" si="33"/>
        <v>Oct-23</v>
      </c>
    </row>
    <row r="2105" spans="1:26" ht="43.2" x14ac:dyDescent="0.3">
      <c r="A2105" s="10">
        <v>956</v>
      </c>
      <c r="B2105" s="4" t="s">
        <v>129</v>
      </c>
      <c r="C2105" s="4" t="s">
        <v>1335</v>
      </c>
      <c r="D2105" s="4" t="s">
        <v>6582</v>
      </c>
      <c r="E2105" s="4" t="s">
        <v>103</v>
      </c>
      <c r="F2105" s="4" t="s">
        <v>131</v>
      </c>
      <c r="G2105" s="4" t="s">
        <v>166</v>
      </c>
      <c r="H2105" s="4" t="s">
        <v>133</v>
      </c>
      <c r="I2105" s="5" t="s">
        <v>4027</v>
      </c>
      <c r="J2105" s="5" t="s">
        <v>576</v>
      </c>
      <c r="K2105" s="5" t="s">
        <v>4027</v>
      </c>
      <c r="L2105" s="5" t="s">
        <v>5091</v>
      </c>
      <c r="M2105" s="4" t="s">
        <v>263</v>
      </c>
      <c r="N2105" s="4" t="s">
        <v>6583</v>
      </c>
      <c r="O2105" s="4" t="s">
        <v>103</v>
      </c>
      <c r="P2105" s="4" t="s">
        <v>6583</v>
      </c>
      <c r="Q2105" s="4" t="s">
        <v>6584</v>
      </c>
      <c r="R2105" s="5">
        <v>60688</v>
      </c>
      <c r="S2105" s="5">
        <v>45</v>
      </c>
      <c r="T2105" s="5">
        <v>45</v>
      </c>
      <c r="U2105" s="4" t="s">
        <v>4479</v>
      </c>
      <c r="V2105" s="4" t="s">
        <v>151</v>
      </c>
      <c r="W2105" s="4" t="s">
        <v>103</v>
      </c>
      <c r="X2105" s="4" t="s">
        <v>143</v>
      </c>
      <c r="Y2105" s="4" t="s">
        <v>103</v>
      </c>
      <c r="Z2105" t="str">
        <f t="shared" si="33"/>
        <v>Sep-23</v>
      </c>
    </row>
    <row r="2106" spans="1:26" ht="43.2" x14ac:dyDescent="0.3">
      <c r="A2106" s="10">
        <v>957</v>
      </c>
      <c r="B2106" s="4" t="s">
        <v>129</v>
      </c>
      <c r="C2106" s="4" t="s">
        <v>130</v>
      </c>
      <c r="D2106" s="4" t="s">
        <v>1381</v>
      </c>
      <c r="E2106" s="4" t="s">
        <v>103</v>
      </c>
      <c r="F2106" s="4" t="s">
        <v>131</v>
      </c>
      <c r="G2106" s="4" t="s">
        <v>132</v>
      </c>
      <c r="H2106" s="4" t="s">
        <v>167</v>
      </c>
      <c r="I2106" s="5" t="s">
        <v>3967</v>
      </c>
      <c r="J2106" s="5" t="s">
        <v>759</v>
      </c>
      <c r="K2106" s="5" t="s">
        <v>3967</v>
      </c>
      <c r="L2106" s="5" t="s">
        <v>366</v>
      </c>
      <c r="M2106" s="4" t="s">
        <v>223</v>
      </c>
      <c r="N2106" s="4" t="s">
        <v>2485</v>
      </c>
      <c r="O2106" s="4" t="s">
        <v>103</v>
      </c>
      <c r="P2106" s="4" t="s">
        <v>1395</v>
      </c>
      <c r="Q2106" s="4" t="s">
        <v>6585</v>
      </c>
      <c r="R2106" s="5">
        <v>60300</v>
      </c>
      <c r="S2106" s="5">
        <v>15</v>
      </c>
      <c r="T2106" s="5">
        <v>15</v>
      </c>
      <c r="U2106" s="4" t="s">
        <v>103</v>
      </c>
      <c r="V2106" s="4" t="s">
        <v>151</v>
      </c>
      <c r="W2106" s="4" t="s">
        <v>103</v>
      </c>
      <c r="X2106" s="4" t="s">
        <v>143</v>
      </c>
      <c r="Y2106" s="4" t="s">
        <v>152</v>
      </c>
      <c r="Z2106" t="str">
        <f t="shared" si="33"/>
        <v>Sep-23</v>
      </c>
    </row>
    <row r="2107" spans="1:26" ht="57.6" x14ac:dyDescent="0.3">
      <c r="A2107" s="10">
        <v>958</v>
      </c>
      <c r="B2107" s="4" t="s">
        <v>129</v>
      </c>
      <c r="C2107" s="4" t="s">
        <v>130</v>
      </c>
      <c r="D2107" s="4" t="s">
        <v>1381</v>
      </c>
      <c r="E2107" s="4" t="s">
        <v>103</v>
      </c>
      <c r="F2107" s="4" t="s">
        <v>131</v>
      </c>
      <c r="G2107" s="4" t="s">
        <v>132</v>
      </c>
      <c r="H2107" s="4" t="s">
        <v>167</v>
      </c>
      <c r="I2107" s="5" t="s">
        <v>3977</v>
      </c>
      <c r="J2107" s="5" t="s">
        <v>191</v>
      </c>
      <c r="K2107" s="5" t="s">
        <v>3984</v>
      </c>
      <c r="L2107" s="5" t="s">
        <v>202</v>
      </c>
      <c r="M2107" s="4" t="s">
        <v>223</v>
      </c>
      <c r="N2107" s="4" t="s">
        <v>6586</v>
      </c>
      <c r="O2107" s="4" t="s">
        <v>170</v>
      </c>
      <c r="P2107" s="4" t="s">
        <v>6586</v>
      </c>
      <c r="Q2107" s="4" t="s">
        <v>6587</v>
      </c>
      <c r="R2107" s="5">
        <v>60323</v>
      </c>
      <c r="S2107" s="5">
        <v>150</v>
      </c>
      <c r="T2107" s="5">
        <v>150</v>
      </c>
      <c r="U2107" s="4" t="s">
        <v>6588</v>
      </c>
      <c r="V2107" s="4" t="s">
        <v>197</v>
      </c>
      <c r="W2107" s="4" t="s">
        <v>103</v>
      </c>
      <c r="X2107" s="4" t="s">
        <v>143</v>
      </c>
      <c r="Y2107" s="4" t="s">
        <v>152</v>
      </c>
      <c r="Z2107" t="str">
        <f t="shared" si="33"/>
        <v>Sep-23</v>
      </c>
    </row>
    <row r="2108" spans="1:26" ht="43.2" x14ac:dyDescent="0.3">
      <c r="A2108" s="10">
        <v>959</v>
      </c>
      <c r="B2108" s="4" t="s">
        <v>129</v>
      </c>
      <c r="C2108" s="4" t="s">
        <v>130</v>
      </c>
      <c r="D2108" s="4" t="s">
        <v>1381</v>
      </c>
      <c r="E2108" s="4" t="s">
        <v>103</v>
      </c>
      <c r="F2108" s="4" t="s">
        <v>131</v>
      </c>
      <c r="G2108" s="4" t="s">
        <v>132</v>
      </c>
      <c r="H2108" s="4" t="s">
        <v>167</v>
      </c>
      <c r="I2108" s="5" t="s">
        <v>4220</v>
      </c>
      <c r="J2108" s="5" t="s">
        <v>819</v>
      </c>
      <c r="K2108" s="5" t="s">
        <v>4220</v>
      </c>
      <c r="L2108" s="5" t="s">
        <v>234</v>
      </c>
      <c r="M2108" s="4" t="s">
        <v>223</v>
      </c>
      <c r="N2108" s="4" t="s">
        <v>6589</v>
      </c>
      <c r="O2108" s="4" t="s">
        <v>103</v>
      </c>
      <c r="P2108" s="4" t="s">
        <v>6590</v>
      </c>
      <c r="Q2108" s="4" t="s">
        <v>6591</v>
      </c>
      <c r="R2108" s="5">
        <v>60377</v>
      </c>
      <c r="S2108" s="5">
        <v>190</v>
      </c>
      <c r="T2108" s="5">
        <v>190</v>
      </c>
      <c r="U2108" s="4" t="s">
        <v>963</v>
      </c>
      <c r="V2108" s="4" t="s">
        <v>197</v>
      </c>
      <c r="W2108" s="4" t="s">
        <v>103</v>
      </c>
      <c r="X2108" s="4" t="s">
        <v>143</v>
      </c>
      <c r="Y2108" s="4" t="s">
        <v>152</v>
      </c>
      <c r="Z2108" t="str">
        <f t="shared" si="33"/>
        <v>Sep-23</v>
      </c>
    </row>
    <row r="2109" spans="1:26" ht="57.6" x14ac:dyDescent="0.3">
      <c r="A2109" s="10">
        <v>960</v>
      </c>
      <c r="B2109" s="4" t="s">
        <v>129</v>
      </c>
      <c r="C2109" s="4" t="s">
        <v>130</v>
      </c>
      <c r="D2109" s="4" t="s">
        <v>1381</v>
      </c>
      <c r="E2109" s="4" t="s">
        <v>103</v>
      </c>
      <c r="F2109" s="4" t="s">
        <v>131</v>
      </c>
      <c r="G2109" s="4" t="s">
        <v>132</v>
      </c>
      <c r="H2109" s="4" t="s">
        <v>167</v>
      </c>
      <c r="I2109" s="5" t="s">
        <v>4236</v>
      </c>
      <c r="J2109" s="5" t="s">
        <v>191</v>
      </c>
      <c r="K2109" s="5" t="s">
        <v>4006</v>
      </c>
      <c r="L2109" s="5" t="s">
        <v>550</v>
      </c>
      <c r="M2109" s="4" t="s">
        <v>223</v>
      </c>
      <c r="N2109" s="4" t="s">
        <v>6592</v>
      </c>
      <c r="O2109" s="4" t="s">
        <v>170</v>
      </c>
      <c r="P2109" s="4" t="s">
        <v>6592</v>
      </c>
      <c r="Q2109" s="4" t="s">
        <v>6593</v>
      </c>
      <c r="R2109" s="5">
        <v>60446</v>
      </c>
      <c r="S2109" s="5">
        <v>480</v>
      </c>
      <c r="T2109" s="5">
        <v>480</v>
      </c>
      <c r="U2109" s="4" t="s">
        <v>6594</v>
      </c>
      <c r="V2109" s="4" t="s">
        <v>197</v>
      </c>
      <c r="W2109" s="4" t="s">
        <v>103</v>
      </c>
      <c r="X2109" s="4" t="s">
        <v>143</v>
      </c>
      <c r="Y2109" s="4" t="s">
        <v>152</v>
      </c>
      <c r="Z2109" t="str">
        <f t="shared" si="33"/>
        <v>Sep-23</v>
      </c>
    </row>
    <row r="2110" spans="1:26" ht="57.6" x14ac:dyDescent="0.3">
      <c r="A2110" s="10">
        <v>961</v>
      </c>
      <c r="B2110" s="4" t="s">
        <v>129</v>
      </c>
      <c r="C2110" s="4" t="s">
        <v>130</v>
      </c>
      <c r="D2110" s="4" t="s">
        <v>1381</v>
      </c>
      <c r="E2110" s="4" t="s">
        <v>103</v>
      </c>
      <c r="F2110" s="4" t="s">
        <v>131</v>
      </c>
      <c r="G2110" s="4" t="s">
        <v>132</v>
      </c>
      <c r="H2110" s="4" t="s">
        <v>133</v>
      </c>
      <c r="I2110" s="5" t="s">
        <v>4010</v>
      </c>
      <c r="J2110" s="5" t="s">
        <v>427</v>
      </c>
      <c r="K2110" s="5" t="s">
        <v>4010</v>
      </c>
      <c r="L2110" s="5" t="s">
        <v>145</v>
      </c>
      <c r="M2110" s="4" t="s">
        <v>137</v>
      </c>
      <c r="N2110" s="4" t="s">
        <v>6595</v>
      </c>
      <c r="O2110" s="4" t="s">
        <v>103</v>
      </c>
      <c r="P2110" s="4" t="s">
        <v>6596</v>
      </c>
      <c r="Q2110" s="4" t="s">
        <v>6597</v>
      </c>
      <c r="R2110" s="5">
        <v>60461</v>
      </c>
      <c r="S2110" s="5">
        <v>150</v>
      </c>
      <c r="T2110" s="5">
        <v>150</v>
      </c>
      <c r="U2110" s="4" t="s">
        <v>4848</v>
      </c>
      <c r="V2110" s="4" t="s">
        <v>142</v>
      </c>
      <c r="W2110" s="4" t="s">
        <v>103</v>
      </c>
      <c r="X2110" s="4" t="s">
        <v>143</v>
      </c>
      <c r="Y2110" s="4" t="s">
        <v>159</v>
      </c>
      <c r="Z2110" t="str">
        <f t="shared" ref="Z2110:Z2173" si="34">IF(AND(DAY(K2110) = 1, V2110 = "Third Shift"), TEXT(K2110 - 1, "mmm-yy"), IF(MONTH(K2110) &lt;&gt; MONTH(I2110), TEXT(K2110, "mmm-yy"), TEXT(I2110, "mmm-yy")))</f>
        <v>Sep-23</v>
      </c>
    </row>
    <row r="2111" spans="1:26" ht="43.2" x14ac:dyDescent="0.3">
      <c r="A2111" s="10">
        <v>962</v>
      </c>
      <c r="B2111" s="4" t="s">
        <v>129</v>
      </c>
      <c r="C2111" s="4" t="s">
        <v>130</v>
      </c>
      <c r="D2111" s="4" t="s">
        <v>1381</v>
      </c>
      <c r="E2111" s="4" t="s">
        <v>103</v>
      </c>
      <c r="F2111" s="4" t="s">
        <v>131</v>
      </c>
      <c r="G2111" s="4" t="s">
        <v>132</v>
      </c>
      <c r="H2111" s="4" t="s">
        <v>167</v>
      </c>
      <c r="I2111" s="5" t="s">
        <v>4670</v>
      </c>
      <c r="J2111" s="5" t="s">
        <v>459</v>
      </c>
      <c r="K2111" s="5" t="s">
        <v>4670</v>
      </c>
      <c r="L2111" s="5" t="s">
        <v>695</v>
      </c>
      <c r="M2111" s="4" t="s">
        <v>203</v>
      </c>
      <c r="N2111" s="4" t="s">
        <v>6598</v>
      </c>
      <c r="O2111" s="4" t="s">
        <v>103</v>
      </c>
      <c r="P2111" s="4" t="s">
        <v>6598</v>
      </c>
      <c r="Q2111" s="4" t="s">
        <v>6599</v>
      </c>
      <c r="R2111" s="5">
        <v>60482</v>
      </c>
      <c r="S2111" s="5">
        <v>0</v>
      </c>
      <c r="T2111" s="5">
        <v>0</v>
      </c>
      <c r="U2111" s="4" t="s">
        <v>245</v>
      </c>
      <c r="V2111" s="4" t="s">
        <v>197</v>
      </c>
      <c r="W2111" s="4" t="s">
        <v>103</v>
      </c>
      <c r="X2111" s="4" t="s">
        <v>143</v>
      </c>
      <c r="Y2111" s="4" t="s">
        <v>152</v>
      </c>
      <c r="Z2111" t="str">
        <f t="shared" si="34"/>
        <v>Sep-23</v>
      </c>
    </row>
    <row r="2112" spans="1:26" ht="43.2" x14ac:dyDescent="0.3">
      <c r="A2112" s="10">
        <v>963</v>
      </c>
      <c r="B2112" s="4" t="s">
        <v>129</v>
      </c>
      <c r="C2112" s="4" t="s">
        <v>130</v>
      </c>
      <c r="D2112" s="4" t="s">
        <v>1381</v>
      </c>
      <c r="E2112" s="4" t="s">
        <v>103</v>
      </c>
      <c r="F2112" s="4" t="s">
        <v>131</v>
      </c>
      <c r="G2112" s="4" t="s">
        <v>132</v>
      </c>
      <c r="H2112" s="4" t="s">
        <v>167</v>
      </c>
      <c r="I2112" s="5" t="s">
        <v>4250</v>
      </c>
      <c r="J2112" s="5" t="s">
        <v>183</v>
      </c>
      <c r="K2112" s="5" t="s">
        <v>4250</v>
      </c>
      <c r="L2112" s="5" t="s">
        <v>664</v>
      </c>
      <c r="M2112" s="4" t="s">
        <v>223</v>
      </c>
      <c r="N2112" s="4" t="s">
        <v>6600</v>
      </c>
      <c r="O2112" s="4" t="s">
        <v>103</v>
      </c>
      <c r="P2112" s="4" t="s">
        <v>6601</v>
      </c>
      <c r="Q2112" s="4" t="s">
        <v>6602</v>
      </c>
      <c r="R2112" s="5">
        <v>60595</v>
      </c>
      <c r="S2112" s="5">
        <v>60</v>
      </c>
      <c r="T2112" s="5">
        <v>60</v>
      </c>
      <c r="U2112" s="4" t="s">
        <v>950</v>
      </c>
      <c r="V2112" s="4" t="s">
        <v>142</v>
      </c>
      <c r="W2112" s="4" t="s">
        <v>103</v>
      </c>
      <c r="X2112" s="4" t="s">
        <v>143</v>
      </c>
      <c r="Y2112" s="4">
        <v>66705</v>
      </c>
      <c r="Z2112" t="str">
        <f t="shared" si="34"/>
        <v>Sep-23</v>
      </c>
    </row>
    <row r="2113" spans="1:26" ht="57.6" x14ac:dyDescent="0.3">
      <c r="A2113" s="10">
        <v>964</v>
      </c>
      <c r="B2113" s="4" t="s">
        <v>129</v>
      </c>
      <c r="C2113" s="4" t="s">
        <v>130</v>
      </c>
      <c r="D2113" s="4" t="s">
        <v>1381</v>
      </c>
      <c r="E2113" s="4" t="s">
        <v>103</v>
      </c>
      <c r="F2113" s="4" t="s">
        <v>131</v>
      </c>
      <c r="G2113" s="4" t="s">
        <v>132</v>
      </c>
      <c r="H2113" s="4" t="s">
        <v>167</v>
      </c>
      <c r="I2113" s="5" t="s">
        <v>4282</v>
      </c>
      <c r="J2113" s="5" t="s">
        <v>192</v>
      </c>
      <c r="K2113" s="5" t="s">
        <v>4027</v>
      </c>
      <c r="L2113" s="5" t="s">
        <v>331</v>
      </c>
      <c r="M2113" s="4" t="s">
        <v>223</v>
      </c>
      <c r="N2113" s="4" t="s">
        <v>6603</v>
      </c>
      <c r="O2113" s="4" t="s">
        <v>170</v>
      </c>
      <c r="P2113" s="4" t="s">
        <v>6603</v>
      </c>
      <c r="Q2113" s="4" t="s">
        <v>6604</v>
      </c>
      <c r="R2113" s="5">
        <v>60685</v>
      </c>
      <c r="S2113" s="5">
        <v>180</v>
      </c>
      <c r="T2113" s="5">
        <v>180</v>
      </c>
      <c r="U2113" s="4" t="s">
        <v>173</v>
      </c>
      <c r="V2113" s="4" t="s">
        <v>197</v>
      </c>
      <c r="W2113" s="4" t="s">
        <v>103</v>
      </c>
      <c r="X2113" s="4" t="s">
        <v>143</v>
      </c>
      <c r="Y2113" s="4">
        <v>66742</v>
      </c>
      <c r="Z2113" t="str">
        <f t="shared" si="34"/>
        <v>Sep-23</v>
      </c>
    </row>
    <row r="2114" spans="1:26" ht="57.6" x14ac:dyDescent="0.3">
      <c r="A2114" s="10">
        <v>965</v>
      </c>
      <c r="B2114" s="4" t="s">
        <v>129</v>
      </c>
      <c r="C2114" s="4" t="s">
        <v>130</v>
      </c>
      <c r="D2114" s="4" t="s">
        <v>1381</v>
      </c>
      <c r="E2114" s="4" t="s">
        <v>103</v>
      </c>
      <c r="F2114" s="4" t="s">
        <v>131</v>
      </c>
      <c r="G2114" s="4" t="s">
        <v>166</v>
      </c>
      <c r="H2114" s="4" t="s">
        <v>167</v>
      </c>
      <c r="I2114" s="5" t="s">
        <v>4282</v>
      </c>
      <c r="J2114" s="5" t="s">
        <v>202</v>
      </c>
      <c r="K2114" s="5" t="s">
        <v>4282</v>
      </c>
      <c r="L2114" s="5" t="s">
        <v>331</v>
      </c>
      <c r="M2114" s="4" t="s">
        <v>168</v>
      </c>
      <c r="N2114" s="4" t="s">
        <v>6603</v>
      </c>
      <c r="O2114" s="4" t="s">
        <v>6605</v>
      </c>
      <c r="P2114" s="4" t="s">
        <v>6603</v>
      </c>
      <c r="Q2114" s="4" t="s">
        <v>6606</v>
      </c>
      <c r="R2114" s="5">
        <v>60684</v>
      </c>
      <c r="S2114" s="5">
        <v>120</v>
      </c>
      <c r="T2114" s="5">
        <v>120</v>
      </c>
      <c r="U2114" s="4" t="s">
        <v>173</v>
      </c>
      <c r="V2114" s="4" t="s">
        <v>197</v>
      </c>
      <c r="W2114" s="4" t="s">
        <v>103</v>
      </c>
      <c r="X2114" s="4" t="s">
        <v>143</v>
      </c>
      <c r="Y2114" s="4" t="s">
        <v>103</v>
      </c>
      <c r="Z2114" t="str">
        <f t="shared" si="34"/>
        <v>Sep-23</v>
      </c>
    </row>
    <row r="2115" spans="1:26" ht="43.2" x14ac:dyDescent="0.3">
      <c r="A2115" s="10">
        <v>966</v>
      </c>
      <c r="B2115" s="4" t="s">
        <v>129</v>
      </c>
      <c r="C2115" s="4" t="s">
        <v>130</v>
      </c>
      <c r="D2115" s="4" t="s">
        <v>1381</v>
      </c>
      <c r="E2115" s="4" t="s">
        <v>103</v>
      </c>
      <c r="F2115" s="4" t="s">
        <v>131</v>
      </c>
      <c r="G2115" s="4" t="s">
        <v>132</v>
      </c>
      <c r="H2115" s="4" t="s">
        <v>133</v>
      </c>
      <c r="I2115" s="5" t="s">
        <v>4027</v>
      </c>
      <c r="J2115" s="5" t="s">
        <v>459</v>
      </c>
      <c r="K2115" s="5" t="s">
        <v>4027</v>
      </c>
      <c r="L2115" s="5" t="s">
        <v>695</v>
      </c>
      <c r="M2115" s="4" t="s">
        <v>137</v>
      </c>
      <c r="N2115" s="4" t="s">
        <v>6607</v>
      </c>
      <c r="O2115" s="4" t="s">
        <v>103</v>
      </c>
      <c r="P2115" s="4" t="s">
        <v>6607</v>
      </c>
      <c r="Q2115" s="4" t="s">
        <v>5138</v>
      </c>
      <c r="R2115" s="5">
        <v>60708</v>
      </c>
      <c r="S2115" s="5">
        <v>30</v>
      </c>
      <c r="T2115" s="5">
        <v>30</v>
      </c>
      <c r="U2115" s="4" t="s">
        <v>165</v>
      </c>
      <c r="V2115" s="4" t="s">
        <v>197</v>
      </c>
      <c r="W2115" s="4" t="s">
        <v>103</v>
      </c>
      <c r="X2115" s="4" t="s">
        <v>143</v>
      </c>
      <c r="Y2115" s="4" t="s">
        <v>395</v>
      </c>
      <c r="Z2115" t="str">
        <f t="shared" si="34"/>
        <v>Sep-23</v>
      </c>
    </row>
    <row r="2116" spans="1:26" ht="43.2" x14ac:dyDescent="0.3">
      <c r="A2116" s="10">
        <v>967</v>
      </c>
      <c r="B2116" s="4" t="s">
        <v>129</v>
      </c>
      <c r="C2116" s="4" t="s">
        <v>130</v>
      </c>
      <c r="D2116" s="4" t="s">
        <v>1381</v>
      </c>
      <c r="E2116" s="4" t="s">
        <v>103</v>
      </c>
      <c r="F2116" s="4" t="s">
        <v>131</v>
      </c>
      <c r="G2116" s="4" t="s">
        <v>132</v>
      </c>
      <c r="H2116" s="4" t="s">
        <v>133</v>
      </c>
      <c r="I2116" s="5" t="s">
        <v>4042</v>
      </c>
      <c r="J2116" s="5" t="s">
        <v>409</v>
      </c>
      <c r="K2116" s="5" t="s">
        <v>4042</v>
      </c>
      <c r="L2116" s="5" t="s">
        <v>192</v>
      </c>
      <c r="M2116" s="4" t="s">
        <v>137</v>
      </c>
      <c r="N2116" s="4" t="s">
        <v>6608</v>
      </c>
      <c r="O2116" s="4" t="s">
        <v>103</v>
      </c>
      <c r="P2116" s="4" t="s">
        <v>6609</v>
      </c>
      <c r="Q2116" s="4" t="s">
        <v>6610</v>
      </c>
      <c r="R2116" s="5">
        <v>60776</v>
      </c>
      <c r="S2116" s="5">
        <v>45</v>
      </c>
      <c r="T2116" s="5">
        <v>45</v>
      </c>
      <c r="U2116" s="4" t="s">
        <v>1985</v>
      </c>
      <c r="V2116" s="4" t="s">
        <v>197</v>
      </c>
      <c r="W2116" s="4" t="s">
        <v>103</v>
      </c>
      <c r="X2116" s="4" t="s">
        <v>143</v>
      </c>
      <c r="Y2116" s="4" t="s">
        <v>1234</v>
      </c>
      <c r="Z2116" t="str">
        <f t="shared" si="34"/>
        <v>Oct-23</v>
      </c>
    </row>
    <row r="2117" spans="1:26" ht="43.2" x14ac:dyDescent="0.3">
      <c r="A2117" s="10">
        <v>968</v>
      </c>
      <c r="B2117" s="4" t="s">
        <v>129</v>
      </c>
      <c r="C2117" s="4" t="s">
        <v>130</v>
      </c>
      <c r="D2117" s="4" t="s">
        <v>1381</v>
      </c>
      <c r="E2117" s="4" t="s">
        <v>103</v>
      </c>
      <c r="F2117" s="4" t="s">
        <v>131</v>
      </c>
      <c r="G2117" s="4" t="s">
        <v>132</v>
      </c>
      <c r="H2117" s="4" t="s">
        <v>133</v>
      </c>
      <c r="I2117" s="5" t="s">
        <v>4421</v>
      </c>
      <c r="J2117" s="5" t="s">
        <v>550</v>
      </c>
      <c r="K2117" s="5" t="s">
        <v>4421</v>
      </c>
      <c r="L2117" s="5" t="s">
        <v>136</v>
      </c>
      <c r="M2117" s="4" t="s">
        <v>137</v>
      </c>
      <c r="N2117" s="4" t="s">
        <v>6611</v>
      </c>
      <c r="O2117" s="4" t="s">
        <v>103</v>
      </c>
      <c r="P2117" s="4" t="s">
        <v>6612</v>
      </c>
      <c r="Q2117" s="4" t="s">
        <v>6613</v>
      </c>
      <c r="R2117" s="5">
        <v>60844</v>
      </c>
      <c r="S2117" s="5">
        <v>300</v>
      </c>
      <c r="T2117" s="5">
        <v>300</v>
      </c>
      <c r="U2117" s="4" t="s">
        <v>4471</v>
      </c>
      <c r="V2117" s="4" t="s">
        <v>142</v>
      </c>
      <c r="W2117" s="4" t="s">
        <v>103</v>
      </c>
      <c r="X2117" s="4" t="s">
        <v>143</v>
      </c>
      <c r="Y2117" s="4">
        <v>66784</v>
      </c>
      <c r="Z2117" t="str">
        <f t="shared" si="34"/>
        <v>Oct-23</v>
      </c>
    </row>
    <row r="2118" spans="1:26" ht="43.2" x14ac:dyDescent="0.3">
      <c r="A2118" s="10">
        <v>969</v>
      </c>
      <c r="B2118" s="4" t="s">
        <v>129</v>
      </c>
      <c r="C2118" s="4" t="s">
        <v>130</v>
      </c>
      <c r="D2118" s="4" t="s">
        <v>1381</v>
      </c>
      <c r="E2118" s="4" t="s">
        <v>103</v>
      </c>
      <c r="F2118" s="4" t="s">
        <v>131</v>
      </c>
      <c r="G2118" s="4" t="s">
        <v>132</v>
      </c>
      <c r="H2118" s="4" t="s">
        <v>167</v>
      </c>
      <c r="I2118" s="5" t="s">
        <v>4113</v>
      </c>
      <c r="J2118" s="5" t="s">
        <v>4467</v>
      </c>
      <c r="K2118" s="5" t="s">
        <v>4113</v>
      </c>
      <c r="L2118" s="5" t="s">
        <v>1752</v>
      </c>
      <c r="M2118" s="4" t="s">
        <v>223</v>
      </c>
      <c r="N2118" s="4" t="s">
        <v>6614</v>
      </c>
      <c r="O2118" s="4" t="s">
        <v>103</v>
      </c>
      <c r="P2118" s="4" t="s">
        <v>6615</v>
      </c>
      <c r="Q2118" s="4" t="s">
        <v>6616</v>
      </c>
      <c r="R2118" s="5">
        <v>61074</v>
      </c>
      <c r="S2118" s="5">
        <v>30</v>
      </c>
      <c r="T2118" s="5">
        <v>30</v>
      </c>
      <c r="U2118" s="4" t="s">
        <v>4793</v>
      </c>
      <c r="V2118" s="4" t="s">
        <v>151</v>
      </c>
      <c r="W2118" s="4" t="s">
        <v>103</v>
      </c>
      <c r="X2118" s="4" t="s">
        <v>143</v>
      </c>
      <c r="Y2118" s="4" t="s">
        <v>152</v>
      </c>
      <c r="Z2118" t="str">
        <f t="shared" si="34"/>
        <v>Nov-23</v>
      </c>
    </row>
    <row r="2119" spans="1:26" ht="43.2" x14ac:dyDescent="0.3">
      <c r="A2119" s="10">
        <v>970</v>
      </c>
      <c r="B2119" s="4" t="s">
        <v>129</v>
      </c>
      <c r="C2119" s="4" t="s">
        <v>130</v>
      </c>
      <c r="D2119" s="4" t="s">
        <v>1381</v>
      </c>
      <c r="E2119" s="4" t="s">
        <v>103</v>
      </c>
      <c r="F2119" s="4" t="s">
        <v>131</v>
      </c>
      <c r="G2119" s="4" t="s">
        <v>132</v>
      </c>
      <c r="H2119" s="4" t="s">
        <v>167</v>
      </c>
      <c r="I2119" s="5" t="s">
        <v>4205</v>
      </c>
      <c r="J2119" s="5" t="s">
        <v>160</v>
      </c>
      <c r="K2119" s="5" t="s">
        <v>4205</v>
      </c>
      <c r="L2119" s="5" t="s">
        <v>161</v>
      </c>
      <c r="M2119" s="4" t="s">
        <v>223</v>
      </c>
      <c r="N2119" s="4" t="s">
        <v>3152</v>
      </c>
      <c r="O2119" s="4" t="s">
        <v>103</v>
      </c>
      <c r="P2119" s="4" t="s">
        <v>3152</v>
      </c>
      <c r="Q2119" s="4" t="s">
        <v>5547</v>
      </c>
      <c r="R2119" s="5">
        <v>61168</v>
      </c>
      <c r="S2119" s="5">
        <v>30</v>
      </c>
      <c r="T2119" s="5">
        <v>30</v>
      </c>
      <c r="U2119" s="4" t="s">
        <v>1334</v>
      </c>
      <c r="V2119" s="4" t="s">
        <v>142</v>
      </c>
      <c r="W2119" s="4" t="s">
        <v>103</v>
      </c>
      <c r="X2119" s="4" t="s">
        <v>143</v>
      </c>
      <c r="Y2119" s="4" t="s">
        <v>152</v>
      </c>
      <c r="Z2119" t="str">
        <f t="shared" si="34"/>
        <v>Nov-23</v>
      </c>
    </row>
    <row r="2120" spans="1:26" ht="57.6" x14ac:dyDescent="0.3">
      <c r="A2120" s="10">
        <v>971</v>
      </c>
      <c r="B2120" s="4" t="s">
        <v>129</v>
      </c>
      <c r="C2120" s="4" t="s">
        <v>130</v>
      </c>
      <c r="D2120" s="4" t="s">
        <v>1381</v>
      </c>
      <c r="E2120" s="4" t="s">
        <v>103</v>
      </c>
      <c r="F2120" s="4" t="s">
        <v>131</v>
      </c>
      <c r="G2120" s="4" t="s">
        <v>166</v>
      </c>
      <c r="H2120" s="4" t="s">
        <v>167</v>
      </c>
      <c r="I2120" s="5" t="s">
        <v>4205</v>
      </c>
      <c r="J2120" s="5" t="s">
        <v>136</v>
      </c>
      <c r="K2120" s="5" t="s">
        <v>4205</v>
      </c>
      <c r="L2120" s="5" t="s">
        <v>1492</v>
      </c>
      <c r="M2120" s="4" t="s">
        <v>168</v>
      </c>
      <c r="N2120" s="4" t="s">
        <v>6617</v>
      </c>
      <c r="O2120" s="4" t="s">
        <v>170</v>
      </c>
      <c r="P2120" s="4" t="s">
        <v>6617</v>
      </c>
      <c r="Q2120" s="4" t="s">
        <v>6618</v>
      </c>
      <c r="R2120" s="5">
        <v>61114</v>
      </c>
      <c r="S2120" s="5">
        <v>20</v>
      </c>
      <c r="T2120" s="5">
        <v>20</v>
      </c>
      <c r="U2120" s="4" t="s">
        <v>239</v>
      </c>
      <c r="V2120" s="4" t="s">
        <v>142</v>
      </c>
      <c r="W2120" s="4" t="s">
        <v>103</v>
      </c>
      <c r="X2120" s="4" t="s">
        <v>143</v>
      </c>
      <c r="Y2120" s="4" t="s">
        <v>103</v>
      </c>
      <c r="Z2120" t="str">
        <f t="shared" si="34"/>
        <v>Nov-23</v>
      </c>
    </row>
    <row r="2121" spans="1:26" ht="57.6" x14ac:dyDescent="0.3">
      <c r="A2121" s="10">
        <v>972</v>
      </c>
      <c r="B2121" s="4" t="s">
        <v>129</v>
      </c>
      <c r="C2121" s="4" t="s">
        <v>130</v>
      </c>
      <c r="D2121" s="4" t="s">
        <v>1381</v>
      </c>
      <c r="E2121" s="4" t="s">
        <v>103</v>
      </c>
      <c r="F2121" s="4" t="s">
        <v>131</v>
      </c>
      <c r="G2121" s="4" t="s">
        <v>132</v>
      </c>
      <c r="H2121" s="4" t="s">
        <v>167</v>
      </c>
      <c r="I2121" s="5" t="s">
        <v>4134</v>
      </c>
      <c r="J2121" s="5" t="s">
        <v>1112</v>
      </c>
      <c r="K2121" s="5" t="s">
        <v>4134</v>
      </c>
      <c r="L2121" s="5" t="s">
        <v>3303</v>
      </c>
      <c r="M2121" s="4" t="s">
        <v>223</v>
      </c>
      <c r="N2121" s="4" t="s">
        <v>5510</v>
      </c>
      <c r="O2121" s="4" t="s">
        <v>170</v>
      </c>
      <c r="P2121" s="4" t="s">
        <v>5510</v>
      </c>
      <c r="Q2121" s="4" t="s">
        <v>5511</v>
      </c>
      <c r="R2121" s="5">
        <v>61247</v>
      </c>
      <c r="S2121" s="5">
        <v>30</v>
      </c>
      <c r="T2121" s="5">
        <v>30</v>
      </c>
      <c r="U2121" s="4" t="s">
        <v>417</v>
      </c>
      <c r="V2121" s="4" t="s">
        <v>197</v>
      </c>
      <c r="W2121" s="4" t="s">
        <v>103</v>
      </c>
      <c r="X2121" s="4" t="s">
        <v>143</v>
      </c>
      <c r="Y2121" s="4" t="s">
        <v>6619</v>
      </c>
      <c r="Z2121" t="str">
        <f t="shared" si="34"/>
        <v>Nov-23</v>
      </c>
    </row>
    <row r="2122" spans="1:26" ht="43.2" x14ac:dyDescent="0.3">
      <c r="A2122" s="10">
        <v>973</v>
      </c>
      <c r="B2122" s="4" t="s">
        <v>129</v>
      </c>
      <c r="C2122" s="4" t="s">
        <v>130</v>
      </c>
      <c r="D2122" s="4" t="s">
        <v>1381</v>
      </c>
      <c r="E2122" s="4" t="s">
        <v>103</v>
      </c>
      <c r="F2122" s="4" t="s">
        <v>131</v>
      </c>
      <c r="G2122" s="4" t="s">
        <v>166</v>
      </c>
      <c r="H2122" s="4" t="s">
        <v>133</v>
      </c>
      <c r="I2122" s="5" t="s">
        <v>5194</v>
      </c>
      <c r="J2122" s="5" t="s">
        <v>246</v>
      </c>
      <c r="K2122" s="5" t="s">
        <v>5194</v>
      </c>
      <c r="L2122" s="5" t="s">
        <v>1912</v>
      </c>
      <c r="M2122" s="4" t="s">
        <v>263</v>
      </c>
      <c r="N2122" s="4" t="s">
        <v>6620</v>
      </c>
      <c r="O2122" s="4" t="s">
        <v>103</v>
      </c>
      <c r="P2122" s="4" t="s">
        <v>6621</v>
      </c>
      <c r="Q2122" s="4" t="s">
        <v>6622</v>
      </c>
      <c r="R2122" s="5">
        <v>61264</v>
      </c>
      <c r="S2122" s="5">
        <v>45</v>
      </c>
      <c r="T2122" s="5">
        <v>45</v>
      </c>
      <c r="U2122" s="4" t="s">
        <v>6623</v>
      </c>
      <c r="V2122" s="4" t="s">
        <v>151</v>
      </c>
      <c r="W2122" s="4" t="s">
        <v>103</v>
      </c>
      <c r="X2122" s="4" t="s">
        <v>143</v>
      </c>
      <c r="Y2122" s="4" t="s">
        <v>103</v>
      </c>
      <c r="Z2122" t="str">
        <f t="shared" si="34"/>
        <v>Nov-23</v>
      </c>
    </row>
    <row r="2123" spans="1:26" ht="43.2" x14ac:dyDescent="0.3">
      <c r="A2123" s="10">
        <v>974</v>
      </c>
      <c r="B2123" s="4" t="s">
        <v>129</v>
      </c>
      <c r="C2123" s="4" t="s">
        <v>130</v>
      </c>
      <c r="D2123" s="4" t="s">
        <v>1381</v>
      </c>
      <c r="E2123" s="4" t="s">
        <v>103</v>
      </c>
      <c r="F2123" s="4" t="s">
        <v>131</v>
      </c>
      <c r="G2123" s="4" t="s">
        <v>132</v>
      </c>
      <c r="H2123" s="4" t="s">
        <v>167</v>
      </c>
      <c r="I2123" s="5" t="s">
        <v>4499</v>
      </c>
      <c r="J2123" s="5" t="s">
        <v>487</v>
      </c>
      <c r="K2123" s="5" t="s">
        <v>4499</v>
      </c>
      <c r="L2123" s="5" t="s">
        <v>176</v>
      </c>
      <c r="M2123" s="4" t="s">
        <v>223</v>
      </c>
      <c r="N2123" s="4" t="s">
        <v>1395</v>
      </c>
      <c r="O2123" s="4" t="s">
        <v>103</v>
      </c>
      <c r="P2123" s="4" t="s">
        <v>1395</v>
      </c>
      <c r="Q2123" s="4" t="s">
        <v>6624</v>
      </c>
      <c r="R2123" s="5">
        <v>61296</v>
      </c>
      <c r="S2123" s="5">
        <v>30</v>
      </c>
      <c r="T2123" s="5">
        <v>30</v>
      </c>
      <c r="U2123" s="4" t="s">
        <v>103</v>
      </c>
      <c r="V2123" s="4" t="s">
        <v>142</v>
      </c>
      <c r="W2123" s="4" t="s">
        <v>103</v>
      </c>
      <c r="X2123" s="4" t="s">
        <v>143</v>
      </c>
      <c r="Y2123" s="4" t="s">
        <v>152</v>
      </c>
      <c r="Z2123" t="str">
        <f t="shared" si="34"/>
        <v>Dec-23</v>
      </c>
    </row>
    <row r="2124" spans="1:26" ht="43.2" x14ac:dyDescent="0.3">
      <c r="A2124" s="10">
        <v>975</v>
      </c>
      <c r="B2124" s="4" t="s">
        <v>129</v>
      </c>
      <c r="C2124" s="4" t="s">
        <v>130</v>
      </c>
      <c r="D2124" s="4" t="s">
        <v>1381</v>
      </c>
      <c r="E2124" s="4" t="s">
        <v>103</v>
      </c>
      <c r="F2124" s="4" t="s">
        <v>131</v>
      </c>
      <c r="G2124" s="4" t="s">
        <v>132</v>
      </c>
      <c r="H2124" s="4" t="s">
        <v>167</v>
      </c>
      <c r="I2124" s="5" t="s">
        <v>4511</v>
      </c>
      <c r="J2124" s="5" t="s">
        <v>652</v>
      </c>
      <c r="K2124" s="5" t="s">
        <v>4511</v>
      </c>
      <c r="L2124" s="5" t="s">
        <v>160</v>
      </c>
      <c r="M2124" s="4" t="s">
        <v>223</v>
      </c>
      <c r="N2124" s="4" t="s">
        <v>3152</v>
      </c>
      <c r="O2124" s="4" t="s">
        <v>103</v>
      </c>
      <c r="P2124" s="4" t="s">
        <v>3152</v>
      </c>
      <c r="Q2124" s="4" t="s">
        <v>6625</v>
      </c>
      <c r="R2124" s="5">
        <v>61341</v>
      </c>
      <c r="S2124" s="5">
        <v>30</v>
      </c>
      <c r="T2124" s="5">
        <v>30</v>
      </c>
      <c r="U2124" s="4" t="s">
        <v>245</v>
      </c>
      <c r="V2124" s="4" t="s">
        <v>142</v>
      </c>
      <c r="W2124" s="4" t="s">
        <v>103</v>
      </c>
      <c r="X2124" s="4" t="s">
        <v>143</v>
      </c>
      <c r="Y2124" s="4" t="s">
        <v>152</v>
      </c>
      <c r="Z2124" t="str">
        <f t="shared" si="34"/>
        <v>Dec-23</v>
      </c>
    </row>
    <row r="2125" spans="1:26" ht="43.2" x14ac:dyDescent="0.3">
      <c r="A2125" s="10">
        <v>976</v>
      </c>
      <c r="B2125" s="4" t="s">
        <v>129</v>
      </c>
      <c r="C2125" s="4" t="s">
        <v>130</v>
      </c>
      <c r="D2125" s="4" t="s">
        <v>1381</v>
      </c>
      <c r="E2125" s="4" t="s">
        <v>103</v>
      </c>
      <c r="F2125" s="4" t="s">
        <v>131</v>
      </c>
      <c r="G2125" s="4" t="s">
        <v>166</v>
      </c>
      <c r="H2125" s="4" t="s">
        <v>133</v>
      </c>
      <c r="I2125" s="5" t="s">
        <v>4156</v>
      </c>
      <c r="J2125" s="5" t="s">
        <v>315</v>
      </c>
      <c r="K2125" s="5" t="s">
        <v>4156</v>
      </c>
      <c r="L2125" s="5" t="s">
        <v>200</v>
      </c>
      <c r="M2125" s="4" t="s">
        <v>263</v>
      </c>
      <c r="N2125" s="4" t="s">
        <v>6626</v>
      </c>
      <c r="O2125" s="4" t="s">
        <v>103</v>
      </c>
      <c r="P2125" s="4" t="s">
        <v>6627</v>
      </c>
      <c r="Q2125" s="4" t="s">
        <v>938</v>
      </c>
      <c r="R2125" s="5">
        <v>61382</v>
      </c>
      <c r="S2125" s="5">
        <v>30</v>
      </c>
      <c r="T2125" s="5">
        <v>30</v>
      </c>
      <c r="U2125" s="4" t="s">
        <v>4361</v>
      </c>
      <c r="V2125" s="4" t="s">
        <v>197</v>
      </c>
      <c r="W2125" s="4" t="s">
        <v>103</v>
      </c>
      <c r="X2125" s="4" t="s">
        <v>143</v>
      </c>
      <c r="Y2125" s="4" t="s">
        <v>103</v>
      </c>
      <c r="Z2125" t="str">
        <f t="shared" si="34"/>
        <v>Dec-23</v>
      </c>
    </row>
    <row r="2126" spans="1:26" ht="43.2" x14ac:dyDescent="0.3">
      <c r="A2126" s="10">
        <v>977</v>
      </c>
      <c r="B2126" s="4" t="s">
        <v>129</v>
      </c>
      <c r="C2126" s="4" t="s">
        <v>1307</v>
      </c>
      <c r="D2126" s="4" t="s">
        <v>2537</v>
      </c>
      <c r="E2126" s="4" t="s">
        <v>103</v>
      </c>
      <c r="F2126" s="4" t="s">
        <v>131</v>
      </c>
      <c r="G2126" s="4" t="s">
        <v>166</v>
      </c>
      <c r="H2126" s="4" t="s">
        <v>167</v>
      </c>
      <c r="I2126" s="5" t="s">
        <v>4211</v>
      </c>
      <c r="J2126" s="5" t="s">
        <v>160</v>
      </c>
      <c r="K2126" s="5" t="s">
        <v>4211</v>
      </c>
      <c r="L2126" s="5" t="s">
        <v>621</v>
      </c>
      <c r="M2126" s="4" t="s">
        <v>168</v>
      </c>
      <c r="N2126" s="4" t="s">
        <v>6628</v>
      </c>
      <c r="O2126" s="4" t="s">
        <v>103</v>
      </c>
      <c r="P2126" s="4" t="s">
        <v>6629</v>
      </c>
      <c r="Q2126" s="4" t="s">
        <v>6630</v>
      </c>
      <c r="R2126" s="5">
        <v>61154</v>
      </c>
      <c r="S2126" s="5">
        <v>540</v>
      </c>
      <c r="T2126" s="5">
        <v>540</v>
      </c>
      <c r="U2126" s="4" t="s">
        <v>6631</v>
      </c>
      <c r="V2126" s="4" t="s">
        <v>142</v>
      </c>
      <c r="W2126" s="4" t="s">
        <v>103</v>
      </c>
      <c r="X2126" s="4" t="s">
        <v>143</v>
      </c>
      <c r="Y2126" s="4" t="s">
        <v>152</v>
      </c>
      <c r="Z2126" t="str">
        <f t="shared" si="34"/>
        <v>Nov-23</v>
      </c>
    </row>
    <row r="2127" spans="1:26" ht="57.6" x14ac:dyDescent="0.3">
      <c r="A2127" s="10">
        <v>978</v>
      </c>
      <c r="B2127" s="4" t="s">
        <v>129</v>
      </c>
      <c r="C2127" s="4" t="s">
        <v>1307</v>
      </c>
      <c r="D2127" s="4" t="s">
        <v>2537</v>
      </c>
      <c r="E2127" s="4" t="s">
        <v>103</v>
      </c>
      <c r="F2127" s="4" t="s">
        <v>131</v>
      </c>
      <c r="G2127" s="4" t="s">
        <v>132</v>
      </c>
      <c r="H2127" s="4" t="s">
        <v>167</v>
      </c>
      <c r="I2127" s="5" t="s">
        <v>5434</v>
      </c>
      <c r="J2127" s="5" t="s">
        <v>550</v>
      </c>
      <c r="K2127" s="5" t="s">
        <v>5434</v>
      </c>
      <c r="L2127" s="5" t="s">
        <v>474</v>
      </c>
      <c r="M2127" s="4" t="s">
        <v>223</v>
      </c>
      <c r="N2127" s="4" t="s">
        <v>6632</v>
      </c>
      <c r="O2127" s="4" t="s">
        <v>103</v>
      </c>
      <c r="P2127" s="4" t="s">
        <v>6632</v>
      </c>
      <c r="Q2127" s="4" t="s">
        <v>6633</v>
      </c>
      <c r="R2127" s="5">
        <v>61158</v>
      </c>
      <c r="S2127" s="5">
        <v>450</v>
      </c>
      <c r="T2127" s="5">
        <v>450</v>
      </c>
      <c r="U2127" s="4" t="s">
        <v>103</v>
      </c>
      <c r="V2127" s="4" t="s">
        <v>142</v>
      </c>
      <c r="W2127" s="4" t="s">
        <v>103</v>
      </c>
      <c r="X2127" s="4" t="s">
        <v>143</v>
      </c>
      <c r="Y2127" s="4" t="s">
        <v>152</v>
      </c>
      <c r="Z2127" t="str">
        <f t="shared" si="34"/>
        <v>Nov-23</v>
      </c>
    </row>
    <row r="2128" spans="1:26" ht="57.6" x14ac:dyDescent="0.3">
      <c r="A2128" s="10">
        <v>979</v>
      </c>
      <c r="B2128" s="4" t="s">
        <v>129</v>
      </c>
      <c r="C2128" s="4" t="s">
        <v>1307</v>
      </c>
      <c r="D2128" s="4" t="s">
        <v>2537</v>
      </c>
      <c r="E2128" s="4" t="s">
        <v>103</v>
      </c>
      <c r="F2128" s="4" t="s">
        <v>131</v>
      </c>
      <c r="G2128" s="4" t="s">
        <v>166</v>
      </c>
      <c r="H2128" s="4" t="s">
        <v>167</v>
      </c>
      <c r="I2128" s="5" t="s">
        <v>4130</v>
      </c>
      <c r="J2128" s="5" t="s">
        <v>487</v>
      </c>
      <c r="K2128" s="5" t="s">
        <v>4130</v>
      </c>
      <c r="L2128" s="5" t="s">
        <v>145</v>
      </c>
      <c r="M2128" s="4" t="s">
        <v>168</v>
      </c>
      <c r="N2128" s="4" t="s">
        <v>6634</v>
      </c>
      <c r="O2128" s="4" t="s">
        <v>170</v>
      </c>
      <c r="P2128" s="4" t="s">
        <v>6635</v>
      </c>
      <c r="Q2128" s="4" t="s">
        <v>6636</v>
      </c>
      <c r="R2128" s="5">
        <v>61180</v>
      </c>
      <c r="S2128" s="5">
        <v>120</v>
      </c>
      <c r="T2128" s="5">
        <v>120</v>
      </c>
      <c r="U2128" s="4" t="s">
        <v>6637</v>
      </c>
      <c r="V2128" s="4" t="s">
        <v>142</v>
      </c>
      <c r="W2128" s="4" t="s">
        <v>103</v>
      </c>
      <c r="X2128" s="4" t="s">
        <v>143</v>
      </c>
      <c r="Y2128" s="4" t="s">
        <v>103</v>
      </c>
      <c r="Z2128" t="str">
        <f t="shared" si="34"/>
        <v>Nov-23</v>
      </c>
    </row>
    <row r="2129" spans="1:26" ht="43.2" x14ac:dyDescent="0.3">
      <c r="A2129" s="10">
        <v>980</v>
      </c>
      <c r="B2129" s="4" t="s">
        <v>129</v>
      </c>
      <c r="C2129" s="4" t="s">
        <v>1397</v>
      </c>
      <c r="D2129" s="4" t="s">
        <v>1549</v>
      </c>
      <c r="E2129" s="4" t="s">
        <v>103</v>
      </c>
      <c r="F2129" s="4" t="s">
        <v>131</v>
      </c>
      <c r="G2129" s="4" t="s">
        <v>132</v>
      </c>
      <c r="H2129" s="4" t="s">
        <v>167</v>
      </c>
      <c r="I2129" s="5" t="s">
        <v>4236</v>
      </c>
      <c r="J2129" s="5" t="s">
        <v>251</v>
      </c>
      <c r="K2129" s="5" t="s">
        <v>4236</v>
      </c>
      <c r="L2129" s="5" t="s">
        <v>906</v>
      </c>
      <c r="M2129" s="4" t="s">
        <v>223</v>
      </c>
      <c r="N2129" s="4" t="s">
        <v>6638</v>
      </c>
      <c r="O2129" s="4" t="s">
        <v>103</v>
      </c>
      <c r="P2129" s="4" t="s">
        <v>6639</v>
      </c>
      <c r="Q2129" s="4" t="s">
        <v>6640</v>
      </c>
      <c r="R2129" s="5">
        <v>60432</v>
      </c>
      <c r="S2129" s="5">
        <v>60</v>
      </c>
      <c r="T2129" s="5">
        <v>60</v>
      </c>
      <c r="U2129" s="4" t="s">
        <v>1713</v>
      </c>
      <c r="V2129" s="4" t="s">
        <v>142</v>
      </c>
      <c r="W2129" s="4" t="s">
        <v>103</v>
      </c>
      <c r="X2129" s="4" t="s">
        <v>143</v>
      </c>
      <c r="Y2129" s="4" t="s">
        <v>152</v>
      </c>
      <c r="Z2129" t="str">
        <f t="shared" si="34"/>
        <v>Sep-23</v>
      </c>
    </row>
    <row r="2130" spans="1:26" ht="43.2" x14ac:dyDescent="0.3">
      <c r="A2130" s="10">
        <v>981</v>
      </c>
      <c r="B2130" s="4" t="s">
        <v>129</v>
      </c>
      <c r="C2130" s="4" t="s">
        <v>1397</v>
      </c>
      <c r="D2130" s="4" t="s">
        <v>1549</v>
      </c>
      <c r="E2130" s="4" t="s">
        <v>103</v>
      </c>
      <c r="F2130" s="4" t="s">
        <v>131</v>
      </c>
      <c r="G2130" s="4" t="s">
        <v>132</v>
      </c>
      <c r="H2130" s="4" t="s">
        <v>133</v>
      </c>
      <c r="I2130" s="5" t="s">
        <v>4156</v>
      </c>
      <c r="J2130" s="5" t="s">
        <v>427</v>
      </c>
      <c r="K2130" s="5" t="s">
        <v>4156</v>
      </c>
      <c r="L2130" s="5" t="s">
        <v>487</v>
      </c>
      <c r="M2130" s="4" t="s">
        <v>137</v>
      </c>
      <c r="N2130" s="4" t="s">
        <v>6641</v>
      </c>
      <c r="O2130" s="4" t="s">
        <v>103</v>
      </c>
      <c r="P2130" s="4" t="s">
        <v>6642</v>
      </c>
      <c r="Q2130" s="4" t="s">
        <v>6643</v>
      </c>
      <c r="R2130" s="5">
        <v>61396</v>
      </c>
      <c r="S2130" s="5">
        <v>30</v>
      </c>
      <c r="T2130" s="5">
        <v>30</v>
      </c>
      <c r="U2130" s="4" t="s">
        <v>2682</v>
      </c>
      <c r="V2130" s="4" t="s">
        <v>142</v>
      </c>
      <c r="W2130" s="4" t="s">
        <v>103</v>
      </c>
      <c r="X2130" s="4" t="s">
        <v>143</v>
      </c>
      <c r="Y2130" s="4" t="s">
        <v>152</v>
      </c>
      <c r="Z2130" t="str">
        <f t="shared" si="34"/>
        <v>Dec-23</v>
      </c>
    </row>
    <row r="2131" spans="1:26" ht="57.6" x14ac:dyDescent="0.3">
      <c r="A2131" s="10">
        <v>982</v>
      </c>
      <c r="B2131" s="4" t="s">
        <v>129</v>
      </c>
      <c r="C2131" s="4" t="s">
        <v>1397</v>
      </c>
      <c r="D2131" s="4" t="s">
        <v>1549</v>
      </c>
      <c r="E2131" s="4" t="s">
        <v>103</v>
      </c>
      <c r="F2131" s="4" t="s">
        <v>131</v>
      </c>
      <c r="G2131" s="4" t="s">
        <v>132</v>
      </c>
      <c r="H2131" s="4" t="s">
        <v>167</v>
      </c>
      <c r="I2131" s="5" t="s">
        <v>4562</v>
      </c>
      <c r="J2131" s="5" t="s">
        <v>487</v>
      </c>
      <c r="K2131" s="5" t="s">
        <v>4562</v>
      </c>
      <c r="L2131" s="5" t="s">
        <v>2249</v>
      </c>
      <c r="M2131" s="4" t="s">
        <v>223</v>
      </c>
      <c r="N2131" s="4" t="s">
        <v>599</v>
      </c>
      <c r="O2131" s="4" t="s">
        <v>170</v>
      </c>
      <c r="P2131" s="4" t="s">
        <v>599</v>
      </c>
      <c r="Q2131" s="4" t="s">
        <v>6644</v>
      </c>
      <c r="R2131" s="5">
        <v>61425</v>
      </c>
      <c r="S2131" s="5">
        <v>20</v>
      </c>
      <c r="T2131" s="5">
        <v>20</v>
      </c>
      <c r="U2131" s="4" t="s">
        <v>417</v>
      </c>
      <c r="V2131" s="4" t="s">
        <v>142</v>
      </c>
      <c r="W2131" s="4" t="s">
        <v>103</v>
      </c>
      <c r="X2131" s="4" t="s">
        <v>143</v>
      </c>
      <c r="Y2131" s="4" t="s">
        <v>152</v>
      </c>
      <c r="Z2131" t="str">
        <f t="shared" si="34"/>
        <v>Dec-23</v>
      </c>
    </row>
    <row r="2132" spans="1:26" ht="43.2" x14ac:dyDescent="0.3">
      <c r="A2132" s="10">
        <v>983</v>
      </c>
      <c r="B2132" s="4" t="s">
        <v>129</v>
      </c>
      <c r="C2132" s="4" t="s">
        <v>1397</v>
      </c>
      <c r="D2132" s="4" t="s">
        <v>1410</v>
      </c>
      <c r="E2132" s="4" t="s">
        <v>103</v>
      </c>
      <c r="F2132" s="4" t="s">
        <v>131</v>
      </c>
      <c r="G2132" s="4" t="s">
        <v>132</v>
      </c>
      <c r="H2132" s="4" t="s">
        <v>167</v>
      </c>
      <c r="I2132" s="5" t="s">
        <v>4248</v>
      </c>
      <c r="J2132" s="5" t="s">
        <v>229</v>
      </c>
      <c r="K2132" s="5" t="s">
        <v>4248</v>
      </c>
      <c r="L2132" s="5" t="s">
        <v>222</v>
      </c>
      <c r="M2132" s="4" t="s">
        <v>223</v>
      </c>
      <c r="N2132" s="4" t="s">
        <v>6645</v>
      </c>
      <c r="O2132" s="4" t="s">
        <v>103</v>
      </c>
      <c r="P2132" s="4" t="s">
        <v>6646</v>
      </c>
      <c r="Q2132" s="4" t="s">
        <v>6647</v>
      </c>
      <c r="R2132" s="5">
        <v>60550</v>
      </c>
      <c r="S2132" s="5">
        <v>30</v>
      </c>
      <c r="T2132" s="5">
        <v>30</v>
      </c>
      <c r="U2132" s="4" t="s">
        <v>1334</v>
      </c>
      <c r="V2132" s="4" t="s">
        <v>197</v>
      </c>
      <c r="W2132" s="4" t="s">
        <v>103</v>
      </c>
      <c r="X2132" s="4" t="s">
        <v>143</v>
      </c>
      <c r="Y2132" s="4">
        <v>66180</v>
      </c>
      <c r="Z2132" t="str">
        <f t="shared" si="34"/>
        <v>Sep-23</v>
      </c>
    </row>
    <row r="2133" spans="1:26" ht="57.6" x14ac:dyDescent="0.3">
      <c r="A2133" s="10">
        <v>984</v>
      </c>
      <c r="B2133" s="4" t="s">
        <v>129</v>
      </c>
      <c r="C2133" s="4" t="s">
        <v>1397</v>
      </c>
      <c r="D2133" s="4" t="s">
        <v>1410</v>
      </c>
      <c r="E2133" s="4" t="s">
        <v>103</v>
      </c>
      <c r="F2133" s="4" t="s">
        <v>131</v>
      </c>
      <c r="G2133" s="4" t="s">
        <v>132</v>
      </c>
      <c r="H2133" s="4" t="s">
        <v>167</v>
      </c>
      <c r="I2133" s="5" t="s">
        <v>4027</v>
      </c>
      <c r="J2133" s="5" t="s">
        <v>1729</v>
      </c>
      <c r="K2133" s="5" t="s">
        <v>4027</v>
      </c>
      <c r="L2133" s="5" t="s">
        <v>246</v>
      </c>
      <c r="M2133" s="4" t="s">
        <v>223</v>
      </c>
      <c r="N2133" s="4" t="s">
        <v>672</v>
      </c>
      <c r="O2133" s="4" t="s">
        <v>170</v>
      </c>
      <c r="P2133" s="4" t="s">
        <v>672</v>
      </c>
      <c r="Q2133" s="4" t="s">
        <v>6648</v>
      </c>
      <c r="R2133" s="5">
        <v>60698</v>
      </c>
      <c r="S2133" s="5">
        <v>20</v>
      </c>
      <c r="T2133" s="5">
        <v>20</v>
      </c>
      <c r="U2133" s="4" t="s">
        <v>4037</v>
      </c>
      <c r="V2133" s="4" t="s">
        <v>151</v>
      </c>
      <c r="W2133" s="4" t="s">
        <v>103</v>
      </c>
      <c r="X2133" s="4" t="s">
        <v>143</v>
      </c>
      <c r="Y2133" s="4">
        <v>66527</v>
      </c>
      <c r="Z2133" t="str">
        <f t="shared" si="34"/>
        <v>Sep-23</v>
      </c>
    </row>
    <row r="2134" spans="1:26" ht="57.6" x14ac:dyDescent="0.3">
      <c r="A2134" s="10">
        <v>985</v>
      </c>
      <c r="B2134" s="4" t="s">
        <v>129</v>
      </c>
      <c r="C2134" s="4" t="s">
        <v>1397</v>
      </c>
      <c r="D2134" s="4" t="s">
        <v>1410</v>
      </c>
      <c r="E2134" s="4" t="s">
        <v>103</v>
      </c>
      <c r="F2134" s="4" t="s">
        <v>131</v>
      </c>
      <c r="G2134" s="4" t="s">
        <v>132</v>
      </c>
      <c r="H2134" s="4" t="s">
        <v>167</v>
      </c>
      <c r="I2134" s="5" t="s">
        <v>4039</v>
      </c>
      <c r="J2134" s="5" t="s">
        <v>234</v>
      </c>
      <c r="K2134" s="5" t="s">
        <v>4039</v>
      </c>
      <c r="L2134" s="5" t="s">
        <v>1274</v>
      </c>
      <c r="M2134" s="4" t="s">
        <v>223</v>
      </c>
      <c r="N2134" s="4" t="s">
        <v>6649</v>
      </c>
      <c r="O2134" s="4" t="s">
        <v>483</v>
      </c>
      <c r="P2134" s="4" t="s">
        <v>6649</v>
      </c>
      <c r="Q2134" s="4" t="s">
        <v>6650</v>
      </c>
      <c r="R2134" s="5">
        <v>60765</v>
      </c>
      <c r="S2134" s="5">
        <v>40</v>
      </c>
      <c r="T2134" s="5">
        <v>40</v>
      </c>
      <c r="U2134" s="4" t="s">
        <v>377</v>
      </c>
      <c r="V2134" s="4" t="s">
        <v>197</v>
      </c>
      <c r="W2134" s="4" t="s">
        <v>103</v>
      </c>
      <c r="X2134" s="4" t="s">
        <v>143</v>
      </c>
      <c r="Y2134" s="4">
        <v>67714</v>
      </c>
      <c r="Z2134" t="str">
        <f t="shared" si="34"/>
        <v>Sep-23</v>
      </c>
    </row>
    <row r="2135" spans="1:26" ht="43.2" x14ac:dyDescent="0.3">
      <c r="A2135" s="10">
        <v>986</v>
      </c>
      <c r="B2135" s="4" t="s">
        <v>129</v>
      </c>
      <c r="C2135" s="4" t="s">
        <v>1397</v>
      </c>
      <c r="D2135" s="4" t="s">
        <v>1410</v>
      </c>
      <c r="E2135" s="4" t="s">
        <v>103</v>
      </c>
      <c r="F2135" s="4" t="s">
        <v>131</v>
      </c>
      <c r="G2135" s="4" t="s">
        <v>132</v>
      </c>
      <c r="H2135" s="4" t="s">
        <v>133</v>
      </c>
      <c r="I2135" s="5" t="s">
        <v>4048</v>
      </c>
      <c r="J2135" s="5" t="s">
        <v>192</v>
      </c>
      <c r="K2135" s="5" t="s">
        <v>4052</v>
      </c>
      <c r="L2135" s="5" t="s">
        <v>216</v>
      </c>
      <c r="M2135" s="4" t="s">
        <v>137</v>
      </c>
      <c r="N2135" s="4" t="s">
        <v>6651</v>
      </c>
      <c r="O2135" s="4" t="s">
        <v>103</v>
      </c>
      <c r="P2135" s="4" t="s">
        <v>6652</v>
      </c>
      <c r="Q2135" s="4" t="s">
        <v>6653</v>
      </c>
      <c r="R2135" s="5">
        <v>60869</v>
      </c>
      <c r="S2135" s="5">
        <v>30</v>
      </c>
      <c r="T2135" s="5">
        <v>30</v>
      </c>
      <c r="U2135" s="4" t="s">
        <v>731</v>
      </c>
      <c r="V2135" s="4" t="s">
        <v>197</v>
      </c>
      <c r="W2135" s="4" t="s">
        <v>103</v>
      </c>
      <c r="X2135" s="4" t="s">
        <v>143</v>
      </c>
      <c r="Y2135" s="4" t="s">
        <v>1234</v>
      </c>
      <c r="Z2135" t="str">
        <f t="shared" si="34"/>
        <v>Oct-23</v>
      </c>
    </row>
    <row r="2136" spans="1:26" ht="57.6" x14ac:dyDescent="0.3">
      <c r="A2136" s="10">
        <v>987</v>
      </c>
      <c r="B2136" s="4" t="s">
        <v>129</v>
      </c>
      <c r="C2136" s="4" t="s">
        <v>1397</v>
      </c>
      <c r="D2136" s="4" t="s">
        <v>1410</v>
      </c>
      <c r="E2136" s="4" t="s">
        <v>103</v>
      </c>
      <c r="F2136" s="4" t="s">
        <v>131</v>
      </c>
      <c r="G2136" s="4" t="s">
        <v>166</v>
      </c>
      <c r="H2136" s="4" t="s">
        <v>167</v>
      </c>
      <c r="I2136" s="5" t="s">
        <v>4048</v>
      </c>
      <c r="J2136" s="5" t="s">
        <v>978</v>
      </c>
      <c r="K2136" s="5" t="s">
        <v>4048</v>
      </c>
      <c r="L2136" s="5" t="s">
        <v>242</v>
      </c>
      <c r="M2136" s="4" t="s">
        <v>168</v>
      </c>
      <c r="N2136" s="4" t="s">
        <v>6654</v>
      </c>
      <c r="O2136" s="4" t="s">
        <v>170</v>
      </c>
      <c r="P2136" s="4" t="s">
        <v>6655</v>
      </c>
      <c r="Q2136" s="4" t="s">
        <v>6656</v>
      </c>
      <c r="R2136" s="5">
        <v>60798</v>
      </c>
      <c r="S2136" s="5">
        <v>630</v>
      </c>
      <c r="T2136" s="5">
        <v>630</v>
      </c>
      <c r="U2136" s="4" t="s">
        <v>103</v>
      </c>
      <c r="V2136" s="4" t="s">
        <v>142</v>
      </c>
      <c r="W2136" s="4" t="s">
        <v>103</v>
      </c>
      <c r="X2136" s="4" t="s">
        <v>394</v>
      </c>
      <c r="Y2136" s="4" t="s">
        <v>103</v>
      </c>
      <c r="Z2136" t="str">
        <f t="shared" si="34"/>
        <v>Oct-23</v>
      </c>
    </row>
    <row r="2137" spans="1:26" ht="43.2" x14ac:dyDescent="0.3">
      <c r="A2137" s="10">
        <v>988</v>
      </c>
      <c r="B2137" s="4" t="s">
        <v>129</v>
      </c>
      <c r="C2137" s="4" t="s">
        <v>1397</v>
      </c>
      <c r="D2137" s="4" t="s">
        <v>1410</v>
      </c>
      <c r="E2137" s="4" t="s">
        <v>103</v>
      </c>
      <c r="F2137" s="4" t="s">
        <v>131</v>
      </c>
      <c r="G2137" s="4" t="s">
        <v>132</v>
      </c>
      <c r="H2137" s="4" t="s">
        <v>167</v>
      </c>
      <c r="I2137" s="5" t="s">
        <v>4052</v>
      </c>
      <c r="J2137" s="5" t="s">
        <v>288</v>
      </c>
      <c r="K2137" s="5" t="s">
        <v>4052</v>
      </c>
      <c r="L2137" s="5" t="s">
        <v>759</v>
      </c>
      <c r="M2137" s="4" t="s">
        <v>223</v>
      </c>
      <c r="N2137" s="4" t="s">
        <v>6657</v>
      </c>
      <c r="O2137" s="4" t="s">
        <v>103</v>
      </c>
      <c r="P2137" s="4" t="s">
        <v>6658</v>
      </c>
      <c r="Q2137" s="4" t="s">
        <v>6659</v>
      </c>
      <c r="R2137" s="5">
        <v>60838</v>
      </c>
      <c r="S2137" s="5">
        <v>405</v>
      </c>
      <c r="T2137" s="5">
        <v>405</v>
      </c>
      <c r="U2137" s="4" t="s">
        <v>915</v>
      </c>
      <c r="V2137" s="4" t="s">
        <v>151</v>
      </c>
      <c r="W2137" s="4" t="s">
        <v>103</v>
      </c>
      <c r="X2137" s="4" t="s">
        <v>143</v>
      </c>
      <c r="Y2137" s="4" t="s">
        <v>152</v>
      </c>
      <c r="Z2137" t="str">
        <f t="shared" si="34"/>
        <v>Oct-23</v>
      </c>
    </row>
    <row r="2138" spans="1:26" ht="43.2" x14ac:dyDescent="0.3">
      <c r="A2138" s="10">
        <v>989</v>
      </c>
      <c r="B2138" s="4" t="s">
        <v>129</v>
      </c>
      <c r="C2138" s="4" t="s">
        <v>1397</v>
      </c>
      <c r="D2138" s="4" t="s">
        <v>1410</v>
      </c>
      <c r="E2138" s="4" t="s">
        <v>103</v>
      </c>
      <c r="F2138" s="4" t="s">
        <v>131</v>
      </c>
      <c r="G2138" s="4" t="s">
        <v>132</v>
      </c>
      <c r="H2138" s="4" t="s">
        <v>167</v>
      </c>
      <c r="I2138" s="5" t="s">
        <v>4052</v>
      </c>
      <c r="J2138" s="5" t="s">
        <v>192</v>
      </c>
      <c r="K2138" s="5" t="s">
        <v>4056</v>
      </c>
      <c r="L2138" s="5" t="s">
        <v>302</v>
      </c>
      <c r="M2138" s="4" t="s">
        <v>223</v>
      </c>
      <c r="N2138" s="4" t="s">
        <v>6660</v>
      </c>
      <c r="O2138" s="4" t="s">
        <v>103</v>
      </c>
      <c r="P2138" s="4" t="s">
        <v>6661</v>
      </c>
      <c r="Q2138" s="4" t="s">
        <v>6662</v>
      </c>
      <c r="R2138" s="5">
        <v>60821</v>
      </c>
      <c r="S2138" s="5">
        <v>90</v>
      </c>
      <c r="T2138" s="5">
        <v>90</v>
      </c>
      <c r="U2138" s="4" t="s">
        <v>3134</v>
      </c>
      <c r="V2138" s="4" t="s">
        <v>197</v>
      </c>
      <c r="W2138" s="4" t="s">
        <v>103</v>
      </c>
      <c r="X2138" s="4" t="s">
        <v>143</v>
      </c>
      <c r="Y2138" s="4" t="s">
        <v>152</v>
      </c>
      <c r="Z2138" t="str">
        <f t="shared" si="34"/>
        <v>Oct-23</v>
      </c>
    </row>
    <row r="2139" spans="1:26" ht="57.6" x14ac:dyDescent="0.3">
      <c r="A2139" s="10">
        <v>990</v>
      </c>
      <c r="B2139" s="4" t="s">
        <v>129</v>
      </c>
      <c r="C2139" s="4" t="s">
        <v>1397</v>
      </c>
      <c r="D2139" s="4" t="s">
        <v>1410</v>
      </c>
      <c r="E2139" s="4" t="s">
        <v>103</v>
      </c>
      <c r="F2139" s="4" t="s">
        <v>131</v>
      </c>
      <c r="G2139" s="4" t="s">
        <v>132</v>
      </c>
      <c r="H2139" s="4" t="s">
        <v>167</v>
      </c>
      <c r="I2139" s="5" t="s">
        <v>4056</v>
      </c>
      <c r="J2139" s="5" t="s">
        <v>315</v>
      </c>
      <c r="K2139" s="5" t="s">
        <v>4062</v>
      </c>
      <c r="L2139" s="5" t="s">
        <v>234</v>
      </c>
      <c r="M2139" s="4" t="s">
        <v>223</v>
      </c>
      <c r="N2139" s="4" t="s">
        <v>6663</v>
      </c>
      <c r="O2139" s="4" t="s">
        <v>103</v>
      </c>
      <c r="P2139" s="4" t="s">
        <v>6663</v>
      </c>
      <c r="Q2139" s="4" t="s">
        <v>6664</v>
      </c>
      <c r="R2139" s="5">
        <v>60807</v>
      </c>
      <c r="S2139" s="5">
        <v>390</v>
      </c>
      <c r="T2139" s="5">
        <v>390</v>
      </c>
      <c r="U2139" s="4" t="s">
        <v>103</v>
      </c>
      <c r="V2139" s="4" t="s">
        <v>197</v>
      </c>
      <c r="W2139" s="4" t="s">
        <v>103</v>
      </c>
      <c r="X2139" s="4" t="s">
        <v>143</v>
      </c>
      <c r="Y2139" s="4" t="s">
        <v>152</v>
      </c>
      <c r="Z2139" t="str">
        <f t="shared" si="34"/>
        <v>Oct-23</v>
      </c>
    </row>
    <row r="2140" spans="1:26" ht="57.6" x14ac:dyDescent="0.3">
      <c r="A2140" s="10">
        <v>991</v>
      </c>
      <c r="B2140" s="4" t="s">
        <v>129</v>
      </c>
      <c r="C2140" s="4" t="s">
        <v>1397</v>
      </c>
      <c r="D2140" s="4" t="s">
        <v>1410</v>
      </c>
      <c r="E2140" s="4" t="s">
        <v>103</v>
      </c>
      <c r="F2140" s="4" t="s">
        <v>131</v>
      </c>
      <c r="G2140" s="4" t="s">
        <v>166</v>
      </c>
      <c r="H2140" s="4" t="s">
        <v>167</v>
      </c>
      <c r="I2140" s="5" t="s">
        <v>4100</v>
      </c>
      <c r="J2140" s="5" t="s">
        <v>145</v>
      </c>
      <c r="K2140" s="5" t="s">
        <v>4100</v>
      </c>
      <c r="L2140" s="5" t="s">
        <v>353</v>
      </c>
      <c r="M2140" s="4" t="s">
        <v>168</v>
      </c>
      <c r="N2140" s="4" t="s">
        <v>6665</v>
      </c>
      <c r="O2140" s="4" t="s">
        <v>170</v>
      </c>
      <c r="P2140" s="4" t="s">
        <v>6665</v>
      </c>
      <c r="Q2140" s="4" t="s">
        <v>6666</v>
      </c>
      <c r="R2140" s="5">
        <v>60971</v>
      </c>
      <c r="S2140" s="5">
        <v>240</v>
      </c>
      <c r="T2140" s="5">
        <v>240</v>
      </c>
      <c r="U2140" s="4" t="s">
        <v>549</v>
      </c>
      <c r="V2140" s="4" t="s">
        <v>151</v>
      </c>
      <c r="W2140" s="4" t="s">
        <v>103</v>
      </c>
      <c r="X2140" s="4" t="s">
        <v>143</v>
      </c>
      <c r="Y2140" s="4" t="s">
        <v>103</v>
      </c>
      <c r="Z2140" t="str">
        <f t="shared" si="34"/>
        <v>Oct-23</v>
      </c>
    </row>
    <row r="2141" spans="1:26" ht="57.6" x14ac:dyDescent="0.3">
      <c r="A2141" s="10">
        <v>992</v>
      </c>
      <c r="B2141" s="4" t="s">
        <v>129</v>
      </c>
      <c r="C2141" s="4" t="s">
        <v>1397</v>
      </c>
      <c r="D2141" s="4" t="s">
        <v>1410</v>
      </c>
      <c r="E2141" s="4" t="s">
        <v>103</v>
      </c>
      <c r="F2141" s="4" t="s">
        <v>131</v>
      </c>
      <c r="G2141" s="4" t="s">
        <v>132</v>
      </c>
      <c r="H2141" s="4" t="s">
        <v>167</v>
      </c>
      <c r="I2141" s="5" t="s">
        <v>4100</v>
      </c>
      <c r="J2141" s="5" t="s">
        <v>550</v>
      </c>
      <c r="K2141" s="5" t="s">
        <v>4100</v>
      </c>
      <c r="L2141" s="5" t="s">
        <v>474</v>
      </c>
      <c r="M2141" s="4" t="s">
        <v>223</v>
      </c>
      <c r="N2141" s="4" t="s">
        <v>6667</v>
      </c>
      <c r="O2141" s="4" t="s">
        <v>103</v>
      </c>
      <c r="P2141" s="4" t="s">
        <v>6668</v>
      </c>
      <c r="Q2141" s="4" t="s">
        <v>6669</v>
      </c>
      <c r="R2141" s="5">
        <v>60964</v>
      </c>
      <c r="S2141" s="5">
        <v>450</v>
      </c>
      <c r="T2141" s="5">
        <v>450</v>
      </c>
      <c r="U2141" s="4" t="s">
        <v>6670</v>
      </c>
      <c r="V2141" s="4" t="s">
        <v>142</v>
      </c>
      <c r="W2141" s="4" t="s">
        <v>103</v>
      </c>
      <c r="X2141" s="4" t="s">
        <v>143</v>
      </c>
      <c r="Y2141" s="4" t="s">
        <v>152</v>
      </c>
      <c r="Z2141" t="str">
        <f t="shared" si="34"/>
        <v>Oct-23</v>
      </c>
    </row>
    <row r="2142" spans="1:26" ht="43.2" x14ac:dyDescent="0.3">
      <c r="A2142" s="10">
        <v>993</v>
      </c>
      <c r="B2142" s="4" t="s">
        <v>129</v>
      </c>
      <c r="C2142" s="4" t="s">
        <v>1397</v>
      </c>
      <c r="D2142" s="4" t="s">
        <v>1410</v>
      </c>
      <c r="E2142" s="4" t="s">
        <v>103</v>
      </c>
      <c r="F2142" s="4" t="s">
        <v>131</v>
      </c>
      <c r="G2142" s="4" t="s">
        <v>132</v>
      </c>
      <c r="H2142" s="4" t="s">
        <v>167</v>
      </c>
      <c r="I2142" s="5" t="s">
        <v>5025</v>
      </c>
      <c r="J2142" s="5" t="s">
        <v>222</v>
      </c>
      <c r="K2142" s="5" t="s">
        <v>5025</v>
      </c>
      <c r="L2142" s="5" t="s">
        <v>459</v>
      </c>
      <c r="M2142" s="4" t="s">
        <v>223</v>
      </c>
      <c r="N2142" s="4" t="s">
        <v>6671</v>
      </c>
      <c r="O2142" s="4" t="s">
        <v>103</v>
      </c>
      <c r="P2142" s="4" t="s">
        <v>6672</v>
      </c>
      <c r="Q2142" s="4" t="s">
        <v>6673</v>
      </c>
      <c r="R2142" s="5">
        <v>61046</v>
      </c>
      <c r="S2142" s="5">
        <v>30</v>
      </c>
      <c r="T2142" s="5">
        <v>30</v>
      </c>
      <c r="U2142" s="4" t="s">
        <v>1334</v>
      </c>
      <c r="V2142" s="4" t="s">
        <v>197</v>
      </c>
      <c r="W2142" s="4" t="s">
        <v>103</v>
      </c>
      <c r="X2142" s="4" t="s">
        <v>143</v>
      </c>
      <c r="Y2142" s="4">
        <v>66600</v>
      </c>
      <c r="Z2142" t="str">
        <f t="shared" si="34"/>
        <v>Oct-23</v>
      </c>
    </row>
    <row r="2143" spans="1:26" ht="43.2" x14ac:dyDescent="0.3">
      <c r="A2143" s="10">
        <v>994</v>
      </c>
      <c r="B2143" s="4" t="s">
        <v>129</v>
      </c>
      <c r="C2143" s="4" t="s">
        <v>1397</v>
      </c>
      <c r="D2143" s="4" t="s">
        <v>1410</v>
      </c>
      <c r="E2143" s="4" t="s">
        <v>103</v>
      </c>
      <c r="F2143" s="4" t="s">
        <v>131</v>
      </c>
      <c r="G2143" s="4" t="s">
        <v>132</v>
      </c>
      <c r="H2143" s="4" t="s">
        <v>167</v>
      </c>
      <c r="I2143" s="5" t="s">
        <v>4499</v>
      </c>
      <c r="J2143" s="5" t="s">
        <v>2105</v>
      </c>
      <c r="K2143" s="5" t="s">
        <v>4499</v>
      </c>
      <c r="L2143" s="5" t="s">
        <v>279</v>
      </c>
      <c r="M2143" s="4" t="s">
        <v>223</v>
      </c>
      <c r="N2143" s="4" t="s">
        <v>6674</v>
      </c>
      <c r="O2143" s="4" t="s">
        <v>103</v>
      </c>
      <c r="P2143" s="4" t="s">
        <v>6674</v>
      </c>
      <c r="Q2143" s="4" t="s">
        <v>6675</v>
      </c>
      <c r="R2143" s="5">
        <v>61297</v>
      </c>
      <c r="S2143" s="5">
        <v>20</v>
      </c>
      <c r="T2143" s="5">
        <v>20</v>
      </c>
      <c r="U2143" s="4" t="s">
        <v>370</v>
      </c>
      <c r="V2143" s="4" t="s">
        <v>151</v>
      </c>
      <c r="W2143" s="4" t="s">
        <v>103</v>
      </c>
      <c r="X2143" s="4" t="s">
        <v>143</v>
      </c>
      <c r="Y2143" s="4" t="s">
        <v>152</v>
      </c>
      <c r="Z2143" t="str">
        <f t="shared" si="34"/>
        <v>Dec-23</v>
      </c>
    </row>
    <row r="2144" spans="1:26" ht="43.2" x14ac:dyDescent="0.3">
      <c r="A2144" s="10">
        <v>995</v>
      </c>
      <c r="B2144" s="4" t="s">
        <v>129</v>
      </c>
      <c r="C2144" s="4" t="s">
        <v>1397</v>
      </c>
      <c r="D2144" s="4" t="s">
        <v>1415</v>
      </c>
      <c r="E2144" s="4" t="s">
        <v>103</v>
      </c>
      <c r="F2144" s="4" t="s">
        <v>131</v>
      </c>
      <c r="G2144" s="4" t="s">
        <v>166</v>
      </c>
      <c r="H2144" s="4" t="s">
        <v>133</v>
      </c>
      <c r="I2144" s="5" t="s">
        <v>5194</v>
      </c>
      <c r="J2144" s="5" t="s">
        <v>582</v>
      </c>
      <c r="K2144" s="5" t="s">
        <v>5194</v>
      </c>
      <c r="L2144" s="5" t="s">
        <v>849</v>
      </c>
      <c r="M2144" s="4" t="s">
        <v>263</v>
      </c>
      <c r="N2144" s="4" t="s">
        <v>6676</v>
      </c>
      <c r="O2144" s="4" t="s">
        <v>103</v>
      </c>
      <c r="P2144" s="4" t="s">
        <v>6677</v>
      </c>
      <c r="Q2144" s="4" t="s">
        <v>6678</v>
      </c>
      <c r="R2144" s="5">
        <v>61265</v>
      </c>
      <c r="S2144" s="5">
        <v>20</v>
      </c>
      <c r="T2144" s="5">
        <v>20</v>
      </c>
      <c r="U2144" s="4" t="s">
        <v>5197</v>
      </c>
      <c r="V2144" s="4" t="s">
        <v>151</v>
      </c>
      <c r="W2144" s="4" t="s">
        <v>103</v>
      </c>
      <c r="X2144" s="4" t="s">
        <v>143</v>
      </c>
      <c r="Y2144" s="4" t="s">
        <v>103</v>
      </c>
      <c r="Z2144" t="str">
        <f t="shared" si="34"/>
        <v>Nov-23</v>
      </c>
    </row>
    <row r="2145" spans="1:26" ht="43.2" x14ac:dyDescent="0.3">
      <c r="A2145" s="10">
        <v>996</v>
      </c>
      <c r="B2145" s="4" t="s">
        <v>129</v>
      </c>
      <c r="C2145" s="4" t="s">
        <v>130</v>
      </c>
      <c r="D2145" s="4" t="s">
        <v>1432</v>
      </c>
      <c r="E2145" s="4" t="s">
        <v>103</v>
      </c>
      <c r="F2145" s="4" t="s">
        <v>131</v>
      </c>
      <c r="G2145" s="4" t="s">
        <v>132</v>
      </c>
      <c r="H2145" s="4" t="s">
        <v>133</v>
      </c>
      <c r="I2145" s="5" t="s">
        <v>4027</v>
      </c>
      <c r="J2145" s="5" t="s">
        <v>537</v>
      </c>
      <c r="K2145" s="5" t="s">
        <v>4027</v>
      </c>
      <c r="L2145" s="5" t="s">
        <v>1894</v>
      </c>
      <c r="M2145" s="4" t="s">
        <v>137</v>
      </c>
      <c r="N2145" s="4" t="s">
        <v>6679</v>
      </c>
      <c r="O2145" s="4" t="s">
        <v>103</v>
      </c>
      <c r="P2145" s="4" t="s">
        <v>6680</v>
      </c>
      <c r="Q2145" s="4" t="s">
        <v>6681</v>
      </c>
      <c r="R2145" s="5">
        <v>60714</v>
      </c>
      <c r="S2145" s="5">
        <v>30</v>
      </c>
      <c r="T2145" s="5">
        <v>30</v>
      </c>
      <c r="U2145" s="4" t="s">
        <v>6682</v>
      </c>
      <c r="V2145" s="4" t="s">
        <v>142</v>
      </c>
      <c r="W2145" s="4" t="s">
        <v>103</v>
      </c>
      <c r="X2145" s="4" t="s">
        <v>143</v>
      </c>
      <c r="Y2145" s="4">
        <v>67709</v>
      </c>
      <c r="Z2145" t="str">
        <f t="shared" si="34"/>
        <v>Sep-23</v>
      </c>
    </row>
    <row r="2146" spans="1:26" ht="43.2" x14ac:dyDescent="0.3">
      <c r="A2146" s="10">
        <v>997</v>
      </c>
      <c r="B2146" s="4" t="s">
        <v>129</v>
      </c>
      <c r="C2146" s="4" t="s">
        <v>130</v>
      </c>
      <c r="D2146" s="4" t="s">
        <v>1432</v>
      </c>
      <c r="E2146" s="4" t="s">
        <v>103</v>
      </c>
      <c r="F2146" s="4" t="s">
        <v>131</v>
      </c>
      <c r="G2146" s="4" t="s">
        <v>132</v>
      </c>
      <c r="H2146" s="4" t="s">
        <v>167</v>
      </c>
      <c r="I2146" s="5" t="s">
        <v>4351</v>
      </c>
      <c r="J2146" s="5" t="s">
        <v>175</v>
      </c>
      <c r="K2146" s="5" t="s">
        <v>4351</v>
      </c>
      <c r="L2146" s="5" t="s">
        <v>176</v>
      </c>
      <c r="M2146" s="4" t="s">
        <v>223</v>
      </c>
      <c r="N2146" s="4" t="s">
        <v>6683</v>
      </c>
      <c r="O2146" s="4" t="s">
        <v>103</v>
      </c>
      <c r="P2146" s="4" t="s">
        <v>6684</v>
      </c>
      <c r="Q2146" s="4" t="s">
        <v>6685</v>
      </c>
      <c r="R2146" s="5">
        <v>61338</v>
      </c>
      <c r="S2146" s="5">
        <v>45</v>
      </c>
      <c r="T2146" s="5">
        <v>45</v>
      </c>
      <c r="U2146" s="4" t="s">
        <v>6686</v>
      </c>
      <c r="V2146" s="4" t="s">
        <v>142</v>
      </c>
      <c r="W2146" s="4" t="s">
        <v>103</v>
      </c>
      <c r="X2146" s="4" t="s">
        <v>143</v>
      </c>
      <c r="Y2146" s="4" t="s">
        <v>152</v>
      </c>
      <c r="Z2146" t="str">
        <f t="shared" si="34"/>
        <v>Dec-23</v>
      </c>
    </row>
    <row r="2147" spans="1:26" ht="43.2" x14ac:dyDescent="0.3">
      <c r="A2147" s="10">
        <v>998</v>
      </c>
      <c r="B2147" s="4" t="s">
        <v>129</v>
      </c>
      <c r="C2147" s="4" t="s">
        <v>130</v>
      </c>
      <c r="D2147" s="4" t="s">
        <v>1432</v>
      </c>
      <c r="E2147" s="4" t="s">
        <v>103</v>
      </c>
      <c r="F2147" s="4" t="s">
        <v>131</v>
      </c>
      <c r="G2147" s="4" t="s">
        <v>132</v>
      </c>
      <c r="H2147" s="4" t="s">
        <v>133</v>
      </c>
      <c r="I2147" s="5" t="s">
        <v>4147</v>
      </c>
      <c r="J2147" s="5" t="s">
        <v>183</v>
      </c>
      <c r="K2147" s="5" t="s">
        <v>4147</v>
      </c>
      <c r="L2147" s="5" t="s">
        <v>252</v>
      </c>
      <c r="M2147" s="4" t="s">
        <v>137</v>
      </c>
      <c r="N2147" s="4" t="s">
        <v>6687</v>
      </c>
      <c r="O2147" s="4" t="s">
        <v>317</v>
      </c>
      <c r="P2147" s="4" t="s">
        <v>6688</v>
      </c>
      <c r="Q2147" s="4" t="s">
        <v>6689</v>
      </c>
      <c r="R2147" s="5">
        <v>61849</v>
      </c>
      <c r="S2147" s="5">
        <v>75</v>
      </c>
      <c r="T2147" s="5">
        <v>75</v>
      </c>
      <c r="U2147" s="4" t="s">
        <v>6690</v>
      </c>
      <c r="V2147" s="4" t="s">
        <v>142</v>
      </c>
      <c r="W2147" s="4" t="s">
        <v>103</v>
      </c>
      <c r="X2147" s="4" t="s">
        <v>143</v>
      </c>
      <c r="Y2147" s="4" t="s">
        <v>1234</v>
      </c>
      <c r="Z2147" t="str">
        <f t="shared" si="34"/>
        <v>Dec-23</v>
      </c>
    </row>
    <row r="2148" spans="1:26" ht="43.2" x14ac:dyDescent="0.3">
      <c r="A2148" s="10">
        <v>999</v>
      </c>
      <c r="B2148" s="4" t="s">
        <v>129</v>
      </c>
      <c r="C2148" s="4" t="s">
        <v>1307</v>
      </c>
      <c r="D2148" s="4" t="s">
        <v>1436</v>
      </c>
      <c r="E2148" s="4" t="s">
        <v>103</v>
      </c>
      <c r="F2148" s="4" t="s">
        <v>131</v>
      </c>
      <c r="G2148" s="4" t="s">
        <v>132</v>
      </c>
      <c r="H2148" s="4" t="s">
        <v>133</v>
      </c>
      <c r="I2148" s="5" t="s">
        <v>3996</v>
      </c>
      <c r="J2148" s="5" t="s">
        <v>182</v>
      </c>
      <c r="K2148" s="5" t="s">
        <v>3996</v>
      </c>
      <c r="L2148" s="5" t="s">
        <v>1205</v>
      </c>
      <c r="M2148" s="4" t="s">
        <v>524</v>
      </c>
      <c r="N2148" s="4" t="s">
        <v>6285</v>
      </c>
      <c r="O2148" s="4" t="s">
        <v>103</v>
      </c>
      <c r="P2148" s="4" t="s">
        <v>6691</v>
      </c>
      <c r="Q2148" s="4" t="s">
        <v>6692</v>
      </c>
      <c r="R2148" s="5">
        <v>60398</v>
      </c>
      <c r="S2148" s="5">
        <v>0</v>
      </c>
      <c r="T2148" s="5">
        <v>0</v>
      </c>
      <c r="U2148" s="4" t="s">
        <v>1985</v>
      </c>
      <c r="V2148" s="4" t="s">
        <v>142</v>
      </c>
      <c r="W2148" s="4" t="s">
        <v>103</v>
      </c>
      <c r="X2148" s="4" t="s">
        <v>143</v>
      </c>
      <c r="Y2148" s="4" t="s">
        <v>159</v>
      </c>
      <c r="Z2148" t="str">
        <f t="shared" si="34"/>
        <v>Sep-23</v>
      </c>
    </row>
    <row r="2149" spans="1:26" ht="43.2" x14ac:dyDescent="0.3">
      <c r="A2149" s="10">
        <v>1000</v>
      </c>
      <c r="B2149" s="4" t="s">
        <v>129</v>
      </c>
      <c r="C2149" s="4" t="s">
        <v>1307</v>
      </c>
      <c r="D2149" s="4" t="s">
        <v>1436</v>
      </c>
      <c r="E2149" s="4" t="s">
        <v>103</v>
      </c>
      <c r="F2149" s="4" t="s">
        <v>131</v>
      </c>
      <c r="G2149" s="4" t="s">
        <v>132</v>
      </c>
      <c r="H2149" s="4" t="s">
        <v>167</v>
      </c>
      <c r="I2149" s="5" t="s">
        <v>3999</v>
      </c>
      <c r="J2149" s="5" t="s">
        <v>229</v>
      </c>
      <c r="K2149" s="5" t="s">
        <v>3999</v>
      </c>
      <c r="L2149" s="5" t="s">
        <v>234</v>
      </c>
      <c r="M2149" s="4" t="s">
        <v>223</v>
      </c>
      <c r="N2149" s="4" t="s">
        <v>6693</v>
      </c>
      <c r="O2149" s="4" t="s">
        <v>103</v>
      </c>
      <c r="P2149" s="4" t="s">
        <v>6693</v>
      </c>
      <c r="Q2149" s="4" t="s">
        <v>6694</v>
      </c>
      <c r="R2149" s="5">
        <v>60427</v>
      </c>
      <c r="S2149" s="5">
        <v>120</v>
      </c>
      <c r="T2149" s="5">
        <v>120</v>
      </c>
      <c r="U2149" s="4" t="s">
        <v>963</v>
      </c>
      <c r="V2149" s="4" t="s">
        <v>197</v>
      </c>
      <c r="W2149" s="4" t="s">
        <v>103</v>
      </c>
      <c r="X2149" s="4" t="s">
        <v>143</v>
      </c>
      <c r="Y2149" s="4" t="s">
        <v>152</v>
      </c>
      <c r="Z2149" t="str">
        <f t="shared" si="34"/>
        <v>Sep-23</v>
      </c>
    </row>
    <row r="2150" spans="1:26" ht="43.2" x14ac:dyDescent="0.3">
      <c r="A2150" s="10">
        <v>1001</v>
      </c>
      <c r="B2150" s="4" t="s">
        <v>129</v>
      </c>
      <c r="C2150" s="4" t="s">
        <v>1307</v>
      </c>
      <c r="D2150" s="4" t="s">
        <v>1436</v>
      </c>
      <c r="E2150" s="4" t="s">
        <v>103</v>
      </c>
      <c r="F2150" s="4" t="s">
        <v>131</v>
      </c>
      <c r="G2150" s="4" t="s">
        <v>166</v>
      </c>
      <c r="H2150" s="4" t="s">
        <v>133</v>
      </c>
      <c r="I2150" s="5" t="s">
        <v>5556</v>
      </c>
      <c r="J2150" s="5" t="s">
        <v>191</v>
      </c>
      <c r="K2150" s="5" t="s">
        <v>5556</v>
      </c>
      <c r="L2150" s="5" t="s">
        <v>192</v>
      </c>
      <c r="M2150" s="4" t="s">
        <v>263</v>
      </c>
      <c r="N2150" s="4" t="s">
        <v>6695</v>
      </c>
      <c r="O2150" s="4" t="s">
        <v>103</v>
      </c>
      <c r="P2150" s="4" t="s">
        <v>6696</v>
      </c>
      <c r="Q2150" s="4" t="s">
        <v>6697</v>
      </c>
      <c r="R2150" s="5">
        <v>61321</v>
      </c>
      <c r="S2150" s="5">
        <v>90</v>
      </c>
      <c r="T2150" s="5">
        <v>90</v>
      </c>
      <c r="U2150" s="4" t="s">
        <v>5300</v>
      </c>
      <c r="V2150" s="4" t="s">
        <v>197</v>
      </c>
      <c r="W2150" s="4" t="s">
        <v>103</v>
      </c>
      <c r="X2150" s="4" t="s">
        <v>143</v>
      </c>
      <c r="Y2150" s="4" t="s">
        <v>103</v>
      </c>
      <c r="Z2150" t="str">
        <f t="shared" si="34"/>
        <v>Dec-23</v>
      </c>
    </row>
    <row r="2151" spans="1:26" ht="43.2" x14ac:dyDescent="0.3">
      <c r="A2151" s="10">
        <v>1002</v>
      </c>
      <c r="B2151" s="4" t="s">
        <v>129</v>
      </c>
      <c r="C2151" s="4" t="s">
        <v>1307</v>
      </c>
      <c r="D2151" s="4" t="s">
        <v>1450</v>
      </c>
      <c r="E2151" s="4" t="s">
        <v>103</v>
      </c>
      <c r="F2151" s="4" t="s">
        <v>131</v>
      </c>
      <c r="G2151" s="4" t="s">
        <v>166</v>
      </c>
      <c r="H2151" s="4" t="s">
        <v>133</v>
      </c>
      <c r="I2151" s="5" t="s">
        <v>4278</v>
      </c>
      <c r="J2151" s="5" t="s">
        <v>200</v>
      </c>
      <c r="K2151" s="5" t="s">
        <v>4019</v>
      </c>
      <c r="L2151" s="5" t="s">
        <v>217</v>
      </c>
      <c r="M2151" s="4" t="s">
        <v>263</v>
      </c>
      <c r="N2151" s="4" t="s">
        <v>6698</v>
      </c>
      <c r="O2151" s="4" t="s">
        <v>103</v>
      </c>
      <c r="P2151" s="4" t="s">
        <v>6699</v>
      </c>
      <c r="Q2151" s="4" t="s">
        <v>6700</v>
      </c>
      <c r="R2151" s="5">
        <v>60674</v>
      </c>
      <c r="S2151" s="5">
        <v>105</v>
      </c>
      <c r="T2151" s="5">
        <v>105</v>
      </c>
      <c r="U2151" s="4" t="s">
        <v>4361</v>
      </c>
      <c r="V2151" s="4" t="s">
        <v>197</v>
      </c>
      <c r="W2151" s="4" t="s">
        <v>103</v>
      </c>
      <c r="X2151" s="4" t="s">
        <v>143</v>
      </c>
      <c r="Y2151" s="4" t="s">
        <v>103</v>
      </c>
      <c r="Z2151" t="str">
        <f t="shared" si="34"/>
        <v>Sep-23</v>
      </c>
    </row>
    <row r="2152" spans="1:26" ht="57.6" x14ac:dyDescent="0.3">
      <c r="A2152" s="10">
        <v>1003</v>
      </c>
      <c r="B2152" s="4" t="s">
        <v>129</v>
      </c>
      <c r="C2152" s="4" t="s">
        <v>1307</v>
      </c>
      <c r="D2152" s="4" t="s">
        <v>1450</v>
      </c>
      <c r="E2152" s="4" t="s">
        <v>103</v>
      </c>
      <c r="F2152" s="4" t="s">
        <v>131</v>
      </c>
      <c r="G2152" s="4" t="s">
        <v>132</v>
      </c>
      <c r="H2152" s="4" t="s">
        <v>167</v>
      </c>
      <c r="I2152" s="5" t="s">
        <v>4278</v>
      </c>
      <c r="J2152" s="5" t="s">
        <v>241</v>
      </c>
      <c r="K2152" s="5" t="s">
        <v>4278</v>
      </c>
      <c r="L2152" s="5" t="s">
        <v>576</v>
      </c>
      <c r="M2152" s="4" t="s">
        <v>223</v>
      </c>
      <c r="N2152" s="4" t="s">
        <v>6701</v>
      </c>
      <c r="O2152" s="4" t="s">
        <v>170</v>
      </c>
      <c r="P2152" s="4" t="s">
        <v>6701</v>
      </c>
      <c r="Q2152" s="4" t="s">
        <v>6702</v>
      </c>
      <c r="R2152" s="5">
        <v>60659</v>
      </c>
      <c r="S2152" s="5">
        <v>120</v>
      </c>
      <c r="T2152" s="5">
        <v>120</v>
      </c>
      <c r="U2152" s="4" t="s">
        <v>6703</v>
      </c>
      <c r="V2152" s="4" t="s">
        <v>151</v>
      </c>
      <c r="W2152" s="4" t="s">
        <v>103</v>
      </c>
      <c r="X2152" s="4" t="s">
        <v>143</v>
      </c>
      <c r="Y2152" s="4" t="s">
        <v>159</v>
      </c>
      <c r="Z2152" t="str">
        <f t="shared" si="34"/>
        <v>Sep-23</v>
      </c>
    </row>
    <row r="2153" spans="1:26" ht="100.8" x14ac:dyDescent="0.3">
      <c r="A2153" s="10">
        <v>1004</v>
      </c>
      <c r="B2153" s="4" t="s">
        <v>129</v>
      </c>
      <c r="C2153" s="4" t="s">
        <v>1307</v>
      </c>
      <c r="D2153" s="4" t="s">
        <v>1450</v>
      </c>
      <c r="E2153" s="4" t="s">
        <v>103</v>
      </c>
      <c r="F2153" s="4" t="s">
        <v>131</v>
      </c>
      <c r="G2153" s="4" t="s">
        <v>166</v>
      </c>
      <c r="H2153" s="4" t="s">
        <v>133</v>
      </c>
      <c r="I2153" s="5" t="s">
        <v>4278</v>
      </c>
      <c r="J2153" s="5" t="s">
        <v>145</v>
      </c>
      <c r="K2153" s="5" t="s">
        <v>4278</v>
      </c>
      <c r="L2153" s="5" t="s">
        <v>621</v>
      </c>
      <c r="M2153" s="4" t="s">
        <v>263</v>
      </c>
      <c r="N2153" s="4" t="s">
        <v>6704</v>
      </c>
      <c r="O2153" s="4" t="s">
        <v>103</v>
      </c>
      <c r="P2153" s="4" t="s">
        <v>6704</v>
      </c>
      <c r="Q2153" s="4" t="s">
        <v>6705</v>
      </c>
      <c r="R2153" s="5">
        <v>60655</v>
      </c>
      <c r="S2153" s="5">
        <v>300</v>
      </c>
      <c r="T2153" s="5">
        <v>300</v>
      </c>
      <c r="U2153" s="4" t="s">
        <v>3321</v>
      </c>
      <c r="V2153" s="4" t="s">
        <v>151</v>
      </c>
      <c r="W2153" s="4" t="s">
        <v>103</v>
      </c>
      <c r="X2153" s="4" t="s">
        <v>143</v>
      </c>
      <c r="Y2153" s="4" t="s">
        <v>103</v>
      </c>
      <c r="Z2153" t="str">
        <f t="shared" si="34"/>
        <v>Sep-23</v>
      </c>
    </row>
    <row r="2154" spans="1:26" ht="43.2" x14ac:dyDescent="0.3">
      <c r="A2154" s="10">
        <v>1005</v>
      </c>
      <c r="B2154" s="4" t="s">
        <v>129</v>
      </c>
      <c r="C2154" s="4" t="s">
        <v>1307</v>
      </c>
      <c r="D2154" s="4" t="s">
        <v>1450</v>
      </c>
      <c r="E2154" s="4" t="s">
        <v>103</v>
      </c>
      <c r="F2154" s="4" t="s">
        <v>131</v>
      </c>
      <c r="G2154" s="4" t="s">
        <v>132</v>
      </c>
      <c r="H2154" s="4" t="s">
        <v>133</v>
      </c>
      <c r="I2154" s="5" t="s">
        <v>4019</v>
      </c>
      <c r="J2154" s="5" t="s">
        <v>647</v>
      </c>
      <c r="K2154" s="5" t="s">
        <v>4019</v>
      </c>
      <c r="L2154" s="5" t="s">
        <v>487</v>
      </c>
      <c r="M2154" s="4" t="s">
        <v>137</v>
      </c>
      <c r="N2154" s="4" t="s">
        <v>6706</v>
      </c>
      <c r="O2154" s="4" t="s">
        <v>103</v>
      </c>
      <c r="P2154" s="4" t="s">
        <v>6707</v>
      </c>
      <c r="Q2154" s="4" t="s">
        <v>6708</v>
      </c>
      <c r="R2154" s="5">
        <v>60679</v>
      </c>
      <c r="S2154" s="5">
        <v>45</v>
      </c>
      <c r="T2154" s="5">
        <v>45</v>
      </c>
      <c r="U2154" s="4" t="s">
        <v>4026</v>
      </c>
      <c r="V2154" s="4" t="s">
        <v>142</v>
      </c>
      <c r="W2154" s="4" t="s">
        <v>103</v>
      </c>
      <c r="X2154" s="4" t="s">
        <v>143</v>
      </c>
      <c r="Y2154" s="4" t="s">
        <v>1234</v>
      </c>
      <c r="Z2154" t="str">
        <f t="shared" si="34"/>
        <v>Sep-23</v>
      </c>
    </row>
    <row r="2155" spans="1:26" ht="43.2" x14ac:dyDescent="0.3">
      <c r="A2155" s="10">
        <v>1006</v>
      </c>
      <c r="B2155" s="4" t="s">
        <v>129</v>
      </c>
      <c r="C2155" s="4" t="s">
        <v>1307</v>
      </c>
      <c r="D2155" s="4" t="s">
        <v>1450</v>
      </c>
      <c r="E2155" s="4" t="s">
        <v>103</v>
      </c>
      <c r="F2155" s="4" t="s">
        <v>131</v>
      </c>
      <c r="G2155" s="4" t="s">
        <v>166</v>
      </c>
      <c r="H2155" s="4" t="s">
        <v>133</v>
      </c>
      <c r="I2155" s="5" t="s">
        <v>4019</v>
      </c>
      <c r="J2155" s="5" t="s">
        <v>467</v>
      </c>
      <c r="K2155" s="5" t="s">
        <v>4019</v>
      </c>
      <c r="L2155" s="5" t="s">
        <v>621</v>
      </c>
      <c r="M2155" s="4" t="s">
        <v>263</v>
      </c>
      <c r="N2155" s="4" t="s">
        <v>6709</v>
      </c>
      <c r="O2155" s="4" t="s">
        <v>103</v>
      </c>
      <c r="P2155" s="4" t="s">
        <v>6710</v>
      </c>
      <c r="Q2155" s="4" t="s">
        <v>6711</v>
      </c>
      <c r="R2155" s="5">
        <v>60666</v>
      </c>
      <c r="S2155" s="5">
        <v>180</v>
      </c>
      <c r="T2155" s="5">
        <v>180</v>
      </c>
      <c r="U2155" s="4" t="s">
        <v>5385</v>
      </c>
      <c r="V2155" s="4" t="s">
        <v>151</v>
      </c>
      <c r="W2155" s="4" t="s">
        <v>103</v>
      </c>
      <c r="X2155" s="4" t="s">
        <v>143</v>
      </c>
      <c r="Y2155" s="4" t="s">
        <v>103</v>
      </c>
      <c r="Z2155" t="str">
        <f t="shared" si="34"/>
        <v>Sep-23</v>
      </c>
    </row>
    <row r="2156" spans="1:26" ht="43.2" x14ac:dyDescent="0.3">
      <c r="A2156" s="10">
        <v>1007</v>
      </c>
      <c r="B2156" s="4" t="s">
        <v>129</v>
      </c>
      <c r="C2156" s="4" t="s">
        <v>1307</v>
      </c>
      <c r="D2156" s="4" t="s">
        <v>1450</v>
      </c>
      <c r="E2156" s="4" t="s">
        <v>103</v>
      </c>
      <c r="F2156" s="4" t="s">
        <v>131</v>
      </c>
      <c r="G2156" s="4" t="s">
        <v>166</v>
      </c>
      <c r="H2156" s="4" t="s">
        <v>133</v>
      </c>
      <c r="I2156" s="5" t="s">
        <v>4027</v>
      </c>
      <c r="J2156" s="5" t="s">
        <v>154</v>
      </c>
      <c r="K2156" s="5" t="s">
        <v>4027</v>
      </c>
      <c r="L2156" s="5" t="s">
        <v>155</v>
      </c>
      <c r="M2156" s="4" t="s">
        <v>263</v>
      </c>
      <c r="N2156" s="4" t="s">
        <v>6712</v>
      </c>
      <c r="O2156" s="4" t="s">
        <v>103</v>
      </c>
      <c r="P2156" s="4" t="s">
        <v>6712</v>
      </c>
      <c r="Q2156" s="4" t="s">
        <v>6713</v>
      </c>
      <c r="R2156" s="5">
        <v>60689</v>
      </c>
      <c r="S2156" s="5">
        <v>30</v>
      </c>
      <c r="T2156" s="5">
        <v>30</v>
      </c>
      <c r="U2156" s="4" t="s">
        <v>4479</v>
      </c>
      <c r="V2156" s="4" t="s">
        <v>151</v>
      </c>
      <c r="W2156" s="4" t="s">
        <v>103</v>
      </c>
      <c r="X2156" s="4" t="s">
        <v>143</v>
      </c>
      <c r="Y2156" s="4" t="s">
        <v>103</v>
      </c>
      <c r="Z2156" t="str">
        <f t="shared" si="34"/>
        <v>Sep-23</v>
      </c>
    </row>
    <row r="2157" spans="1:26" ht="57.6" x14ac:dyDescent="0.3">
      <c r="A2157" s="10">
        <v>1008</v>
      </c>
      <c r="B2157" s="4" t="s">
        <v>129</v>
      </c>
      <c r="C2157" s="4" t="s">
        <v>1307</v>
      </c>
      <c r="D2157" s="4" t="s">
        <v>1450</v>
      </c>
      <c r="E2157" s="4" t="s">
        <v>103</v>
      </c>
      <c r="F2157" s="4" t="s">
        <v>131</v>
      </c>
      <c r="G2157" s="4" t="s">
        <v>132</v>
      </c>
      <c r="H2157" s="4" t="s">
        <v>167</v>
      </c>
      <c r="I2157" s="5" t="s">
        <v>4038</v>
      </c>
      <c r="J2157" s="5" t="s">
        <v>550</v>
      </c>
      <c r="K2157" s="5" t="s">
        <v>4038</v>
      </c>
      <c r="L2157" s="5" t="s">
        <v>361</v>
      </c>
      <c r="M2157" s="4" t="s">
        <v>223</v>
      </c>
      <c r="N2157" s="4" t="s">
        <v>6714</v>
      </c>
      <c r="O2157" s="4" t="s">
        <v>103</v>
      </c>
      <c r="P2157" s="4" t="s">
        <v>6715</v>
      </c>
      <c r="Q2157" s="4" t="s">
        <v>6716</v>
      </c>
      <c r="R2157" s="5">
        <v>60762</v>
      </c>
      <c r="S2157" s="5">
        <v>420</v>
      </c>
      <c r="T2157" s="5">
        <v>420</v>
      </c>
      <c r="U2157" s="4" t="s">
        <v>6717</v>
      </c>
      <c r="V2157" s="4" t="s">
        <v>142</v>
      </c>
      <c r="W2157" s="4" t="s">
        <v>103</v>
      </c>
      <c r="X2157" s="4" t="s">
        <v>143</v>
      </c>
      <c r="Y2157" s="4" t="s">
        <v>152</v>
      </c>
      <c r="Z2157" t="str">
        <f t="shared" si="34"/>
        <v>Sep-23</v>
      </c>
    </row>
    <row r="2158" spans="1:26" ht="57.6" x14ac:dyDescent="0.3">
      <c r="A2158" s="10">
        <v>1009</v>
      </c>
      <c r="B2158" s="4" t="s">
        <v>129</v>
      </c>
      <c r="C2158" s="4" t="s">
        <v>1307</v>
      </c>
      <c r="D2158" s="4" t="s">
        <v>1450</v>
      </c>
      <c r="E2158" s="4" t="s">
        <v>103</v>
      </c>
      <c r="F2158" s="4" t="s">
        <v>131</v>
      </c>
      <c r="G2158" s="4" t="s">
        <v>132</v>
      </c>
      <c r="H2158" s="4" t="s">
        <v>167</v>
      </c>
      <c r="I2158" s="5" t="s">
        <v>4038</v>
      </c>
      <c r="J2158" s="5" t="s">
        <v>145</v>
      </c>
      <c r="K2158" s="5" t="s">
        <v>4038</v>
      </c>
      <c r="L2158" s="5" t="s">
        <v>353</v>
      </c>
      <c r="M2158" s="4" t="s">
        <v>223</v>
      </c>
      <c r="N2158" s="4" t="s">
        <v>6718</v>
      </c>
      <c r="O2158" s="4" t="s">
        <v>170</v>
      </c>
      <c r="P2158" s="4" t="s">
        <v>6718</v>
      </c>
      <c r="Q2158" s="4" t="s">
        <v>6719</v>
      </c>
      <c r="R2158" s="5">
        <v>60728</v>
      </c>
      <c r="S2158" s="5">
        <v>240</v>
      </c>
      <c r="T2158" s="5">
        <v>240</v>
      </c>
      <c r="U2158" s="4" t="s">
        <v>6720</v>
      </c>
      <c r="V2158" s="4" t="s">
        <v>151</v>
      </c>
      <c r="W2158" s="4" t="s">
        <v>103</v>
      </c>
      <c r="X2158" s="4" t="s">
        <v>143</v>
      </c>
      <c r="Y2158" s="4" t="s">
        <v>159</v>
      </c>
      <c r="Z2158" t="str">
        <f t="shared" si="34"/>
        <v>Sep-23</v>
      </c>
    </row>
    <row r="2159" spans="1:26" ht="43.2" x14ac:dyDescent="0.3">
      <c r="A2159" s="10">
        <v>1010</v>
      </c>
      <c r="B2159" s="4" t="s">
        <v>129</v>
      </c>
      <c r="C2159" s="4" t="s">
        <v>1307</v>
      </c>
      <c r="D2159" s="4" t="s">
        <v>1450</v>
      </c>
      <c r="E2159" s="4" t="s">
        <v>103</v>
      </c>
      <c r="F2159" s="4" t="s">
        <v>131</v>
      </c>
      <c r="G2159" s="4" t="s">
        <v>166</v>
      </c>
      <c r="H2159" s="4" t="s">
        <v>133</v>
      </c>
      <c r="I2159" s="5" t="s">
        <v>4038</v>
      </c>
      <c r="J2159" s="5" t="s">
        <v>288</v>
      </c>
      <c r="K2159" s="5" t="s">
        <v>4038</v>
      </c>
      <c r="L2159" s="5" t="s">
        <v>155</v>
      </c>
      <c r="M2159" s="4" t="s">
        <v>263</v>
      </c>
      <c r="N2159" s="4" t="s">
        <v>6721</v>
      </c>
      <c r="O2159" s="4" t="s">
        <v>103</v>
      </c>
      <c r="P2159" s="4" t="s">
        <v>6721</v>
      </c>
      <c r="Q2159" s="4" t="s">
        <v>6722</v>
      </c>
      <c r="R2159" s="5">
        <v>60723</v>
      </c>
      <c r="S2159" s="5">
        <v>45</v>
      </c>
      <c r="T2159" s="5">
        <v>45</v>
      </c>
      <c r="U2159" s="4" t="s">
        <v>2127</v>
      </c>
      <c r="V2159" s="4" t="s">
        <v>151</v>
      </c>
      <c r="W2159" s="4" t="s">
        <v>103</v>
      </c>
      <c r="X2159" s="4" t="s">
        <v>143</v>
      </c>
      <c r="Y2159" s="4" t="s">
        <v>103</v>
      </c>
      <c r="Z2159" t="str">
        <f t="shared" si="34"/>
        <v>Sep-23</v>
      </c>
    </row>
    <row r="2160" spans="1:26" ht="43.2" x14ac:dyDescent="0.3">
      <c r="A2160" s="10">
        <v>1011</v>
      </c>
      <c r="B2160" s="4" t="s">
        <v>129</v>
      </c>
      <c r="C2160" s="4" t="s">
        <v>1307</v>
      </c>
      <c r="D2160" s="4" t="s">
        <v>1450</v>
      </c>
      <c r="E2160" s="4" t="s">
        <v>103</v>
      </c>
      <c r="F2160" s="4" t="s">
        <v>131</v>
      </c>
      <c r="G2160" s="4" t="s">
        <v>166</v>
      </c>
      <c r="H2160" s="4" t="s">
        <v>167</v>
      </c>
      <c r="I2160" s="5" t="s">
        <v>4914</v>
      </c>
      <c r="J2160" s="5" t="s">
        <v>550</v>
      </c>
      <c r="K2160" s="5" t="s">
        <v>4914</v>
      </c>
      <c r="L2160" s="5" t="s">
        <v>906</v>
      </c>
      <c r="M2160" s="4" t="s">
        <v>168</v>
      </c>
      <c r="N2160" s="4" t="s">
        <v>6723</v>
      </c>
      <c r="O2160" s="4" t="s">
        <v>103</v>
      </c>
      <c r="P2160" s="4" t="s">
        <v>1870</v>
      </c>
      <c r="Q2160" s="4" t="s">
        <v>6724</v>
      </c>
      <c r="R2160" s="5">
        <v>60777</v>
      </c>
      <c r="S2160" s="5">
        <v>180</v>
      </c>
      <c r="T2160" s="5">
        <v>180</v>
      </c>
      <c r="U2160" s="4" t="s">
        <v>2123</v>
      </c>
      <c r="V2160" s="4" t="s">
        <v>142</v>
      </c>
      <c r="W2160" s="4" t="s">
        <v>103</v>
      </c>
      <c r="X2160" s="4" t="s">
        <v>143</v>
      </c>
      <c r="Y2160" s="4" t="s">
        <v>103</v>
      </c>
      <c r="Z2160" t="str">
        <f t="shared" si="34"/>
        <v>Oct-23</v>
      </c>
    </row>
    <row r="2161" spans="1:26" ht="43.2" x14ac:dyDescent="0.3">
      <c r="A2161" s="10">
        <v>1012</v>
      </c>
      <c r="B2161" s="4" t="s">
        <v>129</v>
      </c>
      <c r="C2161" s="4" t="s">
        <v>1307</v>
      </c>
      <c r="D2161" s="4" t="s">
        <v>1450</v>
      </c>
      <c r="E2161" s="4" t="s">
        <v>103</v>
      </c>
      <c r="F2161" s="4" t="s">
        <v>131</v>
      </c>
      <c r="G2161" s="4" t="s">
        <v>166</v>
      </c>
      <c r="H2161" s="4" t="s">
        <v>133</v>
      </c>
      <c r="I2161" s="5" t="s">
        <v>4393</v>
      </c>
      <c r="J2161" s="5" t="s">
        <v>182</v>
      </c>
      <c r="K2161" s="5" t="s">
        <v>4393</v>
      </c>
      <c r="L2161" s="5" t="s">
        <v>652</v>
      </c>
      <c r="M2161" s="4" t="s">
        <v>263</v>
      </c>
      <c r="N2161" s="4" t="s">
        <v>6725</v>
      </c>
      <c r="O2161" s="4" t="s">
        <v>103</v>
      </c>
      <c r="P2161" s="4" t="s">
        <v>6726</v>
      </c>
      <c r="Q2161" s="4" t="s">
        <v>6727</v>
      </c>
      <c r="R2161" s="5">
        <v>61144</v>
      </c>
      <c r="S2161" s="5">
        <v>150</v>
      </c>
      <c r="T2161" s="5">
        <v>150</v>
      </c>
      <c r="U2161" s="4" t="s">
        <v>6728</v>
      </c>
      <c r="V2161" s="4" t="s">
        <v>142</v>
      </c>
      <c r="W2161" s="4" t="s">
        <v>103</v>
      </c>
      <c r="X2161" s="4" t="s">
        <v>143</v>
      </c>
      <c r="Y2161" s="4" t="s">
        <v>388</v>
      </c>
      <c r="Z2161" t="str">
        <f t="shared" si="34"/>
        <v>Nov-23</v>
      </c>
    </row>
    <row r="2162" spans="1:26" ht="43.2" x14ac:dyDescent="0.3">
      <c r="A2162" s="10">
        <v>1013</v>
      </c>
      <c r="B2162" s="4" t="s">
        <v>129</v>
      </c>
      <c r="C2162" s="4" t="s">
        <v>1307</v>
      </c>
      <c r="D2162" s="4" t="s">
        <v>1450</v>
      </c>
      <c r="E2162" s="4" t="s">
        <v>103</v>
      </c>
      <c r="F2162" s="4" t="s">
        <v>131</v>
      </c>
      <c r="G2162" s="4" t="s">
        <v>132</v>
      </c>
      <c r="H2162" s="4" t="s">
        <v>133</v>
      </c>
      <c r="I2162" s="5" t="s">
        <v>4488</v>
      </c>
      <c r="J2162" s="5" t="s">
        <v>353</v>
      </c>
      <c r="K2162" s="5" t="s">
        <v>4488</v>
      </c>
      <c r="L2162" s="5" t="s">
        <v>296</v>
      </c>
      <c r="M2162" s="4" t="s">
        <v>137</v>
      </c>
      <c r="N2162" s="4" t="s">
        <v>6729</v>
      </c>
      <c r="O2162" s="4" t="s">
        <v>103</v>
      </c>
      <c r="P2162" s="4" t="s">
        <v>6729</v>
      </c>
      <c r="Q2162" s="4" t="s">
        <v>6729</v>
      </c>
      <c r="R2162" s="5">
        <v>61254</v>
      </c>
      <c r="S2162" s="5">
        <v>120</v>
      </c>
      <c r="T2162" s="5">
        <v>120</v>
      </c>
      <c r="U2162" s="4" t="s">
        <v>4818</v>
      </c>
      <c r="V2162" s="4" t="s">
        <v>151</v>
      </c>
      <c r="W2162" s="4" t="s">
        <v>103</v>
      </c>
      <c r="X2162" s="4" t="s">
        <v>143</v>
      </c>
      <c r="Y2162" s="4" t="s">
        <v>152</v>
      </c>
      <c r="Z2162" t="str">
        <f t="shared" si="34"/>
        <v>Nov-23</v>
      </c>
    </row>
    <row r="2163" spans="1:26" ht="57.6" x14ac:dyDescent="0.3">
      <c r="A2163" s="10">
        <v>1014</v>
      </c>
      <c r="B2163" s="4" t="s">
        <v>129</v>
      </c>
      <c r="C2163" s="4" t="s">
        <v>1307</v>
      </c>
      <c r="D2163" s="4" t="s">
        <v>6730</v>
      </c>
      <c r="E2163" s="4" t="s">
        <v>103</v>
      </c>
      <c r="F2163" s="4" t="s">
        <v>131</v>
      </c>
      <c r="G2163" s="4" t="s">
        <v>132</v>
      </c>
      <c r="H2163" s="4" t="s">
        <v>167</v>
      </c>
      <c r="I2163" s="5" t="s">
        <v>4220</v>
      </c>
      <c r="J2163" s="5" t="s">
        <v>154</v>
      </c>
      <c r="K2163" s="5" t="s">
        <v>4220</v>
      </c>
      <c r="L2163" s="5" t="s">
        <v>241</v>
      </c>
      <c r="M2163" s="4" t="s">
        <v>223</v>
      </c>
      <c r="N2163" s="4" t="s">
        <v>6731</v>
      </c>
      <c r="O2163" s="4" t="s">
        <v>170</v>
      </c>
      <c r="P2163" s="4" t="s">
        <v>6731</v>
      </c>
      <c r="Q2163" s="4" t="s">
        <v>6732</v>
      </c>
      <c r="R2163" s="5">
        <v>60452</v>
      </c>
      <c r="S2163" s="5">
        <v>120</v>
      </c>
      <c r="T2163" s="5">
        <v>120</v>
      </c>
      <c r="U2163" s="4" t="s">
        <v>103</v>
      </c>
      <c r="V2163" s="4" t="s">
        <v>151</v>
      </c>
      <c r="W2163" s="4" t="s">
        <v>103</v>
      </c>
      <c r="X2163" s="4" t="s">
        <v>143</v>
      </c>
      <c r="Y2163" s="4" t="s">
        <v>152</v>
      </c>
      <c r="Z2163" t="str">
        <f t="shared" si="34"/>
        <v>Sep-23</v>
      </c>
    </row>
    <row r="2164" spans="1:26" ht="43.2" x14ac:dyDescent="0.3">
      <c r="A2164" s="10">
        <v>1015</v>
      </c>
      <c r="B2164" s="4" t="s">
        <v>129</v>
      </c>
      <c r="C2164" s="4" t="s">
        <v>1307</v>
      </c>
      <c r="D2164" s="4" t="s">
        <v>6730</v>
      </c>
      <c r="E2164" s="4" t="s">
        <v>103</v>
      </c>
      <c r="F2164" s="4" t="s">
        <v>131</v>
      </c>
      <c r="G2164" s="4" t="s">
        <v>132</v>
      </c>
      <c r="H2164" s="4" t="s">
        <v>167</v>
      </c>
      <c r="I2164" s="5" t="s">
        <v>4224</v>
      </c>
      <c r="J2164" s="5" t="s">
        <v>467</v>
      </c>
      <c r="K2164" s="5" t="s">
        <v>4224</v>
      </c>
      <c r="L2164" s="5" t="s">
        <v>598</v>
      </c>
      <c r="M2164" s="4" t="s">
        <v>223</v>
      </c>
      <c r="N2164" s="4" t="s">
        <v>6733</v>
      </c>
      <c r="O2164" s="4" t="s">
        <v>103</v>
      </c>
      <c r="P2164" s="4" t="s">
        <v>6733</v>
      </c>
      <c r="Q2164" s="4" t="s">
        <v>6734</v>
      </c>
      <c r="R2164" s="5">
        <v>60424</v>
      </c>
      <c r="S2164" s="5">
        <v>45</v>
      </c>
      <c r="T2164" s="5">
        <v>45</v>
      </c>
      <c r="U2164" s="4" t="s">
        <v>4009</v>
      </c>
      <c r="V2164" s="4" t="s">
        <v>151</v>
      </c>
      <c r="W2164" s="4" t="s">
        <v>103</v>
      </c>
      <c r="X2164" s="4" t="s">
        <v>143</v>
      </c>
      <c r="Y2164" s="4">
        <v>68067</v>
      </c>
      <c r="Z2164" t="str">
        <f t="shared" si="34"/>
        <v>Sep-23</v>
      </c>
    </row>
    <row r="2165" spans="1:26" ht="43.2" x14ac:dyDescent="0.3">
      <c r="A2165" s="10">
        <v>1016</v>
      </c>
      <c r="B2165" s="4" t="s">
        <v>129</v>
      </c>
      <c r="C2165" s="4" t="s">
        <v>1307</v>
      </c>
      <c r="D2165" s="4" t="s">
        <v>6730</v>
      </c>
      <c r="E2165" s="4" t="s">
        <v>103</v>
      </c>
      <c r="F2165" s="4" t="s">
        <v>131</v>
      </c>
      <c r="G2165" s="4" t="s">
        <v>132</v>
      </c>
      <c r="H2165" s="4" t="s">
        <v>167</v>
      </c>
      <c r="I2165" s="5" t="s">
        <v>4224</v>
      </c>
      <c r="J2165" s="5" t="s">
        <v>160</v>
      </c>
      <c r="K2165" s="5" t="s">
        <v>4224</v>
      </c>
      <c r="L2165" s="5" t="s">
        <v>161</v>
      </c>
      <c r="M2165" s="4" t="s">
        <v>223</v>
      </c>
      <c r="N2165" s="4" t="s">
        <v>6735</v>
      </c>
      <c r="O2165" s="4" t="s">
        <v>103</v>
      </c>
      <c r="P2165" s="4" t="s">
        <v>6735</v>
      </c>
      <c r="Q2165" s="4" t="s">
        <v>6736</v>
      </c>
      <c r="R2165" s="5">
        <v>60419</v>
      </c>
      <c r="S2165" s="5">
        <v>30</v>
      </c>
      <c r="T2165" s="5">
        <v>30</v>
      </c>
      <c r="U2165" s="4" t="s">
        <v>370</v>
      </c>
      <c r="V2165" s="4" t="s">
        <v>142</v>
      </c>
      <c r="W2165" s="4" t="s">
        <v>103</v>
      </c>
      <c r="X2165" s="4" t="s">
        <v>143</v>
      </c>
      <c r="Y2165" s="4" t="s">
        <v>152</v>
      </c>
      <c r="Z2165" t="str">
        <f t="shared" si="34"/>
        <v>Sep-23</v>
      </c>
    </row>
    <row r="2166" spans="1:26" ht="100.8" x14ac:dyDescent="0.3">
      <c r="A2166" s="10">
        <v>1017</v>
      </c>
      <c r="B2166" s="4" t="s">
        <v>129</v>
      </c>
      <c r="C2166" s="4" t="s">
        <v>1307</v>
      </c>
      <c r="D2166" s="4" t="s">
        <v>6730</v>
      </c>
      <c r="E2166" s="4" t="s">
        <v>103</v>
      </c>
      <c r="F2166" s="4" t="s">
        <v>131</v>
      </c>
      <c r="G2166" s="4" t="s">
        <v>132</v>
      </c>
      <c r="H2166" s="4" t="s">
        <v>133</v>
      </c>
      <c r="I2166" s="5" t="s">
        <v>4236</v>
      </c>
      <c r="J2166" s="5" t="s">
        <v>242</v>
      </c>
      <c r="K2166" s="5" t="s">
        <v>4006</v>
      </c>
      <c r="L2166" s="5" t="s">
        <v>759</v>
      </c>
      <c r="M2166" s="4" t="s">
        <v>137</v>
      </c>
      <c r="N2166" s="4" t="s">
        <v>6737</v>
      </c>
      <c r="O2166" s="4" t="s">
        <v>103</v>
      </c>
      <c r="P2166" s="4" t="s">
        <v>6738</v>
      </c>
      <c r="Q2166" s="4" t="s">
        <v>6739</v>
      </c>
      <c r="R2166" s="5">
        <v>60460</v>
      </c>
      <c r="S2166" s="5">
        <v>1680</v>
      </c>
      <c r="T2166" s="5">
        <v>1680</v>
      </c>
      <c r="U2166" s="4" t="s">
        <v>4605</v>
      </c>
      <c r="V2166" s="4" t="s">
        <v>151</v>
      </c>
      <c r="W2166" s="4" t="s">
        <v>103</v>
      </c>
      <c r="X2166" s="4" t="s">
        <v>143</v>
      </c>
      <c r="Y2166" s="4" t="s">
        <v>152</v>
      </c>
      <c r="Z2166" t="str">
        <f t="shared" si="34"/>
        <v>Sep-23</v>
      </c>
    </row>
    <row r="2167" spans="1:26" ht="57.6" x14ac:dyDescent="0.3">
      <c r="A2167" s="10">
        <v>1018</v>
      </c>
      <c r="B2167" s="4" t="s">
        <v>129</v>
      </c>
      <c r="C2167" s="4" t="s">
        <v>1307</v>
      </c>
      <c r="D2167" s="4" t="s">
        <v>6730</v>
      </c>
      <c r="E2167" s="4" t="s">
        <v>103</v>
      </c>
      <c r="F2167" s="4" t="s">
        <v>131</v>
      </c>
      <c r="G2167" s="4" t="s">
        <v>132</v>
      </c>
      <c r="H2167" s="4" t="s">
        <v>167</v>
      </c>
      <c r="I2167" s="5" t="s">
        <v>4010</v>
      </c>
      <c r="J2167" s="5" t="s">
        <v>145</v>
      </c>
      <c r="K2167" s="5" t="s">
        <v>4010</v>
      </c>
      <c r="L2167" s="5" t="s">
        <v>353</v>
      </c>
      <c r="M2167" s="4" t="s">
        <v>223</v>
      </c>
      <c r="N2167" s="4" t="s">
        <v>6740</v>
      </c>
      <c r="O2167" s="4" t="s">
        <v>103</v>
      </c>
      <c r="P2167" s="4" t="s">
        <v>6741</v>
      </c>
      <c r="Q2167" s="4" t="s">
        <v>6742</v>
      </c>
      <c r="R2167" s="5">
        <v>60526</v>
      </c>
      <c r="S2167" s="5">
        <v>240</v>
      </c>
      <c r="T2167" s="5">
        <v>240</v>
      </c>
      <c r="U2167" s="4" t="s">
        <v>207</v>
      </c>
      <c r="V2167" s="4" t="s">
        <v>151</v>
      </c>
      <c r="W2167" s="4" t="s">
        <v>103</v>
      </c>
      <c r="X2167" s="4" t="s">
        <v>143</v>
      </c>
      <c r="Y2167" s="4" t="s">
        <v>152</v>
      </c>
      <c r="Z2167" t="str">
        <f t="shared" si="34"/>
        <v>Sep-23</v>
      </c>
    </row>
    <row r="2168" spans="1:26" ht="43.2" x14ac:dyDescent="0.3">
      <c r="A2168" s="10">
        <v>1019</v>
      </c>
      <c r="B2168" s="4" t="s">
        <v>129</v>
      </c>
      <c r="C2168" s="4" t="s">
        <v>1307</v>
      </c>
      <c r="D2168" s="4" t="s">
        <v>6730</v>
      </c>
      <c r="E2168" s="4" t="s">
        <v>103</v>
      </c>
      <c r="F2168" s="4" t="s">
        <v>131</v>
      </c>
      <c r="G2168" s="4" t="s">
        <v>166</v>
      </c>
      <c r="H2168" s="4" t="s">
        <v>133</v>
      </c>
      <c r="I2168" s="5" t="s">
        <v>4262</v>
      </c>
      <c r="J2168" s="5" t="s">
        <v>459</v>
      </c>
      <c r="K2168" s="5" t="s">
        <v>4262</v>
      </c>
      <c r="L2168" s="5" t="s">
        <v>2013</v>
      </c>
      <c r="M2168" s="4" t="s">
        <v>263</v>
      </c>
      <c r="N2168" s="4" t="s">
        <v>6743</v>
      </c>
      <c r="O2168" s="4" t="s">
        <v>103</v>
      </c>
      <c r="P2168" s="4" t="s">
        <v>6743</v>
      </c>
      <c r="Q2168" s="4" t="s">
        <v>6744</v>
      </c>
      <c r="R2168" s="5">
        <v>60627</v>
      </c>
      <c r="S2168" s="5">
        <v>20</v>
      </c>
      <c r="T2168" s="5">
        <v>20</v>
      </c>
      <c r="U2168" s="4" t="s">
        <v>4718</v>
      </c>
      <c r="V2168" s="4" t="s">
        <v>197</v>
      </c>
      <c r="W2168" s="4" t="s">
        <v>103</v>
      </c>
      <c r="X2168" s="4" t="s">
        <v>143</v>
      </c>
      <c r="Y2168" s="4" t="s">
        <v>103</v>
      </c>
      <c r="Z2168" t="str">
        <f t="shared" si="34"/>
        <v>Sep-23</v>
      </c>
    </row>
    <row r="2169" spans="1:26" ht="43.2" x14ac:dyDescent="0.3">
      <c r="A2169" s="10">
        <v>1020</v>
      </c>
      <c r="B2169" s="4" t="s">
        <v>129</v>
      </c>
      <c r="C2169" s="4" t="s">
        <v>1307</v>
      </c>
      <c r="D2169" s="4" t="s">
        <v>6730</v>
      </c>
      <c r="E2169" s="4" t="s">
        <v>103</v>
      </c>
      <c r="F2169" s="4" t="s">
        <v>131</v>
      </c>
      <c r="G2169" s="4" t="s">
        <v>166</v>
      </c>
      <c r="H2169" s="4" t="s">
        <v>133</v>
      </c>
      <c r="I2169" s="5" t="s">
        <v>4914</v>
      </c>
      <c r="J2169" s="5" t="s">
        <v>1098</v>
      </c>
      <c r="K2169" s="5" t="s">
        <v>4914</v>
      </c>
      <c r="L2169" s="5" t="s">
        <v>6745</v>
      </c>
      <c r="M2169" s="4" t="s">
        <v>263</v>
      </c>
      <c r="N2169" s="4" t="s">
        <v>6746</v>
      </c>
      <c r="O2169" s="4" t="s">
        <v>103</v>
      </c>
      <c r="P2169" s="4" t="s">
        <v>6747</v>
      </c>
      <c r="Q2169" s="4" t="s">
        <v>6748</v>
      </c>
      <c r="R2169" s="5">
        <v>60781</v>
      </c>
      <c r="S2169" s="5">
        <v>38</v>
      </c>
      <c r="T2169" s="5">
        <v>38</v>
      </c>
      <c r="U2169" s="4" t="s">
        <v>1050</v>
      </c>
      <c r="V2169" s="4" t="s">
        <v>197</v>
      </c>
      <c r="W2169" s="4" t="s">
        <v>103</v>
      </c>
      <c r="X2169" s="4" t="s">
        <v>143</v>
      </c>
      <c r="Y2169" s="4" t="s">
        <v>388</v>
      </c>
      <c r="Z2169" t="str">
        <f t="shared" si="34"/>
        <v>Oct-23</v>
      </c>
    </row>
    <row r="2170" spans="1:26" ht="43.2" x14ac:dyDescent="0.3">
      <c r="A2170" s="10">
        <v>1021</v>
      </c>
      <c r="B2170" s="4" t="s">
        <v>129</v>
      </c>
      <c r="C2170" s="4" t="s">
        <v>1307</v>
      </c>
      <c r="D2170" s="4" t="s">
        <v>6730</v>
      </c>
      <c r="E2170" s="4" t="s">
        <v>103</v>
      </c>
      <c r="F2170" s="4" t="s">
        <v>131</v>
      </c>
      <c r="G2170" s="4" t="s">
        <v>166</v>
      </c>
      <c r="H2170" s="4" t="s">
        <v>133</v>
      </c>
      <c r="I2170" s="5" t="s">
        <v>4314</v>
      </c>
      <c r="J2170" s="5" t="s">
        <v>202</v>
      </c>
      <c r="K2170" s="5" t="s">
        <v>4314</v>
      </c>
      <c r="L2170" s="5" t="s">
        <v>464</v>
      </c>
      <c r="M2170" s="4" t="s">
        <v>263</v>
      </c>
      <c r="N2170" s="4" t="s">
        <v>6749</v>
      </c>
      <c r="O2170" s="4" t="s">
        <v>103</v>
      </c>
      <c r="P2170" s="4" t="s">
        <v>6750</v>
      </c>
      <c r="Q2170" s="4" t="s">
        <v>6751</v>
      </c>
      <c r="R2170" s="5">
        <v>61053</v>
      </c>
      <c r="S2170" s="5">
        <v>60</v>
      </c>
      <c r="T2170" s="5">
        <v>60</v>
      </c>
      <c r="U2170" s="4" t="s">
        <v>4318</v>
      </c>
      <c r="V2170" s="4" t="s">
        <v>197</v>
      </c>
      <c r="W2170" s="4" t="s">
        <v>103</v>
      </c>
      <c r="X2170" s="4" t="s">
        <v>143</v>
      </c>
      <c r="Y2170" s="4" t="s">
        <v>103</v>
      </c>
      <c r="Z2170" t="str">
        <f t="shared" si="34"/>
        <v>Oct-23</v>
      </c>
    </row>
    <row r="2171" spans="1:26" ht="43.2" x14ac:dyDescent="0.3">
      <c r="A2171" s="10">
        <v>1022</v>
      </c>
      <c r="B2171" s="4" t="s">
        <v>129</v>
      </c>
      <c r="C2171" s="4" t="s">
        <v>1307</v>
      </c>
      <c r="D2171" s="4" t="s">
        <v>6730</v>
      </c>
      <c r="E2171" s="4" t="s">
        <v>103</v>
      </c>
      <c r="F2171" s="4" t="s">
        <v>131</v>
      </c>
      <c r="G2171" s="4" t="s">
        <v>166</v>
      </c>
      <c r="H2171" s="4" t="s">
        <v>133</v>
      </c>
      <c r="I2171" s="5" t="s">
        <v>4346</v>
      </c>
      <c r="J2171" s="5" t="s">
        <v>241</v>
      </c>
      <c r="K2171" s="5" t="s">
        <v>4346</v>
      </c>
      <c r="L2171" s="5" t="s">
        <v>246</v>
      </c>
      <c r="M2171" s="4" t="s">
        <v>263</v>
      </c>
      <c r="N2171" s="4" t="s">
        <v>6752</v>
      </c>
      <c r="O2171" s="4" t="s">
        <v>103</v>
      </c>
      <c r="P2171" s="4" t="s">
        <v>6753</v>
      </c>
      <c r="Q2171" s="4" t="s">
        <v>6754</v>
      </c>
      <c r="R2171" s="5">
        <v>61362</v>
      </c>
      <c r="S2171" s="5">
        <v>60</v>
      </c>
      <c r="T2171" s="5">
        <v>60</v>
      </c>
      <c r="U2171" s="4" t="s">
        <v>1384</v>
      </c>
      <c r="V2171" s="4" t="s">
        <v>151</v>
      </c>
      <c r="W2171" s="4" t="s">
        <v>103</v>
      </c>
      <c r="X2171" s="4" t="s">
        <v>143</v>
      </c>
      <c r="Y2171" s="4" t="s">
        <v>103</v>
      </c>
      <c r="Z2171" t="str">
        <f t="shared" si="34"/>
        <v>Dec-23</v>
      </c>
    </row>
    <row r="2172" spans="1:26" ht="72" x14ac:dyDescent="0.3">
      <c r="A2172" s="10">
        <v>1023</v>
      </c>
      <c r="B2172" s="4" t="s">
        <v>129</v>
      </c>
      <c r="C2172" s="4" t="s">
        <v>1307</v>
      </c>
      <c r="D2172" s="4" t="s">
        <v>1454</v>
      </c>
      <c r="E2172" s="4" t="s">
        <v>103</v>
      </c>
      <c r="F2172" s="4" t="s">
        <v>131</v>
      </c>
      <c r="G2172" s="4" t="s">
        <v>132</v>
      </c>
      <c r="H2172" s="4" t="s">
        <v>133</v>
      </c>
      <c r="I2172" s="5" t="s">
        <v>4015</v>
      </c>
      <c r="J2172" s="5" t="s">
        <v>1675</v>
      </c>
      <c r="K2172" s="5" t="s">
        <v>4015</v>
      </c>
      <c r="L2172" s="5" t="s">
        <v>1652</v>
      </c>
      <c r="M2172" s="4" t="s">
        <v>137</v>
      </c>
      <c r="N2172" s="4" t="s">
        <v>6755</v>
      </c>
      <c r="O2172" s="4" t="s">
        <v>103</v>
      </c>
      <c r="P2172" s="4" t="s">
        <v>6756</v>
      </c>
      <c r="Q2172" s="4" t="s">
        <v>6756</v>
      </c>
      <c r="R2172" s="5">
        <v>60477</v>
      </c>
      <c r="S2172" s="5">
        <v>35</v>
      </c>
      <c r="T2172" s="5">
        <v>35</v>
      </c>
      <c r="U2172" s="4" t="s">
        <v>4026</v>
      </c>
      <c r="V2172" s="4" t="s">
        <v>197</v>
      </c>
      <c r="W2172" s="4" t="s">
        <v>103</v>
      </c>
      <c r="X2172" s="4" t="s">
        <v>143</v>
      </c>
      <c r="Y2172" s="4" t="s">
        <v>152</v>
      </c>
      <c r="Z2172" t="str">
        <f t="shared" si="34"/>
        <v>Sep-23</v>
      </c>
    </row>
    <row r="2173" spans="1:26" ht="43.2" x14ac:dyDescent="0.3">
      <c r="A2173" s="10">
        <v>1024</v>
      </c>
      <c r="B2173" s="4" t="s">
        <v>129</v>
      </c>
      <c r="C2173" s="4" t="s">
        <v>1307</v>
      </c>
      <c r="D2173" s="4" t="s">
        <v>1454</v>
      </c>
      <c r="E2173" s="4" t="s">
        <v>103</v>
      </c>
      <c r="F2173" s="4" t="s">
        <v>131</v>
      </c>
      <c r="G2173" s="4" t="s">
        <v>132</v>
      </c>
      <c r="H2173" s="4" t="s">
        <v>167</v>
      </c>
      <c r="I2173" s="5" t="s">
        <v>4246</v>
      </c>
      <c r="J2173" s="5" t="s">
        <v>191</v>
      </c>
      <c r="K2173" s="5" t="s">
        <v>4586</v>
      </c>
      <c r="L2173" s="5" t="s">
        <v>459</v>
      </c>
      <c r="M2173" s="4" t="s">
        <v>203</v>
      </c>
      <c r="N2173" s="4" t="s">
        <v>6757</v>
      </c>
      <c r="O2173" s="4" t="s">
        <v>103</v>
      </c>
      <c r="P2173" s="4" t="s">
        <v>6758</v>
      </c>
      <c r="Q2173" s="4" t="s">
        <v>6759</v>
      </c>
      <c r="R2173" s="5">
        <v>60518</v>
      </c>
      <c r="S2173" s="5">
        <v>0</v>
      </c>
      <c r="T2173" s="5">
        <v>0</v>
      </c>
      <c r="U2173" s="4" t="s">
        <v>2123</v>
      </c>
      <c r="V2173" s="4" t="s">
        <v>197</v>
      </c>
      <c r="W2173" s="4" t="s">
        <v>103</v>
      </c>
      <c r="X2173" s="4" t="s">
        <v>143</v>
      </c>
      <c r="Y2173" s="4" t="s">
        <v>152</v>
      </c>
      <c r="Z2173" t="str">
        <f t="shared" si="34"/>
        <v>Sep-23</v>
      </c>
    </row>
    <row r="2174" spans="1:26" ht="43.2" x14ac:dyDescent="0.3">
      <c r="A2174" s="10">
        <v>1025</v>
      </c>
      <c r="B2174" s="4" t="s">
        <v>129</v>
      </c>
      <c r="C2174" s="4" t="s">
        <v>1307</v>
      </c>
      <c r="D2174" s="4" t="s">
        <v>1454</v>
      </c>
      <c r="E2174" s="4" t="s">
        <v>103</v>
      </c>
      <c r="F2174" s="4" t="s">
        <v>131</v>
      </c>
      <c r="G2174" s="4" t="s">
        <v>166</v>
      </c>
      <c r="H2174" s="4" t="s">
        <v>167</v>
      </c>
      <c r="I2174" s="5" t="s">
        <v>4018</v>
      </c>
      <c r="J2174" s="5" t="s">
        <v>906</v>
      </c>
      <c r="K2174" s="5" t="s">
        <v>4018</v>
      </c>
      <c r="L2174" s="5" t="s">
        <v>161</v>
      </c>
      <c r="M2174" s="4" t="s">
        <v>168</v>
      </c>
      <c r="N2174" s="4" t="s">
        <v>6760</v>
      </c>
      <c r="O2174" s="4" t="s">
        <v>2601</v>
      </c>
      <c r="P2174" s="4" t="s">
        <v>6760</v>
      </c>
      <c r="Q2174" s="4" t="s">
        <v>6761</v>
      </c>
      <c r="R2174" s="5">
        <v>60568</v>
      </c>
      <c r="S2174" s="5">
        <v>90</v>
      </c>
      <c r="T2174" s="5">
        <v>90</v>
      </c>
      <c r="U2174" s="4" t="s">
        <v>6762</v>
      </c>
      <c r="V2174" s="4" t="s">
        <v>142</v>
      </c>
      <c r="W2174" s="4" t="s">
        <v>103</v>
      </c>
      <c r="X2174" s="4" t="s">
        <v>143</v>
      </c>
      <c r="Y2174" s="4" t="s">
        <v>103</v>
      </c>
      <c r="Z2174" t="str">
        <f t="shared" ref="Z2174:Z2210" si="35">IF(AND(DAY(K2174) = 1, V2174 = "Third Shift"), TEXT(K2174 - 1, "mmm-yy"), IF(MONTH(K2174) &lt;&gt; MONTH(I2174), TEXT(K2174, "mmm-yy"), TEXT(I2174, "mmm-yy")))</f>
        <v>Sep-23</v>
      </c>
    </row>
    <row r="2175" spans="1:26" ht="43.2" x14ac:dyDescent="0.3">
      <c r="A2175" s="10">
        <v>1026</v>
      </c>
      <c r="B2175" s="4" t="s">
        <v>129</v>
      </c>
      <c r="C2175" s="4" t="s">
        <v>1307</v>
      </c>
      <c r="D2175" s="4" t="s">
        <v>1454</v>
      </c>
      <c r="E2175" s="4" t="s">
        <v>103</v>
      </c>
      <c r="F2175" s="4" t="s">
        <v>131</v>
      </c>
      <c r="G2175" s="4" t="s">
        <v>132</v>
      </c>
      <c r="H2175" s="4" t="s">
        <v>133</v>
      </c>
      <c r="I2175" s="5" t="s">
        <v>4278</v>
      </c>
      <c r="J2175" s="5" t="s">
        <v>229</v>
      </c>
      <c r="K2175" s="5" t="s">
        <v>4278</v>
      </c>
      <c r="L2175" s="5" t="s">
        <v>695</v>
      </c>
      <c r="M2175" s="4" t="s">
        <v>137</v>
      </c>
      <c r="N2175" s="4" t="s">
        <v>6763</v>
      </c>
      <c r="O2175" s="4" t="s">
        <v>103</v>
      </c>
      <c r="P2175" s="4" t="s">
        <v>6764</v>
      </c>
      <c r="Q2175" s="4" t="s">
        <v>6765</v>
      </c>
      <c r="R2175" s="5">
        <v>60671</v>
      </c>
      <c r="S2175" s="5">
        <v>90</v>
      </c>
      <c r="T2175" s="5">
        <v>90</v>
      </c>
      <c r="U2175" s="4" t="s">
        <v>4601</v>
      </c>
      <c r="V2175" s="4" t="s">
        <v>197</v>
      </c>
      <c r="W2175" s="4" t="s">
        <v>103</v>
      </c>
      <c r="X2175" s="4" t="s">
        <v>143</v>
      </c>
      <c r="Y2175" s="4">
        <v>63080</v>
      </c>
      <c r="Z2175" t="str">
        <f t="shared" si="35"/>
        <v>Sep-23</v>
      </c>
    </row>
    <row r="2176" spans="1:26" ht="43.2" x14ac:dyDescent="0.3">
      <c r="A2176" s="10">
        <v>1027</v>
      </c>
      <c r="B2176" s="4" t="s">
        <v>129</v>
      </c>
      <c r="C2176" s="4" t="s">
        <v>1307</v>
      </c>
      <c r="D2176" s="4" t="s">
        <v>1454</v>
      </c>
      <c r="E2176" s="4" t="s">
        <v>103</v>
      </c>
      <c r="F2176" s="4" t="s">
        <v>131</v>
      </c>
      <c r="G2176" s="4" t="s">
        <v>166</v>
      </c>
      <c r="H2176" s="4" t="s">
        <v>133</v>
      </c>
      <c r="I2176" s="5" t="s">
        <v>4071</v>
      </c>
      <c r="J2176" s="5" t="s">
        <v>906</v>
      </c>
      <c r="K2176" s="5" t="s">
        <v>4071</v>
      </c>
      <c r="L2176" s="5" t="s">
        <v>136</v>
      </c>
      <c r="M2176" s="4" t="s">
        <v>707</v>
      </c>
      <c r="N2176" s="4" t="s">
        <v>6766</v>
      </c>
      <c r="O2176" s="4" t="s">
        <v>103</v>
      </c>
      <c r="P2176" s="4" t="s">
        <v>6767</v>
      </c>
      <c r="Q2176" s="4" t="s">
        <v>6768</v>
      </c>
      <c r="R2176" s="5">
        <v>60873</v>
      </c>
      <c r="S2176" s="5">
        <v>0</v>
      </c>
      <c r="T2176" s="5">
        <v>0</v>
      </c>
      <c r="U2176" s="4" t="s">
        <v>4609</v>
      </c>
      <c r="V2176" s="4" t="s">
        <v>142</v>
      </c>
      <c r="W2176" s="4" t="s">
        <v>103</v>
      </c>
      <c r="X2176" s="4" t="s">
        <v>143</v>
      </c>
      <c r="Y2176" s="4" t="s">
        <v>103</v>
      </c>
      <c r="Z2176" t="str">
        <f t="shared" si="35"/>
        <v>Oct-23</v>
      </c>
    </row>
    <row r="2177" spans="1:26" ht="43.2" x14ac:dyDescent="0.3">
      <c r="A2177" s="10">
        <v>1028</v>
      </c>
      <c r="B2177" s="4" t="s">
        <v>129</v>
      </c>
      <c r="C2177" s="4" t="s">
        <v>1307</v>
      </c>
      <c r="D2177" s="4" t="s">
        <v>1454</v>
      </c>
      <c r="E2177" s="4" t="s">
        <v>103</v>
      </c>
      <c r="F2177" s="4" t="s">
        <v>131</v>
      </c>
      <c r="G2177" s="4" t="s">
        <v>166</v>
      </c>
      <c r="H2177" s="4" t="s">
        <v>133</v>
      </c>
      <c r="I2177" s="5" t="s">
        <v>4539</v>
      </c>
      <c r="J2177" s="5" t="s">
        <v>906</v>
      </c>
      <c r="K2177" s="5" t="s">
        <v>4539</v>
      </c>
      <c r="L2177" s="5" t="s">
        <v>161</v>
      </c>
      <c r="M2177" s="4" t="s">
        <v>707</v>
      </c>
      <c r="N2177" s="4" t="s">
        <v>6769</v>
      </c>
      <c r="O2177" s="4" t="s">
        <v>212</v>
      </c>
      <c r="P2177" s="4" t="s">
        <v>6770</v>
      </c>
      <c r="Q2177" s="4" t="s">
        <v>6771</v>
      </c>
      <c r="R2177" s="5">
        <v>60876</v>
      </c>
      <c r="S2177" s="5">
        <v>0</v>
      </c>
      <c r="T2177" s="5">
        <v>0</v>
      </c>
      <c r="U2177" s="4" t="s">
        <v>260</v>
      </c>
      <c r="V2177" s="4" t="s">
        <v>142</v>
      </c>
      <c r="W2177" s="4" t="s">
        <v>103</v>
      </c>
      <c r="X2177" s="4" t="s">
        <v>143</v>
      </c>
      <c r="Y2177" s="4" t="s">
        <v>103</v>
      </c>
      <c r="Z2177" t="str">
        <f t="shared" si="35"/>
        <v>Oct-23</v>
      </c>
    </row>
    <row r="2178" spans="1:26" ht="43.2" x14ac:dyDescent="0.3">
      <c r="A2178" s="10">
        <v>1029</v>
      </c>
      <c r="B2178" s="4" t="s">
        <v>129</v>
      </c>
      <c r="C2178" s="4" t="s">
        <v>1307</v>
      </c>
      <c r="D2178" s="4" t="s">
        <v>1454</v>
      </c>
      <c r="E2178" s="4" t="s">
        <v>103</v>
      </c>
      <c r="F2178" s="4" t="s">
        <v>131</v>
      </c>
      <c r="G2178" s="4" t="s">
        <v>166</v>
      </c>
      <c r="H2178" s="4" t="s">
        <v>133</v>
      </c>
      <c r="I2178" s="5" t="s">
        <v>4101</v>
      </c>
      <c r="J2178" s="5" t="s">
        <v>247</v>
      </c>
      <c r="K2178" s="5" t="s">
        <v>4101</v>
      </c>
      <c r="L2178" s="5" t="s">
        <v>296</v>
      </c>
      <c r="M2178" s="4" t="s">
        <v>707</v>
      </c>
      <c r="N2178" s="4" t="s">
        <v>6772</v>
      </c>
      <c r="O2178" s="4" t="s">
        <v>103</v>
      </c>
      <c r="P2178" s="4" t="s">
        <v>6773</v>
      </c>
      <c r="Q2178" s="4" t="s">
        <v>6774</v>
      </c>
      <c r="R2178" s="5">
        <v>61004</v>
      </c>
      <c r="S2178" s="5">
        <v>0</v>
      </c>
      <c r="T2178" s="5">
        <v>0</v>
      </c>
      <c r="U2178" s="4" t="s">
        <v>4732</v>
      </c>
      <c r="V2178" s="4" t="s">
        <v>151</v>
      </c>
      <c r="W2178" s="4" t="s">
        <v>103</v>
      </c>
      <c r="X2178" s="4" t="s">
        <v>143</v>
      </c>
      <c r="Y2178" s="4" t="s">
        <v>103</v>
      </c>
      <c r="Z2178" t="str">
        <f t="shared" si="35"/>
        <v>Oct-23</v>
      </c>
    </row>
    <row r="2179" spans="1:26" ht="43.2" x14ac:dyDescent="0.3">
      <c r="A2179" s="10">
        <v>1030</v>
      </c>
      <c r="B2179" s="4" t="s">
        <v>129</v>
      </c>
      <c r="C2179" s="4" t="s">
        <v>1307</v>
      </c>
      <c r="D2179" s="4" t="s">
        <v>1454</v>
      </c>
      <c r="E2179" s="4" t="s">
        <v>103</v>
      </c>
      <c r="F2179" s="4" t="s">
        <v>131</v>
      </c>
      <c r="G2179" s="4" t="s">
        <v>132</v>
      </c>
      <c r="H2179" s="4" t="s">
        <v>167</v>
      </c>
      <c r="I2179" s="5" t="s">
        <v>4571</v>
      </c>
      <c r="J2179" s="5" t="s">
        <v>216</v>
      </c>
      <c r="K2179" s="5" t="s">
        <v>4571</v>
      </c>
      <c r="L2179" s="5" t="s">
        <v>331</v>
      </c>
      <c r="M2179" s="4" t="s">
        <v>223</v>
      </c>
      <c r="N2179" s="4" t="s">
        <v>6775</v>
      </c>
      <c r="O2179" s="4" t="s">
        <v>103</v>
      </c>
      <c r="P2179" s="4" t="s">
        <v>6776</v>
      </c>
      <c r="Q2179" s="4" t="s">
        <v>6777</v>
      </c>
      <c r="R2179" s="5">
        <v>61303</v>
      </c>
      <c r="S2179" s="5">
        <v>150</v>
      </c>
      <c r="T2179" s="5">
        <v>150</v>
      </c>
      <c r="U2179" s="4" t="s">
        <v>2123</v>
      </c>
      <c r="V2179" s="4" t="s">
        <v>197</v>
      </c>
      <c r="W2179" s="4" t="s">
        <v>103</v>
      </c>
      <c r="X2179" s="4" t="s">
        <v>143</v>
      </c>
      <c r="Y2179" s="4" t="s">
        <v>152</v>
      </c>
      <c r="Z2179" t="str">
        <f t="shared" si="35"/>
        <v>Dec-23</v>
      </c>
    </row>
    <row r="2180" spans="1:26" ht="43.2" x14ac:dyDescent="0.3">
      <c r="A2180" s="10">
        <v>1031</v>
      </c>
      <c r="B2180" s="4" t="s">
        <v>129</v>
      </c>
      <c r="C2180" s="4" t="s">
        <v>1307</v>
      </c>
      <c r="D2180" s="4" t="s">
        <v>1454</v>
      </c>
      <c r="E2180" s="4" t="s">
        <v>103</v>
      </c>
      <c r="F2180" s="4" t="s">
        <v>131</v>
      </c>
      <c r="G2180" s="4" t="s">
        <v>166</v>
      </c>
      <c r="H2180" s="4" t="s">
        <v>167</v>
      </c>
      <c r="I2180" s="5" t="s">
        <v>4152</v>
      </c>
      <c r="J2180" s="5" t="s">
        <v>315</v>
      </c>
      <c r="K2180" s="5" t="s">
        <v>4152</v>
      </c>
      <c r="L2180" s="5" t="s">
        <v>192</v>
      </c>
      <c r="M2180" s="4" t="s">
        <v>168</v>
      </c>
      <c r="N2180" s="4" t="s">
        <v>6778</v>
      </c>
      <c r="O2180" s="4" t="s">
        <v>2541</v>
      </c>
      <c r="P2180" s="4" t="s">
        <v>6778</v>
      </c>
      <c r="Q2180" s="4" t="s">
        <v>6779</v>
      </c>
      <c r="R2180" s="5">
        <v>61386</v>
      </c>
      <c r="S2180" s="5">
        <v>60</v>
      </c>
      <c r="T2180" s="5">
        <v>60</v>
      </c>
      <c r="U2180" s="4" t="s">
        <v>4155</v>
      </c>
      <c r="V2180" s="4" t="s">
        <v>197</v>
      </c>
      <c r="W2180" s="4" t="s">
        <v>103</v>
      </c>
      <c r="X2180" s="4" t="s">
        <v>143</v>
      </c>
      <c r="Y2180" s="4" t="s">
        <v>103</v>
      </c>
      <c r="Z2180" t="str">
        <f t="shared" si="35"/>
        <v>Dec-23</v>
      </c>
    </row>
    <row r="2181" spans="1:26" ht="57.6" x14ac:dyDescent="0.3">
      <c r="A2181" s="10">
        <v>1032</v>
      </c>
      <c r="B2181" s="4" t="s">
        <v>129</v>
      </c>
      <c r="C2181" s="4" t="s">
        <v>3779</v>
      </c>
      <c r="D2181" s="4" t="s">
        <v>3780</v>
      </c>
      <c r="E2181" s="4" t="s">
        <v>103</v>
      </c>
      <c r="F2181" s="4" t="s">
        <v>131</v>
      </c>
      <c r="G2181" s="4" t="s">
        <v>132</v>
      </c>
      <c r="H2181" s="4" t="s">
        <v>133</v>
      </c>
      <c r="I2181" s="5" t="s">
        <v>4010</v>
      </c>
      <c r="J2181" s="5" t="s">
        <v>361</v>
      </c>
      <c r="K2181" s="5" t="s">
        <v>4010</v>
      </c>
      <c r="L2181" s="5" t="s">
        <v>145</v>
      </c>
      <c r="M2181" s="4" t="s">
        <v>137</v>
      </c>
      <c r="N2181" s="4" t="s">
        <v>6780</v>
      </c>
      <c r="O2181" s="4" t="s">
        <v>2587</v>
      </c>
      <c r="P2181" s="4" t="s">
        <v>6781</v>
      </c>
      <c r="Q2181" s="4" t="s">
        <v>6782</v>
      </c>
      <c r="R2181" s="5">
        <v>60455</v>
      </c>
      <c r="S2181" s="5">
        <v>60</v>
      </c>
      <c r="T2181" s="5">
        <v>60</v>
      </c>
      <c r="U2181" s="4" t="s">
        <v>5069</v>
      </c>
      <c r="V2181" s="4" t="s">
        <v>142</v>
      </c>
      <c r="W2181" s="4" t="s">
        <v>103</v>
      </c>
      <c r="X2181" s="4" t="s">
        <v>143</v>
      </c>
      <c r="Y2181" s="4">
        <v>63787</v>
      </c>
      <c r="Z2181" t="str">
        <f t="shared" si="35"/>
        <v>Sep-23</v>
      </c>
    </row>
    <row r="2182" spans="1:26" ht="57.6" x14ac:dyDescent="0.3">
      <c r="A2182" s="10">
        <v>1033</v>
      </c>
      <c r="B2182" s="4" t="s">
        <v>129</v>
      </c>
      <c r="C2182" s="4" t="s">
        <v>3779</v>
      </c>
      <c r="D2182" s="4" t="s">
        <v>3780</v>
      </c>
      <c r="E2182" s="4" t="s">
        <v>103</v>
      </c>
      <c r="F2182" s="4" t="s">
        <v>131</v>
      </c>
      <c r="G2182" s="4" t="s">
        <v>132</v>
      </c>
      <c r="H2182" s="4" t="s">
        <v>133</v>
      </c>
      <c r="I2182" s="5" t="s">
        <v>4052</v>
      </c>
      <c r="J2182" s="5" t="s">
        <v>191</v>
      </c>
      <c r="K2182" s="5" t="s">
        <v>4056</v>
      </c>
      <c r="L2182" s="5" t="s">
        <v>302</v>
      </c>
      <c r="M2182" s="4" t="s">
        <v>137</v>
      </c>
      <c r="N2182" s="4" t="s">
        <v>6783</v>
      </c>
      <c r="O2182" s="4" t="s">
        <v>6784</v>
      </c>
      <c r="P2182" s="4" t="s">
        <v>6785</v>
      </c>
      <c r="Q2182" s="4" t="s">
        <v>6786</v>
      </c>
      <c r="R2182" s="5">
        <v>60865</v>
      </c>
      <c r="S2182" s="5">
        <v>180</v>
      </c>
      <c r="T2182" s="5">
        <v>180</v>
      </c>
      <c r="U2182" s="4" t="s">
        <v>196</v>
      </c>
      <c r="V2182" s="4" t="s">
        <v>197</v>
      </c>
      <c r="W2182" s="4" t="s">
        <v>103</v>
      </c>
      <c r="X2182" s="4" t="s">
        <v>143</v>
      </c>
      <c r="Y2182" s="4">
        <v>66417</v>
      </c>
      <c r="Z2182" t="str">
        <f t="shared" si="35"/>
        <v>Oct-23</v>
      </c>
    </row>
    <row r="2183" spans="1:26" ht="57.6" x14ac:dyDescent="0.3">
      <c r="A2183" s="10">
        <v>1034</v>
      </c>
      <c r="B2183" s="4" t="s">
        <v>129</v>
      </c>
      <c r="C2183" s="4" t="s">
        <v>3779</v>
      </c>
      <c r="D2183" s="4" t="s">
        <v>3780</v>
      </c>
      <c r="E2183" s="4" t="s">
        <v>103</v>
      </c>
      <c r="F2183" s="4" t="s">
        <v>131</v>
      </c>
      <c r="G2183" s="4" t="s">
        <v>132</v>
      </c>
      <c r="H2183" s="4" t="s">
        <v>133</v>
      </c>
      <c r="I2183" s="5" t="s">
        <v>4071</v>
      </c>
      <c r="J2183" s="5" t="s">
        <v>459</v>
      </c>
      <c r="K2183" s="5" t="s">
        <v>4071</v>
      </c>
      <c r="L2183" s="5" t="s">
        <v>1309</v>
      </c>
      <c r="M2183" s="4" t="s">
        <v>137</v>
      </c>
      <c r="N2183" s="4" t="s">
        <v>6787</v>
      </c>
      <c r="O2183" s="4" t="s">
        <v>6784</v>
      </c>
      <c r="P2183" s="4" t="s">
        <v>6788</v>
      </c>
      <c r="Q2183" s="4" t="s">
        <v>6789</v>
      </c>
      <c r="R2183" s="5">
        <v>60893</v>
      </c>
      <c r="S2183" s="5">
        <v>45</v>
      </c>
      <c r="T2183" s="5">
        <v>45</v>
      </c>
      <c r="U2183" s="4" t="s">
        <v>320</v>
      </c>
      <c r="V2183" s="4" t="s">
        <v>197</v>
      </c>
      <c r="W2183" s="4" t="s">
        <v>103</v>
      </c>
      <c r="X2183" s="4" t="s">
        <v>143</v>
      </c>
      <c r="Y2183" s="4">
        <v>66422</v>
      </c>
      <c r="Z2183" t="str">
        <f t="shared" si="35"/>
        <v>Oct-23</v>
      </c>
    </row>
    <row r="2184" spans="1:26" ht="57.6" x14ac:dyDescent="0.3">
      <c r="A2184" s="10">
        <v>1035</v>
      </c>
      <c r="B2184" s="4" t="s">
        <v>129</v>
      </c>
      <c r="C2184" s="4" t="s">
        <v>3779</v>
      </c>
      <c r="D2184" s="4" t="s">
        <v>3780</v>
      </c>
      <c r="E2184" s="4" t="s">
        <v>103</v>
      </c>
      <c r="F2184" s="4" t="s">
        <v>131</v>
      </c>
      <c r="G2184" s="4" t="s">
        <v>132</v>
      </c>
      <c r="H2184" s="4" t="s">
        <v>133</v>
      </c>
      <c r="I2184" s="5" t="s">
        <v>4186</v>
      </c>
      <c r="J2184" s="5" t="s">
        <v>160</v>
      </c>
      <c r="K2184" s="5" t="s">
        <v>4186</v>
      </c>
      <c r="L2184" s="5" t="s">
        <v>427</v>
      </c>
      <c r="M2184" s="4" t="s">
        <v>137</v>
      </c>
      <c r="N2184" s="4" t="s">
        <v>6790</v>
      </c>
      <c r="O2184" s="4" t="s">
        <v>6784</v>
      </c>
      <c r="P2184" s="4" t="s">
        <v>6791</v>
      </c>
      <c r="Q2184" s="4" t="s">
        <v>6792</v>
      </c>
      <c r="R2184" s="5">
        <v>61063</v>
      </c>
      <c r="S2184" s="5">
        <v>90</v>
      </c>
      <c r="T2184" s="5">
        <v>90</v>
      </c>
      <c r="U2184" s="4" t="s">
        <v>6793</v>
      </c>
      <c r="V2184" s="4" t="s">
        <v>142</v>
      </c>
      <c r="W2184" s="4" t="s">
        <v>103</v>
      </c>
      <c r="X2184" s="4" t="s">
        <v>143</v>
      </c>
      <c r="Y2184" s="4">
        <v>66438</v>
      </c>
      <c r="Z2184" t="str">
        <f t="shared" si="35"/>
        <v>Oct-23</v>
      </c>
    </row>
    <row r="2185" spans="1:26" ht="43.2" x14ac:dyDescent="0.3">
      <c r="A2185" s="10">
        <v>1036</v>
      </c>
      <c r="B2185" s="4" t="s">
        <v>129</v>
      </c>
      <c r="C2185" s="4" t="s">
        <v>130</v>
      </c>
      <c r="D2185" s="4" t="s">
        <v>6794</v>
      </c>
      <c r="E2185" s="4" t="s">
        <v>103</v>
      </c>
      <c r="F2185" s="4" t="s">
        <v>131</v>
      </c>
      <c r="G2185" s="4" t="s">
        <v>132</v>
      </c>
      <c r="H2185" s="4" t="s">
        <v>133</v>
      </c>
      <c r="I2185" s="5" t="s">
        <v>4015</v>
      </c>
      <c r="J2185" s="5" t="s">
        <v>1605</v>
      </c>
      <c r="K2185" s="5" t="s">
        <v>4015</v>
      </c>
      <c r="L2185" s="5" t="s">
        <v>6795</v>
      </c>
      <c r="M2185" s="4" t="s">
        <v>137</v>
      </c>
      <c r="N2185" s="4" t="s">
        <v>6796</v>
      </c>
      <c r="O2185" s="4" t="s">
        <v>103</v>
      </c>
      <c r="P2185" s="4" t="s">
        <v>6797</v>
      </c>
      <c r="Q2185" s="4" t="s">
        <v>6798</v>
      </c>
      <c r="R2185" s="5">
        <v>60513</v>
      </c>
      <c r="S2185" s="5">
        <v>32</v>
      </c>
      <c r="T2185" s="5">
        <v>32</v>
      </c>
      <c r="U2185" s="4" t="s">
        <v>4649</v>
      </c>
      <c r="V2185" s="4" t="s">
        <v>197</v>
      </c>
      <c r="W2185" s="4" t="s">
        <v>103</v>
      </c>
      <c r="X2185" s="4" t="s">
        <v>143</v>
      </c>
      <c r="Y2185" s="4" t="s">
        <v>1234</v>
      </c>
      <c r="Z2185" t="str">
        <f t="shared" si="35"/>
        <v>Sep-23</v>
      </c>
    </row>
    <row r="2186" spans="1:26" ht="43.2" x14ac:dyDescent="0.3">
      <c r="A2186" s="10">
        <v>1037</v>
      </c>
      <c r="B2186" s="4" t="s">
        <v>129</v>
      </c>
      <c r="C2186" s="4" t="s">
        <v>130</v>
      </c>
      <c r="D2186" s="4" t="s">
        <v>6794</v>
      </c>
      <c r="E2186" s="4" t="s">
        <v>103</v>
      </c>
      <c r="F2186" s="4" t="s">
        <v>131</v>
      </c>
      <c r="G2186" s="4" t="s">
        <v>132</v>
      </c>
      <c r="H2186" s="4" t="s">
        <v>133</v>
      </c>
      <c r="I2186" s="5" t="s">
        <v>4881</v>
      </c>
      <c r="J2186" s="5" t="s">
        <v>576</v>
      </c>
      <c r="K2186" s="5" t="s">
        <v>4881</v>
      </c>
      <c r="L2186" s="5" t="s">
        <v>621</v>
      </c>
      <c r="M2186" s="4" t="s">
        <v>137</v>
      </c>
      <c r="N2186" s="4" t="s">
        <v>6799</v>
      </c>
      <c r="O2186" s="4" t="s">
        <v>103</v>
      </c>
      <c r="P2186" s="4" t="s">
        <v>6799</v>
      </c>
      <c r="Q2186" s="4" t="s">
        <v>6800</v>
      </c>
      <c r="R2186" s="5">
        <v>61218</v>
      </c>
      <c r="S2186" s="5">
        <v>30</v>
      </c>
      <c r="T2186" s="5">
        <v>30</v>
      </c>
      <c r="U2186" s="4" t="s">
        <v>731</v>
      </c>
      <c r="V2186" s="4" t="s">
        <v>151</v>
      </c>
      <c r="W2186" s="4" t="s">
        <v>103</v>
      </c>
      <c r="X2186" s="4" t="s">
        <v>143</v>
      </c>
      <c r="Y2186" s="4">
        <v>68378</v>
      </c>
      <c r="Z2186" t="str">
        <f t="shared" si="35"/>
        <v>Nov-23</v>
      </c>
    </row>
    <row r="2187" spans="1:26" ht="43.2" x14ac:dyDescent="0.3">
      <c r="A2187" s="10">
        <v>1038</v>
      </c>
      <c r="B2187" s="4" t="s">
        <v>129</v>
      </c>
      <c r="C2187" s="4" t="s">
        <v>1307</v>
      </c>
      <c r="D2187" s="4" t="s">
        <v>1500</v>
      </c>
      <c r="E2187" s="4" t="s">
        <v>103</v>
      </c>
      <c r="F2187" s="4" t="s">
        <v>131</v>
      </c>
      <c r="G2187" s="4" t="s">
        <v>132</v>
      </c>
      <c r="H2187" s="4" t="s">
        <v>167</v>
      </c>
      <c r="I2187" s="5" t="s">
        <v>4220</v>
      </c>
      <c r="J2187" s="5" t="s">
        <v>550</v>
      </c>
      <c r="K2187" s="5" t="s">
        <v>4220</v>
      </c>
      <c r="L2187" s="5" t="s">
        <v>652</v>
      </c>
      <c r="M2187" s="4" t="s">
        <v>203</v>
      </c>
      <c r="N2187" s="4" t="s">
        <v>6801</v>
      </c>
      <c r="O2187" s="4" t="s">
        <v>103</v>
      </c>
      <c r="P2187" s="4" t="s">
        <v>6801</v>
      </c>
      <c r="Q2187" s="4" t="s">
        <v>6802</v>
      </c>
      <c r="R2187" s="5">
        <v>60351</v>
      </c>
      <c r="S2187" s="5">
        <v>0</v>
      </c>
      <c r="T2187" s="5">
        <v>0</v>
      </c>
      <c r="U2187" s="4" t="s">
        <v>1334</v>
      </c>
      <c r="V2187" s="4" t="s">
        <v>142</v>
      </c>
      <c r="W2187" s="4" t="s">
        <v>103</v>
      </c>
      <c r="X2187" s="4" t="s">
        <v>143</v>
      </c>
      <c r="Y2187" s="4" t="s">
        <v>152</v>
      </c>
      <c r="Z2187" t="str">
        <f t="shared" si="35"/>
        <v>Sep-23</v>
      </c>
    </row>
    <row r="2188" spans="1:26" ht="43.2" x14ac:dyDescent="0.3">
      <c r="A2188" s="10">
        <v>1039</v>
      </c>
      <c r="B2188" s="4" t="s">
        <v>129</v>
      </c>
      <c r="C2188" s="4" t="s">
        <v>1307</v>
      </c>
      <c r="D2188" s="4" t="s">
        <v>1500</v>
      </c>
      <c r="E2188" s="4" t="s">
        <v>103</v>
      </c>
      <c r="F2188" s="4" t="s">
        <v>131</v>
      </c>
      <c r="G2188" s="4" t="s">
        <v>166</v>
      </c>
      <c r="H2188" s="4" t="s">
        <v>277</v>
      </c>
      <c r="I2188" s="5" t="s">
        <v>4066</v>
      </c>
      <c r="J2188" s="5" t="s">
        <v>161</v>
      </c>
      <c r="K2188" s="5" t="s">
        <v>4066</v>
      </c>
      <c r="L2188" s="5" t="s">
        <v>427</v>
      </c>
      <c r="M2188" s="4" t="s">
        <v>6803</v>
      </c>
      <c r="N2188" s="4" t="s">
        <v>6804</v>
      </c>
      <c r="O2188" s="4" t="s">
        <v>103</v>
      </c>
      <c r="P2188" s="4" t="s">
        <v>6804</v>
      </c>
      <c r="Q2188" s="4" t="s">
        <v>6805</v>
      </c>
      <c r="R2188" s="5">
        <v>60861</v>
      </c>
      <c r="S2188" s="5">
        <v>0</v>
      </c>
      <c r="T2188" s="5">
        <v>0</v>
      </c>
      <c r="U2188" s="4" t="s">
        <v>6806</v>
      </c>
      <c r="V2188" s="4" t="s">
        <v>142</v>
      </c>
      <c r="W2188" s="4" t="s">
        <v>103</v>
      </c>
      <c r="X2188" s="4" t="s">
        <v>143</v>
      </c>
      <c r="Y2188" s="4" t="s">
        <v>152</v>
      </c>
      <c r="Z2188" t="str">
        <f t="shared" si="35"/>
        <v>Oct-23</v>
      </c>
    </row>
    <row r="2189" spans="1:26" ht="43.2" x14ac:dyDescent="0.3">
      <c r="A2189" s="10">
        <v>1040</v>
      </c>
      <c r="B2189" s="4" t="s">
        <v>129</v>
      </c>
      <c r="C2189" s="4" t="s">
        <v>1307</v>
      </c>
      <c r="D2189" s="4" t="s">
        <v>1500</v>
      </c>
      <c r="E2189" s="4" t="s">
        <v>103</v>
      </c>
      <c r="F2189" s="4" t="s">
        <v>131</v>
      </c>
      <c r="G2189" s="4" t="s">
        <v>132</v>
      </c>
      <c r="H2189" s="4" t="s">
        <v>167</v>
      </c>
      <c r="I2189" s="5" t="s">
        <v>4539</v>
      </c>
      <c r="J2189" s="5" t="s">
        <v>145</v>
      </c>
      <c r="K2189" s="5" t="s">
        <v>4539</v>
      </c>
      <c r="L2189" s="5" t="s">
        <v>154</v>
      </c>
      <c r="M2189" s="4" t="s">
        <v>223</v>
      </c>
      <c r="N2189" s="4" t="s">
        <v>6807</v>
      </c>
      <c r="O2189" s="4" t="s">
        <v>103</v>
      </c>
      <c r="P2189" s="4" t="s">
        <v>6808</v>
      </c>
      <c r="Q2189" s="4" t="s">
        <v>6809</v>
      </c>
      <c r="R2189" s="5">
        <v>60961</v>
      </c>
      <c r="S2189" s="5">
        <v>30</v>
      </c>
      <c r="T2189" s="5">
        <v>30</v>
      </c>
      <c r="U2189" s="4" t="s">
        <v>245</v>
      </c>
      <c r="V2189" s="4" t="s">
        <v>151</v>
      </c>
      <c r="W2189" s="4" t="s">
        <v>103</v>
      </c>
      <c r="X2189" s="4" t="s">
        <v>143</v>
      </c>
      <c r="Y2189" s="4" t="s">
        <v>152</v>
      </c>
      <c r="Z2189" t="str">
        <f t="shared" si="35"/>
        <v>Oct-23</v>
      </c>
    </row>
    <row r="2190" spans="1:26" ht="57.6" x14ac:dyDescent="0.3">
      <c r="A2190" s="10">
        <v>1041</v>
      </c>
      <c r="B2190" s="4" t="s">
        <v>129</v>
      </c>
      <c r="C2190" s="4" t="s">
        <v>1307</v>
      </c>
      <c r="D2190" s="4" t="s">
        <v>6810</v>
      </c>
      <c r="E2190" s="4" t="s">
        <v>103</v>
      </c>
      <c r="F2190" s="4" t="s">
        <v>131</v>
      </c>
      <c r="G2190" s="4" t="s">
        <v>166</v>
      </c>
      <c r="H2190" s="4" t="s">
        <v>167</v>
      </c>
      <c r="I2190" s="5" t="s">
        <v>4100</v>
      </c>
      <c r="J2190" s="5" t="s">
        <v>192</v>
      </c>
      <c r="K2190" s="5" t="s">
        <v>4101</v>
      </c>
      <c r="L2190" s="5" t="s">
        <v>216</v>
      </c>
      <c r="M2190" s="4" t="s">
        <v>168</v>
      </c>
      <c r="N2190" s="4" t="s">
        <v>6811</v>
      </c>
      <c r="O2190" s="4" t="s">
        <v>170</v>
      </c>
      <c r="P2190" s="4" t="s">
        <v>6811</v>
      </c>
      <c r="Q2190" s="4" t="s">
        <v>6812</v>
      </c>
      <c r="R2190" s="5">
        <v>60977</v>
      </c>
      <c r="S2190" s="5">
        <v>30</v>
      </c>
      <c r="T2190" s="5">
        <v>30</v>
      </c>
      <c r="U2190" s="4" t="s">
        <v>747</v>
      </c>
      <c r="V2190" s="4" t="s">
        <v>197</v>
      </c>
      <c r="W2190" s="4" t="s">
        <v>103</v>
      </c>
      <c r="X2190" s="4" t="s">
        <v>143</v>
      </c>
      <c r="Y2190" s="4" t="s">
        <v>103</v>
      </c>
      <c r="Z2190" t="str">
        <f t="shared" si="35"/>
        <v>Oct-23</v>
      </c>
    </row>
    <row r="2191" spans="1:26" ht="43.2" x14ac:dyDescent="0.3">
      <c r="A2191" s="10">
        <v>1042</v>
      </c>
      <c r="B2191" s="4" t="s">
        <v>129</v>
      </c>
      <c r="C2191" s="4" t="s">
        <v>188</v>
      </c>
      <c r="D2191" s="4" t="s">
        <v>3812</v>
      </c>
      <c r="E2191" s="4" t="s">
        <v>103</v>
      </c>
      <c r="F2191" s="4" t="s">
        <v>131</v>
      </c>
      <c r="G2191" s="4" t="s">
        <v>132</v>
      </c>
      <c r="H2191" s="4" t="s">
        <v>167</v>
      </c>
      <c r="I2191" s="5" t="s">
        <v>4186</v>
      </c>
      <c r="J2191" s="5" t="s">
        <v>183</v>
      </c>
      <c r="K2191" s="5" t="s">
        <v>4186</v>
      </c>
      <c r="L2191" s="5" t="s">
        <v>664</v>
      </c>
      <c r="M2191" s="4" t="s">
        <v>223</v>
      </c>
      <c r="N2191" s="4" t="s">
        <v>6813</v>
      </c>
      <c r="O2191" s="4" t="s">
        <v>103</v>
      </c>
      <c r="P2191" s="4" t="s">
        <v>6814</v>
      </c>
      <c r="Q2191" s="4" t="s">
        <v>6815</v>
      </c>
      <c r="R2191" s="5">
        <v>61092</v>
      </c>
      <c r="S2191" s="5">
        <v>60</v>
      </c>
      <c r="T2191" s="5">
        <v>60</v>
      </c>
      <c r="U2191" s="4" t="s">
        <v>6816</v>
      </c>
      <c r="V2191" s="4" t="s">
        <v>142</v>
      </c>
      <c r="W2191" s="4" t="s">
        <v>103</v>
      </c>
      <c r="X2191" s="4" t="s">
        <v>143</v>
      </c>
      <c r="Y2191" s="4">
        <v>66435</v>
      </c>
      <c r="Z2191" t="str">
        <f t="shared" si="35"/>
        <v>Oct-23</v>
      </c>
    </row>
    <row r="2192" spans="1:26" ht="43.2" x14ac:dyDescent="0.3">
      <c r="A2192" s="10">
        <v>1043</v>
      </c>
      <c r="B2192" s="4" t="s">
        <v>129</v>
      </c>
      <c r="C2192" s="4" t="s">
        <v>188</v>
      </c>
      <c r="D2192" s="4" t="s">
        <v>3812</v>
      </c>
      <c r="E2192" s="4" t="s">
        <v>103</v>
      </c>
      <c r="F2192" s="4" t="s">
        <v>131</v>
      </c>
      <c r="G2192" s="4" t="s">
        <v>166</v>
      </c>
      <c r="H2192" s="4" t="s">
        <v>167</v>
      </c>
      <c r="I2192" s="5" t="s">
        <v>4205</v>
      </c>
      <c r="J2192" s="5" t="s">
        <v>160</v>
      </c>
      <c r="K2192" s="5" t="s">
        <v>4205</v>
      </c>
      <c r="L2192" s="5" t="s">
        <v>176</v>
      </c>
      <c r="M2192" s="4" t="s">
        <v>168</v>
      </c>
      <c r="N2192" s="4" t="s">
        <v>6817</v>
      </c>
      <c r="O2192" s="4" t="s">
        <v>3095</v>
      </c>
      <c r="P2192" s="4" t="s">
        <v>6818</v>
      </c>
      <c r="Q2192" s="4" t="s">
        <v>6819</v>
      </c>
      <c r="R2192" s="5">
        <v>61103</v>
      </c>
      <c r="S2192" s="5">
        <v>150</v>
      </c>
      <c r="T2192" s="5">
        <v>150</v>
      </c>
      <c r="U2192" s="4" t="s">
        <v>6820</v>
      </c>
      <c r="V2192" s="4" t="s">
        <v>142</v>
      </c>
      <c r="W2192" s="4" t="s">
        <v>103</v>
      </c>
      <c r="X2192" s="4" t="s">
        <v>143</v>
      </c>
      <c r="Y2192" s="4" t="s">
        <v>103</v>
      </c>
      <c r="Z2192" t="str">
        <f t="shared" si="35"/>
        <v>Nov-23</v>
      </c>
    </row>
    <row r="2193" spans="1:26" ht="43.2" x14ac:dyDescent="0.3">
      <c r="A2193" s="10">
        <v>1044</v>
      </c>
      <c r="B2193" s="4" t="s">
        <v>129</v>
      </c>
      <c r="C2193" s="4" t="s">
        <v>188</v>
      </c>
      <c r="D2193" s="4" t="s">
        <v>3812</v>
      </c>
      <c r="E2193" s="4" t="s">
        <v>103</v>
      </c>
      <c r="F2193" s="4" t="s">
        <v>131</v>
      </c>
      <c r="G2193" s="4" t="s">
        <v>166</v>
      </c>
      <c r="H2193" s="4" t="s">
        <v>133</v>
      </c>
      <c r="I2193" s="5" t="s">
        <v>4200</v>
      </c>
      <c r="J2193" s="5" t="s">
        <v>487</v>
      </c>
      <c r="K2193" s="5" t="s">
        <v>4200</v>
      </c>
      <c r="L2193" s="5" t="s">
        <v>360</v>
      </c>
      <c r="M2193" s="4" t="s">
        <v>263</v>
      </c>
      <c r="N2193" s="4" t="s">
        <v>6821</v>
      </c>
      <c r="O2193" s="4" t="s">
        <v>1757</v>
      </c>
      <c r="P2193" s="4" t="s">
        <v>6822</v>
      </c>
      <c r="Q2193" s="4" t="s">
        <v>6823</v>
      </c>
      <c r="R2193" s="5">
        <v>61106</v>
      </c>
      <c r="S2193" s="5">
        <v>15</v>
      </c>
      <c r="T2193" s="5">
        <v>15</v>
      </c>
      <c r="U2193" s="4" t="s">
        <v>103</v>
      </c>
      <c r="V2193" s="4" t="s">
        <v>142</v>
      </c>
      <c r="W2193" s="4" t="s">
        <v>103</v>
      </c>
      <c r="X2193" s="4" t="s">
        <v>143</v>
      </c>
      <c r="Y2193" s="4" t="s">
        <v>103</v>
      </c>
      <c r="Z2193" t="str">
        <f t="shared" si="35"/>
        <v>Nov-23</v>
      </c>
    </row>
    <row r="2194" spans="1:26" ht="43.2" x14ac:dyDescent="0.3">
      <c r="A2194" s="10">
        <v>1045</v>
      </c>
      <c r="B2194" s="4" t="s">
        <v>129</v>
      </c>
      <c r="C2194" s="4" t="s">
        <v>188</v>
      </c>
      <c r="D2194" s="4" t="s">
        <v>3812</v>
      </c>
      <c r="E2194" s="4" t="s">
        <v>103</v>
      </c>
      <c r="F2194" s="4" t="s">
        <v>131</v>
      </c>
      <c r="G2194" s="4" t="s">
        <v>166</v>
      </c>
      <c r="H2194" s="4" t="s">
        <v>133</v>
      </c>
      <c r="I2194" s="5" t="s">
        <v>4123</v>
      </c>
      <c r="J2194" s="5" t="s">
        <v>906</v>
      </c>
      <c r="K2194" s="5" t="s">
        <v>4123</v>
      </c>
      <c r="L2194" s="5" t="s">
        <v>652</v>
      </c>
      <c r="M2194" s="4" t="s">
        <v>263</v>
      </c>
      <c r="N2194" s="4" t="s">
        <v>6824</v>
      </c>
      <c r="O2194" s="4" t="s">
        <v>185</v>
      </c>
      <c r="P2194" s="4" t="s">
        <v>6825</v>
      </c>
      <c r="Q2194" s="4" t="s">
        <v>6826</v>
      </c>
      <c r="R2194" s="5">
        <v>61136</v>
      </c>
      <c r="S2194" s="5">
        <v>30</v>
      </c>
      <c r="T2194" s="5">
        <v>30</v>
      </c>
      <c r="U2194" s="4" t="s">
        <v>103</v>
      </c>
      <c r="V2194" s="4" t="s">
        <v>142</v>
      </c>
      <c r="W2194" s="4" t="s">
        <v>103</v>
      </c>
      <c r="X2194" s="4" t="s">
        <v>143</v>
      </c>
      <c r="Y2194" s="4" t="s">
        <v>103</v>
      </c>
      <c r="Z2194" t="str">
        <f t="shared" si="35"/>
        <v>Nov-23</v>
      </c>
    </row>
    <row r="2195" spans="1:26" ht="43.2" x14ac:dyDescent="0.3">
      <c r="A2195" s="10">
        <v>1046</v>
      </c>
      <c r="B2195" s="4" t="s">
        <v>129</v>
      </c>
      <c r="C2195" s="4" t="s">
        <v>188</v>
      </c>
      <c r="D2195" s="4" t="s">
        <v>3821</v>
      </c>
      <c r="E2195" s="4" t="s">
        <v>103</v>
      </c>
      <c r="F2195" s="4" t="s">
        <v>3822</v>
      </c>
      <c r="G2195" s="4" t="s">
        <v>132</v>
      </c>
      <c r="H2195" s="4" t="s">
        <v>167</v>
      </c>
      <c r="I2195" s="5" t="s">
        <v>4015</v>
      </c>
      <c r="J2195" s="5" t="s">
        <v>459</v>
      </c>
      <c r="K2195" s="5" t="s">
        <v>4015</v>
      </c>
      <c r="L2195" s="5" t="s">
        <v>695</v>
      </c>
      <c r="M2195" s="4" t="s">
        <v>223</v>
      </c>
      <c r="N2195" s="4" t="s">
        <v>1073</v>
      </c>
      <c r="O2195" s="4" t="s">
        <v>103</v>
      </c>
      <c r="P2195" s="4" t="s">
        <v>6827</v>
      </c>
      <c r="Q2195" s="4" t="s">
        <v>6828</v>
      </c>
      <c r="R2195" s="5">
        <v>60466</v>
      </c>
      <c r="S2195" s="5">
        <v>30</v>
      </c>
      <c r="T2195" s="5">
        <v>30</v>
      </c>
      <c r="U2195" s="4" t="s">
        <v>1713</v>
      </c>
      <c r="V2195" s="4" t="s">
        <v>197</v>
      </c>
      <c r="W2195" s="4" t="s">
        <v>103</v>
      </c>
      <c r="X2195" s="4" t="s">
        <v>143</v>
      </c>
      <c r="Y2195" s="4" t="s">
        <v>152</v>
      </c>
      <c r="Z2195" t="str">
        <f t="shared" si="35"/>
        <v>Sep-23</v>
      </c>
    </row>
    <row r="2196" spans="1:26" ht="43.2" x14ac:dyDescent="0.3">
      <c r="A2196" s="10">
        <v>1047</v>
      </c>
      <c r="B2196" s="4" t="s">
        <v>129</v>
      </c>
      <c r="C2196" s="4" t="s">
        <v>188</v>
      </c>
      <c r="D2196" s="4" t="s">
        <v>3821</v>
      </c>
      <c r="E2196" s="4" t="s">
        <v>103</v>
      </c>
      <c r="F2196" s="4" t="s">
        <v>3822</v>
      </c>
      <c r="G2196" s="4" t="s">
        <v>132</v>
      </c>
      <c r="H2196" s="4" t="s">
        <v>133</v>
      </c>
      <c r="I2196" s="5" t="s">
        <v>4071</v>
      </c>
      <c r="J2196" s="5" t="s">
        <v>154</v>
      </c>
      <c r="K2196" s="5" t="s">
        <v>4071</v>
      </c>
      <c r="L2196" s="5" t="s">
        <v>345</v>
      </c>
      <c r="M2196" s="4" t="s">
        <v>137</v>
      </c>
      <c r="N2196" s="4" t="s">
        <v>6829</v>
      </c>
      <c r="O2196" s="4" t="s">
        <v>6830</v>
      </c>
      <c r="P2196" s="4" t="s">
        <v>6831</v>
      </c>
      <c r="Q2196" s="4" t="s">
        <v>6832</v>
      </c>
      <c r="R2196" s="5">
        <v>60901</v>
      </c>
      <c r="S2196" s="5">
        <v>55</v>
      </c>
      <c r="T2196" s="5">
        <v>55</v>
      </c>
      <c r="U2196" s="4" t="s">
        <v>196</v>
      </c>
      <c r="V2196" s="4" t="s">
        <v>151</v>
      </c>
      <c r="W2196" s="4" t="s">
        <v>103</v>
      </c>
      <c r="X2196" s="4" t="s">
        <v>143</v>
      </c>
      <c r="Y2196" s="4">
        <v>66425</v>
      </c>
      <c r="Z2196" t="str">
        <f t="shared" si="35"/>
        <v>Oct-23</v>
      </c>
    </row>
    <row r="2197" spans="1:26" ht="57.6" x14ac:dyDescent="0.3">
      <c r="A2197" s="10">
        <v>1048</v>
      </c>
      <c r="B2197" s="4" t="s">
        <v>129</v>
      </c>
      <c r="C2197" s="4" t="s">
        <v>188</v>
      </c>
      <c r="D2197" s="4" t="s">
        <v>3821</v>
      </c>
      <c r="E2197" s="4" t="s">
        <v>103</v>
      </c>
      <c r="F2197" s="4" t="s">
        <v>3822</v>
      </c>
      <c r="G2197" s="4" t="s">
        <v>132</v>
      </c>
      <c r="H2197" s="4" t="s">
        <v>167</v>
      </c>
      <c r="I2197" s="5" t="s">
        <v>4119</v>
      </c>
      <c r="J2197" s="5" t="s">
        <v>365</v>
      </c>
      <c r="K2197" s="5" t="s">
        <v>4119</v>
      </c>
      <c r="L2197" s="5" t="s">
        <v>759</v>
      </c>
      <c r="M2197" s="4" t="s">
        <v>223</v>
      </c>
      <c r="N2197" s="4" t="s">
        <v>6833</v>
      </c>
      <c r="O2197" s="4" t="s">
        <v>170</v>
      </c>
      <c r="P2197" s="4" t="s">
        <v>6833</v>
      </c>
      <c r="Q2197" s="4" t="s">
        <v>6834</v>
      </c>
      <c r="R2197" s="5">
        <v>61123</v>
      </c>
      <c r="S2197" s="5">
        <v>30</v>
      </c>
      <c r="T2197" s="5">
        <v>30</v>
      </c>
      <c r="U2197" s="4" t="s">
        <v>4009</v>
      </c>
      <c r="V2197" s="4" t="s">
        <v>151</v>
      </c>
      <c r="W2197" s="4" t="s">
        <v>103</v>
      </c>
      <c r="X2197" s="4" t="s">
        <v>143</v>
      </c>
      <c r="Y2197" s="4" t="s">
        <v>152</v>
      </c>
      <c r="Z2197" t="str">
        <f t="shared" si="35"/>
        <v>Nov-23</v>
      </c>
    </row>
    <row r="2198" spans="1:26" ht="43.2" x14ac:dyDescent="0.3">
      <c r="A2198" s="10">
        <v>1049</v>
      </c>
      <c r="B2198" s="4" t="s">
        <v>129</v>
      </c>
      <c r="C2198" s="4" t="s">
        <v>188</v>
      </c>
      <c r="D2198" s="4" t="s">
        <v>3821</v>
      </c>
      <c r="E2198" s="4" t="s">
        <v>103</v>
      </c>
      <c r="F2198" s="4" t="s">
        <v>3822</v>
      </c>
      <c r="G2198" s="4" t="s">
        <v>132</v>
      </c>
      <c r="H2198" s="4" t="s">
        <v>167</v>
      </c>
      <c r="I2198" s="5" t="s">
        <v>4144</v>
      </c>
      <c r="J2198" s="5" t="s">
        <v>191</v>
      </c>
      <c r="K2198" s="5" t="s">
        <v>4144</v>
      </c>
      <c r="L2198" s="5" t="s">
        <v>315</v>
      </c>
      <c r="M2198" s="4" t="s">
        <v>223</v>
      </c>
      <c r="N2198" s="4" t="s">
        <v>6835</v>
      </c>
      <c r="O2198" s="4" t="s">
        <v>103</v>
      </c>
      <c r="P2198" s="4" t="s">
        <v>6835</v>
      </c>
      <c r="Q2198" s="4" t="s">
        <v>6836</v>
      </c>
      <c r="R2198" s="5">
        <v>61304</v>
      </c>
      <c r="S2198" s="5">
        <v>30</v>
      </c>
      <c r="T2198" s="5">
        <v>30</v>
      </c>
      <c r="U2198" s="4" t="s">
        <v>381</v>
      </c>
      <c r="V2198" s="4" t="s">
        <v>197</v>
      </c>
      <c r="W2198" s="4" t="s">
        <v>103</v>
      </c>
      <c r="X2198" s="4" t="s">
        <v>143</v>
      </c>
      <c r="Y2198" s="4" t="s">
        <v>152</v>
      </c>
      <c r="Z2198" t="str">
        <f t="shared" si="35"/>
        <v>Dec-23</v>
      </c>
    </row>
    <row r="2199" spans="1:26" ht="86.4" x14ac:dyDescent="0.3">
      <c r="A2199" s="10">
        <v>1050</v>
      </c>
      <c r="B2199" s="4" t="s">
        <v>129</v>
      </c>
      <c r="C2199" s="4" t="s">
        <v>1307</v>
      </c>
      <c r="D2199" s="4" t="s">
        <v>2747</v>
      </c>
      <c r="E2199" s="4" t="s">
        <v>103</v>
      </c>
      <c r="F2199" s="4" t="s">
        <v>131</v>
      </c>
      <c r="G2199" s="4" t="s">
        <v>166</v>
      </c>
      <c r="H2199" s="4" t="s">
        <v>133</v>
      </c>
      <c r="I2199" s="5" t="s">
        <v>4220</v>
      </c>
      <c r="J2199" s="5" t="s">
        <v>906</v>
      </c>
      <c r="K2199" s="5" t="s">
        <v>4220</v>
      </c>
      <c r="L2199" s="5" t="s">
        <v>652</v>
      </c>
      <c r="M2199" s="4" t="s">
        <v>263</v>
      </c>
      <c r="N2199" s="4" t="s">
        <v>6837</v>
      </c>
      <c r="O2199" s="4" t="s">
        <v>103</v>
      </c>
      <c r="P2199" s="4" t="s">
        <v>6837</v>
      </c>
      <c r="Q2199" s="4" t="s">
        <v>6837</v>
      </c>
      <c r="R2199" s="5">
        <v>60412</v>
      </c>
      <c r="S2199" s="5">
        <v>30</v>
      </c>
      <c r="T2199" s="5">
        <v>30</v>
      </c>
      <c r="U2199" s="4" t="s">
        <v>6838</v>
      </c>
      <c r="V2199" s="4" t="s">
        <v>142</v>
      </c>
      <c r="W2199" s="4" t="s">
        <v>103</v>
      </c>
      <c r="X2199" s="4" t="s">
        <v>143</v>
      </c>
      <c r="Y2199" s="4" t="s">
        <v>159</v>
      </c>
      <c r="Z2199" t="str">
        <f t="shared" si="35"/>
        <v>Sep-23</v>
      </c>
    </row>
    <row r="2200" spans="1:26" ht="72" x14ac:dyDescent="0.3">
      <c r="A2200" s="10">
        <v>1051</v>
      </c>
      <c r="B2200" s="4" t="s">
        <v>129</v>
      </c>
      <c r="C2200" s="4" t="s">
        <v>1307</v>
      </c>
      <c r="D2200" s="4" t="s">
        <v>2747</v>
      </c>
      <c r="E2200" s="4" t="s">
        <v>103</v>
      </c>
      <c r="F2200" s="4" t="s">
        <v>131</v>
      </c>
      <c r="G2200" s="4" t="s">
        <v>132</v>
      </c>
      <c r="H2200" s="4" t="s">
        <v>133</v>
      </c>
      <c r="I2200" s="5" t="s">
        <v>4236</v>
      </c>
      <c r="J2200" s="5" t="s">
        <v>182</v>
      </c>
      <c r="K2200" s="5" t="s">
        <v>4236</v>
      </c>
      <c r="L2200" s="5" t="s">
        <v>6839</v>
      </c>
      <c r="M2200" s="4" t="s">
        <v>137</v>
      </c>
      <c r="N2200" s="4" t="s">
        <v>6840</v>
      </c>
      <c r="O2200" s="4" t="s">
        <v>103</v>
      </c>
      <c r="P2200" s="4" t="s">
        <v>6841</v>
      </c>
      <c r="Q2200" s="4" t="s">
        <v>6842</v>
      </c>
      <c r="R2200" s="5">
        <v>60462</v>
      </c>
      <c r="S2200" s="5">
        <v>343</v>
      </c>
      <c r="T2200" s="5">
        <v>343</v>
      </c>
      <c r="U2200" s="4" t="s">
        <v>6843</v>
      </c>
      <c r="V2200" s="4" t="s">
        <v>142</v>
      </c>
      <c r="W2200" s="4" t="s">
        <v>103</v>
      </c>
      <c r="X2200" s="4" t="s">
        <v>143</v>
      </c>
      <c r="Y2200" s="4" t="s">
        <v>1234</v>
      </c>
      <c r="Z2200" t="str">
        <f t="shared" si="35"/>
        <v>Sep-23</v>
      </c>
    </row>
    <row r="2201" spans="1:26" ht="43.2" x14ac:dyDescent="0.3">
      <c r="A2201" s="10">
        <v>1052</v>
      </c>
      <c r="B2201" s="4" t="s">
        <v>129</v>
      </c>
      <c r="C2201" s="4" t="s">
        <v>1307</v>
      </c>
      <c r="D2201" s="4" t="s">
        <v>2747</v>
      </c>
      <c r="E2201" s="4" t="s">
        <v>103</v>
      </c>
      <c r="F2201" s="4" t="s">
        <v>131</v>
      </c>
      <c r="G2201" s="4" t="s">
        <v>166</v>
      </c>
      <c r="H2201" s="4" t="s">
        <v>1052</v>
      </c>
      <c r="I2201" s="5" t="s">
        <v>4006</v>
      </c>
      <c r="J2201" s="5" t="s">
        <v>487</v>
      </c>
      <c r="K2201" s="5" t="s">
        <v>4006</v>
      </c>
      <c r="L2201" s="5" t="s">
        <v>361</v>
      </c>
      <c r="M2201" s="4" t="s">
        <v>6844</v>
      </c>
      <c r="N2201" s="4" t="s">
        <v>6845</v>
      </c>
      <c r="O2201" s="4" t="s">
        <v>103</v>
      </c>
      <c r="P2201" s="4" t="s">
        <v>6846</v>
      </c>
      <c r="Q2201" s="4" t="s">
        <v>6847</v>
      </c>
      <c r="R2201" s="5">
        <v>60442</v>
      </c>
      <c r="S2201" s="5">
        <v>60</v>
      </c>
      <c r="T2201" s="5">
        <v>60</v>
      </c>
      <c r="U2201" s="4" t="s">
        <v>1713</v>
      </c>
      <c r="V2201" s="4" t="s">
        <v>142</v>
      </c>
      <c r="W2201" s="4" t="s">
        <v>103</v>
      </c>
      <c r="X2201" s="4" t="s">
        <v>143</v>
      </c>
      <c r="Y2201" s="4" t="s">
        <v>152</v>
      </c>
      <c r="Z2201" t="str">
        <f t="shared" si="35"/>
        <v>Sep-23</v>
      </c>
    </row>
    <row r="2202" spans="1:26" ht="43.2" x14ac:dyDescent="0.3">
      <c r="A2202" s="10">
        <v>1053</v>
      </c>
      <c r="B2202" s="4" t="s">
        <v>129</v>
      </c>
      <c r="C2202" s="4" t="s">
        <v>1307</v>
      </c>
      <c r="D2202" s="4" t="s">
        <v>2747</v>
      </c>
      <c r="E2202" s="4" t="s">
        <v>103</v>
      </c>
      <c r="F2202" s="4" t="s">
        <v>131</v>
      </c>
      <c r="G2202" s="4" t="s">
        <v>132</v>
      </c>
      <c r="H2202" s="4" t="s">
        <v>167</v>
      </c>
      <c r="I2202" s="5" t="s">
        <v>4670</v>
      </c>
      <c r="J2202" s="5" t="s">
        <v>696</v>
      </c>
      <c r="K2202" s="5" t="s">
        <v>4670</v>
      </c>
      <c r="L2202" s="5" t="s">
        <v>1274</v>
      </c>
      <c r="M2202" s="4" t="s">
        <v>203</v>
      </c>
      <c r="N2202" s="4" t="s">
        <v>6848</v>
      </c>
      <c r="O2202" s="4" t="s">
        <v>103</v>
      </c>
      <c r="P2202" s="4" t="s">
        <v>6848</v>
      </c>
      <c r="Q2202" s="4" t="s">
        <v>6849</v>
      </c>
      <c r="R2202" s="5">
        <v>60486</v>
      </c>
      <c r="S2202" s="5">
        <v>0</v>
      </c>
      <c r="T2202" s="5">
        <v>0</v>
      </c>
      <c r="U2202" s="4" t="s">
        <v>370</v>
      </c>
      <c r="V2202" s="4" t="s">
        <v>197</v>
      </c>
      <c r="W2202" s="4" t="s">
        <v>103</v>
      </c>
      <c r="X2202" s="4" t="s">
        <v>143</v>
      </c>
      <c r="Y2202" s="4">
        <v>63072</v>
      </c>
      <c r="Z2202" t="str">
        <f t="shared" si="35"/>
        <v>Sep-23</v>
      </c>
    </row>
    <row r="2203" spans="1:26" ht="72" x14ac:dyDescent="0.3">
      <c r="A2203" s="10">
        <v>1054</v>
      </c>
      <c r="B2203" s="4" t="s">
        <v>129</v>
      </c>
      <c r="C2203" s="4" t="s">
        <v>1307</v>
      </c>
      <c r="D2203" s="4" t="s">
        <v>2747</v>
      </c>
      <c r="E2203" s="4" t="s">
        <v>103</v>
      </c>
      <c r="F2203" s="4" t="s">
        <v>131</v>
      </c>
      <c r="G2203" s="4" t="s">
        <v>166</v>
      </c>
      <c r="H2203" s="4" t="s">
        <v>133</v>
      </c>
      <c r="I2203" s="5" t="s">
        <v>4313</v>
      </c>
      <c r="J2203" s="5" t="s">
        <v>906</v>
      </c>
      <c r="K2203" s="5" t="s">
        <v>4313</v>
      </c>
      <c r="L2203" s="5" t="s">
        <v>427</v>
      </c>
      <c r="M2203" s="4" t="s">
        <v>263</v>
      </c>
      <c r="N2203" s="4" t="s">
        <v>6850</v>
      </c>
      <c r="O2203" s="4" t="s">
        <v>103</v>
      </c>
      <c r="P2203" s="4" t="s">
        <v>6850</v>
      </c>
      <c r="Q2203" s="4" t="s">
        <v>6851</v>
      </c>
      <c r="R2203" s="5">
        <v>61049</v>
      </c>
      <c r="S2203" s="5">
        <v>150</v>
      </c>
      <c r="T2203" s="5">
        <v>150</v>
      </c>
      <c r="U2203" s="4" t="s">
        <v>6852</v>
      </c>
      <c r="V2203" s="4" t="s">
        <v>142</v>
      </c>
      <c r="W2203" s="4" t="s">
        <v>103</v>
      </c>
      <c r="X2203" s="4" t="s">
        <v>143</v>
      </c>
      <c r="Y2203" s="4" t="s">
        <v>103</v>
      </c>
      <c r="Z2203" t="str">
        <f t="shared" si="35"/>
        <v>Oct-23</v>
      </c>
    </row>
    <row r="2204" spans="1:26" ht="57.6" x14ac:dyDescent="0.3">
      <c r="A2204" s="10">
        <v>1055</v>
      </c>
      <c r="B2204" s="4" t="s">
        <v>129</v>
      </c>
      <c r="C2204" s="4" t="s">
        <v>1307</v>
      </c>
      <c r="D2204" s="4" t="s">
        <v>2747</v>
      </c>
      <c r="E2204" s="4" t="s">
        <v>103</v>
      </c>
      <c r="F2204" s="4" t="s">
        <v>131</v>
      </c>
      <c r="G2204" s="4" t="s">
        <v>132</v>
      </c>
      <c r="H2204" s="4" t="s">
        <v>133</v>
      </c>
      <c r="I2204" s="5" t="s">
        <v>4156</v>
      </c>
      <c r="J2204" s="5" t="s">
        <v>160</v>
      </c>
      <c r="K2204" s="5" t="s">
        <v>4156</v>
      </c>
      <c r="L2204" s="5" t="s">
        <v>161</v>
      </c>
      <c r="M2204" s="4" t="s">
        <v>137</v>
      </c>
      <c r="N2204" s="4" t="s">
        <v>6853</v>
      </c>
      <c r="O2204" s="4" t="s">
        <v>103</v>
      </c>
      <c r="P2204" s="4" t="s">
        <v>6854</v>
      </c>
      <c r="Q2204" s="4" t="s">
        <v>6854</v>
      </c>
      <c r="R2204" s="5">
        <v>61397</v>
      </c>
      <c r="S2204" s="5">
        <v>30</v>
      </c>
      <c r="T2204" s="5">
        <v>30</v>
      </c>
      <c r="U2204" s="4" t="s">
        <v>221</v>
      </c>
      <c r="V2204" s="4" t="s">
        <v>142</v>
      </c>
      <c r="W2204" s="4" t="s">
        <v>103</v>
      </c>
      <c r="X2204" s="4" t="s">
        <v>143</v>
      </c>
      <c r="Y2204" s="4" t="s">
        <v>152</v>
      </c>
      <c r="Z2204" t="str">
        <f t="shared" si="35"/>
        <v>Dec-23</v>
      </c>
    </row>
    <row r="2205" spans="1:26" ht="129.6" x14ac:dyDescent="0.3">
      <c r="A2205" s="10">
        <v>1056</v>
      </c>
      <c r="B2205" s="4" t="s">
        <v>129</v>
      </c>
      <c r="C2205" s="4" t="s">
        <v>1307</v>
      </c>
      <c r="D2205" s="4" t="s">
        <v>6855</v>
      </c>
      <c r="E2205" s="4" t="s">
        <v>103</v>
      </c>
      <c r="F2205" s="4" t="s">
        <v>131</v>
      </c>
      <c r="G2205" s="4" t="s">
        <v>166</v>
      </c>
      <c r="H2205" s="4" t="s">
        <v>167</v>
      </c>
      <c r="I2205" s="5" t="s">
        <v>4586</v>
      </c>
      <c r="J2205" s="5" t="s">
        <v>978</v>
      </c>
      <c r="K2205" s="5" t="s">
        <v>4586</v>
      </c>
      <c r="L2205" s="5" t="s">
        <v>1476</v>
      </c>
      <c r="M2205" s="4" t="s">
        <v>168</v>
      </c>
      <c r="N2205" s="4" t="s">
        <v>4461</v>
      </c>
      <c r="O2205" s="4" t="s">
        <v>4461</v>
      </c>
      <c r="P2205" s="4" t="s">
        <v>4461</v>
      </c>
      <c r="Q2205" s="4" t="s">
        <v>6856</v>
      </c>
      <c r="R2205" s="5">
        <v>60523</v>
      </c>
      <c r="S2205" s="5">
        <v>410</v>
      </c>
      <c r="T2205" s="5">
        <v>410</v>
      </c>
      <c r="U2205" s="4" t="s">
        <v>6857</v>
      </c>
      <c r="V2205" s="4" t="s">
        <v>142</v>
      </c>
      <c r="W2205" s="4" t="s">
        <v>103</v>
      </c>
      <c r="X2205" s="4" t="s">
        <v>143</v>
      </c>
      <c r="Y2205" s="4" t="s">
        <v>103</v>
      </c>
      <c r="Z2205" t="str">
        <f t="shared" si="35"/>
        <v>Sep-23</v>
      </c>
    </row>
    <row r="2206" spans="1:26" ht="43.2" x14ac:dyDescent="0.3">
      <c r="A2206" s="10">
        <v>1057</v>
      </c>
      <c r="B2206" s="4" t="s">
        <v>129</v>
      </c>
      <c r="C2206" s="4" t="s">
        <v>1307</v>
      </c>
      <c r="D2206" s="4" t="s">
        <v>6855</v>
      </c>
      <c r="E2206" s="4" t="s">
        <v>103</v>
      </c>
      <c r="F2206" s="4" t="s">
        <v>131</v>
      </c>
      <c r="G2206" s="4" t="s">
        <v>132</v>
      </c>
      <c r="H2206" s="4" t="s">
        <v>133</v>
      </c>
      <c r="I2206" s="5" t="s">
        <v>4019</v>
      </c>
      <c r="J2206" s="5" t="s">
        <v>2249</v>
      </c>
      <c r="K2206" s="5" t="s">
        <v>4019</v>
      </c>
      <c r="L2206" s="5" t="s">
        <v>361</v>
      </c>
      <c r="M2206" s="4" t="s">
        <v>137</v>
      </c>
      <c r="N2206" s="4" t="s">
        <v>6858</v>
      </c>
      <c r="O2206" s="4" t="s">
        <v>103</v>
      </c>
      <c r="P2206" s="4" t="s">
        <v>6859</v>
      </c>
      <c r="Q2206" s="4" t="s">
        <v>6860</v>
      </c>
      <c r="R2206" s="5">
        <v>60678</v>
      </c>
      <c r="S2206" s="5">
        <v>40</v>
      </c>
      <c r="T2206" s="5">
        <v>40</v>
      </c>
      <c r="U2206" s="4" t="s">
        <v>4649</v>
      </c>
      <c r="V2206" s="4" t="s">
        <v>142</v>
      </c>
      <c r="W2206" s="4" t="s">
        <v>103</v>
      </c>
      <c r="X2206" s="4" t="s">
        <v>143</v>
      </c>
      <c r="Y2206" s="4" t="s">
        <v>1234</v>
      </c>
      <c r="Z2206" t="str">
        <f t="shared" si="35"/>
        <v>Sep-23</v>
      </c>
    </row>
    <row r="2207" spans="1:26" ht="43.2" x14ac:dyDescent="0.3">
      <c r="A2207" s="10">
        <v>1058</v>
      </c>
      <c r="B2207" s="4" t="s">
        <v>129</v>
      </c>
      <c r="C2207" s="4" t="s">
        <v>130</v>
      </c>
      <c r="D2207" s="4" t="s">
        <v>1543</v>
      </c>
      <c r="E2207" s="4" t="s">
        <v>103</v>
      </c>
      <c r="F2207" s="4" t="s">
        <v>131</v>
      </c>
      <c r="G2207" s="4" t="s">
        <v>132</v>
      </c>
      <c r="H2207" s="4" t="s">
        <v>133</v>
      </c>
      <c r="I2207" s="5" t="s">
        <v>4670</v>
      </c>
      <c r="J2207" s="5" t="s">
        <v>1115</v>
      </c>
      <c r="K2207" s="5" t="s">
        <v>4670</v>
      </c>
      <c r="L2207" s="5" t="s">
        <v>677</v>
      </c>
      <c r="M2207" s="4" t="s">
        <v>137</v>
      </c>
      <c r="N2207" s="4" t="s">
        <v>6861</v>
      </c>
      <c r="O2207" s="4" t="s">
        <v>103</v>
      </c>
      <c r="P2207" s="4" t="s">
        <v>6862</v>
      </c>
      <c r="Q2207" s="4" t="s">
        <v>6217</v>
      </c>
      <c r="R2207" s="5">
        <v>60502</v>
      </c>
      <c r="S2207" s="5">
        <v>30</v>
      </c>
      <c r="T2207" s="5">
        <v>30</v>
      </c>
      <c r="U2207" s="4" t="s">
        <v>1985</v>
      </c>
      <c r="V2207" s="4" t="s">
        <v>197</v>
      </c>
      <c r="W2207" s="4" t="s">
        <v>103</v>
      </c>
      <c r="X2207" s="4" t="s">
        <v>143</v>
      </c>
      <c r="Y2207" s="4" t="s">
        <v>159</v>
      </c>
      <c r="Z2207" t="str">
        <f t="shared" si="35"/>
        <v>Sep-23</v>
      </c>
    </row>
    <row r="2208" spans="1:26" ht="57.6" x14ac:dyDescent="0.3">
      <c r="A2208" s="10">
        <v>1059</v>
      </c>
      <c r="B2208" s="4" t="s">
        <v>129</v>
      </c>
      <c r="C2208" s="4" t="s">
        <v>130</v>
      </c>
      <c r="D2208" s="4" t="s">
        <v>1543</v>
      </c>
      <c r="E2208" s="4" t="s">
        <v>103</v>
      </c>
      <c r="F2208" s="4" t="s">
        <v>131</v>
      </c>
      <c r="G2208" s="4" t="s">
        <v>132</v>
      </c>
      <c r="H2208" s="4" t="s">
        <v>167</v>
      </c>
      <c r="I2208" s="5" t="s">
        <v>4246</v>
      </c>
      <c r="J2208" s="5" t="s">
        <v>652</v>
      </c>
      <c r="K2208" s="5" t="s">
        <v>4246</v>
      </c>
      <c r="L2208" s="5" t="s">
        <v>487</v>
      </c>
      <c r="M2208" s="4" t="s">
        <v>223</v>
      </c>
      <c r="N2208" s="4" t="s">
        <v>6863</v>
      </c>
      <c r="O2208" s="4" t="s">
        <v>170</v>
      </c>
      <c r="P2208" s="4" t="s">
        <v>6863</v>
      </c>
      <c r="Q2208" s="4" t="s">
        <v>6864</v>
      </c>
      <c r="R2208" s="5">
        <v>60522</v>
      </c>
      <c r="S2208" s="5">
        <v>150</v>
      </c>
      <c r="T2208" s="5">
        <v>150</v>
      </c>
      <c r="U2208" s="4" t="s">
        <v>6865</v>
      </c>
      <c r="V2208" s="4" t="s">
        <v>142</v>
      </c>
      <c r="W2208" s="4" t="s">
        <v>103</v>
      </c>
      <c r="X2208" s="4" t="s">
        <v>143</v>
      </c>
      <c r="Y2208" s="4">
        <v>66605</v>
      </c>
      <c r="Z2208" t="str">
        <f t="shared" si="35"/>
        <v>Sep-23</v>
      </c>
    </row>
    <row r="2209" spans="1:26" ht="43.2" x14ac:dyDescent="0.3">
      <c r="A2209" s="10">
        <v>1060</v>
      </c>
      <c r="B2209" s="4" t="s">
        <v>129</v>
      </c>
      <c r="C2209" s="4" t="s">
        <v>130</v>
      </c>
      <c r="D2209" s="4" t="s">
        <v>1543</v>
      </c>
      <c r="E2209" s="4" t="s">
        <v>103</v>
      </c>
      <c r="F2209" s="4" t="s">
        <v>131</v>
      </c>
      <c r="G2209" s="4" t="s">
        <v>132</v>
      </c>
      <c r="H2209" s="4" t="s">
        <v>167</v>
      </c>
      <c r="I2209" s="5" t="s">
        <v>4066</v>
      </c>
      <c r="J2209" s="5" t="s">
        <v>759</v>
      </c>
      <c r="K2209" s="5" t="s">
        <v>4066</v>
      </c>
      <c r="L2209" s="5" t="s">
        <v>760</v>
      </c>
      <c r="M2209" s="4" t="s">
        <v>223</v>
      </c>
      <c r="N2209" s="4" t="s">
        <v>6866</v>
      </c>
      <c r="O2209" s="4" t="s">
        <v>103</v>
      </c>
      <c r="P2209" s="4" t="s">
        <v>6866</v>
      </c>
      <c r="Q2209" s="4" t="s">
        <v>6867</v>
      </c>
      <c r="R2209" s="5">
        <v>60895</v>
      </c>
      <c r="S2209" s="5">
        <v>30</v>
      </c>
      <c r="T2209" s="5">
        <v>30</v>
      </c>
      <c r="U2209" s="4" t="s">
        <v>1334</v>
      </c>
      <c r="V2209" s="4" t="s">
        <v>151</v>
      </c>
      <c r="W2209" s="4" t="s">
        <v>103</v>
      </c>
      <c r="X2209" s="4" t="s">
        <v>143</v>
      </c>
      <c r="Y2209" s="4" t="s">
        <v>152</v>
      </c>
      <c r="Z2209" t="str">
        <f t="shared" si="35"/>
        <v>Oct-23</v>
      </c>
    </row>
    <row r="2210" spans="1:26" ht="57.6" x14ac:dyDescent="0.3">
      <c r="A2210" s="11">
        <v>1061</v>
      </c>
      <c r="B2210" s="12" t="s">
        <v>129</v>
      </c>
      <c r="C2210" s="12" t="s">
        <v>130</v>
      </c>
      <c r="D2210" s="12" t="s">
        <v>1543</v>
      </c>
      <c r="E2210" s="12" t="s">
        <v>103</v>
      </c>
      <c r="F2210" s="12" t="s">
        <v>131</v>
      </c>
      <c r="G2210" s="12" t="s">
        <v>132</v>
      </c>
      <c r="H2210" s="12" t="s">
        <v>167</v>
      </c>
      <c r="I2210" s="13" t="s">
        <v>4159</v>
      </c>
      <c r="J2210" s="13" t="s">
        <v>2823</v>
      </c>
      <c r="K2210" s="13" t="s">
        <v>4159</v>
      </c>
      <c r="L2210" s="13" t="s">
        <v>361</v>
      </c>
      <c r="M2210" s="12" t="s">
        <v>223</v>
      </c>
      <c r="N2210" s="12" t="s">
        <v>6868</v>
      </c>
      <c r="O2210" s="12" t="s">
        <v>170</v>
      </c>
      <c r="P2210" s="12" t="s">
        <v>6868</v>
      </c>
      <c r="Q2210" s="12" t="s">
        <v>6869</v>
      </c>
      <c r="R2210" s="13">
        <v>61377</v>
      </c>
      <c r="S2210" s="13">
        <v>20</v>
      </c>
      <c r="T2210" s="13">
        <v>20</v>
      </c>
      <c r="U2210" s="12" t="s">
        <v>417</v>
      </c>
      <c r="V2210" s="12" t="s">
        <v>142</v>
      </c>
      <c r="W2210" s="12" t="s">
        <v>103</v>
      </c>
      <c r="X2210" s="12" t="s">
        <v>143</v>
      </c>
      <c r="Y2210" s="12" t="s">
        <v>152</v>
      </c>
      <c r="Z2210" t="str">
        <f t="shared" si="35"/>
        <v>Dec-23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732290A-57B8-42A9-8013-44EABACADF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Dashboard</vt:lpstr>
      <vt:lpstr>Summary</vt:lpstr>
      <vt:lpstr>Table2</vt:lpstr>
      <vt:lpstr>Workout sheet</vt:lpstr>
      <vt:lpstr>Production Data</vt:lpstr>
      <vt:lpstr>Compac Raw Data</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Devadass</dc:creator>
  <cp:lastModifiedBy>Kannan Devadass</cp:lastModifiedBy>
  <cp:lastPrinted>2024-04-11T10:59:45Z</cp:lastPrinted>
  <dcterms:created xsi:type="dcterms:W3CDTF">2015-06-05T18:17:20Z</dcterms:created>
  <dcterms:modified xsi:type="dcterms:W3CDTF">2024-07-14T05:51:44Z</dcterms:modified>
</cp:coreProperties>
</file>