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000"/>
  </bookViews>
  <sheets>
    <sheet name="Calculator" sheetId="1" r:id="rId1"/>
    <sheet name="Material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<sst xmlns="http://schemas.openxmlformats.org/spreadsheetml/2006/main" count="103" uniqueCount="75">
  <si>
    <t>Instructions:</t>
  </si>
  <si>
    <t>1. DO NOT CHANGE ANY OF THE GREEN CELLS!</t>
  </si>
  <si>
    <t>2. Enter your room dimensions in feet into the yellow shaded cells in ROW 10</t>
  </si>
  <si>
    <t>3. Select the best material for each room surface from the drop down menus in column G. These cells are also shaded yellow. (ROWS 13-18)</t>
  </si>
  <si>
    <t xml:space="preserve">4. If you have windows, doors, rugs etc enter the info in yellow cells in ROWS 22-33. You can enter 2 windows/rugs/doors per room surface. </t>
  </si>
  <si>
    <t>5. Your estimated room REVERBERATION time will be shown in cell B24.</t>
  </si>
  <si>
    <t>6. Your estimated treatment needs will be shown in the table.</t>
  </si>
  <si>
    <t>Length</t>
  </si>
  <si>
    <t>Width</t>
  </si>
  <si>
    <t>Height</t>
  </si>
  <si>
    <t>Main Materials</t>
  </si>
  <si>
    <t>Width (ft)</t>
  </si>
  <si>
    <t>Height or Length (ft)</t>
  </si>
  <si>
    <t>Width (m)</t>
  </si>
  <si>
    <t>Height or Length (m)</t>
  </si>
  <si>
    <t>Area (m2)</t>
  </si>
  <si>
    <t>Material</t>
  </si>
  <si>
    <t>NRC</t>
  </si>
  <si>
    <t xml:space="preserve">Absorption </t>
  </si>
  <si>
    <t>Floor</t>
  </si>
  <si>
    <t>Plywood</t>
  </si>
  <si>
    <t>Ceiling</t>
  </si>
  <si>
    <t>Concrete</t>
  </si>
  <si>
    <t>Wall 1</t>
  </si>
  <si>
    <t>Wall 2</t>
  </si>
  <si>
    <t>Wall 3</t>
  </si>
  <si>
    <t>Wall 4</t>
  </si>
  <si>
    <t>Windows, Door, Rugs etc</t>
  </si>
  <si>
    <t>Floor - a</t>
  </si>
  <si>
    <t>4 Inch Wedge Acoustic Foam</t>
  </si>
  <si>
    <t>Floor - b</t>
  </si>
  <si>
    <t>Ceiling - a</t>
  </si>
  <si>
    <t>Ceiling - b</t>
  </si>
  <si>
    <t>Glass</t>
  </si>
  <si>
    <t>Wall 1 - a</t>
  </si>
  <si>
    <t>Wall 1 - b</t>
  </si>
  <si>
    <t>Wall 2 - a</t>
  </si>
  <si>
    <t>Wall 2 - b</t>
  </si>
  <si>
    <t>Wall 3 - a</t>
  </si>
  <si>
    <t>Wall 3 - b</t>
  </si>
  <si>
    <t>Wall 4 - a</t>
  </si>
  <si>
    <t>Wall 4 - b</t>
  </si>
  <si>
    <t>Total Absorption</t>
  </si>
  <si>
    <t>Volume (m3)</t>
  </si>
  <si>
    <t>Reverberation Time (T60) in seconds</t>
  </si>
  <si>
    <t>Desired Reverberation Time is seconds</t>
  </si>
  <si>
    <t>Total Absorption Needed</t>
  </si>
  <si>
    <t>Number of 1 Inch Thick Panels Needed</t>
  </si>
  <si>
    <t>Number of 2 Inch Thick Panels Needed</t>
  </si>
  <si>
    <t>Number of 3 Inch Thick Panels Needed</t>
  </si>
  <si>
    <t>Number of 4 Inch Thick Panels Needed</t>
  </si>
  <si>
    <t>125 Hz</t>
  </si>
  <si>
    <t>250 Hz</t>
  </si>
  <si>
    <t>500 Hz</t>
  </si>
  <si>
    <t>1000 Hz</t>
  </si>
  <si>
    <t>2000 Hz</t>
  </si>
  <si>
    <t>4000 Hz</t>
  </si>
  <si>
    <t>Aborption Per Sq Ft</t>
  </si>
  <si>
    <t>Gypsum wallboard (Drywall)</t>
  </si>
  <si>
    <t>Carpet - thick no pad</t>
  </si>
  <si>
    <t>Carpet - thick with pad</t>
  </si>
  <si>
    <t>Hardwood flooring</t>
  </si>
  <si>
    <t xml:space="preserve">Brick </t>
  </si>
  <si>
    <t>Linoleum</t>
  </si>
  <si>
    <t>Asphalt</t>
  </si>
  <si>
    <t>Concrete or terrazzo flooring</t>
  </si>
  <si>
    <t>Tile on concrete</t>
  </si>
  <si>
    <t>Light velour fabric</t>
  </si>
  <si>
    <t>Medium velour fabric</t>
  </si>
  <si>
    <t>Heavy velour fabric</t>
  </si>
  <si>
    <t>Marble</t>
  </si>
  <si>
    <t>Water surface - pool</t>
  </si>
  <si>
    <t>1 Inch Wedge Acoustic Foam</t>
  </si>
  <si>
    <t>2 Inch Wedge Acoustic Foam</t>
  </si>
  <si>
    <t>3 Inch Wedge Acoustic Foam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</si>
</sst>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0"/>
      <color rgb="FF000000"/>
      <name val="Arial"/>
      <charset val="134"/>
    </font>
    <font>
      <b/>
      <sz val="10"/>
      <color rgb="FFFF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i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2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2" fillId="4" borderId="1" xfId="0" applyFont="1" applyFill="1" applyBorder="1" applyAlignment="1">
      <alignment horizontal="left"/>
    </xf>
    <xf numFmtId="2" fontId="2" fillId="4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  <xf numFmtId="1" fontId="2" fillId="0" borderId="1" xfId="0" applyNumberFormat="1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2" fontId="3" fillId="4" borderId="1" xfId="0" applyNumberFormat="1" applyFont="1" applyFill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026"/>
  <sheetViews>
    <sheetView tabSelected="1" topLeftCell="A4" workbookViewId="0">
      <selection activeCell="F15" sqref="F15"/>
    </sheetView>
  </sheetViews>
  <sheetFormatPr defaultColWidth="14.4259259259259" defaultRowHeight="15.75" customHeight="1"/>
  <cols>
    <col min="1" max="1" width="18" customWidth="1"/>
    <col min="2" max="6" width="11" customWidth="1"/>
    <col min="7" max="7" width="23.287037037037" customWidth="1"/>
  </cols>
  <sheetData>
    <row r="1" customHeight="1" spans="1:21">
      <c r="A1" s="3" t="s">
        <v>0</v>
      </c>
      <c r="B1" s="3"/>
      <c r="C1" s="4"/>
      <c r="D1" s="3"/>
      <c r="E1" s="4"/>
      <c r="F1" s="3"/>
      <c r="G1" s="3"/>
      <c r="H1" s="3"/>
      <c r="I1" s="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ht="13.2" spans="1:21">
      <c r="A2" s="3" t="s">
        <v>1</v>
      </c>
      <c r="B2" s="3"/>
      <c r="C2" s="4"/>
      <c r="D2" s="3"/>
      <c r="E2" s="4"/>
      <c r="F2" s="3"/>
      <c r="G2" s="3"/>
      <c r="H2" s="3"/>
      <c r="I2" s="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ht="13.2" spans="1:21">
      <c r="A3" s="3" t="s">
        <v>2</v>
      </c>
      <c r="B3" s="3"/>
      <c r="C3" s="4"/>
      <c r="D3" s="3"/>
      <c r="E3" s="4"/>
      <c r="F3" s="3"/>
      <c r="G3" s="3"/>
      <c r="H3" s="3"/>
      <c r="I3" s="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ht="13.2" spans="1:21">
      <c r="A4" s="3" t="s">
        <v>3</v>
      </c>
      <c r="B4" s="3"/>
      <c r="C4" s="4"/>
      <c r="D4" s="3"/>
      <c r="E4" s="4"/>
      <c r="F4" s="3"/>
      <c r="G4" s="3"/>
      <c r="H4" s="3"/>
      <c r="I4" s="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ht="13.2" spans="1:21">
      <c r="A5" s="3" t="s">
        <v>4</v>
      </c>
      <c r="B5" s="3"/>
      <c r="C5" s="4"/>
      <c r="D5" s="3"/>
      <c r="E5" s="4"/>
      <c r="F5" s="3"/>
      <c r="G5" s="3"/>
      <c r="H5" s="3"/>
      <c r="I5" s="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ht="13.2" spans="1:21">
      <c r="A6" s="3" t="s">
        <v>5</v>
      </c>
      <c r="B6" s="3"/>
      <c r="C6" s="4"/>
      <c r="D6" s="3"/>
      <c r="E6" s="4"/>
      <c r="F6" s="3"/>
      <c r="G6" s="3"/>
      <c r="H6" s="3"/>
      <c r="I6" s="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ht="13.2" spans="1:21">
      <c r="A7" s="3" t="s">
        <v>6</v>
      </c>
      <c r="B7" s="3"/>
      <c r="C7" s="4"/>
      <c r="D7" s="3"/>
      <c r="E7" s="4"/>
      <c r="F7" s="3"/>
      <c r="G7" s="3"/>
      <c r="H7" s="3"/>
      <c r="I7" s="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ht="13.2" spans="1:21">
      <c r="A8" s="3"/>
      <c r="B8" s="3"/>
      <c r="C8" s="4"/>
      <c r="D8" s="3"/>
      <c r="E8" s="4"/>
      <c r="F8" s="3"/>
      <c r="G8" s="3"/>
      <c r="H8" s="3"/>
      <c r="I8" s="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ht="13.2" spans="1:21">
      <c r="A9" s="3"/>
      <c r="B9" s="3" t="s">
        <v>7</v>
      </c>
      <c r="C9" s="4" t="s">
        <v>8</v>
      </c>
      <c r="D9" s="3" t="s">
        <v>9</v>
      </c>
      <c r="E9" s="4"/>
      <c r="F9" s="3"/>
      <c r="G9" s="3"/>
      <c r="H9" s="3"/>
      <c r="I9" s="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ht="13.2" spans="1:21">
      <c r="A10" s="3"/>
      <c r="B10" s="5">
        <v>28.44</v>
      </c>
      <c r="C10" s="6">
        <v>17.11</v>
      </c>
      <c r="D10" s="5">
        <v>2.7</v>
      </c>
      <c r="E10" s="4"/>
      <c r="F10" s="3"/>
      <c r="G10" s="3"/>
      <c r="H10" s="3"/>
      <c r="I10" s="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ht="13.2" spans="1:21">
      <c r="A11" s="3"/>
      <c r="B11" s="3"/>
      <c r="C11" s="4"/>
      <c r="D11" s="3"/>
      <c r="E11" s="4"/>
      <c r="F11" s="3"/>
      <c r="G11" s="3"/>
      <c r="H11" s="3"/>
      <c r="I11" s="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ht="26.4" spans="1:21">
      <c r="A12" s="7" t="s">
        <v>10</v>
      </c>
      <c r="B12" s="8" t="s">
        <v>11</v>
      </c>
      <c r="C12" s="9" t="s">
        <v>12</v>
      </c>
      <c r="D12" s="8" t="s">
        <v>13</v>
      </c>
      <c r="E12" s="9" t="s">
        <v>14</v>
      </c>
      <c r="F12" s="8" t="s">
        <v>15</v>
      </c>
      <c r="G12" s="8" t="s">
        <v>16</v>
      </c>
      <c r="H12" s="8" t="s">
        <v>17</v>
      </c>
      <c r="I12" s="8" t="s">
        <v>18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>
      <c r="A13" s="8" t="s">
        <v>19</v>
      </c>
      <c r="B13" s="10">
        <f>C10</f>
        <v>17.11</v>
      </c>
      <c r="C13" s="10">
        <f>B10</f>
        <v>28.44</v>
      </c>
      <c r="D13" s="11">
        <f>B13*0.3048</f>
        <v>5.215128</v>
      </c>
      <c r="E13" s="11">
        <f t="shared" ref="D13:E13" si="0">C13*0.3048</f>
        <v>8.668512</v>
      </c>
      <c r="F13" s="11">
        <f>(D13*E13)-F22-F23</f>
        <v>45.207399649536</v>
      </c>
      <c r="G13" s="12" t="s">
        <v>20</v>
      </c>
      <c r="H13" s="10">
        <f>VLOOKUP(G13,'Material Sheet'!A1:H22,8,FALSE)</f>
        <v>0.15</v>
      </c>
      <c r="I13" s="11">
        <f t="shared" ref="I13:I18" si="1">H13*F13</f>
        <v>6.7811099474304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>
      <c r="A14" s="8" t="s">
        <v>21</v>
      </c>
      <c r="B14" s="10">
        <f>C10</f>
        <v>17.11</v>
      </c>
      <c r="C14" s="10">
        <f>B10</f>
        <v>28.44</v>
      </c>
      <c r="D14" s="11">
        <f t="shared" ref="D14:E14" si="2">B14*0.3048</f>
        <v>5.215128</v>
      </c>
      <c r="E14" s="11">
        <f t="shared" si="2"/>
        <v>8.668512</v>
      </c>
      <c r="F14" s="11">
        <f>(D14*E14)-F24-F25</f>
        <v>45.207399649536</v>
      </c>
      <c r="G14" s="12" t="s">
        <v>22</v>
      </c>
      <c r="H14" s="10">
        <f>VLOOKUP(G14,'Material Sheet'!A1:H22,8,FALSE)</f>
        <v>0.05</v>
      </c>
      <c r="I14" s="11">
        <f t="shared" si="1"/>
        <v>2.2603699824768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ht="13.2" spans="1:21">
      <c r="A15" s="8" t="s">
        <v>23</v>
      </c>
      <c r="B15" s="10">
        <f>B10</f>
        <v>28.44</v>
      </c>
      <c r="C15" s="10">
        <f>D10</f>
        <v>2.7</v>
      </c>
      <c r="D15" s="11">
        <f t="shared" ref="D15:E15" si="3">B15*0.3048</f>
        <v>8.668512</v>
      </c>
      <c r="E15" s="11">
        <f t="shared" si="3"/>
        <v>0.82296</v>
      </c>
      <c r="F15" s="11">
        <f>(D15*E15)-F26-F27</f>
        <v>-30.02737736448</v>
      </c>
      <c r="G15" s="12" t="s">
        <v>22</v>
      </c>
      <c r="H15" s="10">
        <f>VLOOKUP(G15,'Material Sheet'!A1:H22,8,FALSE)</f>
        <v>0.05</v>
      </c>
      <c r="I15" s="11">
        <f t="shared" si="1"/>
        <v>-1.501368868224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ht="13.2" spans="1:21">
      <c r="A16" s="8" t="s">
        <v>24</v>
      </c>
      <c r="B16" s="10">
        <f t="shared" ref="B16:C16" si="4">C10</f>
        <v>17.11</v>
      </c>
      <c r="C16" s="10">
        <f t="shared" si="4"/>
        <v>2.7</v>
      </c>
      <c r="D16" s="11">
        <f t="shared" ref="D16:E16" si="5">B16*0.3048</f>
        <v>5.215128</v>
      </c>
      <c r="E16" s="11">
        <f t="shared" si="5"/>
        <v>0.82296</v>
      </c>
      <c r="F16" s="11">
        <f>(D16*E16)-F28-F29</f>
        <v>-515.96518226112</v>
      </c>
      <c r="G16" s="12" t="s">
        <v>22</v>
      </c>
      <c r="H16" s="10">
        <f>VLOOKUP(G16,'Material Sheet'!A1:H22,8,FALSE)</f>
        <v>0.05</v>
      </c>
      <c r="I16" s="11">
        <f t="shared" si="1"/>
        <v>-25.798259113056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ht="13.2" spans="1:21">
      <c r="A17" s="8" t="s">
        <v>25</v>
      </c>
      <c r="B17" s="10">
        <f>B10</f>
        <v>28.44</v>
      </c>
      <c r="C17" s="10">
        <f>D10</f>
        <v>2.7</v>
      </c>
      <c r="D17" s="11">
        <f t="shared" ref="D17:E17" si="6">B17*0.3048</f>
        <v>8.668512</v>
      </c>
      <c r="E17" s="11">
        <f t="shared" si="6"/>
        <v>0.82296</v>
      </c>
      <c r="F17" s="11">
        <f>(D17*E17)-F30-F31</f>
        <v>-104.34980936448</v>
      </c>
      <c r="G17" s="12" t="s">
        <v>22</v>
      </c>
      <c r="H17" s="10">
        <f>VLOOKUP(G17,'Material Sheet'!A1:H22,8,FALSE)</f>
        <v>0.05</v>
      </c>
      <c r="I17" s="11">
        <f t="shared" si="1"/>
        <v>-5.217490468224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ht="13.2" spans="1:21">
      <c r="A18" s="8" t="s">
        <v>26</v>
      </c>
      <c r="B18" s="10">
        <f t="shared" ref="B18:C18" si="7">C10</f>
        <v>17.11</v>
      </c>
      <c r="C18" s="10">
        <f t="shared" si="7"/>
        <v>2.7</v>
      </c>
      <c r="D18" s="11">
        <f t="shared" ref="D18:E18" si="8">B18*0.3048</f>
        <v>5.215128</v>
      </c>
      <c r="E18" s="11">
        <f t="shared" si="8"/>
        <v>0.82296</v>
      </c>
      <c r="F18" s="11">
        <f>(D18*E18)-F32-F33</f>
        <v>4.29184173888</v>
      </c>
      <c r="G18" s="12" t="s">
        <v>22</v>
      </c>
      <c r="H18" s="10">
        <f>VLOOKUP(G18,'Material Sheet'!A1:H22,8,FALSE)</f>
        <v>0.05</v>
      </c>
      <c r="I18" s="11">
        <f t="shared" si="1"/>
        <v>0.214592086944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ht="13.2" spans="1:2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ht="13.2" spans="1:2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ht="26.4" spans="1:21">
      <c r="A21" s="7" t="s">
        <v>27</v>
      </c>
      <c r="B21" s="8" t="s">
        <v>11</v>
      </c>
      <c r="C21" s="9" t="s">
        <v>12</v>
      </c>
      <c r="D21" s="8" t="s">
        <v>13</v>
      </c>
      <c r="E21" s="9" t="s">
        <v>14</v>
      </c>
      <c r="F21" s="8" t="s">
        <v>15</v>
      </c>
      <c r="G21" s="8" t="s">
        <v>16</v>
      </c>
      <c r="H21" s="8" t="s">
        <v>17</v>
      </c>
      <c r="I21" s="8" t="s">
        <v>18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3.2" spans="1:21">
      <c r="A22" s="8" t="s">
        <v>28</v>
      </c>
      <c r="B22" s="12"/>
      <c r="C22" s="12"/>
      <c r="D22" s="11">
        <f t="shared" ref="D22:E22" si="9">B22*0.3048</f>
        <v>0</v>
      </c>
      <c r="E22" s="11">
        <f t="shared" si="9"/>
        <v>0</v>
      </c>
      <c r="F22" s="11">
        <f t="shared" ref="F22:F33" si="10">D22*E22</f>
        <v>0</v>
      </c>
      <c r="G22" s="12" t="s">
        <v>29</v>
      </c>
      <c r="H22" s="10">
        <f>VLOOKUP(G22,'Material Sheet'!A1:H22,8,FALSE)</f>
        <v>0.8</v>
      </c>
      <c r="I22" s="11">
        <f t="shared" ref="I22:I33" si="11">H22*F22</f>
        <v>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ht="13.2" spans="1:21">
      <c r="A23" s="8" t="s">
        <v>30</v>
      </c>
      <c r="B23" s="12">
        <f>C20</f>
        <v>0</v>
      </c>
      <c r="C23" s="12">
        <f>B20</f>
        <v>0</v>
      </c>
      <c r="D23" s="11">
        <f t="shared" ref="D23:E23" si="12">B23*0.3048</f>
        <v>0</v>
      </c>
      <c r="E23" s="11">
        <f t="shared" si="12"/>
        <v>0</v>
      </c>
      <c r="F23" s="11">
        <f t="shared" si="10"/>
        <v>0</v>
      </c>
      <c r="G23" s="12" t="s">
        <v>29</v>
      </c>
      <c r="H23" s="10">
        <f>VLOOKUP(G23,'Material Sheet'!A1:H22,8,FALSE)</f>
        <v>0.8</v>
      </c>
      <c r="I23" s="11">
        <f t="shared" si="11"/>
        <v>0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ht="13.2" spans="1:21">
      <c r="A24" s="8" t="s">
        <v>31</v>
      </c>
      <c r="B24" s="12">
        <f t="shared" ref="B24:B25" si="13">C19</f>
        <v>0</v>
      </c>
      <c r="C24" s="12">
        <f t="shared" ref="C24:C25" si="14">B19</f>
        <v>0</v>
      </c>
      <c r="D24" s="11">
        <f t="shared" ref="D24:E24" si="15">B24*0.3048</f>
        <v>0</v>
      </c>
      <c r="E24" s="11">
        <f t="shared" si="15"/>
        <v>0</v>
      </c>
      <c r="F24" s="11">
        <f t="shared" si="10"/>
        <v>0</v>
      </c>
      <c r="G24" s="12" t="s">
        <v>29</v>
      </c>
      <c r="H24" s="10">
        <f>VLOOKUP(G24,'Material Sheet'!A1:H22,8,FALSE)</f>
        <v>0.8</v>
      </c>
      <c r="I24" s="11">
        <f t="shared" si="11"/>
        <v>0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ht="13.2" spans="1:21">
      <c r="A25" s="8" t="s">
        <v>32</v>
      </c>
      <c r="B25" s="12">
        <f t="shared" si="13"/>
        <v>0</v>
      </c>
      <c r="C25" s="12">
        <f t="shared" si="14"/>
        <v>0</v>
      </c>
      <c r="D25" s="11">
        <f t="shared" ref="D25:E25" si="16">B25*0.3048</f>
        <v>0</v>
      </c>
      <c r="E25" s="11">
        <f t="shared" si="16"/>
        <v>0</v>
      </c>
      <c r="F25" s="11">
        <f t="shared" si="10"/>
        <v>0</v>
      </c>
      <c r="G25" s="12" t="s">
        <v>33</v>
      </c>
      <c r="H25" s="10">
        <f>VLOOKUP(G25,'Material Sheet'!A1:H22,8,FALSE)</f>
        <v>0.05</v>
      </c>
      <c r="I25" s="11">
        <f t="shared" si="11"/>
        <v>0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ht="13.2" spans="1:21">
      <c r="A26" s="8" t="s">
        <v>34</v>
      </c>
      <c r="B26" s="12">
        <v>20</v>
      </c>
      <c r="C26" s="12">
        <v>10</v>
      </c>
      <c r="D26" s="11">
        <f t="shared" ref="D26:E26" si="17">B26*0.3048</f>
        <v>6.096</v>
      </c>
      <c r="E26" s="11">
        <f t="shared" si="17"/>
        <v>3.048</v>
      </c>
      <c r="F26" s="11">
        <f t="shared" si="10"/>
        <v>18.580608</v>
      </c>
      <c r="G26" s="12" t="s">
        <v>33</v>
      </c>
      <c r="H26" s="10">
        <f>VLOOKUP(G26,'Material Sheet'!A1:H22,8,FALSE)</f>
        <v>0.05</v>
      </c>
      <c r="I26" s="11">
        <f t="shared" si="11"/>
        <v>0.9290304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ht="13.2" spans="1:21">
      <c r="A27" s="8" t="s">
        <v>35</v>
      </c>
      <c r="B27" s="12">
        <v>20</v>
      </c>
      <c r="C27" s="12">
        <v>10</v>
      </c>
      <c r="D27" s="11">
        <f t="shared" ref="D27:E27" si="18">B27*0.3048</f>
        <v>6.096</v>
      </c>
      <c r="E27" s="11">
        <f t="shared" si="18"/>
        <v>3.048</v>
      </c>
      <c r="F27" s="11">
        <f t="shared" si="10"/>
        <v>18.580608</v>
      </c>
      <c r="G27" s="12" t="s">
        <v>33</v>
      </c>
      <c r="H27" s="10">
        <f>VLOOKUP(G27,'Material Sheet'!A1:H22,8,FALSE)</f>
        <v>0.05</v>
      </c>
      <c r="I27" s="11">
        <f t="shared" si="11"/>
        <v>0.9290304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ht="13.2" spans="1:21">
      <c r="A28" s="8" t="s">
        <v>36</v>
      </c>
      <c r="B28" s="12">
        <v>140</v>
      </c>
      <c r="C28" s="12">
        <v>20</v>
      </c>
      <c r="D28" s="11">
        <f t="shared" ref="D28:E28" si="19">B28*0.3048</f>
        <v>42.672</v>
      </c>
      <c r="E28" s="11">
        <f t="shared" si="19"/>
        <v>6.096</v>
      </c>
      <c r="F28" s="11">
        <f t="shared" si="10"/>
        <v>260.128512</v>
      </c>
      <c r="G28" s="12" t="s">
        <v>29</v>
      </c>
      <c r="H28" s="10">
        <f>VLOOKUP(G28,'Material Sheet'!A1:H22,8,FALSE)</f>
        <v>0.8</v>
      </c>
      <c r="I28" s="11">
        <f t="shared" si="11"/>
        <v>208.1028096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ht="13.2" spans="1:21">
      <c r="A29" s="8" t="s">
        <v>37</v>
      </c>
      <c r="B29" s="12">
        <v>140</v>
      </c>
      <c r="C29" s="12">
        <v>20</v>
      </c>
      <c r="D29" s="11">
        <f t="shared" ref="D29:E29" si="20">B29*0.3048</f>
        <v>42.672</v>
      </c>
      <c r="E29" s="11">
        <f t="shared" si="20"/>
        <v>6.096</v>
      </c>
      <c r="F29" s="11">
        <f t="shared" si="10"/>
        <v>260.128512</v>
      </c>
      <c r="G29" s="12" t="s">
        <v>29</v>
      </c>
      <c r="H29" s="10">
        <f>VLOOKUP(G29,'Material Sheet'!A1:H22,8,FALSE)</f>
        <v>0.8</v>
      </c>
      <c r="I29" s="11">
        <f t="shared" si="11"/>
        <v>208.1028096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ht="13.2" spans="1:21">
      <c r="A30" s="8" t="s">
        <v>38</v>
      </c>
      <c r="B30" s="12">
        <v>30</v>
      </c>
      <c r="C30" s="12">
        <v>20</v>
      </c>
      <c r="D30" s="11">
        <f t="shared" ref="D30:E30" si="21">B30*0.3048</f>
        <v>9.144</v>
      </c>
      <c r="E30" s="11">
        <f t="shared" si="21"/>
        <v>6.096</v>
      </c>
      <c r="F30" s="11">
        <f t="shared" si="10"/>
        <v>55.741824</v>
      </c>
      <c r="G30" s="12" t="s">
        <v>29</v>
      </c>
      <c r="H30" s="10">
        <f>VLOOKUP(G30,'Material Sheet'!A1:H22,8,FALSE)</f>
        <v>0.8</v>
      </c>
      <c r="I30" s="11">
        <f t="shared" si="11"/>
        <v>44.5934592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ht="13.2" spans="1:21">
      <c r="A31" s="8" t="s">
        <v>39</v>
      </c>
      <c r="B31" s="12">
        <v>30</v>
      </c>
      <c r="C31" s="12">
        <v>20</v>
      </c>
      <c r="D31" s="11">
        <f t="shared" ref="D31:E31" si="22">B31*0.3048</f>
        <v>9.144</v>
      </c>
      <c r="E31" s="11">
        <f t="shared" si="22"/>
        <v>6.096</v>
      </c>
      <c r="F31" s="11">
        <f t="shared" si="10"/>
        <v>55.741824</v>
      </c>
      <c r="G31" s="12" t="s">
        <v>29</v>
      </c>
      <c r="H31" s="10">
        <f>VLOOKUP(G31,'Material Sheet'!A1:H22,8,FALSE)</f>
        <v>0.8</v>
      </c>
      <c r="I31" s="11">
        <f t="shared" si="11"/>
        <v>44.5934592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ht="13.2" spans="1:21">
      <c r="A32" s="8" t="s">
        <v>40</v>
      </c>
      <c r="B32" s="12">
        <f t="shared" ref="B32:C32" si="23">C19</f>
        <v>0</v>
      </c>
      <c r="C32" s="12">
        <f t="shared" si="23"/>
        <v>0</v>
      </c>
      <c r="D32" s="11">
        <f t="shared" ref="D32:E32" si="24">B32*0.3048</f>
        <v>0</v>
      </c>
      <c r="E32" s="11">
        <f t="shared" si="24"/>
        <v>0</v>
      </c>
      <c r="F32" s="11">
        <f t="shared" si="10"/>
        <v>0</v>
      </c>
      <c r="G32" s="12" t="s">
        <v>29</v>
      </c>
      <c r="H32" s="10">
        <f>VLOOKUP(G32,'Material Sheet'!A1:H22,8,FALSE)</f>
        <v>0.8</v>
      </c>
      <c r="I32" s="11">
        <f t="shared" si="11"/>
        <v>0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ht="13.2" spans="1:21">
      <c r="A33" s="8" t="s">
        <v>41</v>
      </c>
      <c r="B33" s="12">
        <f t="shared" ref="B33:C33" si="25">C20</f>
        <v>0</v>
      </c>
      <c r="C33" s="12">
        <f t="shared" si="25"/>
        <v>0</v>
      </c>
      <c r="D33" s="11">
        <f t="shared" ref="D33:E33" si="26">B33*0.3048</f>
        <v>0</v>
      </c>
      <c r="E33" s="11">
        <f t="shared" si="26"/>
        <v>0</v>
      </c>
      <c r="F33" s="11">
        <f t="shared" si="10"/>
        <v>0</v>
      </c>
      <c r="G33" s="12" t="s">
        <v>29</v>
      </c>
      <c r="H33" s="10">
        <f>VLOOKUP(G33,'Material Sheet'!A1:H22,8,FALSE)</f>
        <v>0.8</v>
      </c>
      <c r="I33" s="11">
        <f t="shared" si="11"/>
        <v>0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ht="13.2" spans="1:2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ht="13.2" spans="1:2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ht="13.2" spans="1:2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ht="13.2" spans="1:21">
      <c r="A37" s="14" t="s">
        <v>42</v>
      </c>
      <c r="B37" s="11">
        <f>SUM(I13:I18)+SUM(I22:I33)</f>
        <v>483.989551967347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ht="13.2" spans="1:2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ht="13.2" spans="1:21">
      <c r="A39" s="15" t="s">
        <v>43</v>
      </c>
      <c r="B39" s="11">
        <f>D13*E13*E15</f>
        <v>37.2038816155822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ht="13.2" spans="1:2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ht="26.4" spans="1:21">
      <c r="A41" s="16" t="s">
        <v>44</v>
      </c>
      <c r="B41" s="11">
        <f>(0.16*B39)/B37</f>
        <v>0.012299069337957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ht="13.2" spans="1:2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ht="13.2" spans="1:2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ht="66" spans="1:21">
      <c r="A44" s="17" t="s">
        <v>45</v>
      </c>
      <c r="B44" s="17" t="s">
        <v>46</v>
      </c>
      <c r="C44" s="17" t="s">
        <v>47</v>
      </c>
      <c r="D44" s="17" t="s">
        <v>48</v>
      </c>
      <c r="E44" s="17" t="s">
        <v>49</v>
      </c>
      <c r="F44" s="17" t="s">
        <v>50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ht="13.2" spans="1:21">
      <c r="A45" s="10">
        <v>0.2</v>
      </c>
      <c r="B45" s="11">
        <f>(0.16*B39)/0.2</f>
        <v>29.7631052924657</v>
      </c>
      <c r="C45" s="18">
        <f>(B45-B37)/'Material Sheet'!I19</f>
        <v>-12617.4012965245</v>
      </c>
      <c r="D45" s="18">
        <f>(B45-B37)/'Material Sheet'!I20</f>
        <v>-7764.55464401507</v>
      </c>
      <c r="E45" s="18">
        <f>(B45-B37)/'Material Sheet'!I21</f>
        <v>-6729.28069147972</v>
      </c>
      <c r="F45" s="18">
        <f>(B45-B37)/'Material Sheet'!I22</f>
        <v>-6308.70064826224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ht="13.2" spans="1:21">
      <c r="A46" s="10">
        <v>0.3</v>
      </c>
      <c r="B46" s="11">
        <f>(0.16*B39)/0.3</f>
        <v>19.8420701949772</v>
      </c>
      <c r="C46" s="18">
        <f>(B46-B37)/'Material Sheet'!I19</f>
        <v>-12892.9856047881</v>
      </c>
      <c r="D46" s="18">
        <f>(B46-B37)/'Material Sheet'!I20</f>
        <v>-7934.14498756188</v>
      </c>
      <c r="E46" s="18">
        <f>(B46-B37)/'Material Sheet'!I21</f>
        <v>-6876.2589892203</v>
      </c>
      <c r="F46" s="18">
        <f>(B46-B37)/'Material Sheet'!I22</f>
        <v>-6446.49280239403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ht="13.2" spans="1:21">
      <c r="A47" s="10">
        <v>0.4</v>
      </c>
      <c r="B47" s="11">
        <f>(0.16*B39)/0.4</f>
        <v>14.8815526462329</v>
      </c>
      <c r="C47" s="18">
        <f>(B47-B37)/'Material Sheet'!I19</f>
        <v>-13030.7777589198</v>
      </c>
      <c r="D47" s="18">
        <f>(B47-B37)/'Material Sheet'!I20</f>
        <v>-8018.94015933529</v>
      </c>
      <c r="E47" s="18">
        <f>(B47-B37)/'Material Sheet'!I21</f>
        <v>-6949.74813809058</v>
      </c>
      <c r="F47" s="18">
        <f>(B47-B37)/'Material Sheet'!I22</f>
        <v>-6515.38887945992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ht="13.2" spans="1:21">
      <c r="A48" s="10">
        <v>0.5</v>
      </c>
      <c r="B48" s="11">
        <f>(0.16*B39)/0.5</f>
        <v>11.9052421169863</v>
      </c>
      <c r="C48" s="19">
        <f>(B48-B37)/'Material Sheet'!I19</f>
        <v>-13113.4530513989</v>
      </c>
      <c r="D48" s="19">
        <f>(B48-B37)/'Material Sheet'!I20</f>
        <v>-8069.81726239933</v>
      </c>
      <c r="E48" s="19">
        <f>(B48-B37)/'Material Sheet'!I21</f>
        <v>-6993.84162741275</v>
      </c>
      <c r="F48" s="19">
        <f>(B48-B37)/'Material Sheet'!I22</f>
        <v>-6556.72652569946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ht="13.2" spans="1:21">
      <c r="A49" s="10">
        <v>0.6</v>
      </c>
      <c r="B49" s="11">
        <f>(0.16*B39)/0.6</f>
        <v>9.92103509748858</v>
      </c>
      <c r="C49" s="18">
        <f>(B49-B37)/'Material Sheet'!I19</f>
        <v>-13168.5699130516</v>
      </c>
      <c r="D49" s="18">
        <f>(B49-B37)/'Material Sheet'!I20</f>
        <v>-8103.73533110869</v>
      </c>
      <c r="E49" s="18">
        <f>(B49-B37)/'Material Sheet'!I21</f>
        <v>-7023.23728696087</v>
      </c>
      <c r="F49" s="18">
        <f>(B49-B37)/'Material Sheet'!I22</f>
        <v>-6584.28495652581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ht="13.2" spans="1:21">
      <c r="A50" s="10">
        <v>0.7</v>
      </c>
      <c r="B50" s="11">
        <f>(0.16*B39)/0.7</f>
        <v>8.50374436927592</v>
      </c>
      <c r="C50" s="18">
        <f>(B50-B37)/'Material Sheet'!I19</f>
        <v>-13207.9390999464</v>
      </c>
      <c r="D50" s="18">
        <f>(B50-B37)/'Material Sheet'!I20</f>
        <v>-8127.96252304395</v>
      </c>
      <c r="E50" s="18">
        <f>(B50-B37)/'Material Sheet'!I21</f>
        <v>-7044.23418663809</v>
      </c>
      <c r="F50" s="18">
        <f>(B50-B37)/'Material Sheet'!I22</f>
        <v>-6603.96954997321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ht="13.2" spans="1:21">
      <c r="A51" s="10">
        <v>0.8</v>
      </c>
      <c r="B51" s="11">
        <f>(0.16*B39)/0.8</f>
        <v>7.44077632311643</v>
      </c>
      <c r="C51" s="18">
        <f>(B51-B37)/'Material Sheet'!I19</f>
        <v>-13237.4659901175</v>
      </c>
      <c r="D51" s="18">
        <f>(B51-B37)/'Material Sheet'!I20</f>
        <v>-8146.1329169954</v>
      </c>
      <c r="E51" s="18">
        <f>(B51-B37)/'Material Sheet'!I21</f>
        <v>-7059.98186139601</v>
      </c>
      <c r="F51" s="18">
        <f>(B51-B37)/'Material Sheet'!I22</f>
        <v>-6618.73299505876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ht="13.2" spans="1:21">
      <c r="A52" s="10">
        <v>0.9</v>
      </c>
      <c r="B52" s="11">
        <f>(0.16*B39)/0.9</f>
        <v>6.61402339832572</v>
      </c>
      <c r="C52" s="18">
        <f>(B52-B37)/'Material Sheet'!I19</f>
        <v>-13260.4313491395</v>
      </c>
      <c r="D52" s="18">
        <f>(B52-B37)/'Material Sheet'!I20</f>
        <v>-8160.2654456243</v>
      </c>
      <c r="E52" s="18">
        <f>(B52-B37)/'Material Sheet'!I21</f>
        <v>-7072.23005287439</v>
      </c>
      <c r="F52" s="18">
        <f>(B52-B37)/'Material Sheet'!I22</f>
        <v>-6630.21567456974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ht="13.2" spans="1:21">
      <c r="A53" s="10">
        <v>1</v>
      </c>
      <c r="B53" s="11">
        <f>(0.16*B39)/1</f>
        <v>5.95262105849315</v>
      </c>
      <c r="C53" s="18">
        <f>(B53-B37)/'Material Sheet'!I19</f>
        <v>-13278.8036363571</v>
      </c>
      <c r="D53" s="18">
        <f>(B53-B37)/'Material Sheet'!I20</f>
        <v>-8171.57146852742</v>
      </c>
      <c r="E53" s="18">
        <f>(B53-B37)/'Material Sheet'!I21</f>
        <v>-7082.0286060571</v>
      </c>
      <c r="F53" s="18">
        <f>(B53-B37)/'Material Sheet'!I22</f>
        <v>-6639.40181817853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ht="13.2" spans="1:21">
      <c r="A54" s="10">
        <v>1.1</v>
      </c>
      <c r="B54" s="11">
        <f>(0.16*B39)/1.1</f>
        <v>5.41147368953922</v>
      </c>
      <c r="C54" s="18">
        <f>(B54-B37)/'Material Sheet'!I19</f>
        <v>-13293.8355077169</v>
      </c>
      <c r="D54" s="18">
        <f>(B54-B37)/'Material Sheet'!I20</f>
        <v>-8180.8218509027</v>
      </c>
      <c r="E54" s="18">
        <f>(B54-B37)/'Material Sheet'!I21</f>
        <v>-7090.04560411567</v>
      </c>
      <c r="F54" s="18">
        <f>(B54-B37)/'Material Sheet'!I22</f>
        <v>-6646.91775385844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ht="13.2" spans="1:21">
      <c r="A55" s="10">
        <v>1.2</v>
      </c>
      <c r="B55" s="11">
        <f>(0.16*B39)/1.2</f>
        <v>4.96051754874429</v>
      </c>
      <c r="C55" s="18">
        <f>(B55-B37)/'Material Sheet'!I19</f>
        <v>-13306.3620671834</v>
      </c>
      <c r="D55" s="18">
        <f>(B55-B37)/'Material Sheet'!I20</f>
        <v>-8188.5305028821</v>
      </c>
      <c r="E55" s="18">
        <f>(B55-B37)/'Material Sheet'!I21</f>
        <v>-7096.72643583115</v>
      </c>
      <c r="F55" s="18">
        <f>(B55-B37)/'Material Sheet'!I22</f>
        <v>-6653.18103359171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ht="13.2" spans="1:21">
      <c r="A56" s="10">
        <v>1.3</v>
      </c>
      <c r="B56" s="11">
        <f>(0.16*B39)/1.3</f>
        <v>4.57893927576396</v>
      </c>
      <c r="C56" s="18">
        <f>(B56-B37)/'Material Sheet'!I19</f>
        <v>-13316.9614636551</v>
      </c>
      <c r="D56" s="18">
        <f>(B56-B37)/'Material Sheet'!I20</f>
        <v>-8195.05320840313</v>
      </c>
      <c r="E56" s="18">
        <f>(B56-B37)/'Material Sheet'!I21</f>
        <v>-7102.37944728271</v>
      </c>
      <c r="F56" s="18">
        <f>(B56-B37)/'Material Sheet'!I22</f>
        <v>-6658.48073182755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ht="13.2" spans="1:21">
      <c r="A57" s="10">
        <v>1.4</v>
      </c>
      <c r="B57" s="11">
        <f>(0.16*B39)/1.4</f>
        <v>4.25187218463796</v>
      </c>
      <c r="C57" s="18">
        <f>(B57-B37)/'Material Sheet'!I19</f>
        <v>-13326.0466606308</v>
      </c>
      <c r="D57" s="18">
        <f>(B57-B37)/'Material Sheet'!I20</f>
        <v>-8200.64409884973</v>
      </c>
      <c r="E57" s="18">
        <f>(B57-B37)/'Material Sheet'!I21</f>
        <v>-7107.22488566977</v>
      </c>
      <c r="F57" s="18">
        <f>(B57-B37)/'Material Sheet'!I22</f>
        <v>-6663.02333031541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ht="13.2" spans="1:21">
      <c r="A58" s="10">
        <v>1.5</v>
      </c>
      <c r="B58" s="11">
        <f>(0.16*B39)/1.5</f>
        <v>3.96841403899543</v>
      </c>
      <c r="C58" s="18">
        <f>(B58-B37)/'Material Sheet'!I19</f>
        <v>-13333.9204980098</v>
      </c>
      <c r="D58" s="18">
        <f>(B58-B37)/'Material Sheet'!I20</f>
        <v>-8205.48953723678</v>
      </c>
      <c r="E58" s="18">
        <f>(B58-B37)/'Material Sheet'!I21</f>
        <v>-7111.42426560521</v>
      </c>
      <c r="F58" s="18">
        <f>(B58-B37)/'Material Sheet'!I22</f>
        <v>-6666.96024900489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ht="13.2" spans="1:21">
      <c r="A59" s="10">
        <v>1.6</v>
      </c>
      <c r="B59" s="11">
        <f>(0.16*B39)/1.6</f>
        <v>3.72038816155822</v>
      </c>
      <c r="C59" s="18">
        <f>(B59-B37)/'Material Sheet'!I19</f>
        <v>-13340.8101057164</v>
      </c>
      <c r="D59" s="18">
        <f>(B59-B37)/'Material Sheet'!I20</f>
        <v>-8209.72929582545</v>
      </c>
      <c r="E59" s="18">
        <f>(B59-B37)/'Material Sheet'!I21</f>
        <v>-7115.09872304872</v>
      </c>
      <c r="F59" s="18">
        <f>(B59-B37)/'Material Sheet'!I22</f>
        <v>-6670.40505285818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ht="13.2" spans="1:21">
      <c r="A60" s="10">
        <v>1.7</v>
      </c>
      <c r="B60" s="11">
        <f>(0.16*B39)/1.7</f>
        <v>3.50154179911362</v>
      </c>
      <c r="C60" s="18">
        <f>(B60-B37)/'Material Sheet'!I19</f>
        <v>-13346.8891713398</v>
      </c>
      <c r="D60" s="18">
        <f>(B60-B37)/'Material Sheet'!I20</f>
        <v>-8213.47025928604</v>
      </c>
      <c r="E60" s="18">
        <f>(B60-B37)/'Material Sheet'!I21</f>
        <v>-7118.34089138124</v>
      </c>
      <c r="F60" s="18">
        <f>(B60-B37)/'Material Sheet'!I22</f>
        <v>-6673.44458566991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ht="13.2" spans="1:21">
      <c r="A61" s="20">
        <v>1.8</v>
      </c>
      <c r="B61" s="21">
        <f>(0.16*B39)/1.8</f>
        <v>3.30701169916286</v>
      </c>
      <c r="C61" s="18">
        <f>(B61-B37)/'Material Sheet'!I19</f>
        <v>-13352.2927852273</v>
      </c>
      <c r="D61" s="18">
        <f>(B61-B37)/'Material Sheet'!I20</f>
        <v>-8216.7955601399</v>
      </c>
      <c r="E61" s="18">
        <f>(B61-B37)/'Material Sheet'!I21</f>
        <v>-7121.22281878792</v>
      </c>
      <c r="F61" s="18">
        <f>(B61-B37)/'Material Sheet'!I22</f>
        <v>-6676.14639261367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ht="13.2" spans="1:21">
      <c r="A62" s="10">
        <v>1.9</v>
      </c>
      <c r="B62" s="11">
        <f>(0.16*B39)/1.9</f>
        <v>3.1329584518385</v>
      </c>
      <c r="C62" s="18">
        <f>(B62-B37)/'Material Sheet'!I19</f>
        <v>-13357.127597653</v>
      </c>
      <c r="D62" s="18">
        <f>(B62-B37)/'Material Sheet'!I20</f>
        <v>-8219.77082932493</v>
      </c>
      <c r="E62" s="18">
        <f>(B62-B37)/'Material Sheet'!I21</f>
        <v>-7123.80138541494</v>
      </c>
      <c r="F62" s="18">
        <f>(B62-B37)/'Material Sheet'!I22</f>
        <v>-6678.56379882651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 ht="13.2" spans="1:21">
      <c r="A63" s="10">
        <v>2</v>
      </c>
      <c r="B63" s="11">
        <f>(0.16*B39)/2</f>
        <v>2.97631052924657</v>
      </c>
      <c r="C63" s="18">
        <f>(B63-B37)/'Material Sheet'!I19</f>
        <v>-13361.4789288361</v>
      </c>
      <c r="D63" s="18">
        <f>(B63-B37)/'Material Sheet'!I20</f>
        <v>-8222.44857159146</v>
      </c>
      <c r="E63" s="18">
        <f>(B63-B37)/'Material Sheet'!I21</f>
        <v>-7126.12209537927</v>
      </c>
      <c r="F63" s="18">
        <f>(B63-B37)/'Material Sheet'!I22</f>
        <v>-6680.73946441806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ht="13.2" spans="1:21">
      <c r="A64" s="10">
        <v>2.1</v>
      </c>
      <c r="B64" s="11">
        <f>(0.16*B39)/2.1</f>
        <v>2.83458145642531</v>
      </c>
      <c r="C64" s="18">
        <f>(B64-B37)/'Material Sheet'!I19</f>
        <v>-13365.4158475256</v>
      </c>
      <c r="D64" s="18">
        <f>(B64-B37)/'Material Sheet'!I20</f>
        <v>-8224.87129078499</v>
      </c>
      <c r="E64" s="18">
        <f>(B64-B37)/'Material Sheet'!I21</f>
        <v>-7128.22178534699</v>
      </c>
      <c r="F64" s="18">
        <f>(B64-B37)/'Material Sheet'!I22</f>
        <v>-6682.7079237628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ht="13.2" spans="1:21">
      <c r="A65" s="10">
        <v>2.2</v>
      </c>
      <c r="B65" s="11">
        <f>(0.16*B39)/2.2</f>
        <v>2.70573684476961</v>
      </c>
      <c r="C65" s="18">
        <f>(B65-B37)/'Material Sheet'!I19</f>
        <v>-13368.994864516</v>
      </c>
      <c r="D65" s="18">
        <f>(B65-B37)/'Material Sheet'!I20</f>
        <v>-8227.0737627791</v>
      </c>
      <c r="E65" s="18">
        <f>(B65-B37)/'Material Sheet'!I21</f>
        <v>-7130.13059440856</v>
      </c>
      <c r="F65" s="18">
        <f>(B65-B37)/'Material Sheet'!I22</f>
        <v>-6684.49743225802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ht="13.2" spans="1:21">
      <c r="A66" s="10">
        <v>2.3</v>
      </c>
      <c r="B66" s="11">
        <f>(0.16*B39)/2.3</f>
        <v>2.58809611238832</v>
      </c>
      <c r="C66" s="18">
        <f>(B66-B37)/'Material Sheet'!I19</f>
        <v>-13372.2626626377</v>
      </c>
      <c r="D66" s="18">
        <f>(B66-B37)/'Material Sheet'!I20</f>
        <v>-8229.08471546938</v>
      </c>
      <c r="E66" s="18">
        <f>(B66-B37)/'Material Sheet'!I21</f>
        <v>-7131.87342007346</v>
      </c>
      <c r="F66" s="18">
        <f>(B66-B37)/'Material Sheet'!I22</f>
        <v>-6686.13133131887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ht="13.2" spans="1:21">
      <c r="A67" s="10">
        <v>2.4</v>
      </c>
      <c r="B67" s="11">
        <f>(0.16*B39)/2.4</f>
        <v>2.48025877437214</v>
      </c>
      <c r="C67" s="18">
        <f>(B67-B37)/'Material Sheet'!I19</f>
        <v>-13375.2581442493</v>
      </c>
      <c r="D67" s="18">
        <f>(B67-B37)/'Material Sheet'!I20</f>
        <v>-8230.9280887688</v>
      </c>
      <c r="E67" s="18">
        <f>(B67-B37)/'Material Sheet'!I21</f>
        <v>-7133.4710102663</v>
      </c>
      <c r="F67" s="18">
        <f>(B67-B37)/'Material Sheet'!I22</f>
        <v>-6687.62907212465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ht="13.2" spans="1:21">
      <c r="A68" s="10">
        <v>2.5</v>
      </c>
      <c r="B68" s="11">
        <f>(0.16*B39)/2.5</f>
        <v>2.38104842339726</v>
      </c>
      <c r="C68" s="18">
        <f>(B68-B37)/'Material Sheet'!I19</f>
        <v>-13378.0139873319</v>
      </c>
      <c r="D68" s="18">
        <f>(B68-B37)/'Material Sheet'!I20</f>
        <v>-8232.62399220427</v>
      </c>
      <c r="E68" s="18">
        <f>(B68-B37)/'Material Sheet'!I21</f>
        <v>-7134.9407932437</v>
      </c>
      <c r="F68" s="18">
        <f>(B68-B37)/'Material Sheet'!I22</f>
        <v>-6689.00699366597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ht="13.2" spans="1:21">
      <c r="A69" s="10">
        <v>2.6</v>
      </c>
      <c r="B69" s="11">
        <f>(0.16*B39)/2.6</f>
        <v>2.28946963788198</v>
      </c>
      <c r="C69" s="18">
        <f>(B69-B37)/'Material Sheet'!I19</f>
        <v>-13380.5578424851</v>
      </c>
      <c r="D69" s="18">
        <f>(B69-B37)/'Material Sheet'!I20</f>
        <v>-8234.18944152932</v>
      </c>
      <c r="E69" s="18">
        <f>(B69-B37)/'Material Sheet'!I21</f>
        <v>-7136.29751599208</v>
      </c>
      <c r="F69" s="18">
        <f>(B69-B37)/'Material Sheet'!I22</f>
        <v>-6690.27892124257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ht="13.2" spans="1:2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ht="13.2" spans="1:2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ht="13.2" spans="1:2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ht="13.2" spans="1:2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ht="13.2" spans="1:2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ht="13.2" spans="1:2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ht="13.2" spans="1:2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ht="13.2" spans="1:2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ht="13.2" spans="1:2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ht="13.2" spans="1:2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ht="13.2" spans="1:2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ht="13.2" spans="1:2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ht="13.2" spans="1:2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ht="13.2" spans="1:2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ht="13.2" spans="1:2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ht="13.2" spans="1:2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ht="13.2" spans="1:2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ht="13.2" spans="1:2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ht="13.2" spans="1:2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ht="13.2" spans="1:2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ht="13.2" spans="1:2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ht="13.2" spans="1:2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ht="13.2" spans="1:2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ht="13.2" spans="1:2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ht="13.2" spans="1:2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ht="13.2" spans="1:2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ht="13.2" spans="1:2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</row>
    <row r="97" ht="13.2" spans="1:2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 ht="13.2" spans="1:2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 ht="13.2" spans="1:2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 ht="13.2" spans="1:2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</row>
    <row r="101" ht="13.2" spans="1:2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 ht="13.2" spans="1:2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 ht="13.2" spans="1:2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 ht="13.2" spans="1:2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 ht="13.2" spans="1:2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 ht="13.2" spans="1:2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 ht="13.2" spans="1:2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 ht="13.2" spans="1:2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 ht="13.2" spans="1:2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 ht="13.2" spans="1:2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 ht="13.2" spans="1:2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 ht="13.2" spans="1:2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 ht="13.2" spans="1:2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 ht="13.2" spans="1:2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ht="13.2" spans="1:2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ht="13.2" spans="1:2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 ht="13.2" spans="1:2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 ht="13.2" spans="1:2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 ht="13.2" spans="1:2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 ht="13.2" spans="1:2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ht="13.2" spans="1: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ht="13.2" spans="1:2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ht="13.2" spans="1:2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ht="13.2" spans="1:2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ht="13.2" spans="1:2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ht="13.2" spans="1:2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ht="13.2" spans="1:2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ht="13.2" spans="1:2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ht="13.2" spans="1:2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ht="13.2" spans="1:2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 ht="13.2" spans="1:2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 ht="13.2" spans="1:2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 ht="13.2" spans="1:2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 ht="13.2" spans="1:2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ht="13.2" spans="1:2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ht="13.2" spans="1:2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 ht="13.2" spans="1:2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 ht="13.2" spans="1:2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 ht="13.2" spans="1:2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ht="13.2" spans="1:2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 ht="13.2" spans="1:2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 ht="13.2" spans="1:2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 ht="13.2" spans="1:2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 ht="13.2" spans="1:2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 ht="13.2" spans="1:2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 ht="13.2" spans="1:2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 ht="13.2" spans="1:2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 ht="13.2" spans="1:2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 ht="13.2" spans="1:2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 ht="13.2" spans="1:2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</row>
    <row r="151" ht="13.2" spans="1:2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 ht="13.2" spans="1:2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 ht="13.2" spans="1:2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 ht="13.2" spans="1:2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 ht="13.2" spans="1:2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 ht="13.2" spans="1:2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 ht="13.2" spans="1:2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 ht="13.2" spans="1:2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 ht="13.2" spans="1:2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 ht="13.2" spans="1:2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 ht="13.2" spans="1:2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 ht="13.2" spans="1:2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 ht="13.2" spans="1:2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 ht="13.2" spans="1:2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 ht="13.2" spans="1:2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ht="13.2" spans="1:2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 ht="13.2" spans="1:2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ht="13.2" spans="1:2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ht="13.2" spans="1:2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 ht="13.2" spans="1:2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ht="13.2" spans="1:2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ht="13.2" spans="1:2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ht="13.2" spans="1:2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ht="13.2" spans="1:2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ht="13.2" spans="1:2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ht="13.2" spans="1:2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ht="13.2" spans="1:2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ht="13.2" spans="1:2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ht="13.2" spans="1:2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ht="13.2" spans="1:2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ht="13.2" spans="1:2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ht="13.2" spans="1:2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ht="13.2" spans="1:2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ht="13.2" spans="1:2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ht="13.2" spans="1:2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ht="13.2" spans="1:2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ht="13.2" spans="1:2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ht="13.2" spans="1:2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ht="13.2" spans="1:2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ht="13.2" spans="1:2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ht="13.2" spans="1:2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ht="13.2" spans="1:2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ht="13.2" spans="1:2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ht="13.2" spans="1:2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ht="13.2" spans="1:2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ht="13.2" spans="1:2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ht="13.2" spans="1:2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ht="13.2" spans="1:2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ht="13.2" spans="1:2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</row>
    <row r="200" ht="13.2" spans="1:2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 ht="13.2" spans="1:2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 ht="13.2" spans="1:2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 ht="13.2" spans="1:2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</row>
    <row r="204" ht="13.2" spans="1:2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 ht="13.2" spans="1:2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 ht="13.2" spans="1:2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  <row r="207" ht="13.2" spans="1:2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</row>
    <row r="208" ht="13.2" spans="1:2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</row>
    <row r="209" ht="13.2" spans="1:2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</row>
    <row r="210" ht="13.2" spans="1:2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</row>
    <row r="211" ht="13.2" spans="1:2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</row>
    <row r="212" ht="13.2" spans="1:2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 ht="13.2" spans="1:2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</row>
    <row r="214" ht="13.2" spans="1:2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</row>
    <row r="215" ht="13.2" spans="1:2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</row>
    <row r="216" ht="13.2" spans="1:2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</row>
    <row r="217" ht="13.2" spans="1:2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</row>
    <row r="218" ht="13.2" spans="1:2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</row>
    <row r="219" ht="13.2" spans="1:2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0" ht="13.2" spans="1:2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</row>
    <row r="221" ht="13.2" spans="1: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</row>
    <row r="222" ht="13.2" spans="1:2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</row>
    <row r="223" ht="13.2" spans="1:2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</row>
    <row r="224" ht="13.2" spans="1:2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</row>
    <row r="225" ht="13.2" spans="1:2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</row>
    <row r="226" ht="13.2" spans="1:2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</row>
    <row r="227" ht="13.2" spans="1:2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</row>
    <row r="228" ht="13.2" spans="1:2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</row>
    <row r="229" ht="13.2" spans="1:2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</row>
    <row r="230" ht="13.2" spans="1:2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</row>
    <row r="231" ht="13.2" spans="1:2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</row>
    <row r="232" ht="13.2" spans="1:2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</row>
    <row r="233" ht="13.2" spans="1:2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</row>
    <row r="234" ht="13.2" spans="1:2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</row>
    <row r="235" ht="13.2" spans="1:2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</row>
    <row r="236" ht="13.2" spans="1:2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</row>
    <row r="237" ht="13.2" spans="1:2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</row>
    <row r="238" ht="13.2" spans="1:2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</row>
    <row r="239" ht="13.2" spans="1:2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</row>
    <row r="240" ht="13.2" spans="1:2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</row>
    <row r="241" ht="13.2" spans="1:2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</row>
    <row r="242" ht="13.2" spans="1:2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</row>
    <row r="243" ht="13.2" spans="1:2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</row>
    <row r="244" ht="13.2" spans="1:2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</row>
    <row r="245" ht="13.2" spans="1:2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</row>
    <row r="246" ht="13.2" spans="1:2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</row>
    <row r="247" ht="13.2" spans="1:2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</row>
    <row r="248" ht="13.2" spans="1:2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</row>
    <row r="249" ht="13.2" spans="1:2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</row>
    <row r="250" ht="13.2" spans="1:2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  <row r="251" ht="13.2" spans="1:2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</row>
    <row r="252" ht="13.2" spans="1:2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</row>
    <row r="253" ht="13.2" spans="1:2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</row>
    <row r="254" ht="13.2" spans="1:2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</row>
    <row r="255" ht="13.2" spans="1:2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</row>
    <row r="256" ht="13.2" spans="1:2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</row>
    <row r="257" ht="13.2" spans="1:2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</row>
    <row r="258" ht="13.2" spans="1:2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</row>
    <row r="259" ht="13.2" spans="1:2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</row>
    <row r="260" ht="13.2" spans="1:2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</row>
    <row r="261" ht="13.2" spans="1:2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</row>
    <row r="262" ht="13.2" spans="1:2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</row>
    <row r="263" ht="13.2" spans="1:2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</row>
    <row r="264" ht="13.2" spans="1:2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</row>
    <row r="265" ht="13.2" spans="1:2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</row>
    <row r="266" ht="13.2" spans="1:2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</row>
    <row r="267" ht="13.2" spans="1:2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</row>
    <row r="268" ht="13.2" spans="1:2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</row>
    <row r="269" ht="13.2" spans="1:2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</row>
    <row r="270" ht="13.2" spans="1:2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</row>
    <row r="271" ht="13.2" spans="1:2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 ht="13.2" spans="1:2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 ht="13.2" spans="1:2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 ht="13.2" spans="1:2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ht="13.2" spans="1:2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ht="13.2" spans="1:2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ht="13.2" spans="1:2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ht="13.2" spans="1:2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ht="13.2" spans="1:2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ht="13.2" spans="1:2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ht="13.2" spans="1:2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ht="13.2" spans="1:2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ht="13.2" spans="1:2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ht="13.2" spans="1:2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ht="13.2" spans="1:2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ht="13.2" spans="1:2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ht="13.2" spans="1:2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ht="13.2" spans="1:2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ht="13.2" spans="1:2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ht="13.2" spans="1:2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ht="13.2" spans="1:2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ht="13.2" spans="1:2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ht="13.2" spans="1:2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ht="13.2" spans="1:2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ht="13.2" spans="1:2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ht="13.2" spans="1:2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ht="13.2" spans="1:2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ht="13.2" spans="1:2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ht="13.2" spans="1:2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ht="13.2" spans="1:2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ht="13.2" spans="1:2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 ht="13.2" spans="1:2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</row>
    <row r="303" ht="13.2" spans="1:2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 ht="13.2" spans="1:2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 ht="13.2" spans="1:2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</row>
    <row r="306" ht="13.2" spans="1:2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</row>
    <row r="307" ht="13.2" spans="1:2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</row>
    <row r="308" ht="13.2" spans="1:2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</row>
    <row r="309" ht="13.2" spans="1:2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</row>
    <row r="310" ht="13.2" spans="1:2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ht="13.2" spans="1:2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</row>
    <row r="312" ht="13.2" spans="1:2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</row>
    <row r="313" ht="13.2" spans="1:2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</row>
    <row r="314" ht="13.2" spans="1:2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</row>
    <row r="315" ht="13.2" spans="1:2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ht="13.2" spans="1:2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</row>
    <row r="317" ht="13.2" spans="1:2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</row>
    <row r="318" ht="13.2" spans="1:2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</row>
    <row r="319" ht="13.2" spans="1:2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</row>
    <row r="320" ht="13.2" spans="1:2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</row>
    <row r="321" ht="13.2" spans="1: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</row>
    <row r="322" ht="13.2" spans="1:2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3" ht="13.2" spans="1:2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</row>
    <row r="324" ht="13.2" spans="1:2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</row>
    <row r="325" ht="13.2" spans="1:2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</row>
    <row r="326" ht="13.2" spans="1:2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</row>
    <row r="327" ht="13.2" spans="1:2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</row>
    <row r="328" ht="13.2" spans="1:2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</row>
    <row r="329" ht="13.2" spans="1:2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</row>
    <row r="330" ht="13.2" spans="1:2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</row>
    <row r="331" ht="13.2" spans="1:2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</row>
    <row r="332" ht="13.2" spans="1:2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</row>
    <row r="333" ht="13.2" spans="1:2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</row>
    <row r="334" ht="13.2" spans="1:2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</row>
    <row r="335" ht="13.2" spans="1:2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</row>
    <row r="336" ht="13.2" spans="1:2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</row>
    <row r="337" ht="13.2" spans="1:2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</row>
    <row r="338" ht="13.2" spans="1:2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</row>
    <row r="339" ht="13.2" spans="1:2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</row>
    <row r="340" ht="13.2" spans="1:2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</row>
    <row r="341" ht="13.2" spans="1:2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</row>
    <row r="342" ht="13.2" spans="1:2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</row>
    <row r="343" ht="13.2" spans="1:2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</row>
    <row r="344" ht="13.2" spans="1:2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</row>
    <row r="345" ht="13.2" spans="1:2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</row>
    <row r="346" ht="13.2" spans="1:2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</row>
    <row r="347" ht="13.2" spans="1:2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</row>
    <row r="348" ht="13.2" spans="1:2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  <row r="349" ht="13.2" spans="1:2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</row>
    <row r="350" ht="13.2" spans="1:2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</row>
    <row r="351" ht="13.2" spans="1:2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</row>
    <row r="352" ht="13.2" spans="1:2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</row>
    <row r="353" ht="13.2" spans="1:2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</row>
    <row r="354" ht="13.2" spans="1:2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</row>
    <row r="355" ht="13.2" spans="1:2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</row>
    <row r="356" ht="13.2" spans="1:2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</row>
    <row r="357" ht="13.2" spans="1:2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</row>
    <row r="358" ht="13.2" spans="1:2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</row>
    <row r="359" ht="13.2" spans="1:2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</row>
    <row r="360" ht="13.2" spans="1:2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</row>
    <row r="361" ht="13.2" spans="1:2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</row>
    <row r="362" ht="13.2" spans="1:2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</row>
    <row r="363" ht="13.2" spans="1:2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</row>
    <row r="364" ht="13.2" spans="1:2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</row>
    <row r="365" ht="13.2" spans="1:2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</row>
    <row r="366" ht="13.2" spans="1:2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</row>
    <row r="367" ht="13.2" spans="1:2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</row>
    <row r="368" ht="13.2" spans="1:2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</row>
    <row r="369" ht="13.2" spans="1:2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</row>
    <row r="370" ht="13.2" spans="1:2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</row>
    <row r="371" ht="13.2" spans="1:2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</row>
    <row r="372" ht="13.2" spans="1:2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</row>
    <row r="373" ht="13.2" spans="1:2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</row>
    <row r="374" ht="13.2" spans="1:2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</row>
    <row r="375" ht="13.2" spans="1:2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</row>
    <row r="376" ht="13.2" spans="1:2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</row>
    <row r="377" ht="13.2" spans="1:2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</row>
    <row r="378" ht="13.2" spans="1:2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</row>
    <row r="379" ht="13.2" spans="1:2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</row>
    <row r="380" ht="13.2" spans="1:2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</row>
    <row r="381" ht="13.2" spans="1:2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</row>
    <row r="382" ht="13.2" spans="1:2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</row>
    <row r="383" ht="13.2" spans="1:2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</row>
    <row r="384" ht="13.2" spans="1:2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</row>
    <row r="385" ht="13.2" spans="1:2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</row>
    <row r="386" ht="13.2" spans="1:2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</row>
    <row r="387" ht="13.2" spans="1:2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</row>
    <row r="388" ht="13.2" spans="1:2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</row>
    <row r="389" ht="13.2" spans="1:2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</row>
    <row r="390" ht="13.2" spans="1:2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</row>
    <row r="391" ht="13.2" spans="1:2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</row>
    <row r="392" ht="13.2" spans="1:2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</row>
    <row r="393" ht="13.2" spans="1:2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</row>
    <row r="394" ht="13.2" spans="1:2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</row>
    <row r="395" ht="13.2" spans="1:2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</row>
    <row r="396" ht="13.2" spans="1:2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</row>
    <row r="397" ht="13.2" spans="1:2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</row>
    <row r="398" ht="13.2" spans="1:2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</row>
    <row r="399" ht="13.2" spans="1:2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</row>
    <row r="400" ht="13.2" spans="1:2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</row>
    <row r="401" ht="13.2" spans="1:2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</row>
    <row r="402" ht="13.2" spans="1:2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</row>
    <row r="403" ht="13.2" spans="1:2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</row>
    <row r="404" ht="13.2" spans="1:2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</row>
    <row r="405" ht="13.2" spans="1:2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</row>
    <row r="406" ht="13.2" spans="1:2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</row>
    <row r="407" ht="13.2" spans="1:2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</row>
    <row r="408" ht="13.2" spans="1:2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</row>
    <row r="409" ht="13.2" spans="1:2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</row>
    <row r="410" ht="13.2" spans="1:2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</row>
    <row r="411" ht="13.2" spans="1:2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</row>
    <row r="412" ht="13.2" spans="1:2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</row>
    <row r="413" ht="13.2" spans="1:2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</row>
    <row r="414" ht="13.2" spans="1:2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</row>
    <row r="415" ht="13.2" spans="1:2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</row>
    <row r="416" ht="13.2" spans="1:2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</row>
    <row r="417" ht="13.2" spans="1:2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</row>
    <row r="418" ht="13.2" spans="1:2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</row>
    <row r="419" ht="13.2" spans="1:2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</row>
    <row r="420" ht="13.2" spans="1:2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</row>
    <row r="421" ht="13.2" spans="1: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</row>
    <row r="422" ht="13.2" spans="1:2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</row>
    <row r="423" ht="13.2" spans="1:2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</row>
    <row r="424" ht="13.2" spans="1:2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</row>
    <row r="425" ht="13.2" spans="1:2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</row>
    <row r="426" ht="13.2" spans="1:2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</row>
    <row r="427" ht="13.2" spans="1:2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</row>
    <row r="428" ht="13.2" spans="1:2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</row>
    <row r="429" ht="13.2" spans="1:2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</row>
    <row r="430" ht="13.2" spans="1:2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</row>
    <row r="431" ht="13.2" spans="1:2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</row>
    <row r="432" ht="13.2" spans="1:2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</row>
    <row r="433" ht="13.2" spans="1:2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</row>
    <row r="434" ht="13.2" spans="1:2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</row>
    <row r="435" ht="13.2" spans="1:2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</row>
    <row r="436" ht="13.2" spans="1:2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</row>
    <row r="437" ht="13.2" spans="1:2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</row>
    <row r="438" ht="13.2" spans="1:2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</row>
    <row r="439" ht="13.2" spans="1:2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</row>
    <row r="440" ht="13.2" spans="1:2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</row>
    <row r="441" ht="13.2" spans="1:2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</row>
    <row r="442" ht="13.2" spans="1:2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</row>
    <row r="443" ht="13.2" spans="1:2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</row>
    <row r="444" ht="13.2" spans="1:2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</row>
    <row r="445" ht="13.2" spans="1:2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</row>
    <row r="446" ht="13.2" spans="1:2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</row>
    <row r="447" ht="13.2" spans="1:2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</row>
    <row r="448" ht="13.2" spans="1:2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</row>
    <row r="449" ht="13.2" spans="1:2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</row>
    <row r="450" ht="13.2" spans="1:2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</row>
    <row r="451" ht="13.2" spans="1:2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</row>
    <row r="452" ht="13.2" spans="1:2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</row>
    <row r="453" ht="13.2" spans="1:2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</row>
    <row r="454" ht="13.2" spans="1:2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</row>
    <row r="455" ht="13.2" spans="1:2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</row>
    <row r="456" ht="13.2" spans="1:2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</row>
    <row r="457" ht="13.2" spans="1:2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</row>
    <row r="458" ht="13.2" spans="1:2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</row>
    <row r="459" ht="13.2" spans="1:2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</row>
    <row r="460" ht="13.2" spans="1:2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</row>
    <row r="461" ht="13.2" spans="1:2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</row>
    <row r="462" ht="13.2" spans="1:2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</row>
    <row r="463" ht="13.2" spans="1:2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</row>
    <row r="464" ht="13.2" spans="1:2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</row>
    <row r="465" ht="13.2" spans="1:2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</row>
    <row r="466" ht="13.2" spans="1:2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</row>
    <row r="467" ht="13.2" spans="1:2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</row>
    <row r="468" ht="13.2" spans="1:2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</row>
    <row r="469" ht="13.2" spans="1:2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</row>
    <row r="470" ht="13.2" spans="1:2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</row>
    <row r="471" ht="13.2" spans="1:2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</row>
    <row r="472" ht="13.2" spans="1:2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</row>
    <row r="473" ht="13.2" spans="1:2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</row>
    <row r="474" ht="13.2" spans="1:2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</row>
    <row r="475" ht="13.2" spans="1:2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</row>
    <row r="476" ht="13.2" spans="1:2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</row>
    <row r="477" ht="13.2" spans="1:2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</row>
    <row r="478" ht="13.2" spans="1:2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</row>
    <row r="479" ht="13.2" spans="1:2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</row>
    <row r="480" ht="13.2" spans="1:2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</row>
    <row r="481" ht="13.2" spans="1:2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</row>
    <row r="482" ht="13.2" spans="1:2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</row>
    <row r="483" ht="13.2" spans="1:2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</row>
    <row r="484" ht="13.2" spans="1:2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</row>
    <row r="485" ht="13.2" spans="1:2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</row>
    <row r="486" ht="13.2" spans="1:2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</row>
    <row r="487" ht="13.2" spans="1:2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</row>
    <row r="488" ht="13.2" spans="1:2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</row>
    <row r="489" ht="13.2" spans="1:2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</row>
    <row r="490" ht="13.2" spans="1:2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</row>
    <row r="491" ht="13.2" spans="1:2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</row>
    <row r="492" ht="13.2" spans="1:2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</row>
    <row r="493" ht="13.2" spans="1:2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</row>
    <row r="494" ht="13.2" spans="1:2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</row>
    <row r="495" ht="13.2" spans="1:2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</row>
    <row r="496" ht="13.2" spans="1:2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</row>
    <row r="497" ht="13.2" spans="1:2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</row>
    <row r="498" ht="13.2" spans="1:2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</row>
    <row r="499" ht="13.2" spans="1:2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</row>
    <row r="500" ht="13.2" spans="1:2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</row>
    <row r="501" ht="13.2" spans="1:2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</row>
    <row r="502" ht="13.2" spans="1:2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</row>
    <row r="503" ht="13.2" spans="1:2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</row>
    <row r="504" ht="13.2" spans="1:2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</row>
    <row r="505" ht="13.2" spans="1:2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</row>
    <row r="506" ht="13.2" spans="1:2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</row>
    <row r="507" ht="13.2" spans="1:2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</row>
    <row r="508" ht="13.2" spans="1:2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</row>
    <row r="509" ht="13.2" spans="1:2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</row>
    <row r="510" ht="13.2" spans="1:2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</row>
    <row r="511" ht="13.2" spans="1:2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</row>
    <row r="512" ht="13.2" spans="1:2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</row>
    <row r="513" ht="13.2" spans="1:2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</row>
    <row r="514" ht="13.2" spans="1:2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</row>
    <row r="515" ht="13.2" spans="1:2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</row>
    <row r="516" ht="13.2" spans="1:2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</row>
    <row r="517" ht="13.2" spans="1:2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</row>
    <row r="518" ht="13.2" spans="1:2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</row>
    <row r="519" ht="13.2" spans="1:2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</row>
    <row r="520" ht="13.2" spans="1:2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</row>
    <row r="521" ht="13.2" spans="1: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</row>
    <row r="522" ht="13.2" spans="1:2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</row>
    <row r="523" ht="13.2" spans="1:2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</row>
    <row r="524" ht="13.2" spans="1:2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</row>
    <row r="525" ht="13.2" spans="1:2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</row>
    <row r="526" ht="13.2" spans="1:2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</row>
    <row r="527" ht="13.2" spans="1:2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</row>
    <row r="528" ht="13.2" spans="1:2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</row>
    <row r="529" ht="13.2" spans="1:2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</row>
    <row r="530" ht="13.2" spans="1:2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</row>
    <row r="531" ht="13.2" spans="1:2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</row>
    <row r="532" ht="13.2" spans="1:2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</row>
    <row r="533" ht="13.2" spans="1:2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</row>
    <row r="534" ht="13.2" spans="1:2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</row>
    <row r="535" ht="13.2" spans="1:2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</row>
    <row r="536" ht="13.2" spans="1:2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</row>
    <row r="537" ht="13.2" spans="1:2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</row>
    <row r="538" ht="13.2" spans="1:2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</row>
    <row r="539" ht="13.2" spans="1:2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</row>
    <row r="540" ht="13.2" spans="1:2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</row>
    <row r="541" ht="13.2" spans="1:2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</row>
    <row r="542" ht="13.2" spans="1:2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</row>
    <row r="543" ht="13.2" spans="1:2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</row>
    <row r="544" ht="13.2" spans="1:2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</row>
    <row r="545" ht="13.2" spans="1:2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</row>
    <row r="546" ht="13.2" spans="1:2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</row>
    <row r="547" ht="13.2" spans="1:2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</row>
    <row r="548" ht="13.2" spans="1:2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</row>
    <row r="549" ht="13.2" spans="1:2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</row>
    <row r="550" ht="13.2" spans="1:2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</row>
    <row r="551" ht="13.2" spans="1:2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</row>
    <row r="552" ht="13.2" spans="1:2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</row>
    <row r="553" ht="13.2" spans="1:2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</row>
    <row r="554" ht="13.2" spans="1:2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</row>
    <row r="555" ht="13.2" spans="1:2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</row>
    <row r="556" ht="13.2" spans="1:2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</row>
    <row r="557" ht="13.2" spans="1:2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</row>
    <row r="558" ht="13.2" spans="1:2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</row>
    <row r="559" ht="13.2" spans="1:2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</row>
    <row r="560" ht="13.2" spans="1:2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</row>
    <row r="561" ht="13.2" spans="1:2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</row>
    <row r="562" ht="13.2" spans="1:2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</row>
    <row r="563" ht="13.2" spans="1:2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</row>
    <row r="564" ht="13.2" spans="1:2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</row>
    <row r="565" ht="13.2" spans="1:2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</row>
    <row r="566" ht="13.2" spans="1:2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</row>
    <row r="567" ht="13.2" spans="1:2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</row>
    <row r="568" ht="13.2" spans="1:2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</row>
    <row r="569" ht="13.2" spans="1:2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</row>
    <row r="570" ht="13.2" spans="1:2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</row>
    <row r="571" ht="13.2" spans="1:2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</row>
    <row r="572" ht="13.2" spans="1:2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</row>
    <row r="573" ht="13.2" spans="1:2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</row>
    <row r="574" ht="13.2" spans="1:2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</row>
    <row r="575" ht="13.2" spans="1:2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</row>
    <row r="576" ht="13.2" spans="1:2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</row>
    <row r="577" ht="13.2" spans="1:2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</row>
    <row r="578" ht="13.2" spans="1:2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</row>
    <row r="579" ht="13.2" spans="1:2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</row>
    <row r="580" ht="13.2" spans="1:2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</row>
    <row r="581" ht="13.2" spans="1:2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</row>
    <row r="582" ht="13.2" spans="1:2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</row>
    <row r="583" ht="13.2" spans="1:2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</row>
    <row r="584" ht="13.2" spans="1:2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</row>
    <row r="585" ht="13.2" spans="1:2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</row>
    <row r="586" ht="13.2" spans="1:2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</row>
    <row r="587" ht="13.2" spans="1:2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</row>
    <row r="588" ht="13.2" spans="1:2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</row>
    <row r="589" ht="13.2" spans="1:2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</row>
    <row r="590" ht="13.2" spans="1:2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</row>
    <row r="591" ht="13.2" spans="1:2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</row>
    <row r="592" ht="13.2" spans="1:2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</row>
    <row r="593" ht="13.2" spans="1:2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</row>
    <row r="594" ht="13.2" spans="1:2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</row>
    <row r="595" ht="13.2" spans="1:2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</row>
    <row r="596" ht="13.2" spans="1:2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</row>
    <row r="597" ht="13.2" spans="1:2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</row>
    <row r="598" ht="13.2" spans="1:2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</row>
    <row r="599" ht="13.2" spans="1:2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</row>
    <row r="600" ht="13.2" spans="1:2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</row>
    <row r="601" ht="13.2" spans="1:2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</row>
    <row r="602" ht="13.2" spans="1:2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</row>
    <row r="603" ht="13.2" spans="1:2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</row>
    <row r="604" ht="13.2" spans="1:2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</row>
    <row r="605" ht="13.2" spans="1:2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</row>
    <row r="606" ht="13.2" spans="1:2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</row>
    <row r="607" ht="13.2" spans="1:2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</row>
    <row r="608" ht="13.2" spans="1:2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</row>
    <row r="609" ht="13.2" spans="1:2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</row>
    <row r="610" ht="13.2" spans="1:2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</row>
    <row r="611" ht="13.2" spans="1:2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</row>
    <row r="612" ht="13.2" spans="1:2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</row>
    <row r="613" ht="13.2" spans="1:2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</row>
    <row r="614" ht="13.2" spans="1:2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</row>
    <row r="615" ht="13.2" spans="1:2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</row>
    <row r="616" ht="13.2" spans="1:2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</row>
    <row r="617" ht="13.2" spans="1:2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</row>
    <row r="618" ht="13.2" spans="1:2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</row>
    <row r="619" ht="13.2" spans="1:2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</row>
    <row r="620" ht="13.2" spans="1:2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</row>
    <row r="621" ht="13.2" spans="1: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</row>
    <row r="622" ht="13.2" spans="1:2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</row>
    <row r="623" ht="13.2" spans="1:2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</row>
    <row r="624" ht="13.2" spans="1:2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</row>
    <row r="625" ht="13.2" spans="1:2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</row>
    <row r="626" ht="13.2" spans="1:2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</row>
    <row r="627" ht="13.2" spans="1:2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</row>
    <row r="628" ht="13.2" spans="1:2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</row>
    <row r="629" ht="13.2" spans="1:2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</row>
    <row r="630" ht="13.2" spans="1:2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</row>
    <row r="631" ht="13.2" spans="1:2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</row>
    <row r="632" ht="13.2" spans="1:2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</row>
    <row r="633" ht="13.2" spans="1:2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</row>
    <row r="634" ht="13.2" spans="1:2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</row>
    <row r="635" ht="13.2" spans="1:2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</row>
    <row r="636" ht="13.2" spans="1:2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</row>
    <row r="637" ht="13.2" spans="1:2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</row>
    <row r="638" ht="13.2" spans="1:2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</row>
    <row r="639" ht="13.2" spans="1:2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</row>
    <row r="640" ht="13.2" spans="1:2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</row>
    <row r="641" ht="13.2" spans="1:2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</row>
    <row r="642" ht="13.2" spans="1:2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</row>
    <row r="643" ht="13.2" spans="1:2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</row>
    <row r="644" ht="13.2" spans="1:2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</row>
    <row r="645" ht="13.2" spans="1:2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</row>
    <row r="646" ht="13.2" spans="1:2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</row>
    <row r="647" ht="13.2" spans="1:2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</row>
    <row r="648" ht="13.2" spans="1:2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</row>
    <row r="649" ht="13.2" spans="1:2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</row>
    <row r="650" ht="13.2" spans="1:2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</row>
    <row r="651" ht="13.2" spans="1:2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</row>
    <row r="652" ht="13.2" spans="1:2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</row>
    <row r="653" ht="13.2" spans="1:2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</row>
    <row r="654" ht="13.2" spans="1:2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</row>
    <row r="655" ht="13.2" spans="1:2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</row>
    <row r="656" ht="13.2" spans="1:2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</row>
    <row r="657" ht="13.2" spans="1:2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</row>
    <row r="658" ht="13.2" spans="1:2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</row>
    <row r="659" ht="13.2" spans="1:2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</row>
    <row r="660" ht="13.2" spans="1:2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</row>
    <row r="661" ht="13.2" spans="1:2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</row>
    <row r="662" ht="13.2" spans="1:2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</row>
    <row r="663" ht="13.2" spans="1:2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</row>
    <row r="664" ht="13.2" spans="1:2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</row>
    <row r="665" ht="13.2" spans="1:2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</row>
    <row r="666" ht="13.2" spans="1:2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</row>
    <row r="667" ht="13.2" spans="1:2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</row>
    <row r="668" ht="13.2" spans="1:2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</row>
    <row r="669" ht="13.2" spans="1:2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</row>
    <row r="670" ht="13.2" spans="1:2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</row>
    <row r="671" ht="13.2" spans="1:2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</row>
    <row r="672" ht="13.2" spans="1:2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</row>
    <row r="673" ht="13.2" spans="1:2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</row>
    <row r="674" ht="13.2" spans="1:2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</row>
    <row r="675" ht="13.2" spans="1:2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</row>
    <row r="676" ht="13.2" spans="1:2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</row>
    <row r="677" ht="13.2" spans="1:2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</row>
    <row r="678" ht="13.2" spans="1:2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</row>
    <row r="679" ht="13.2" spans="1:2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</row>
    <row r="680" ht="13.2" spans="1:2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</row>
    <row r="681" ht="13.2" spans="1:2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</row>
    <row r="682" ht="13.2" spans="1:2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</row>
    <row r="683" ht="13.2" spans="1:2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</row>
    <row r="684" ht="13.2" spans="1:2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</row>
    <row r="685" ht="13.2" spans="1:2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</row>
    <row r="686" ht="13.2" spans="1:2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</row>
    <row r="687" ht="13.2" spans="1:2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</row>
    <row r="688" ht="13.2" spans="1:2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</row>
    <row r="689" ht="13.2" spans="1:2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</row>
    <row r="690" ht="13.2" spans="1:2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</row>
    <row r="691" ht="13.2" spans="1:2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</row>
    <row r="692" ht="13.2" spans="1:2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</row>
    <row r="693" ht="13.2" spans="1:2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</row>
    <row r="694" ht="13.2" spans="1:2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</row>
    <row r="695" ht="13.2" spans="1:2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</row>
    <row r="696" ht="13.2" spans="1:2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</row>
    <row r="697" ht="13.2" spans="1:2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</row>
    <row r="698" ht="13.2" spans="1:2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</row>
    <row r="699" ht="13.2" spans="1:2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</row>
    <row r="700" ht="13.2" spans="1:2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</row>
    <row r="701" ht="13.2" spans="1:2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</row>
    <row r="702" ht="13.2" spans="1:2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</row>
    <row r="703" ht="13.2" spans="1:2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</row>
    <row r="704" ht="13.2" spans="1:2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</row>
    <row r="705" ht="13.2" spans="1:2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</row>
    <row r="706" ht="13.2" spans="1:2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</row>
    <row r="707" ht="13.2" spans="1:2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</row>
    <row r="708" ht="13.2" spans="1:2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</row>
    <row r="709" ht="13.2" spans="1:2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</row>
    <row r="710" ht="13.2" spans="1:2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</row>
    <row r="711" ht="13.2" spans="1:2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</row>
    <row r="712" ht="13.2" spans="1:2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</row>
    <row r="713" ht="13.2" spans="1:2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</row>
    <row r="714" ht="13.2" spans="1:2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</row>
    <row r="715" ht="13.2" spans="1:2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</row>
    <row r="716" ht="13.2" spans="1:2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</row>
    <row r="717" ht="13.2" spans="1:2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</row>
    <row r="718" ht="13.2" spans="1:2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</row>
    <row r="719" ht="13.2" spans="1:2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</row>
    <row r="720" ht="13.2" spans="1:2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</row>
    <row r="721" ht="13.2" spans="1: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</row>
    <row r="722" ht="13.2" spans="1:2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</row>
    <row r="723" ht="13.2" spans="1:2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</row>
    <row r="724" ht="13.2" spans="1:2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</row>
    <row r="725" ht="13.2" spans="1:2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</row>
    <row r="726" ht="13.2" spans="1:2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</row>
    <row r="727" ht="13.2" spans="1:2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</row>
    <row r="728" ht="13.2" spans="1:2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</row>
    <row r="729" ht="13.2" spans="1:2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</row>
    <row r="730" ht="13.2" spans="1:2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</row>
    <row r="731" ht="13.2" spans="1:2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</row>
    <row r="732" ht="13.2" spans="1:2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</row>
    <row r="733" ht="13.2" spans="1:2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</row>
    <row r="734" ht="13.2" spans="1:2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</row>
    <row r="735" ht="13.2" spans="1:2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</row>
    <row r="736" ht="13.2" spans="1:2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</row>
    <row r="737" ht="13.2" spans="1:2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</row>
    <row r="738" ht="13.2" spans="1:2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</row>
    <row r="739" ht="13.2" spans="1:2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</row>
    <row r="740" ht="13.2" spans="1:2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</row>
    <row r="741" ht="13.2" spans="1:2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</row>
    <row r="742" ht="13.2" spans="1:2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</row>
    <row r="743" ht="13.2" spans="1:2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</row>
    <row r="744" ht="13.2" spans="1:2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</row>
    <row r="745" ht="13.2" spans="1:2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</row>
    <row r="746" ht="13.2" spans="1:2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</row>
    <row r="747" ht="13.2" spans="1:2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</row>
    <row r="748" ht="13.2" spans="1:2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</row>
    <row r="749" ht="13.2" spans="1:2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</row>
    <row r="750" ht="13.2" spans="1:2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</row>
    <row r="751" ht="13.2" spans="1:2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</row>
    <row r="752" ht="13.2" spans="1:2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</row>
    <row r="753" ht="13.2" spans="1:2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</row>
    <row r="754" ht="13.2" spans="1:2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</row>
    <row r="755" ht="13.2" spans="1:2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</row>
    <row r="756" ht="13.2" spans="1:2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</row>
    <row r="757" ht="13.2" spans="1:2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</row>
    <row r="758" ht="13.2" spans="1:2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</row>
    <row r="759" ht="13.2" spans="1:2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</row>
    <row r="760" ht="13.2" spans="1:2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</row>
    <row r="761" ht="13.2" spans="1:2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</row>
    <row r="762" ht="13.2" spans="1:2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</row>
    <row r="763" ht="13.2" spans="1:2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</row>
    <row r="764" ht="13.2" spans="1:2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</row>
    <row r="765" ht="13.2" spans="1:2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</row>
    <row r="766" ht="13.2" spans="1:2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</row>
    <row r="767" ht="13.2" spans="1:2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</row>
    <row r="768" ht="13.2" spans="1:2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</row>
    <row r="769" ht="13.2" spans="1:2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</row>
    <row r="770" ht="13.2" spans="1:2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</row>
    <row r="771" ht="13.2" spans="1:2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</row>
    <row r="772" ht="13.2" spans="1:2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</row>
    <row r="773" ht="13.2" spans="1:2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</row>
    <row r="774" ht="13.2" spans="1:2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</row>
    <row r="775" ht="13.2" spans="1:2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</row>
    <row r="776" ht="13.2" spans="1:2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</row>
    <row r="777" ht="13.2" spans="1:2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</row>
    <row r="778" ht="13.2" spans="1:2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</row>
    <row r="779" ht="13.2" spans="1:2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</row>
    <row r="780" ht="13.2" spans="1:2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</row>
    <row r="781" ht="13.2" spans="1:2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</row>
    <row r="782" ht="13.2" spans="1:2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</row>
    <row r="783" ht="13.2" spans="1:2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</row>
    <row r="784" ht="13.2" spans="1:2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</row>
    <row r="785" ht="13.2" spans="1:2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</row>
    <row r="786" ht="13.2" spans="1:2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</row>
    <row r="787" ht="13.2" spans="1:2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</row>
    <row r="788" ht="13.2" spans="1:2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</row>
    <row r="789" ht="13.2" spans="1:2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</row>
    <row r="790" ht="13.2" spans="1:2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</row>
    <row r="791" ht="13.2" spans="1:2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</row>
    <row r="792" ht="13.2" spans="1:2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</row>
    <row r="793" ht="13.2" spans="1:2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</row>
    <row r="794" ht="13.2" spans="1:2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</row>
    <row r="795" ht="13.2" spans="1:2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</row>
    <row r="796" ht="13.2" spans="1:2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</row>
    <row r="797" ht="13.2" spans="1:2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</row>
    <row r="798" ht="13.2" spans="1:2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</row>
    <row r="799" ht="13.2" spans="1:2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</row>
    <row r="800" ht="13.2" spans="1:2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</row>
    <row r="801" ht="13.2" spans="1:2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</row>
    <row r="802" ht="13.2" spans="1:2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</row>
    <row r="803" ht="13.2" spans="1:2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</row>
    <row r="804" ht="13.2" spans="1:2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</row>
    <row r="805" ht="13.2" spans="1:2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</row>
    <row r="806" ht="13.2" spans="1:2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</row>
    <row r="807" ht="13.2" spans="1:2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</row>
    <row r="808" ht="13.2" spans="1:2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</row>
    <row r="809" ht="13.2" spans="1:2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</row>
    <row r="810" ht="13.2" spans="1:2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</row>
    <row r="811" ht="13.2" spans="1:2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</row>
    <row r="812" ht="13.2" spans="1:2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</row>
    <row r="813" ht="13.2" spans="1:2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</row>
    <row r="814" ht="13.2" spans="1:2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</row>
    <row r="815" ht="13.2" spans="1:2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</row>
    <row r="816" ht="13.2" spans="1:2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</row>
    <row r="817" ht="13.2" spans="1:2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</row>
    <row r="818" ht="13.2" spans="1:2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</row>
    <row r="819" ht="13.2" spans="1:2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</row>
    <row r="820" ht="13.2" spans="1:2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</row>
    <row r="821" ht="13.2" spans="1: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</row>
    <row r="822" ht="13.2" spans="1:2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</row>
    <row r="823" ht="13.2" spans="1:2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</row>
    <row r="824" ht="13.2" spans="1:2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</row>
    <row r="825" ht="13.2" spans="1:2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</row>
    <row r="826" ht="13.2" spans="1:2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</row>
    <row r="827" ht="13.2" spans="1:2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</row>
    <row r="828" ht="13.2" spans="1:2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</row>
    <row r="829" ht="13.2" spans="1:2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</row>
    <row r="830" ht="13.2" spans="1:2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</row>
    <row r="831" ht="13.2" spans="1:2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</row>
    <row r="832" ht="13.2" spans="1:2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</row>
    <row r="833" ht="13.2" spans="1:2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</row>
    <row r="834" ht="13.2" spans="1:2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</row>
    <row r="835" ht="13.2" spans="1:2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</row>
    <row r="836" ht="13.2" spans="1:2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</row>
    <row r="837" ht="13.2" spans="1:2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</row>
    <row r="838" ht="13.2" spans="1:2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</row>
    <row r="839" ht="13.2" spans="1:2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</row>
    <row r="840" ht="13.2" spans="1:2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</row>
    <row r="841" ht="13.2" spans="1:2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</row>
    <row r="842" ht="13.2" spans="1:2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</row>
    <row r="843" ht="13.2" spans="1:2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</row>
    <row r="844" ht="13.2" spans="1:2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</row>
    <row r="845" ht="13.2" spans="1:2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</row>
    <row r="846" ht="13.2" spans="1:2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</row>
    <row r="847" ht="13.2" spans="1:2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</row>
    <row r="848" ht="13.2" spans="1:2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</row>
    <row r="849" ht="13.2" spans="1:2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</row>
    <row r="850" ht="13.2" spans="1:2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</row>
    <row r="851" ht="13.2" spans="1:2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</row>
    <row r="852" ht="13.2" spans="1:2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</row>
    <row r="853" ht="13.2" spans="1:2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</row>
    <row r="854" ht="13.2" spans="1:2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</row>
    <row r="855" ht="13.2" spans="1:2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</row>
    <row r="856" ht="13.2" spans="1:2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</row>
    <row r="857" ht="13.2" spans="1:2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</row>
    <row r="858" ht="13.2" spans="1:2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</row>
    <row r="859" ht="13.2" spans="1:2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</row>
    <row r="860" ht="13.2" spans="1:2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</row>
    <row r="861" ht="13.2" spans="1:2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</row>
    <row r="862" ht="13.2" spans="1:2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</row>
    <row r="863" ht="13.2" spans="1:2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</row>
    <row r="864" ht="13.2" spans="1:2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</row>
    <row r="865" ht="13.2" spans="1:2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</row>
    <row r="866" ht="13.2" spans="1:2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</row>
    <row r="867" ht="13.2" spans="1:2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</row>
    <row r="868" ht="13.2" spans="1:2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</row>
    <row r="869" ht="13.2" spans="1:2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</row>
    <row r="870" ht="13.2" spans="1:2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</row>
    <row r="871" ht="13.2" spans="1:2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</row>
    <row r="872" ht="13.2" spans="1:2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</row>
    <row r="873" ht="13.2" spans="1:2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</row>
    <row r="874" ht="13.2" spans="1:2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</row>
    <row r="875" ht="13.2" spans="1:2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</row>
    <row r="876" ht="13.2" spans="1:2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</row>
    <row r="877" ht="13.2" spans="1:2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</row>
    <row r="878" ht="13.2" spans="1:2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</row>
    <row r="879" ht="13.2" spans="1:2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</row>
    <row r="880" ht="13.2" spans="1:2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</row>
    <row r="881" ht="13.2" spans="1:2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</row>
    <row r="882" ht="13.2" spans="1:2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</row>
    <row r="883" ht="13.2" spans="1:2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</row>
    <row r="884" ht="13.2" spans="1:2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</row>
    <row r="885" ht="13.2" spans="1:2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</row>
    <row r="886" ht="13.2" spans="1:2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</row>
    <row r="887" ht="13.2" spans="1:2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</row>
    <row r="888" ht="13.2" spans="1:2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</row>
    <row r="889" ht="13.2" spans="1:2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</row>
    <row r="890" ht="13.2" spans="1:2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</row>
    <row r="891" ht="13.2" spans="1:2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</row>
    <row r="892" ht="13.2" spans="1:2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</row>
    <row r="893" ht="13.2" spans="1:2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</row>
    <row r="894" ht="13.2" spans="1:2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</row>
    <row r="895" ht="13.2" spans="1:2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</row>
    <row r="896" ht="13.2" spans="1:2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</row>
    <row r="897" ht="13.2" spans="1:2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</row>
    <row r="898" ht="13.2" spans="1:2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</row>
    <row r="899" ht="13.2" spans="1:2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</row>
    <row r="900" ht="13.2" spans="1:2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</row>
    <row r="901" ht="13.2" spans="1:2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</row>
    <row r="902" ht="13.2" spans="1:2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</row>
    <row r="903" ht="13.2" spans="1:2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</row>
    <row r="904" ht="13.2" spans="1:2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</row>
    <row r="905" ht="13.2" spans="1:2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</row>
    <row r="906" ht="13.2" spans="1:2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</row>
    <row r="907" ht="13.2" spans="1:2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</row>
    <row r="908" ht="13.2" spans="1:2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</row>
    <row r="909" ht="13.2" spans="1:2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</row>
    <row r="910" ht="13.2" spans="1:2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</row>
    <row r="911" ht="13.2" spans="1:2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</row>
    <row r="912" ht="13.2" spans="1:2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</row>
    <row r="913" ht="13.2" spans="1:2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</row>
    <row r="914" ht="13.2" spans="1:2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</row>
    <row r="915" ht="13.2" spans="1:2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</row>
    <row r="916" ht="13.2" spans="1:2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</row>
    <row r="917" ht="13.2" spans="1:2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</row>
    <row r="918" ht="13.2" spans="1:2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</row>
    <row r="919" ht="13.2" spans="1:2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</row>
    <row r="920" ht="13.2" spans="1:2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</row>
    <row r="921" ht="13.2" spans="1: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</row>
    <row r="922" ht="13.2" spans="1:2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</row>
    <row r="923" ht="13.2" spans="1:2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</row>
    <row r="924" ht="13.2" spans="1:2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</row>
    <row r="925" ht="13.2" spans="1:2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</row>
    <row r="926" ht="13.2" spans="1:2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</row>
    <row r="927" ht="13.2" spans="1:2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</row>
    <row r="928" ht="13.2" spans="1:2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</row>
    <row r="929" ht="13.2" spans="1:2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</row>
    <row r="930" ht="13.2" spans="1:2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</row>
    <row r="931" ht="13.2" spans="1:2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</row>
    <row r="932" ht="13.2" spans="1:2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</row>
    <row r="933" ht="13.2" spans="1:2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</row>
    <row r="934" ht="13.2" spans="1:2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</row>
    <row r="935" ht="13.2" spans="1:2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</row>
    <row r="936" ht="13.2" spans="1:2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</row>
    <row r="937" ht="13.2" spans="1:2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</row>
    <row r="938" ht="13.2" spans="1:2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</row>
    <row r="939" ht="13.2" spans="1:2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</row>
    <row r="940" ht="13.2" spans="1:2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</row>
    <row r="941" ht="13.2" spans="1:2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</row>
    <row r="942" ht="13.2" spans="1:2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</row>
    <row r="943" ht="13.2" spans="1:2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</row>
    <row r="944" ht="13.2" spans="1:2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</row>
    <row r="945" ht="13.2" spans="1:2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</row>
    <row r="946" ht="13.2" spans="1:2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</row>
    <row r="947" ht="13.2" spans="1:2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</row>
    <row r="948" ht="13.2" spans="1:2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</row>
    <row r="949" ht="13.2" spans="1:2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</row>
    <row r="950" ht="13.2" spans="1:2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</row>
    <row r="951" ht="13.2" spans="1:2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</row>
    <row r="952" ht="13.2" spans="1:2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</row>
    <row r="953" ht="13.2" spans="1:2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</row>
    <row r="954" ht="13.2" spans="1:2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</row>
    <row r="955" ht="13.2" spans="1:2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</row>
    <row r="956" ht="13.2" spans="1:2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</row>
    <row r="957" ht="13.2" spans="1:2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</row>
    <row r="958" ht="13.2" spans="1:2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</row>
    <row r="959" ht="13.2" spans="1:2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</row>
    <row r="960" ht="13.2" spans="1:2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</row>
    <row r="961" ht="13.2" spans="1:2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</row>
    <row r="962" ht="13.2" spans="1:2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</row>
    <row r="963" ht="13.2" spans="1:2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</row>
    <row r="964" ht="13.2" spans="1:2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</row>
    <row r="965" ht="13.2" spans="1:2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</row>
    <row r="966" ht="13.2" spans="1:2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</row>
    <row r="967" ht="13.2" spans="1:2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</row>
    <row r="968" ht="13.2" spans="1:2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</row>
    <row r="969" ht="13.2" spans="1:2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</row>
    <row r="970" ht="13.2" spans="1:2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</row>
    <row r="971" ht="13.2" spans="1:2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</row>
    <row r="972" ht="13.2" spans="1:2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</row>
    <row r="973" ht="13.2" spans="1:2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</row>
    <row r="974" ht="13.2" spans="1:2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</row>
    <row r="975" ht="13.2" spans="1:2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</row>
    <row r="976" ht="13.2" spans="1:2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</row>
    <row r="977" ht="13.2" spans="1:2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</row>
    <row r="978" ht="13.2" spans="1:2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</row>
    <row r="979" ht="13.2" spans="1:2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</row>
    <row r="980" ht="13.2" spans="1:2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</row>
    <row r="981" ht="13.2" spans="1:2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</row>
    <row r="982" ht="13.2" spans="1:2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</row>
    <row r="983" ht="13.2" spans="1:2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</row>
    <row r="984" ht="13.2" spans="1:2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</row>
    <row r="985" ht="13.2" spans="1:2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</row>
    <row r="986" ht="13.2" spans="1:2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</row>
    <row r="987" ht="13.2" spans="1:2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</row>
    <row r="988" ht="13.2" spans="1:2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</row>
    <row r="989" ht="13.2" spans="1:2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</row>
    <row r="990" ht="13.2" spans="1:2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</row>
    <row r="991" ht="13.2" spans="1:2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</row>
    <row r="992" ht="13.2" spans="1:2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</row>
    <row r="993" ht="13.2" spans="1:2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</row>
    <row r="994" ht="13.2" spans="1:2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</row>
    <row r="995" ht="13.2" spans="1:2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</row>
    <row r="996" ht="13.2" spans="1:2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</row>
    <row r="997" ht="13.2" spans="1:2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</row>
    <row r="998" ht="13.2" spans="1:2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</row>
    <row r="999" ht="13.2" spans="1:2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</row>
    <row r="1000" ht="13.2" spans="1:2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</row>
    <row r="1001" ht="13.2" spans="1:2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</row>
    <row r="1002" ht="13.2" spans="1:2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</row>
    <row r="1003" ht="13.2" spans="1:2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</row>
    <row r="1004" ht="13.2" spans="1:21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</row>
    <row r="1005" ht="13.2" spans="1:21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</row>
    <row r="1006" ht="13.2" spans="1:21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</row>
    <row r="1007" ht="13.2" spans="1:21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</row>
    <row r="1008" ht="13.2" spans="1:21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</row>
    <row r="1009" ht="13.2" spans="1:21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</row>
    <row r="1010" ht="13.2" spans="1:21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</row>
    <row r="1011" ht="13.2" spans="1:21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</row>
    <row r="1012" ht="13.2" spans="1:21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</row>
    <row r="1013" ht="13.2" spans="1:21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</row>
    <row r="1014" ht="13.2" spans="1:21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</row>
    <row r="1015" ht="13.2" spans="1:21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</row>
    <row r="1016" ht="13.2" spans="1:21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</row>
    <row r="1017" ht="13.2" spans="1:21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</row>
    <row r="1018" ht="13.2" spans="1:21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</row>
    <row r="1019" ht="13.2" spans="1:21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</row>
    <row r="1020" ht="13.2" spans="1:21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</row>
    <row r="1021" ht="13.2" spans="1:21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</row>
    <row r="1022" ht="13.2" spans="1:21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</row>
    <row r="1023" ht="13.2" spans="1:21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</row>
    <row r="1024" ht="13.2" spans="1:21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</row>
    <row r="1025" ht="13.2" spans="1:21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</row>
    <row r="1026" ht="13.2" spans="1:21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</row>
  </sheetData>
  <conditionalFormatting sqref="C45:C69">
    <cfRule type="cellIs" dxfId="0" priority="1" operator="lessThan">
      <formula>0</formula>
    </cfRule>
  </conditionalFormatting>
  <conditionalFormatting sqref="D45:D69">
    <cfRule type="cellIs" dxfId="0" priority="2" operator="lessThan">
      <formula>0</formula>
    </cfRule>
  </conditionalFormatting>
  <conditionalFormatting sqref="E45:E69">
    <cfRule type="cellIs" dxfId="0" priority="3" operator="lessThan">
      <formula>0</formula>
    </cfRule>
  </conditionalFormatting>
  <conditionalFormatting sqref="F45:F69">
    <cfRule type="cellIs" dxfId="0" priority="4" operator="lessThan">
      <formula>0</formula>
    </cfRule>
  </conditionalFormatting>
  <dataValidations count="1">
    <dataValidation type="list" allowBlank="1" sqref="G13:G18 G22:G33">
      <formula1>'Material Sheet'!$A$2:$A$22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2"/>
  <sheetViews>
    <sheetView workbookViewId="0">
      <selection activeCell="A50" sqref="A50"/>
    </sheetView>
  </sheetViews>
  <sheetFormatPr defaultColWidth="14.4259259259259" defaultRowHeight="15.75" customHeight="1"/>
  <cols>
    <col min="1" max="1" width="30.5740740740741" customWidth="1"/>
    <col min="9" max="9" width="19.5740740740741" customWidth="1"/>
  </cols>
  <sheetData>
    <row r="1" customHeight="1" spans="1:9">
      <c r="A1" s="1" t="s">
        <v>16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17</v>
      </c>
      <c r="I1" s="1" t="s">
        <v>57</v>
      </c>
    </row>
    <row r="2" ht="13.2" spans="1:8">
      <c r="A2" s="2" t="s">
        <v>58</v>
      </c>
      <c r="B2" s="2">
        <v>0.29</v>
      </c>
      <c r="C2" s="2">
        <v>0.1</v>
      </c>
      <c r="D2" s="2">
        <v>0.05</v>
      </c>
      <c r="E2" s="2">
        <v>0.04</v>
      </c>
      <c r="F2" s="2">
        <v>0.07</v>
      </c>
      <c r="G2" s="2">
        <v>0.09</v>
      </c>
      <c r="H2" s="2">
        <v>0.05</v>
      </c>
    </row>
    <row r="3" ht="13.2" spans="1:8">
      <c r="A3" s="2" t="s">
        <v>22</v>
      </c>
      <c r="B3" s="2">
        <v>0.1</v>
      </c>
      <c r="C3" s="2">
        <v>0.05</v>
      </c>
      <c r="D3" s="2">
        <v>0.06</v>
      </c>
      <c r="E3" s="2">
        <v>0.07</v>
      </c>
      <c r="F3" s="2">
        <v>0.09</v>
      </c>
      <c r="G3" s="2">
        <v>0.08</v>
      </c>
      <c r="H3" s="2">
        <v>0.05</v>
      </c>
    </row>
    <row r="4" ht="13.2" spans="1:8">
      <c r="A4" s="2" t="s">
        <v>20</v>
      </c>
      <c r="B4" s="2">
        <v>0.28</v>
      </c>
      <c r="C4" s="2">
        <v>0.22</v>
      </c>
      <c r="D4" s="2">
        <v>0.17</v>
      </c>
      <c r="E4" s="2">
        <v>0.09</v>
      </c>
      <c r="F4" s="2">
        <v>0.1</v>
      </c>
      <c r="G4" s="2">
        <v>0.11</v>
      </c>
      <c r="H4" s="2">
        <v>0.15</v>
      </c>
    </row>
    <row r="5" ht="13.2" spans="1:8">
      <c r="A5" s="2" t="s">
        <v>59</v>
      </c>
      <c r="B5" s="2">
        <v>0.02</v>
      </c>
      <c r="C5" s="2">
        <v>0.06</v>
      </c>
      <c r="D5" s="2">
        <v>0.14</v>
      </c>
      <c r="E5" s="2">
        <v>0.37</v>
      </c>
      <c r="F5" s="2">
        <v>0.6</v>
      </c>
      <c r="G5" s="2">
        <v>0.65</v>
      </c>
      <c r="H5" s="2">
        <v>0.3</v>
      </c>
    </row>
    <row r="6" ht="13.2" spans="1:8">
      <c r="A6" s="2" t="s">
        <v>60</v>
      </c>
      <c r="B6" s="2">
        <v>0.08</v>
      </c>
      <c r="C6" s="2">
        <v>0.24</v>
      </c>
      <c r="D6" s="2">
        <v>0.57</v>
      </c>
      <c r="E6" s="2">
        <v>0.69</v>
      </c>
      <c r="F6" s="2">
        <v>0.71</v>
      </c>
      <c r="G6" s="2">
        <v>0.73</v>
      </c>
      <c r="H6" s="2">
        <v>0.55</v>
      </c>
    </row>
    <row r="7" ht="13.2" spans="1:8">
      <c r="A7" s="2" t="s">
        <v>61</v>
      </c>
      <c r="B7" s="2">
        <v>0.28</v>
      </c>
      <c r="C7" s="2">
        <v>0.22</v>
      </c>
      <c r="D7" s="2">
        <v>0.17</v>
      </c>
      <c r="E7" s="2">
        <v>0.09</v>
      </c>
      <c r="F7" s="2">
        <v>0.1</v>
      </c>
      <c r="G7" s="2">
        <v>0.11</v>
      </c>
      <c r="H7" s="2">
        <v>0.15</v>
      </c>
    </row>
    <row r="8" ht="13.2" spans="1:8">
      <c r="A8" s="2" t="s">
        <v>62</v>
      </c>
      <c r="B8" s="2">
        <v>0.03</v>
      </c>
      <c r="C8" s="2">
        <v>0.03</v>
      </c>
      <c r="D8" s="2">
        <v>0.03</v>
      </c>
      <c r="E8" s="2">
        <v>0.04</v>
      </c>
      <c r="F8" s="2">
        <v>0.05</v>
      </c>
      <c r="G8" s="2">
        <v>0.07</v>
      </c>
      <c r="H8" s="2">
        <v>0.05</v>
      </c>
    </row>
    <row r="9" ht="13.2" spans="1:8">
      <c r="A9" s="2" t="s">
        <v>63</v>
      </c>
      <c r="B9" s="2">
        <v>0.02</v>
      </c>
      <c r="C9" s="2">
        <v>0.03</v>
      </c>
      <c r="D9" s="2">
        <v>0.03</v>
      </c>
      <c r="E9" s="2">
        <v>0.03</v>
      </c>
      <c r="F9" s="2">
        <v>0.03</v>
      </c>
      <c r="G9" s="2">
        <v>0.02</v>
      </c>
      <c r="H9" s="2">
        <v>0.05</v>
      </c>
    </row>
    <row r="10" ht="13.2" spans="1:8">
      <c r="A10" s="2" t="s">
        <v>64</v>
      </c>
      <c r="B10" s="2">
        <v>0.02</v>
      </c>
      <c r="C10" s="2">
        <v>0.03</v>
      </c>
      <c r="D10" s="2">
        <v>0.03</v>
      </c>
      <c r="E10" s="2">
        <v>0.03</v>
      </c>
      <c r="F10" s="2">
        <v>0.03</v>
      </c>
      <c r="G10" s="2">
        <v>0.02</v>
      </c>
      <c r="H10" s="2">
        <v>0.05</v>
      </c>
    </row>
    <row r="11" ht="13.2" spans="1:8">
      <c r="A11" s="2" t="s">
        <v>33</v>
      </c>
      <c r="B11" s="2">
        <v>0.18</v>
      </c>
      <c r="C11" s="2">
        <v>0.05</v>
      </c>
      <c r="D11" s="2">
        <v>0.04</v>
      </c>
      <c r="E11" s="2">
        <v>0.03</v>
      </c>
      <c r="F11" s="2">
        <v>0.03</v>
      </c>
      <c r="G11" s="2">
        <v>0.02</v>
      </c>
      <c r="H11" s="2">
        <v>0.05</v>
      </c>
    </row>
    <row r="12" ht="13.2" spans="1:8">
      <c r="A12" s="2" t="s">
        <v>65</v>
      </c>
      <c r="B12" s="2">
        <v>0.01</v>
      </c>
      <c r="C12" s="2">
        <v>0.01</v>
      </c>
      <c r="D12" s="2">
        <v>0.02</v>
      </c>
      <c r="E12" s="2">
        <v>0.02</v>
      </c>
      <c r="F12" s="2">
        <v>0.02</v>
      </c>
      <c r="G12" s="2">
        <v>0.02</v>
      </c>
      <c r="H12" s="2">
        <v>0.02</v>
      </c>
    </row>
    <row r="13" ht="13.2" spans="1:8">
      <c r="A13" s="2" t="s">
        <v>66</v>
      </c>
      <c r="B13" s="2">
        <v>0.02</v>
      </c>
      <c r="C13" s="2">
        <v>0.03</v>
      </c>
      <c r="D13" s="2">
        <v>0.03</v>
      </c>
      <c r="E13" s="2">
        <v>0.03</v>
      </c>
      <c r="F13" s="2">
        <v>0.03</v>
      </c>
      <c r="G13" s="2">
        <v>0.02</v>
      </c>
      <c r="H13" s="2">
        <v>0.05</v>
      </c>
    </row>
    <row r="14" ht="13.2" spans="1:8">
      <c r="A14" s="2" t="s">
        <v>67</v>
      </c>
      <c r="B14" s="2">
        <v>0.03</v>
      </c>
      <c r="C14" s="2">
        <v>0.04</v>
      </c>
      <c r="D14" s="2">
        <v>0.11</v>
      </c>
      <c r="E14" s="2">
        <v>0.17</v>
      </c>
      <c r="F14" s="2">
        <v>0.24</v>
      </c>
      <c r="G14" s="2">
        <v>0.35</v>
      </c>
      <c r="H14" s="2">
        <v>0.15</v>
      </c>
    </row>
    <row r="15" ht="13.2" spans="1:8">
      <c r="A15" s="2" t="s">
        <v>68</v>
      </c>
      <c r="B15" s="2">
        <v>0.07</v>
      </c>
      <c r="C15" s="2">
        <v>0.31</v>
      </c>
      <c r="D15" s="2">
        <v>0.49</v>
      </c>
      <c r="E15" s="2">
        <v>0.75</v>
      </c>
      <c r="F15" s="2">
        <v>0.7</v>
      </c>
      <c r="G15" s="2">
        <v>0.6</v>
      </c>
      <c r="H15" s="2">
        <v>0.55</v>
      </c>
    </row>
    <row r="16" ht="13.2" spans="1:8">
      <c r="A16" s="2" t="s">
        <v>69</v>
      </c>
      <c r="B16" s="2">
        <v>0.14</v>
      </c>
      <c r="C16" s="2">
        <v>0.35</v>
      </c>
      <c r="D16" s="2">
        <v>0.55</v>
      </c>
      <c r="E16" s="2">
        <v>0.72</v>
      </c>
      <c r="F16" s="2">
        <v>0.7</v>
      </c>
      <c r="G16" s="2">
        <v>0.65</v>
      </c>
      <c r="H16" s="2">
        <v>0.6</v>
      </c>
    </row>
    <row r="17" ht="13.2" spans="1:8">
      <c r="A17" s="2" t="s">
        <v>70</v>
      </c>
      <c r="B17" s="2">
        <v>0.01</v>
      </c>
      <c r="C17" s="2">
        <v>0.01</v>
      </c>
      <c r="D17" s="2">
        <v>0.01</v>
      </c>
      <c r="E17" s="2">
        <v>0.01</v>
      </c>
      <c r="F17" s="2">
        <v>0.02</v>
      </c>
      <c r="G17" s="2">
        <v>0.02</v>
      </c>
      <c r="H17" s="2">
        <v>0.01</v>
      </c>
    </row>
    <row r="18" ht="13.2" spans="1:8">
      <c r="A18" s="2" t="s">
        <v>71</v>
      </c>
      <c r="B18" s="2">
        <v>0.01</v>
      </c>
      <c r="C18" s="2">
        <v>0.01</v>
      </c>
      <c r="D18" s="2">
        <v>0.01</v>
      </c>
      <c r="E18" s="2">
        <v>0.02</v>
      </c>
      <c r="F18" s="2">
        <v>0.02</v>
      </c>
      <c r="G18" s="2">
        <v>0.03</v>
      </c>
      <c r="H18" s="2">
        <v>0.01</v>
      </c>
    </row>
    <row r="19" ht="13.2" spans="1:9">
      <c r="A19" s="2" t="s">
        <v>72</v>
      </c>
      <c r="B19" s="2">
        <v>0.14</v>
      </c>
      <c r="C19" s="2">
        <v>0.17</v>
      </c>
      <c r="D19" s="2">
        <v>0.36</v>
      </c>
      <c r="E19" s="2">
        <v>0.47</v>
      </c>
      <c r="F19" s="2">
        <v>0.51</v>
      </c>
      <c r="G19" s="2">
        <v>0.61</v>
      </c>
      <c r="H19" s="2">
        <v>0.4</v>
      </c>
      <c r="I19">
        <f t="shared" ref="I19:I22" si="0">0.09*H19</f>
        <v>0.036</v>
      </c>
    </row>
    <row r="20" ht="13.2" spans="1:9">
      <c r="A20" s="2" t="s">
        <v>73</v>
      </c>
      <c r="B20" s="2">
        <v>0.2</v>
      </c>
      <c r="C20" s="2">
        <v>0.29</v>
      </c>
      <c r="D20" s="2">
        <v>0.66</v>
      </c>
      <c r="E20" s="2">
        <v>0.8</v>
      </c>
      <c r="F20" s="2">
        <v>0.89</v>
      </c>
      <c r="G20" s="2">
        <v>1.02</v>
      </c>
      <c r="H20" s="2">
        <v>0.65</v>
      </c>
      <c r="I20">
        <f t="shared" si="0"/>
        <v>0.0585</v>
      </c>
    </row>
    <row r="21" ht="13.2" spans="1:9">
      <c r="A21" s="2" t="s">
        <v>74</v>
      </c>
      <c r="B21" s="2">
        <v>0.25</v>
      </c>
      <c r="C21" s="2">
        <v>0.47</v>
      </c>
      <c r="D21" s="2">
        <v>0.83</v>
      </c>
      <c r="E21" s="2">
        <v>0.82</v>
      </c>
      <c r="F21" s="2">
        <v>0.92</v>
      </c>
      <c r="G21" s="2">
        <v>1.04</v>
      </c>
      <c r="H21" s="2">
        <v>0.75</v>
      </c>
      <c r="I21">
        <f t="shared" si="0"/>
        <v>0.0675</v>
      </c>
    </row>
    <row r="22" ht="13.2" spans="1:9">
      <c r="A22" s="2" t="s">
        <v>29</v>
      </c>
      <c r="B22" s="2">
        <v>0.39</v>
      </c>
      <c r="C22" s="2">
        <v>0.61</v>
      </c>
      <c r="D22" s="2">
        <v>0.91</v>
      </c>
      <c r="E22" s="2">
        <v>0.79</v>
      </c>
      <c r="F22" s="2">
        <v>0.95</v>
      </c>
      <c r="G22" s="2">
        <v>1.03</v>
      </c>
      <c r="H22" s="2">
        <v>0.8</v>
      </c>
      <c r="I22">
        <f t="shared" si="0"/>
        <v>0.072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Calculator</vt:lpstr>
      <vt:lpstr>Material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SEVENTEEN CARAT</dc:creator>
  <cp:lastModifiedBy>kansa</cp:lastModifiedBy>
  <dcterms:created xsi:type="dcterms:W3CDTF">2021-06-18T21:05:00Z</dcterms:created>
  <dcterms:modified xsi:type="dcterms:W3CDTF">2025-01-07T06:22:03Z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6D6C9F699F724873B8FEB8D284AB19AC_12</vt:lpwstr>
  </property>
  <property fmtid="{D5CDD505-2E9C-101B-9397-08002B2CF9AE}" pid="3" name="KSOProductBuildVer">
    <vt:lpwstr>1033-12.2.0.19805</vt:lpwstr>
  </property>
</Properties>
</file>