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3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\solaire\"/>
    </mc:Choice>
  </mc:AlternateContent>
  <xr:revisionPtr revIDLastSave="0" documentId="13_ncr:1_{03AD5D2E-D014-4B00-9EEC-026BB1938FED}" xr6:coauthVersionLast="47" xr6:coauthVersionMax="47" xr10:uidLastSave="{00000000-0000-0000-0000-000000000000}"/>
  <bookViews>
    <workbookView xWindow="-60" yWindow="-60" windowWidth="21720" windowHeight="12900" tabRatio="604" activeTab="3" xr2:uid="{2A6A5F1A-CF4D-46AB-B585-C345C978459E}"/>
  </bookViews>
  <sheets>
    <sheet name="Solaire" sheetId="2" r:id="rId1"/>
    <sheet name="Meteo" sheetId="3" r:id="rId2"/>
    <sheet name="Data Meteo" sheetId="19" r:id="rId3"/>
    <sheet name="Data Pointage" sheetId="20" r:id="rId4"/>
    <sheet name="Data Coupure" sheetId="21" r:id="rId5"/>
    <sheet name="Coupure" sheetId="5" r:id="rId6"/>
    <sheet name="Nombre Moyenne" sheetId="13" r:id="rId7"/>
    <sheet name="Consommation Moyenne" sheetId="18" r:id="rId8"/>
    <sheet name="Pointage" sheetId="4" r:id="rId9"/>
  </sheets>
  <calcPr calcId="191029"/>
  <pivotCaches>
    <pivotCache cacheId="1" r:id="rId10"/>
    <pivotCache cacheId="2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20" l="1"/>
  <c r="G4" i="20"/>
  <c r="G2" i="20"/>
  <c r="D18" i="13"/>
  <c r="D17" i="13"/>
  <c r="D16" i="13"/>
  <c r="C52" i="13"/>
  <c r="C53" i="13"/>
  <c r="C54" i="13"/>
  <c r="C75" i="13"/>
  <c r="D19" i="13" l="1"/>
  <c r="C76" i="13"/>
  <c r="C77" i="13"/>
  <c r="C98" i="13"/>
  <c r="C99" i="13"/>
  <c r="C100" i="13"/>
  <c r="E77" i="13" l="1"/>
  <c r="E76" i="13"/>
  <c r="E75" i="13"/>
  <c r="E78" i="13" s="1"/>
  <c r="N20" i="2"/>
  <c r="N21" i="2"/>
  <c r="N22" i="2"/>
  <c r="N23" i="2"/>
  <c r="N24" i="2"/>
  <c r="N25" i="2"/>
  <c r="N26" i="2"/>
  <c r="N27" i="2"/>
  <c r="N28" i="2"/>
  <c r="N19" i="2"/>
  <c r="Q19" i="2" s="1"/>
  <c r="B20" i="2"/>
  <c r="B21" i="2"/>
  <c r="B22" i="2"/>
  <c r="B23" i="2"/>
  <c r="B24" i="2"/>
  <c r="B25" i="2"/>
  <c r="E25" i="2" s="1"/>
  <c r="B26" i="2"/>
  <c r="E26" i="2" s="1"/>
  <c r="B27" i="2"/>
  <c r="E27" i="2" s="1"/>
  <c r="B28" i="2"/>
  <c r="E28" i="2" s="1"/>
  <c r="B19" i="2"/>
  <c r="M32" i="5"/>
  <c r="M2" i="5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E20" i="2"/>
  <c r="E21" i="2"/>
  <c r="E22" i="2"/>
  <c r="E23" i="2"/>
  <c r="E24" i="2"/>
  <c r="J32" i="5"/>
  <c r="B32" i="5"/>
  <c r="C32" i="5"/>
  <c r="D32" i="5"/>
  <c r="E32" i="5"/>
  <c r="F32" i="5"/>
  <c r="H32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2" i="5"/>
  <c r="K32" i="5" s="1"/>
  <c r="T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32" i="2"/>
  <c r="S32" i="2" s="1"/>
  <c r="I2" i="5" l="1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2" i="5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2" i="4"/>
  <c r="D20" i="2"/>
  <c r="S50" i="2"/>
  <c r="S46" i="2"/>
  <c r="M34" i="2"/>
  <c r="M35" i="2" s="1"/>
  <c r="M36" i="2" s="1"/>
  <c r="M37" i="2" s="1"/>
  <c r="M38" i="2" s="1"/>
  <c r="M39" i="2" s="1"/>
  <c r="M40" i="2" s="1"/>
  <c r="M41" i="2" s="1"/>
  <c r="M42" i="2" s="1"/>
  <c r="M43" i="2" s="1"/>
  <c r="M44" i="2" s="1"/>
  <c r="M45" i="2" s="1"/>
  <c r="M46" i="2" s="1"/>
  <c r="M47" i="2" s="1"/>
  <c r="M48" i="2" s="1"/>
  <c r="M49" i="2" s="1"/>
  <c r="M50" i="2" s="1"/>
  <c r="S33" i="2"/>
  <c r="P20" i="2"/>
  <c r="P21" i="2"/>
  <c r="P22" i="2"/>
  <c r="P23" i="2"/>
  <c r="P24" i="2"/>
  <c r="P25" i="2"/>
  <c r="P26" i="2"/>
  <c r="P27" i="2"/>
  <c r="P28" i="2"/>
  <c r="P19" i="2"/>
  <c r="O15" i="2"/>
  <c r="Q20" i="2"/>
  <c r="Q21" i="2"/>
  <c r="Q22" i="2"/>
  <c r="Q23" i="2"/>
  <c r="Q24" i="2"/>
  <c r="Q25" i="2"/>
  <c r="Q26" i="2"/>
  <c r="Q27" i="2"/>
  <c r="Q28" i="2"/>
  <c r="F19" i="2"/>
  <c r="R19" i="2"/>
  <c r="T19" i="2" s="1"/>
  <c r="S15" i="2"/>
  <c r="R15" i="2"/>
  <c r="T13" i="2"/>
  <c r="T12" i="2"/>
  <c r="F15" i="2"/>
  <c r="G15" i="2"/>
  <c r="E19" i="2"/>
  <c r="I32" i="5" l="1"/>
  <c r="G32" i="5"/>
  <c r="S47" i="2"/>
  <c r="S44" i="2"/>
  <c r="S49" i="2"/>
  <c r="S45" i="2"/>
  <c r="S43" i="2"/>
  <c r="S42" i="2"/>
  <c r="S41" i="2"/>
  <c r="S39" i="2"/>
  <c r="S38" i="2"/>
  <c r="S37" i="2"/>
  <c r="S36" i="2"/>
  <c r="S35" i="2"/>
  <c r="S34" i="2"/>
  <c r="T14" i="2"/>
  <c r="T15" i="2" s="1"/>
  <c r="S40" i="2"/>
  <c r="S48" i="2"/>
  <c r="R33" i="2"/>
  <c r="T33" i="2" s="1"/>
  <c r="S26" i="2"/>
  <c r="S19" i="2"/>
  <c r="R20" i="2" s="1"/>
  <c r="T20" i="2" s="1"/>
  <c r="S21" i="2"/>
  <c r="S24" i="2"/>
  <c r="S23" i="2"/>
  <c r="S22" i="2"/>
  <c r="S25" i="2"/>
  <c r="S27" i="2"/>
  <c r="S20" i="2"/>
  <c r="S28" i="2"/>
  <c r="B32" i="2"/>
  <c r="E32" i="2" s="1"/>
  <c r="H19" i="2"/>
  <c r="H32" i="2"/>
  <c r="D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D34" i="2"/>
  <c r="D35" i="2"/>
  <c r="D36" i="2"/>
  <c r="D37" i="2"/>
  <c r="G37" i="2" s="1"/>
  <c r="D38" i="2"/>
  <c r="D39" i="2"/>
  <c r="D40" i="2"/>
  <c r="D41" i="2"/>
  <c r="G41" i="2" s="1"/>
  <c r="D42" i="2"/>
  <c r="D43" i="2"/>
  <c r="D44" i="2"/>
  <c r="D45" i="2"/>
  <c r="D46" i="2"/>
  <c r="D47" i="2"/>
  <c r="D48" i="2"/>
  <c r="D49" i="2"/>
  <c r="D50" i="2"/>
  <c r="A34" i="2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D33" i="2"/>
  <c r="C15" i="2"/>
  <c r="D19" i="2"/>
  <c r="H13" i="2"/>
  <c r="H14" i="2"/>
  <c r="R34" i="2" l="1"/>
  <c r="T34" i="2" s="1"/>
  <c r="G49" i="2"/>
  <c r="G50" i="2"/>
  <c r="R21" i="2"/>
  <c r="T21" i="2" s="1"/>
  <c r="G40" i="2"/>
  <c r="H15" i="2"/>
  <c r="G39" i="2"/>
  <c r="G35" i="2"/>
  <c r="G36" i="2"/>
  <c r="G38" i="2"/>
  <c r="G45" i="2"/>
  <c r="G47" i="2"/>
  <c r="G32" i="2"/>
  <c r="F33" i="2" s="1"/>
  <c r="H33" i="2" s="1"/>
  <c r="G42" i="2"/>
  <c r="G19" i="2"/>
  <c r="G43" i="2"/>
  <c r="G34" i="2"/>
  <c r="G48" i="2"/>
  <c r="G46" i="2"/>
  <c r="G44" i="2"/>
  <c r="G33" i="2"/>
  <c r="D26" i="2"/>
  <c r="D21" i="2"/>
  <c r="D22" i="2"/>
  <c r="D23" i="2"/>
  <c r="J23" i="2" s="1"/>
  <c r="D24" i="2"/>
  <c r="D25" i="2"/>
  <c r="D27" i="2"/>
  <c r="D28" i="2"/>
  <c r="R35" i="2" l="1"/>
  <c r="T35" i="2" s="1"/>
  <c r="R22" i="2"/>
  <c r="T22" i="2" s="1"/>
  <c r="F20" i="2"/>
  <c r="F34" i="2"/>
  <c r="F35" i="2" s="1"/>
  <c r="G20" i="2"/>
  <c r="G25" i="2"/>
  <c r="G24" i="2"/>
  <c r="G21" i="2"/>
  <c r="G23" i="2"/>
  <c r="G28" i="2"/>
  <c r="G27" i="2"/>
  <c r="G26" i="2"/>
  <c r="G22" i="2"/>
  <c r="R36" i="2" l="1"/>
  <c r="T36" i="2" s="1"/>
  <c r="R23" i="2"/>
  <c r="T23" i="2" s="1"/>
  <c r="F21" i="2"/>
  <c r="F22" i="2" s="1"/>
  <c r="H34" i="2"/>
  <c r="F36" i="2"/>
  <c r="H35" i="2"/>
  <c r="R24" i="2" l="1"/>
  <c r="T24" i="2" s="1"/>
  <c r="R37" i="2"/>
  <c r="T37" i="2" s="1"/>
  <c r="F23" i="2"/>
  <c r="F24" i="2" s="1"/>
  <c r="H22" i="2"/>
  <c r="F37" i="2"/>
  <c r="H36" i="2"/>
  <c r="H20" i="2"/>
  <c r="R25" i="2" l="1"/>
  <c r="T25" i="2" s="1"/>
  <c r="R38" i="2"/>
  <c r="T38" i="2" s="1"/>
  <c r="F25" i="2"/>
  <c r="F26" i="2" s="1"/>
  <c r="F27" i="2" s="1"/>
  <c r="F28" i="2" s="1"/>
  <c r="H24" i="2"/>
  <c r="F38" i="2"/>
  <c r="H37" i="2"/>
  <c r="H21" i="2"/>
  <c r="R26" i="2" l="1"/>
  <c r="T26" i="2" s="1"/>
  <c r="R39" i="2"/>
  <c r="T39" i="2" s="1"/>
  <c r="F39" i="2"/>
  <c r="H38" i="2"/>
  <c r="R27" i="2" l="1"/>
  <c r="T27" i="2" s="1"/>
  <c r="R40" i="2"/>
  <c r="T40" i="2" s="1"/>
  <c r="F40" i="2"/>
  <c r="H39" i="2"/>
  <c r="H23" i="2"/>
  <c r="R28" i="2" l="1"/>
  <c r="T28" i="2" s="1"/>
  <c r="R41" i="2"/>
  <c r="T41" i="2" s="1"/>
  <c r="F41" i="2"/>
  <c r="H40" i="2"/>
  <c r="R42" i="2" l="1"/>
  <c r="T42" i="2" s="1"/>
  <c r="F42" i="2"/>
  <c r="H41" i="2"/>
  <c r="H25" i="2"/>
  <c r="R43" i="2" l="1"/>
  <c r="T43" i="2" s="1"/>
  <c r="F43" i="2"/>
  <c r="H42" i="2"/>
  <c r="H26" i="2"/>
  <c r="R44" i="2" l="1"/>
  <c r="T44" i="2" s="1"/>
  <c r="F44" i="2"/>
  <c r="H43" i="2"/>
  <c r="H28" i="2"/>
  <c r="H27" i="2"/>
  <c r="R45" i="2" l="1"/>
  <c r="T45" i="2" s="1"/>
  <c r="F45" i="2"/>
  <c r="H44" i="2"/>
  <c r="R46" i="2" l="1"/>
  <c r="T46" i="2" s="1"/>
  <c r="F46" i="2"/>
  <c r="H45" i="2"/>
  <c r="R47" i="2" l="1"/>
  <c r="T47" i="2" s="1"/>
  <c r="F47" i="2"/>
  <c r="H46" i="2"/>
  <c r="R48" i="2" l="1"/>
  <c r="T48" i="2" s="1"/>
  <c r="F48" i="2"/>
  <c r="H47" i="2"/>
  <c r="R49" i="2" l="1"/>
  <c r="T49" i="2" s="1"/>
  <c r="F49" i="2"/>
  <c r="H48" i="2"/>
  <c r="R50" i="2" l="1"/>
  <c r="T50" i="2" s="1"/>
  <c r="F50" i="2"/>
  <c r="H50" i="2" s="1"/>
  <c r="H49" i="2"/>
</calcChain>
</file>

<file path=xl/sharedStrings.xml><?xml version="1.0" encoding="utf-8"?>
<sst xmlns="http://schemas.openxmlformats.org/spreadsheetml/2006/main" count="1167" uniqueCount="612">
  <si>
    <t>Panneau</t>
  </si>
  <si>
    <t>Nom</t>
  </si>
  <si>
    <t>Capacite</t>
  </si>
  <si>
    <t>Puissance</t>
  </si>
  <si>
    <t>P1</t>
  </si>
  <si>
    <t>P2</t>
  </si>
  <si>
    <t>Secteur</t>
  </si>
  <si>
    <t>Secteur 1</t>
  </si>
  <si>
    <t>Secteur 2</t>
  </si>
  <si>
    <t>ID</t>
  </si>
  <si>
    <t>PA001</t>
  </si>
  <si>
    <t>PA002</t>
  </si>
  <si>
    <t>SEC001</t>
  </si>
  <si>
    <t>SEC002</t>
  </si>
  <si>
    <t>Salle</t>
  </si>
  <si>
    <t>S1</t>
  </si>
  <si>
    <t>S2</t>
  </si>
  <si>
    <t>S3</t>
  </si>
  <si>
    <t>S5</t>
  </si>
  <si>
    <t>SAL001</t>
  </si>
  <si>
    <t>SAL002</t>
  </si>
  <si>
    <t>SAL003</t>
  </si>
  <si>
    <t>SAL004</t>
  </si>
  <si>
    <t>SAL005</t>
  </si>
  <si>
    <t>Heure</t>
  </si>
  <si>
    <t>Luminosité</t>
  </si>
  <si>
    <t>Nbr étudiant</t>
  </si>
  <si>
    <t>Matin</t>
  </si>
  <si>
    <t>Après-midi</t>
  </si>
  <si>
    <t>Consommation</t>
  </si>
  <si>
    <t>Reste</t>
  </si>
  <si>
    <t>Coupure</t>
  </si>
  <si>
    <t>Consommation par jour</t>
  </si>
  <si>
    <t>Donnée statique</t>
  </si>
  <si>
    <t>Donnée calculée</t>
  </si>
  <si>
    <t>Debut</t>
  </si>
  <si>
    <t>Fin</t>
  </si>
  <si>
    <t>Date</t>
  </si>
  <si>
    <t>Nombre</t>
  </si>
  <si>
    <t>Total</t>
  </si>
  <si>
    <t>MET0001</t>
  </si>
  <si>
    <t>MET0002</t>
  </si>
  <si>
    <t>MET0003</t>
  </si>
  <si>
    <t>MET0004</t>
  </si>
  <si>
    <t>MET0005</t>
  </si>
  <si>
    <t>MET0006</t>
  </si>
  <si>
    <t>MET0007</t>
  </si>
  <si>
    <t>MET0008</t>
  </si>
  <si>
    <t>MET0009</t>
  </si>
  <si>
    <t>MET0010</t>
  </si>
  <si>
    <t>POIN001</t>
  </si>
  <si>
    <t>POIN002</t>
  </si>
  <si>
    <t>POIN003</t>
  </si>
  <si>
    <t>POIN004</t>
  </si>
  <si>
    <t>MET0011</t>
  </si>
  <si>
    <t>MET0012</t>
  </si>
  <si>
    <t>MET0013</t>
  </si>
  <si>
    <t>MET0014</t>
  </si>
  <si>
    <t>MET0015</t>
  </si>
  <si>
    <t>MET0016</t>
  </si>
  <si>
    <t>MET0017</t>
  </si>
  <si>
    <t>MET0018</t>
  </si>
  <si>
    <t>MET0019</t>
  </si>
  <si>
    <t>MET0020</t>
  </si>
  <si>
    <t>MET0021</t>
  </si>
  <si>
    <t>MET0022</t>
  </si>
  <si>
    <t>MET0023</t>
  </si>
  <si>
    <t>MET0024</t>
  </si>
  <si>
    <t>MET0025</t>
  </si>
  <si>
    <t>MET0026</t>
  </si>
  <si>
    <t>MET0027</t>
  </si>
  <si>
    <t>MET0028</t>
  </si>
  <si>
    <t>MET0029</t>
  </si>
  <si>
    <t>MET0030</t>
  </si>
  <si>
    <t>MET0031</t>
  </si>
  <si>
    <t>MET0032</t>
  </si>
  <si>
    <t>MET0033</t>
  </si>
  <si>
    <t>MET0034</t>
  </si>
  <si>
    <t>MET0035</t>
  </si>
  <si>
    <t>MET0036</t>
  </si>
  <si>
    <t>MET0037</t>
  </si>
  <si>
    <t>MET0038</t>
  </si>
  <si>
    <t>MET0039</t>
  </si>
  <si>
    <t>MET0040</t>
  </si>
  <si>
    <t>MET0041</t>
  </si>
  <si>
    <t>MET0042</t>
  </si>
  <si>
    <t>MET0043</t>
  </si>
  <si>
    <t>MET0044</t>
  </si>
  <si>
    <t>MET0045</t>
  </si>
  <si>
    <t>MET0046</t>
  </si>
  <si>
    <t>MET0047</t>
  </si>
  <si>
    <t>MET0048</t>
  </si>
  <si>
    <t>MET0049</t>
  </si>
  <si>
    <t>MET0050</t>
  </si>
  <si>
    <t>MET0051</t>
  </si>
  <si>
    <t>MET0052</t>
  </si>
  <si>
    <t>MET0053</t>
  </si>
  <si>
    <t>MET0054</t>
  </si>
  <si>
    <t>MET0055</t>
  </si>
  <si>
    <t>MET0056</t>
  </si>
  <si>
    <t>MET0057</t>
  </si>
  <si>
    <t>MET0058</t>
  </si>
  <si>
    <t>MET0059</t>
  </si>
  <si>
    <t>MET0060</t>
  </si>
  <si>
    <t>MET0061</t>
  </si>
  <si>
    <t>MET0062</t>
  </si>
  <si>
    <t>MET0063</t>
  </si>
  <si>
    <t>MET0064</t>
  </si>
  <si>
    <t>MET0065</t>
  </si>
  <si>
    <t>MET0066</t>
  </si>
  <si>
    <t>MET0067</t>
  </si>
  <si>
    <t>MET0068</t>
  </si>
  <si>
    <t>MET0069</t>
  </si>
  <si>
    <t>MET0070</t>
  </si>
  <si>
    <t>MET0071</t>
  </si>
  <si>
    <t>MET0072</t>
  </si>
  <si>
    <t>MET0073</t>
  </si>
  <si>
    <t>MET0074</t>
  </si>
  <si>
    <t>MET0075</t>
  </si>
  <si>
    <t>MET0076</t>
  </si>
  <si>
    <t>MET0077</t>
  </si>
  <si>
    <t>MET0078</t>
  </si>
  <si>
    <t>MET0079</t>
  </si>
  <si>
    <t>MET0080</t>
  </si>
  <si>
    <t>MET0081</t>
  </si>
  <si>
    <t>MET0082</t>
  </si>
  <si>
    <t>MET0083</t>
  </si>
  <si>
    <t>MET0084</t>
  </si>
  <si>
    <t>MET0085</t>
  </si>
  <si>
    <t>MET0086</t>
  </si>
  <si>
    <t>MET0087</t>
  </si>
  <si>
    <t>MET0088</t>
  </si>
  <si>
    <t>MET0089</t>
  </si>
  <si>
    <t>MET0090</t>
  </si>
  <si>
    <t>MET0091</t>
  </si>
  <si>
    <t>MET0092</t>
  </si>
  <si>
    <t>MET0093</t>
  </si>
  <si>
    <t>MET0094</t>
  </si>
  <si>
    <t>MET0095</t>
  </si>
  <si>
    <t>MET0096</t>
  </si>
  <si>
    <t>MET0097</t>
  </si>
  <si>
    <t>MET0098</t>
  </si>
  <si>
    <t>MET0099</t>
  </si>
  <si>
    <t>MET0100</t>
  </si>
  <si>
    <t>MET0101</t>
  </si>
  <si>
    <t>MET0102</t>
  </si>
  <si>
    <t>MET0103</t>
  </si>
  <si>
    <t>MET0104</t>
  </si>
  <si>
    <t>MET0105</t>
  </si>
  <si>
    <t>MET0106</t>
  </si>
  <si>
    <t>MET0107</t>
  </si>
  <si>
    <t>MET0108</t>
  </si>
  <si>
    <t>MET0109</t>
  </si>
  <si>
    <t>MET0110</t>
  </si>
  <si>
    <t>MET0111</t>
  </si>
  <si>
    <t>MET0112</t>
  </si>
  <si>
    <t>MET0113</t>
  </si>
  <si>
    <t>MET0114</t>
  </si>
  <si>
    <t>MET0115</t>
  </si>
  <si>
    <t>MET0116</t>
  </si>
  <si>
    <t>MET0117</t>
  </si>
  <si>
    <t>MET0118</t>
  </si>
  <si>
    <t>MET0119</t>
  </si>
  <si>
    <t>MET0120</t>
  </si>
  <si>
    <t>MET0121</t>
  </si>
  <si>
    <t>MET0122</t>
  </si>
  <si>
    <t>MET0123</t>
  </si>
  <si>
    <t>MET0124</t>
  </si>
  <si>
    <t>MET0125</t>
  </si>
  <si>
    <t>MET0126</t>
  </si>
  <si>
    <t>MET0127</t>
  </si>
  <si>
    <t>MET0128</t>
  </si>
  <si>
    <t>MET0129</t>
  </si>
  <si>
    <t>MET0130</t>
  </si>
  <si>
    <t>MET0131</t>
  </si>
  <si>
    <t>MET0132</t>
  </si>
  <si>
    <t>MET0133</t>
  </si>
  <si>
    <t>MET0134</t>
  </si>
  <si>
    <t>MET0135</t>
  </si>
  <si>
    <t>MET0136</t>
  </si>
  <si>
    <t>MET0137</t>
  </si>
  <si>
    <t>MET0138</t>
  </si>
  <si>
    <t>MET0139</t>
  </si>
  <si>
    <t>MET0140</t>
  </si>
  <si>
    <t>MET0141</t>
  </si>
  <si>
    <t>MET0142</t>
  </si>
  <si>
    <t>MET0143</t>
  </si>
  <si>
    <t>MET0144</t>
  </si>
  <si>
    <t>MET0145</t>
  </si>
  <si>
    <t>MET0146</t>
  </si>
  <si>
    <t>MET0147</t>
  </si>
  <si>
    <t>MET0148</t>
  </si>
  <si>
    <t>MET0149</t>
  </si>
  <si>
    <t>MET0150</t>
  </si>
  <si>
    <t>MET0151</t>
  </si>
  <si>
    <t>MET0152</t>
  </si>
  <si>
    <t>MET0153</t>
  </si>
  <si>
    <t>MET0154</t>
  </si>
  <si>
    <t>MET0155</t>
  </si>
  <si>
    <t>MET0156</t>
  </si>
  <si>
    <t>MET0157</t>
  </si>
  <si>
    <t>MET0158</t>
  </si>
  <si>
    <t>MET0159</t>
  </si>
  <si>
    <t>MET0160</t>
  </si>
  <si>
    <t>MET0161</t>
  </si>
  <si>
    <t>MET0162</t>
  </si>
  <si>
    <t>MET0163</t>
  </si>
  <si>
    <t>MET0164</t>
  </si>
  <si>
    <t>MET0165</t>
  </si>
  <si>
    <t>MET0166</t>
  </si>
  <si>
    <t>MET0167</t>
  </si>
  <si>
    <t>MET0168</t>
  </si>
  <si>
    <t>MET0169</t>
  </si>
  <si>
    <t>MET0170</t>
  </si>
  <si>
    <t>POIN005</t>
  </si>
  <si>
    <t>POIN006</t>
  </si>
  <si>
    <t>POIN007</t>
  </si>
  <si>
    <t>POIN008</t>
  </si>
  <si>
    <t>POIN009</t>
  </si>
  <si>
    <t>POIN010</t>
  </si>
  <si>
    <t>POIN011</t>
  </si>
  <si>
    <t>POIN012</t>
  </si>
  <si>
    <t>POIN013</t>
  </si>
  <si>
    <t>POIN014</t>
  </si>
  <si>
    <t>POIN015</t>
  </si>
  <si>
    <t>POIN016</t>
  </si>
  <si>
    <t>POIN017</t>
  </si>
  <si>
    <t>POIN018</t>
  </si>
  <si>
    <t>POIN019</t>
  </si>
  <si>
    <t>POIN020</t>
  </si>
  <si>
    <t>POIN021</t>
  </si>
  <si>
    <t>POIN022</t>
  </si>
  <si>
    <t>POIN023</t>
  </si>
  <si>
    <t>POIN024</t>
  </si>
  <si>
    <t>POIN025</t>
  </si>
  <si>
    <t>POIN026</t>
  </si>
  <si>
    <t>POIN027</t>
  </si>
  <si>
    <t>POIN028</t>
  </si>
  <si>
    <t>POIN029</t>
  </si>
  <si>
    <t>POIN030</t>
  </si>
  <si>
    <t>POIN031</t>
  </si>
  <si>
    <t>POIN032</t>
  </si>
  <si>
    <t>POIN033</t>
  </si>
  <si>
    <t>POIN034</t>
  </si>
  <si>
    <t>POIN035</t>
  </si>
  <si>
    <t>POIN036</t>
  </si>
  <si>
    <t>POIN037</t>
  </si>
  <si>
    <t>POIN038</t>
  </si>
  <si>
    <t>POIN039</t>
  </si>
  <si>
    <t>POIN040</t>
  </si>
  <si>
    <t>POIN041</t>
  </si>
  <si>
    <t>POIN042</t>
  </si>
  <si>
    <t>POIN043</t>
  </si>
  <si>
    <t>POIN044</t>
  </si>
  <si>
    <t>POIN045</t>
  </si>
  <si>
    <t>POIN046</t>
  </si>
  <si>
    <t>POIN047</t>
  </si>
  <si>
    <t>POIN048</t>
  </si>
  <si>
    <t>POIN049</t>
  </si>
  <si>
    <t>POIN050</t>
  </si>
  <si>
    <t>POIN051</t>
  </si>
  <si>
    <t>POIN052</t>
  </si>
  <si>
    <t>POIN053</t>
  </si>
  <si>
    <t>POIN054</t>
  </si>
  <si>
    <t>POIN055</t>
  </si>
  <si>
    <t>POIN056</t>
  </si>
  <si>
    <t>POIN057</t>
  </si>
  <si>
    <t>POIN058</t>
  </si>
  <si>
    <t>POIN059</t>
  </si>
  <si>
    <t>POIN060</t>
  </si>
  <si>
    <t>COUP001</t>
  </si>
  <si>
    <t>COUP002</t>
  </si>
  <si>
    <t>COUP003</t>
  </si>
  <si>
    <t>COUP004</t>
  </si>
  <si>
    <t>COUP005</t>
  </si>
  <si>
    <t>COUP006</t>
  </si>
  <si>
    <t>COUP007</t>
  </si>
  <si>
    <t>COUP008</t>
  </si>
  <si>
    <t>COUP009</t>
  </si>
  <si>
    <t>COUP010</t>
  </si>
  <si>
    <t>COUP011</t>
  </si>
  <si>
    <t>COUP012</t>
  </si>
  <si>
    <t>COUP013</t>
  </si>
  <si>
    <t>COUP014</t>
  </si>
  <si>
    <t>COUP015</t>
  </si>
  <si>
    <t>COUP016</t>
  </si>
  <si>
    <t>COUP017</t>
  </si>
  <si>
    <t>COUP018</t>
  </si>
  <si>
    <t>COUP019</t>
  </si>
  <si>
    <t>COUP020</t>
  </si>
  <si>
    <t>COUP021</t>
  </si>
  <si>
    <t>COUP022</t>
  </si>
  <si>
    <t>COUP023</t>
  </si>
  <si>
    <t>COUP024</t>
  </si>
  <si>
    <t>COUP025</t>
  </si>
  <si>
    <t>COUP026</t>
  </si>
  <si>
    <t>COUP027</t>
  </si>
  <si>
    <t>COUP028</t>
  </si>
  <si>
    <t>COUP029</t>
  </si>
  <si>
    <t>COUP030</t>
  </si>
  <si>
    <t>POIN061</t>
  </si>
  <si>
    <t>POIN062</t>
  </si>
  <si>
    <t>POIN063</t>
  </si>
  <si>
    <t>POIN064</t>
  </si>
  <si>
    <t>POIN065</t>
  </si>
  <si>
    <t>POIN066</t>
  </si>
  <si>
    <t>POIN067</t>
  </si>
  <si>
    <t>POIN068</t>
  </si>
  <si>
    <t>POIN069</t>
  </si>
  <si>
    <t>POIN070</t>
  </si>
  <si>
    <t>POIN071</t>
  </si>
  <si>
    <t>POIN072</t>
  </si>
  <si>
    <t>POIN073</t>
  </si>
  <si>
    <t>POIN074</t>
  </si>
  <si>
    <t>POIN075</t>
  </si>
  <si>
    <t>POIN076</t>
  </si>
  <si>
    <t>POIN077</t>
  </si>
  <si>
    <t>POIN078</t>
  </si>
  <si>
    <t>POIN079</t>
  </si>
  <si>
    <t>POIN080</t>
  </si>
  <si>
    <t>POIN081</t>
  </si>
  <si>
    <t>POIN082</t>
  </si>
  <si>
    <t>POIN083</t>
  </si>
  <si>
    <t>POIN084</t>
  </si>
  <si>
    <t>POIN085</t>
  </si>
  <si>
    <t>POIN086</t>
  </si>
  <si>
    <t>POIN087</t>
  </si>
  <si>
    <t>POIN088</t>
  </si>
  <si>
    <t>POIN089</t>
  </si>
  <si>
    <t>POIN090</t>
  </si>
  <si>
    <t>POIN091</t>
  </si>
  <si>
    <t>POIN092</t>
  </si>
  <si>
    <t>POIN093</t>
  </si>
  <si>
    <t>POIN094</t>
  </si>
  <si>
    <t>POIN095</t>
  </si>
  <si>
    <t>POIN096</t>
  </si>
  <si>
    <t>POIN097</t>
  </si>
  <si>
    <t>POIN098</t>
  </si>
  <si>
    <t>POIN099</t>
  </si>
  <si>
    <t>POIN100</t>
  </si>
  <si>
    <t>POIN101</t>
  </si>
  <si>
    <t>POIN102</t>
  </si>
  <si>
    <t>POIN103</t>
  </si>
  <si>
    <t>POIN104</t>
  </si>
  <si>
    <t>POIN105</t>
  </si>
  <si>
    <t>POIN106</t>
  </si>
  <si>
    <t>POIN107</t>
  </si>
  <si>
    <t>POIN108</t>
  </si>
  <si>
    <t>POIN109</t>
  </si>
  <si>
    <t>POIN110</t>
  </si>
  <si>
    <t>POIN111</t>
  </si>
  <si>
    <t>POIN112</t>
  </si>
  <si>
    <t>POIN113</t>
  </si>
  <si>
    <t>POIN114</t>
  </si>
  <si>
    <t>POIN115</t>
  </si>
  <si>
    <t>POIN116</t>
  </si>
  <si>
    <t>POIN117</t>
  </si>
  <si>
    <t>POIN118</t>
  </si>
  <si>
    <t>POIN119</t>
  </si>
  <si>
    <t>POIN120</t>
  </si>
  <si>
    <t>POIN121</t>
  </si>
  <si>
    <t>POIN122</t>
  </si>
  <si>
    <t>POIN123</t>
  </si>
  <si>
    <t>POIN124</t>
  </si>
  <si>
    <t>POIN125</t>
  </si>
  <si>
    <t>POIN126</t>
  </si>
  <si>
    <t>POIN127</t>
  </si>
  <si>
    <t>POIN128</t>
  </si>
  <si>
    <t>POIN129</t>
  </si>
  <si>
    <t>POIN130</t>
  </si>
  <si>
    <t>POIN131</t>
  </si>
  <si>
    <t>POIN132</t>
  </si>
  <si>
    <t>POIN133</t>
  </si>
  <si>
    <t>POIN134</t>
  </si>
  <si>
    <t>POIN135</t>
  </si>
  <si>
    <t>POIN136</t>
  </si>
  <si>
    <t>POIN137</t>
  </si>
  <si>
    <t>POIN138</t>
  </si>
  <si>
    <t>POIN139</t>
  </si>
  <si>
    <t>POIN140</t>
  </si>
  <si>
    <t>POIN141</t>
  </si>
  <si>
    <t>POIN142</t>
  </si>
  <si>
    <t>POIN143</t>
  </si>
  <si>
    <t>POIN144</t>
  </si>
  <si>
    <t>POIN145</t>
  </si>
  <si>
    <t>POIN146</t>
  </si>
  <si>
    <t>POIN147</t>
  </si>
  <si>
    <t>POIN148</t>
  </si>
  <si>
    <t>POIN149</t>
  </si>
  <si>
    <t>POIN150</t>
  </si>
  <si>
    <t>S4</t>
  </si>
  <si>
    <t>Adminisatration</t>
  </si>
  <si>
    <t>Étiquettes de lignes</t>
  </si>
  <si>
    <t>Total général</t>
  </si>
  <si>
    <t>Itération</t>
  </si>
  <si>
    <t>Jour</t>
  </si>
  <si>
    <t>Moyenne de Itération</t>
  </si>
  <si>
    <t>Lundi</t>
  </si>
  <si>
    <t>Mardi</t>
  </si>
  <si>
    <t>Mercredi</t>
  </si>
  <si>
    <t>Jeudi</t>
  </si>
  <si>
    <t>Vendredi</t>
  </si>
  <si>
    <t>Samedi</t>
  </si>
  <si>
    <t>Dimanche</t>
  </si>
  <si>
    <t>Somme</t>
  </si>
  <si>
    <t>Dichotomie</t>
  </si>
  <si>
    <t>Difference</t>
  </si>
  <si>
    <t>Moyenne de Dichotomie</t>
  </si>
  <si>
    <t>!</t>
  </si>
  <si>
    <t>Mirindra</t>
  </si>
  <si>
    <t>Difference2</t>
  </si>
  <si>
    <t>Mamisoa</t>
  </si>
  <si>
    <t>Difference3</t>
  </si>
  <si>
    <t>Moyenne de Nombre</t>
  </si>
  <si>
    <t>MET0171</t>
  </si>
  <si>
    <t>MET0172</t>
  </si>
  <si>
    <t>MET0173</t>
  </si>
  <si>
    <t>MET0174</t>
  </si>
  <si>
    <t>MET0175</t>
  </si>
  <si>
    <t>MET0176</t>
  </si>
  <si>
    <t>MET0177</t>
  </si>
  <si>
    <t>MET0178</t>
  </si>
  <si>
    <t>MET0179</t>
  </si>
  <si>
    <t>MET0180</t>
  </si>
  <si>
    <t>MET0181</t>
  </si>
  <si>
    <t>MET0182</t>
  </si>
  <si>
    <t>MET0183</t>
  </si>
  <si>
    <t>MET0184</t>
  </si>
  <si>
    <t>MET0185</t>
  </si>
  <si>
    <t>MET0186</t>
  </si>
  <si>
    <t>MET0187</t>
  </si>
  <si>
    <t>MET0188</t>
  </si>
  <si>
    <t>MET0189</t>
  </si>
  <si>
    <t>MET0190</t>
  </si>
  <si>
    <t>MET0191</t>
  </si>
  <si>
    <t>MET0192</t>
  </si>
  <si>
    <t>MET0193</t>
  </si>
  <si>
    <t>MET0194</t>
  </si>
  <si>
    <t>MET0195</t>
  </si>
  <si>
    <t>MET0196</t>
  </si>
  <si>
    <t>MET0197</t>
  </si>
  <si>
    <t>MET0198</t>
  </si>
  <si>
    <t>MET0199</t>
  </si>
  <si>
    <t>MET0200</t>
  </si>
  <si>
    <t>MET0201</t>
  </si>
  <si>
    <t>MET0202</t>
  </si>
  <si>
    <t>MET0203</t>
  </si>
  <si>
    <t>MET0204</t>
  </si>
  <si>
    <t>MET0205</t>
  </si>
  <si>
    <t>MET0206</t>
  </si>
  <si>
    <t>MET0207</t>
  </si>
  <si>
    <t>MET0208</t>
  </si>
  <si>
    <t>MET0209</t>
  </si>
  <si>
    <t>MET0210</t>
  </si>
  <si>
    <t>MET0211</t>
  </si>
  <si>
    <t>MET0212</t>
  </si>
  <si>
    <t>MET0213</t>
  </si>
  <si>
    <t>MET0214</t>
  </si>
  <si>
    <t>MET0215</t>
  </si>
  <si>
    <t>MET0216</t>
  </si>
  <si>
    <t>MET0217</t>
  </si>
  <si>
    <t>MET0218</t>
  </si>
  <si>
    <t>MET0219</t>
  </si>
  <si>
    <t>MET0220</t>
  </si>
  <si>
    <t>MET0221</t>
  </si>
  <si>
    <t>MET0222</t>
  </si>
  <si>
    <t>MET0223</t>
  </si>
  <si>
    <t>MET0224</t>
  </si>
  <si>
    <t>MET0225</t>
  </si>
  <si>
    <t>MET0226</t>
  </si>
  <si>
    <t>MET0227</t>
  </si>
  <si>
    <t>MET0228</t>
  </si>
  <si>
    <t>MET0229</t>
  </si>
  <si>
    <t>MET0230</t>
  </si>
  <si>
    <t>MET0231</t>
  </si>
  <si>
    <t>MET0232</t>
  </si>
  <si>
    <t>MET0233</t>
  </si>
  <si>
    <t>MET0234</t>
  </si>
  <si>
    <t>MET0235</t>
  </si>
  <si>
    <t>MET0236</t>
  </si>
  <si>
    <t>MET0237</t>
  </si>
  <si>
    <t>MET0238</t>
  </si>
  <si>
    <t>MET0239</t>
  </si>
  <si>
    <t>MET0240</t>
  </si>
  <si>
    <t>MET0241</t>
  </si>
  <si>
    <t>MET0242</t>
  </si>
  <si>
    <t>MET0243</t>
  </si>
  <si>
    <t>MET0244</t>
  </si>
  <si>
    <t>MET0245</t>
  </si>
  <si>
    <t>MET0246</t>
  </si>
  <si>
    <t>MET0247</t>
  </si>
  <si>
    <t>MET0248</t>
  </si>
  <si>
    <t>MET0249</t>
  </si>
  <si>
    <t>MET0250</t>
  </si>
  <si>
    <t>MET0251</t>
  </si>
  <si>
    <t>MET0252</t>
  </si>
  <si>
    <t>MET0253</t>
  </si>
  <si>
    <t>MET0254</t>
  </si>
  <si>
    <t>MET0255</t>
  </si>
  <si>
    <t>MET0256</t>
  </si>
  <si>
    <t>MET0257</t>
  </si>
  <si>
    <t>MET0258</t>
  </si>
  <si>
    <t>MET0259</t>
  </si>
  <si>
    <t>MET0260</t>
  </si>
  <si>
    <t>MET0261</t>
  </si>
  <si>
    <t>MET0262</t>
  </si>
  <si>
    <t>MET0263</t>
  </si>
  <si>
    <t>MET0264</t>
  </si>
  <si>
    <t>MET0265</t>
  </si>
  <si>
    <t>MET0266</t>
  </si>
  <si>
    <t>MET0267</t>
  </si>
  <si>
    <t>MET0268</t>
  </si>
  <si>
    <t>MET0269</t>
  </si>
  <si>
    <t>MET0270</t>
  </si>
  <si>
    <t>MET0271</t>
  </si>
  <si>
    <t>MET0272</t>
  </si>
  <si>
    <t>MET0273</t>
  </si>
  <si>
    <t>MET0274</t>
  </si>
  <si>
    <t>MET0275</t>
  </si>
  <si>
    <t>MET0276</t>
  </si>
  <si>
    <t>MET0277</t>
  </si>
  <si>
    <t>MET0278</t>
  </si>
  <si>
    <t>MET0279</t>
  </si>
  <si>
    <t>MET0280</t>
  </si>
  <si>
    <t>MET0281</t>
  </si>
  <si>
    <t>MET0282</t>
  </si>
  <si>
    <t>MET0283</t>
  </si>
  <si>
    <t>MET0284</t>
  </si>
  <si>
    <t>MET0285</t>
  </si>
  <si>
    <t>MET0286</t>
  </si>
  <si>
    <t>MET0287</t>
  </si>
  <si>
    <t>MET0288</t>
  </si>
  <si>
    <t>MET0289</t>
  </si>
  <si>
    <t>MET0290</t>
  </si>
  <si>
    <t>MET0291</t>
  </si>
  <si>
    <t>MET0292</t>
  </si>
  <si>
    <t>MET0293</t>
  </si>
  <si>
    <t>MET0294</t>
  </si>
  <si>
    <t>MET0295</t>
  </si>
  <si>
    <t>MET0296</t>
  </si>
  <si>
    <t>MET0297</t>
  </si>
  <si>
    <t>MET0298</t>
  </si>
  <si>
    <t>MET0299</t>
  </si>
  <si>
    <t>MET0300</t>
  </si>
  <si>
    <t>MET0301</t>
  </si>
  <si>
    <t>MET0302</t>
  </si>
  <si>
    <t>MET0303</t>
  </si>
  <si>
    <t>MET0304</t>
  </si>
  <si>
    <t>MET0305</t>
  </si>
  <si>
    <t>MET0306</t>
  </si>
  <si>
    <t>POIN00001</t>
  </si>
  <si>
    <t>POIN00002</t>
  </si>
  <si>
    <t>POIN00003</t>
  </si>
  <si>
    <t>POIN00004</t>
  </si>
  <si>
    <t>POIN00005</t>
  </si>
  <si>
    <t>POIN00006</t>
  </si>
  <si>
    <t>POIN00007</t>
  </si>
  <si>
    <t>POIN00008</t>
  </si>
  <si>
    <t>POIN00009</t>
  </si>
  <si>
    <t>POIN000010</t>
  </si>
  <si>
    <t>POIN00011</t>
  </si>
  <si>
    <t>POIN00012</t>
  </si>
  <si>
    <t>POIN00013</t>
  </si>
  <si>
    <t>POIN00014</t>
  </si>
  <si>
    <t>POIN00015</t>
  </si>
  <si>
    <t>POIN00016</t>
  </si>
  <si>
    <t>POIN000017</t>
  </si>
  <si>
    <t>POIN000018</t>
  </si>
  <si>
    <t>POIN000019</t>
  </si>
  <si>
    <t>POIN000020</t>
  </si>
  <si>
    <t>POIN00021</t>
  </si>
  <si>
    <t>POIN00022</t>
  </si>
  <si>
    <t>POIN00023</t>
  </si>
  <si>
    <t>POIN00024</t>
  </si>
  <si>
    <t>POIN00025</t>
  </si>
  <si>
    <t>POIN00026</t>
  </si>
  <si>
    <t>POIN000027</t>
  </si>
  <si>
    <t>POIN000028</t>
  </si>
  <si>
    <t>POIN000029</t>
  </si>
  <si>
    <t>POIN000030</t>
  </si>
  <si>
    <t>POIN00031</t>
  </si>
  <si>
    <t>POIN00032</t>
  </si>
  <si>
    <t>POIN00033</t>
  </si>
  <si>
    <t>POIN00034</t>
  </si>
  <si>
    <t>POIN00035</t>
  </si>
  <si>
    <t>POIN00036</t>
  </si>
  <si>
    <t>POIN000037</t>
  </si>
  <si>
    <t>POIN000038</t>
  </si>
  <si>
    <t>POIN000039</t>
  </si>
  <si>
    <t>POIN000040</t>
  </si>
  <si>
    <t>POIN00041</t>
  </si>
  <si>
    <t>POIN00042</t>
  </si>
  <si>
    <t>POIN00043</t>
  </si>
  <si>
    <t>POIN00044</t>
  </si>
  <si>
    <t>POIN00045</t>
  </si>
  <si>
    <t>POIN00046</t>
  </si>
  <si>
    <t>POIN000047</t>
  </si>
  <si>
    <t>POIN000048</t>
  </si>
  <si>
    <t>POIN000049</t>
  </si>
  <si>
    <t>POIN000050</t>
  </si>
  <si>
    <t>POIN00051</t>
  </si>
  <si>
    <t>POIN00052</t>
  </si>
  <si>
    <t>POIN00053</t>
  </si>
  <si>
    <t>POIN00054</t>
  </si>
  <si>
    <t>POIN00055</t>
  </si>
  <si>
    <t>POIN00056</t>
  </si>
  <si>
    <t>POIN000057</t>
  </si>
  <si>
    <t>POIN000058</t>
  </si>
  <si>
    <t>POIN000059</t>
  </si>
  <si>
    <t>POIN000060</t>
  </si>
  <si>
    <t>POIN00061</t>
  </si>
  <si>
    <t>POIN00062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</si>
</sst>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yyyy\-mm\-dd;@"/>
    <numFmt numFmtId="165" formatCode="[$-F400]h:mm:ss\ AM/PM"/>
    <numFmt numFmtId="166" formatCode="0.00;[Red]0.00"/>
  </numFmts>
  <fonts count="1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Verdana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6"/>
      <color rgb="FF212529"/>
      <name val="Monserrat"/>
    </font>
    <font>
      <sz val="11"/>
      <name val="Calibri"/>
      <family val="2"/>
      <scheme val="minor"/>
    </font>
    <font>
      <sz val="11"/>
      <color rgb="FF212529"/>
      <name val="Calibri"/>
      <family val="2"/>
      <scheme val="minor"/>
    </font>
    <font>
      <sz val="11"/>
      <color rgb="FF212529"/>
      <name val="Monserrat"/>
    </font>
    <font>
      <b/>
      <sz val="11"/>
      <color theme="0"/>
      <name val="Calibri"/>
      <family val="2"/>
      <scheme val="minor"/>
    </font>
    <font>
      <sz val="10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2" fillId="0" borderId="0"/>
    <xf numFmtId="43" fontId="3" fillId="0" borderId="0" applyFont="0" applyFill="0" applyBorder="0" applyAlignment="0" applyProtection="0"/>
  </cellStyleXfs>
  <cellXfs count="74">
    <xf numFmtId="0" fontId="0" fillId="0" borderId="0" xfId="0"/>
    <xf numFmtId="0" fontId="0" fillId="0" borderId="1" xfId="0" applyBorder="1"/>
    <xf numFmtId="0" fontId="0" fillId="2" borderId="1" xfId="0" applyFill="1" applyBorder="1"/>
    <xf numFmtId="14" fontId="0" fillId="3" borderId="1" xfId="0" applyNumberFormat="1" applyFill="1" applyBorder="1"/>
    <xf numFmtId="0" fontId="0" fillId="3" borderId="1" xfId="0" applyFill="1" applyBorder="1"/>
    <xf numFmtId="0" fontId="0" fillId="3" borderId="0" xfId="0" applyFill="1"/>
    <xf numFmtId="0" fontId="0" fillId="2" borderId="0" xfId="0" applyFill="1"/>
    <xf numFmtId="20" fontId="0" fillId="4" borderId="1" xfId="0" applyNumberFormat="1" applyFill="1" applyBorder="1"/>
    <xf numFmtId="20" fontId="0" fillId="0" borderId="1" xfId="0" applyNumberFormat="1" applyBorder="1"/>
    <xf numFmtId="164" fontId="0" fillId="0" borderId="1" xfId="0" applyNumberFormat="1" applyBorder="1"/>
    <xf numFmtId="20" fontId="0" fillId="4" borderId="0" xfId="0" applyNumberFormat="1" applyFill="1"/>
    <xf numFmtId="20" fontId="0" fillId="0" borderId="0" xfId="0" applyNumberFormat="1"/>
    <xf numFmtId="165" fontId="0" fillId="0" borderId="1" xfId="0" applyNumberFormat="1" applyBorder="1"/>
    <xf numFmtId="165" fontId="0" fillId="0" borderId="0" xfId="0" applyNumberFormat="1"/>
    <xf numFmtId="2" fontId="0" fillId="0" borderId="0" xfId="0" applyNumberFormat="1"/>
    <xf numFmtId="164" fontId="0" fillId="0" borderId="0" xfId="0" applyNumberFormat="1"/>
    <xf numFmtId="165" fontId="0" fillId="4" borderId="1" xfId="0" applyNumberFormat="1" applyFill="1" applyBorder="1"/>
    <xf numFmtId="2" fontId="0" fillId="0" borderId="1" xfId="0" applyNumberFormat="1" applyBorder="1"/>
    <xf numFmtId="0" fontId="5" fillId="0" borderId="0" xfId="0" applyFont="1"/>
    <xf numFmtId="0" fontId="0" fillId="0" borderId="5" xfId="0" applyBorder="1"/>
    <xf numFmtId="0" fontId="0" fillId="0" borderId="3" xfId="0" applyBorder="1"/>
    <xf numFmtId="0" fontId="0" fillId="0" borderId="2" xfId="0" applyBorder="1"/>
    <xf numFmtId="0" fontId="0" fillId="0" borderId="7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8" xfId="0" applyBorder="1"/>
    <xf numFmtId="0" fontId="0" fillId="0" borderId="9" xfId="0" applyBorder="1"/>
    <xf numFmtId="164" fontId="0" fillId="0" borderId="9" xfId="0" applyNumberFormat="1" applyBorder="1"/>
    <xf numFmtId="165" fontId="0" fillId="0" borderId="9" xfId="0" applyNumberFormat="1" applyBorder="1"/>
    <xf numFmtId="0" fontId="0" fillId="0" borderId="10" xfId="0" applyBorder="1"/>
    <xf numFmtId="0" fontId="0" fillId="0" borderId="11" xfId="0" applyBorder="1"/>
    <xf numFmtId="164" fontId="0" fillId="0" borderId="5" xfId="0" applyNumberFormat="1" applyBorder="1"/>
    <xf numFmtId="165" fontId="0" fillId="0" borderId="5" xfId="0" applyNumberFormat="1" applyBorder="1"/>
    <xf numFmtId="0" fontId="0" fillId="0" borderId="12" xfId="0" applyBorder="1"/>
    <xf numFmtId="0" fontId="0" fillId="0" borderId="6" xfId="0" applyBorder="1"/>
    <xf numFmtId="2" fontId="0" fillId="0" borderId="9" xfId="0" applyNumberFormat="1" applyBorder="1"/>
    <xf numFmtId="2" fontId="0" fillId="0" borderId="5" xfId="0" applyNumberFormat="1" applyBorder="1"/>
    <xf numFmtId="164" fontId="0" fillId="0" borderId="0" xfId="0" applyNumberFormat="1" applyAlignment="1">
      <alignment horizontal="left" indent="2"/>
    </xf>
    <xf numFmtId="20" fontId="0" fillId="0" borderId="5" xfId="0" applyNumberFormat="1" applyBorder="1"/>
    <xf numFmtId="0" fontId="0" fillId="5" borderId="1" xfId="0" applyFill="1" applyBorder="1"/>
    <xf numFmtId="166" fontId="4" fillId="0" borderId="6" xfId="2" applyNumberFormat="1" applyFont="1" applyBorder="1"/>
    <xf numFmtId="166" fontId="6" fillId="0" borderId="1" xfId="2" applyNumberFormat="1" applyFont="1" applyBorder="1"/>
    <xf numFmtId="166" fontId="0" fillId="0" borderId="1" xfId="2" applyNumberFormat="1" applyFont="1" applyBorder="1"/>
    <xf numFmtId="166" fontId="0" fillId="0" borderId="0" xfId="2" applyNumberFormat="1" applyFont="1"/>
    <xf numFmtId="166" fontId="0" fillId="0" borderId="1" xfId="2" applyNumberFormat="1" applyFont="1" applyFill="1" applyBorder="1"/>
    <xf numFmtId="166" fontId="0" fillId="0" borderId="5" xfId="0" applyNumberFormat="1" applyBorder="1"/>
    <xf numFmtId="2" fontId="0" fillId="0" borderId="13" xfId="0" applyNumberFormat="1" applyBorder="1"/>
    <xf numFmtId="0" fontId="0" fillId="6" borderId="1" xfId="0" applyFill="1" applyBorder="1"/>
    <xf numFmtId="165" fontId="0" fillId="3" borderId="1" xfId="0" applyNumberFormat="1" applyFill="1" applyBorder="1"/>
    <xf numFmtId="0" fontId="7" fillId="0" borderId="0" xfId="0" applyFont="1"/>
    <xf numFmtId="0" fontId="8" fillId="0" borderId="0" xfId="0" applyFont="1"/>
    <xf numFmtId="166" fontId="0" fillId="5" borderId="1" xfId="2" applyNumberFormat="1" applyFont="1" applyFill="1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3" xfId="0" applyBorder="1"/>
    <xf numFmtId="164" fontId="0" fillId="0" borderId="1" xfId="0" applyNumberFormat="1" applyFont="1" applyBorder="1"/>
    <xf numFmtId="0" fontId="0" fillId="5" borderId="1" xfId="0" applyFont="1" applyFill="1" applyBorder="1"/>
    <xf numFmtId="0" fontId="0" fillId="0" borderId="1" xfId="0" applyFont="1" applyBorder="1"/>
    <xf numFmtId="0" fontId="0" fillId="0" borderId="5" xfId="0" applyFill="1" applyBorder="1"/>
    <xf numFmtId="0" fontId="5" fillId="8" borderId="0" xfId="0" applyFont="1" applyFill="1" applyAlignment="1">
      <alignment vertical="center" wrapText="1"/>
    </xf>
    <xf numFmtId="164" fontId="0" fillId="5" borderId="1" xfId="0" applyNumberFormat="1" applyFont="1" applyFill="1" applyBorder="1"/>
    <xf numFmtId="0" fontId="0" fillId="0" borderId="0" xfId="0" applyNumberFormat="1"/>
    <xf numFmtId="0" fontId="9" fillId="7" borderId="1" xfId="0" applyFont="1" applyFill="1" applyBorder="1"/>
    <xf numFmtId="164" fontId="9" fillId="7" borderId="1" xfId="0" applyNumberFormat="1" applyFont="1" applyFill="1" applyBorder="1"/>
    <xf numFmtId="164" fontId="10" fillId="0" borderId="0" xfId="0" applyNumberFormat="1" applyFont="1"/>
    <xf numFmtId="165" fontId="9" fillId="7" borderId="1" xfId="0" applyNumberFormat="1" applyFont="1" applyFill="1" applyBorder="1"/>
    <xf numFmtId="165" fontId="0" fillId="4" borderId="1" xfId="0" applyNumberFormat="1" applyFont="1" applyFill="1" applyBorder="1"/>
    <xf numFmtId="165" fontId="0" fillId="5" borderId="1" xfId="0" applyNumberFormat="1" applyFont="1" applyFill="1" applyBorder="1"/>
    <xf numFmtId="165" fontId="0" fillId="0" borderId="1" xfId="0" applyNumberFormat="1" applyFont="1" applyBorder="1"/>
    <xf numFmtId="20" fontId="10" fillId="0" borderId="0" xfId="0" applyNumberFormat="1" applyFont="1"/>
    <xf numFmtId="0" fontId="10" fillId="0" borderId="0" xfId="0" applyFont="1"/>
  </cellXfs>
  <cellStyles count="3">
    <cellStyle name="Milliers" xfId="2" builtinId="3"/>
    <cellStyle name="Normal" xfId="0" builtinId="0"/>
    <cellStyle name="Normal 2" xfId="1" xr:uid="{DCF059CB-113B-4ACF-B5B1-5522BE8EEA8E}"/>
  </cellStyles>
  <dxfs count="46">
    <dxf>
      <border diagonalUp="0" diagonalDown="0" outline="0">
        <left/>
        <right/>
        <top style="thin">
          <color indexed="64"/>
        </top>
        <bottom/>
      </border>
    </dxf>
    <dxf>
      <border diagonalUp="0" diagonalDown="0" outline="0">
        <left/>
        <right/>
        <top style="thin">
          <color indexed="64"/>
        </top>
        <bottom/>
      </border>
    </dxf>
    <dxf>
      <numFmt numFmtId="2" formatCode="0.00"/>
      <border diagonalUp="0" diagonalDown="0" outline="0">
        <left/>
        <right/>
        <top style="thin">
          <color indexed="64"/>
        </top>
        <bottom/>
      </border>
    </dxf>
    <dxf>
      <border diagonalUp="0" diagonalDown="0" outline="0">
        <left/>
        <right/>
        <top style="thin">
          <color indexed="64"/>
        </top>
        <bottom/>
      </border>
    </dxf>
    <dxf>
      <numFmt numFmtId="2" formatCode="0.00"/>
      <border diagonalUp="0" diagonalDown="0" outline="0">
        <left/>
        <right/>
        <top style="thin">
          <color indexed="64"/>
        </top>
        <bottom/>
      </border>
    </dxf>
    <dxf>
      <numFmt numFmtId="166" formatCode="0.00;[Red]0.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65" formatCode="[$-F400]h:mm:ss\ AM/PM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64" formatCode="yyyy\-mm\-dd;@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2" formatCode="0.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0" formatCode="General"/>
    </dxf>
    <dxf>
      <numFmt numFmtId="2" formatCode="0.00"/>
    </dxf>
    <dxf>
      <numFmt numFmtId="2" formatCode="0.00"/>
    </dxf>
    <dxf>
      <numFmt numFmtId="166" formatCode="0.00;[Red]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[$-F400]h:mm:ss\ AM/PM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yyyy\-mm\-dd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5" formatCode="[$-F400]h:mm:ss\ AM/PM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5" formatCode="[$-F400]h:mm:ss\ AM/PM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yyyy\-mm\-dd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25" formatCode="hh:mm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h:mm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yyyy\-mm\-dd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Différence</a:t>
            </a:r>
            <a:r>
              <a:rPr lang="fr-FR" baseline="0"/>
              <a:t> Itération et dichotomie</a:t>
            </a:r>
            <a:endParaRPr lang="fr-FR"/>
          </a:p>
        </c:rich>
      </c:tx>
      <c:layout>
        <c:manualLayout>
          <c:xMode val="edge"/>
          <c:yMode val="edge"/>
          <c:x val="0.29181543918470221"/>
          <c:y val="2.04713350265616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Coupure!$F$1</c:f>
              <c:strCache>
                <c:ptCount val="1"/>
                <c:pt idx="0">
                  <c:v>Itération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Coupure!$A$2:$B$31</c15:sqref>
                  </c15:fullRef>
                  <c15:levelRef>
                    <c15:sqref>Coupure!$A$2:$A$31</c15:sqref>
                  </c15:levelRef>
                </c:ext>
              </c:extLst>
              <c:f>Coupure!$A$2:$A$31</c:f>
              <c:strCache>
                <c:ptCount val="30"/>
                <c:pt idx="0">
                  <c:v>COUP001</c:v>
                </c:pt>
                <c:pt idx="1">
                  <c:v>COUP002</c:v>
                </c:pt>
                <c:pt idx="2">
                  <c:v>COUP003</c:v>
                </c:pt>
                <c:pt idx="3">
                  <c:v>COUP004</c:v>
                </c:pt>
                <c:pt idx="4">
                  <c:v>COUP005</c:v>
                </c:pt>
                <c:pt idx="5">
                  <c:v>COUP006</c:v>
                </c:pt>
                <c:pt idx="6">
                  <c:v>COUP007</c:v>
                </c:pt>
                <c:pt idx="7">
                  <c:v>COUP008</c:v>
                </c:pt>
                <c:pt idx="8">
                  <c:v>COUP009</c:v>
                </c:pt>
                <c:pt idx="9">
                  <c:v>COUP010</c:v>
                </c:pt>
                <c:pt idx="10">
                  <c:v>COUP011</c:v>
                </c:pt>
                <c:pt idx="11">
                  <c:v>COUP012</c:v>
                </c:pt>
                <c:pt idx="12">
                  <c:v>COUP013</c:v>
                </c:pt>
                <c:pt idx="13">
                  <c:v>COUP014</c:v>
                </c:pt>
                <c:pt idx="14">
                  <c:v>COUP015</c:v>
                </c:pt>
                <c:pt idx="15">
                  <c:v>COUP016</c:v>
                </c:pt>
                <c:pt idx="16">
                  <c:v>COUP017</c:v>
                </c:pt>
                <c:pt idx="17">
                  <c:v>COUP018</c:v>
                </c:pt>
                <c:pt idx="18">
                  <c:v>COUP019</c:v>
                </c:pt>
                <c:pt idx="19">
                  <c:v>COUP020</c:v>
                </c:pt>
                <c:pt idx="20">
                  <c:v>COUP021</c:v>
                </c:pt>
                <c:pt idx="21">
                  <c:v>COUP022</c:v>
                </c:pt>
                <c:pt idx="22">
                  <c:v>COUP023</c:v>
                </c:pt>
                <c:pt idx="23">
                  <c:v>COUP024</c:v>
                </c:pt>
                <c:pt idx="24">
                  <c:v>COUP025</c:v>
                </c:pt>
                <c:pt idx="25">
                  <c:v>COUP026</c:v>
                </c:pt>
                <c:pt idx="26">
                  <c:v>COUP027</c:v>
                </c:pt>
                <c:pt idx="27">
                  <c:v>COUP028</c:v>
                </c:pt>
                <c:pt idx="28">
                  <c:v>COUP029</c:v>
                </c:pt>
                <c:pt idx="29">
                  <c:v>COUP030</c:v>
                </c:pt>
              </c:strCache>
            </c:strRef>
          </c:cat>
          <c:val>
            <c:numRef>
              <c:f>Coupure!$F$2:$F$31</c:f>
              <c:numCache>
                <c:formatCode>General</c:formatCode>
                <c:ptCount val="30"/>
                <c:pt idx="0">
                  <c:v>43.85</c:v>
                </c:pt>
                <c:pt idx="1">
                  <c:v>35.03</c:v>
                </c:pt>
                <c:pt idx="2">
                  <c:v>47.92</c:v>
                </c:pt>
                <c:pt idx="3">
                  <c:v>157.74</c:v>
                </c:pt>
                <c:pt idx="4">
                  <c:v>115.4</c:v>
                </c:pt>
                <c:pt idx="5">
                  <c:v>53.41</c:v>
                </c:pt>
                <c:pt idx="6">
                  <c:v>18.309999999999999</c:v>
                </c:pt>
                <c:pt idx="7">
                  <c:v>57.11</c:v>
                </c:pt>
                <c:pt idx="8">
                  <c:v>77.16</c:v>
                </c:pt>
                <c:pt idx="9">
                  <c:v>36.909999999999997</c:v>
                </c:pt>
                <c:pt idx="10">
                  <c:v>39.26</c:v>
                </c:pt>
                <c:pt idx="11">
                  <c:v>25.33</c:v>
                </c:pt>
                <c:pt idx="12">
                  <c:v>34.51</c:v>
                </c:pt>
                <c:pt idx="13">
                  <c:v>41.43</c:v>
                </c:pt>
                <c:pt idx="14">
                  <c:v>25.56</c:v>
                </c:pt>
                <c:pt idx="15">
                  <c:v>25.11</c:v>
                </c:pt>
                <c:pt idx="16">
                  <c:v>82.35</c:v>
                </c:pt>
                <c:pt idx="17">
                  <c:v>28.73</c:v>
                </c:pt>
                <c:pt idx="18">
                  <c:v>51.39</c:v>
                </c:pt>
                <c:pt idx="19">
                  <c:v>136.07</c:v>
                </c:pt>
                <c:pt idx="20">
                  <c:v>52</c:v>
                </c:pt>
                <c:pt idx="21">
                  <c:v>64</c:v>
                </c:pt>
                <c:pt idx="22">
                  <c:v>48.12</c:v>
                </c:pt>
                <c:pt idx="23">
                  <c:v>38.42</c:v>
                </c:pt>
                <c:pt idx="24">
                  <c:v>38.17</c:v>
                </c:pt>
                <c:pt idx="25">
                  <c:v>104.88</c:v>
                </c:pt>
                <c:pt idx="26">
                  <c:v>95</c:v>
                </c:pt>
                <c:pt idx="27">
                  <c:v>15.4</c:v>
                </c:pt>
                <c:pt idx="28">
                  <c:v>31</c:v>
                </c:pt>
                <c:pt idx="29">
                  <c:v>22.49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FD7-4DCF-9404-C8362F0112BF}"/>
            </c:ext>
          </c:extLst>
        </c:ser>
        <c:ser>
          <c:idx val="5"/>
          <c:order val="5"/>
          <c:tx>
            <c:strRef>
              <c:f>Coupure!$H$1</c:f>
              <c:strCache>
                <c:ptCount val="1"/>
                <c:pt idx="0">
                  <c:v>Dichotomie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Coupure!$A$2:$B$31</c15:sqref>
                  </c15:fullRef>
                  <c15:levelRef>
                    <c15:sqref>Coupure!$A$2:$A$31</c15:sqref>
                  </c15:levelRef>
                </c:ext>
              </c:extLst>
              <c:f>Coupure!$A$2:$A$31</c:f>
              <c:strCache>
                <c:ptCount val="30"/>
                <c:pt idx="0">
                  <c:v>COUP001</c:v>
                </c:pt>
                <c:pt idx="1">
                  <c:v>COUP002</c:v>
                </c:pt>
                <c:pt idx="2">
                  <c:v>COUP003</c:v>
                </c:pt>
                <c:pt idx="3">
                  <c:v>COUP004</c:v>
                </c:pt>
                <c:pt idx="4">
                  <c:v>COUP005</c:v>
                </c:pt>
                <c:pt idx="5">
                  <c:v>COUP006</c:v>
                </c:pt>
                <c:pt idx="6">
                  <c:v>COUP007</c:v>
                </c:pt>
                <c:pt idx="7">
                  <c:v>COUP008</c:v>
                </c:pt>
                <c:pt idx="8">
                  <c:v>COUP009</c:v>
                </c:pt>
                <c:pt idx="9">
                  <c:v>COUP010</c:v>
                </c:pt>
                <c:pt idx="10">
                  <c:v>COUP011</c:v>
                </c:pt>
                <c:pt idx="11">
                  <c:v>COUP012</c:v>
                </c:pt>
                <c:pt idx="12">
                  <c:v>COUP013</c:v>
                </c:pt>
                <c:pt idx="13">
                  <c:v>COUP014</c:v>
                </c:pt>
                <c:pt idx="14">
                  <c:v>COUP015</c:v>
                </c:pt>
                <c:pt idx="15">
                  <c:v>COUP016</c:v>
                </c:pt>
                <c:pt idx="16">
                  <c:v>COUP017</c:v>
                </c:pt>
                <c:pt idx="17">
                  <c:v>COUP018</c:v>
                </c:pt>
                <c:pt idx="18">
                  <c:v>COUP019</c:v>
                </c:pt>
                <c:pt idx="19">
                  <c:v>COUP020</c:v>
                </c:pt>
                <c:pt idx="20">
                  <c:v>COUP021</c:v>
                </c:pt>
                <c:pt idx="21">
                  <c:v>COUP022</c:v>
                </c:pt>
                <c:pt idx="22">
                  <c:v>COUP023</c:v>
                </c:pt>
                <c:pt idx="23">
                  <c:v>COUP024</c:v>
                </c:pt>
                <c:pt idx="24">
                  <c:v>COUP025</c:v>
                </c:pt>
                <c:pt idx="25">
                  <c:v>COUP026</c:v>
                </c:pt>
                <c:pt idx="26">
                  <c:v>COUP027</c:v>
                </c:pt>
                <c:pt idx="27">
                  <c:v>COUP028</c:v>
                </c:pt>
                <c:pt idx="28">
                  <c:v>COUP029</c:v>
                </c:pt>
                <c:pt idx="29">
                  <c:v>COUP030</c:v>
                </c:pt>
              </c:strCache>
            </c:strRef>
          </c:cat>
          <c:val>
            <c:numRef>
              <c:f>Coupure!$H$2:$H$31</c:f>
              <c:numCache>
                <c:formatCode>0.00;[Red]0.00</c:formatCode>
                <c:ptCount val="30"/>
                <c:pt idx="0">
                  <c:v>43.85</c:v>
                </c:pt>
                <c:pt idx="1">
                  <c:v>34.89</c:v>
                </c:pt>
                <c:pt idx="2">
                  <c:v>47.85</c:v>
                </c:pt>
                <c:pt idx="3">
                  <c:v>157.74</c:v>
                </c:pt>
                <c:pt idx="4">
                  <c:v>115.39</c:v>
                </c:pt>
                <c:pt idx="5">
                  <c:v>53.28</c:v>
                </c:pt>
                <c:pt idx="6">
                  <c:v>18.309999999999999</c:v>
                </c:pt>
                <c:pt idx="7">
                  <c:v>57.11</c:v>
                </c:pt>
                <c:pt idx="8">
                  <c:v>76.97</c:v>
                </c:pt>
                <c:pt idx="9">
                  <c:v>36.76</c:v>
                </c:pt>
                <c:pt idx="10">
                  <c:v>38.979999999999997</c:v>
                </c:pt>
                <c:pt idx="11">
                  <c:v>25.33</c:v>
                </c:pt>
                <c:pt idx="12">
                  <c:v>34.32</c:v>
                </c:pt>
                <c:pt idx="13">
                  <c:v>41.43</c:v>
                </c:pt>
                <c:pt idx="14">
                  <c:v>25.51</c:v>
                </c:pt>
                <c:pt idx="15">
                  <c:v>25.03</c:v>
                </c:pt>
                <c:pt idx="16">
                  <c:v>82.34</c:v>
                </c:pt>
                <c:pt idx="17">
                  <c:v>28.67</c:v>
                </c:pt>
                <c:pt idx="18">
                  <c:v>50.87</c:v>
                </c:pt>
                <c:pt idx="19">
                  <c:v>136.06</c:v>
                </c:pt>
                <c:pt idx="20">
                  <c:v>18.02</c:v>
                </c:pt>
                <c:pt idx="21">
                  <c:v>13.82</c:v>
                </c:pt>
                <c:pt idx="22">
                  <c:v>47.89</c:v>
                </c:pt>
                <c:pt idx="23">
                  <c:v>38.42</c:v>
                </c:pt>
                <c:pt idx="24">
                  <c:v>38.07</c:v>
                </c:pt>
                <c:pt idx="25">
                  <c:v>104.87</c:v>
                </c:pt>
                <c:pt idx="26">
                  <c:v>57.06</c:v>
                </c:pt>
                <c:pt idx="27">
                  <c:v>15.37</c:v>
                </c:pt>
                <c:pt idx="28">
                  <c:v>30.16</c:v>
                </c:pt>
                <c:pt idx="29">
                  <c:v>22.46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FD7-4DCF-9404-C8362F0112BF}"/>
            </c:ext>
          </c:extLst>
        </c:ser>
        <c:ser>
          <c:idx val="7"/>
          <c:order val="7"/>
          <c:tx>
            <c:strRef>
              <c:f>Coupure!$J$1</c:f>
              <c:strCache>
                <c:ptCount val="1"/>
                <c:pt idx="0">
                  <c:v>Mirindra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Coupure!$A$2:$B$31</c15:sqref>
                  </c15:fullRef>
                  <c15:levelRef>
                    <c15:sqref>Coupure!$A$2:$A$31</c15:sqref>
                  </c15:levelRef>
                </c:ext>
              </c:extLst>
              <c:f>Coupure!$A$2:$A$31</c:f>
              <c:strCache>
                <c:ptCount val="30"/>
                <c:pt idx="0">
                  <c:v>COUP001</c:v>
                </c:pt>
                <c:pt idx="1">
                  <c:v>COUP002</c:v>
                </c:pt>
                <c:pt idx="2">
                  <c:v>COUP003</c:v>
                </c:pt>
                <c:pt idx="3">
                  <c:v>COUP004</c:v>
                </c:pt>
                <c:pt idx="4">
                  <c:v>COUP005</c:v>
                </c:pt>
                <c:pt idx="5">
                  <c:v>COUP006</c:v>
                </c:pt>
                <c:pt idx="6">
                  <c:v>COUP007</c:v>
                </c:pt>
                <c:pt idx="7">
                  <c:v>COUP008</c:v>
                </c:pt>
                <c:pt idx="8">
                  <c:v>COUP009</c:v>
                </c:pt>
                <c:pt idx="9">
                  <c:v>COUP010</c:v>
                </c:pt>
                <c:pt idx="10">
                  <c:v>COUP011</c:v>
                </c:pt>
                <c:pt idx="11">
                  <c:v>COUP012</c:v>
                </c:pt>
                <c:pt idx="12">
                  <c:v>COUP013</c:v>
                </c:pt>
                <c:pt idx="13">
                  <c:v>COUP014</c:v>
                </c:pt>
                <c:pt idx="14">
                  <c:v>COUP015</c:v>
                </c:pt>
                <c:pt idx="15">
                  <c:v>COUP016</c:v>
                </c:pt>
                <c:pt idx="16">
                  <c:v>COUP017</c:v>
                </c:pt>
                <c:pt idx="17">
                  <c:v>COUP018</c:v>
                </c:pt>
                <c:pt idx="18">
                  <c:v>COUP019</c:v>
                </c:pt>
                <c:pt idx="19">
                  <c:v>COUP020</c:v>
                </c:pt>
                <c:pt idx="20">
                  <c:v>COUP021</c:v>
                </c:pt>
                <c:pt idx="21">
                  <c:v>COUP022</c:v>
                </c:pt>
                <c:pt idx="22">
                  <c:v>COUP023</c:v>
                </c:pt>
                <c:pt idx="23">
                  <c:v>COUP024</c:v>
                </c:pt>
                <c:pt idx="24">
                  <c:v>COUP025</c:v>
                </c:pt>
                <c:pt idx="25">
                  <c:v>COUP026</c:v>
                </c:pt>
                <c:pt idx="26">
                  <c:v>COUP027</c:v>
                </c:pt>
                <c:pt idx="27">
                  <c:v>COUP028</c:v>
                </c:pt>
                <c:pt idx="28">
                  <c:v>COUP029</c:v>
                </c:pt>
                <c:pt idx="29">
                  <c:v>COUP030</c:v>
                </c:pt>
              </c:strCache>
            </c:strRef>
          </c:cat>
          <c:val>
            <c:numRef>
              <c:f>Coupure!$J$2:$J$31</c:f>
              <c:numCache>
                <c:formatCode>General</c:formatCode>
                <c:ptCount val="30"/>
                <c:pt idx="0">
                  <c:v>43.8377571906478</c:v>
                </c:pt>
                <c:pt idx="1">
                  <c:v>34.886660771586897</c:v>
                </c:pt>
                <c:pt idx="2">
                  <c:v>47.844410564845603</c:v>
                </c:pt>
                <c:pt idx="3">
                  <c:v>157.727024748286</c:v>
                </c:pt>
                <c:pt idx="4">
                  <c:v>115.33768970492601</c:v>
                </c:pt>
                <c:pt idx="5">
                  <c:v>53.270054903560201</c:v>
                </c:pt>
                <c:pt idx="6">
                  <c:v>18.308338659043201</c:v>
                </c:pt>
                <c:pt idx="7">
                  <c:v>57.1043165467877</c:v>
                </c:pt>
                <c:pt idx="8">
                  <c:v>76.957480700929807</c:v>
                </c:pt>
                <c:pt idx="9">
                  <c:v>36.7563124622272</c:v>
                </c:pt>
                <c:pt idx="10">
                  <c:v>38.9733078813669</c:v>
                </c:pt>
                <c:pt idx="11">
                  <c:v>25.328707103700001</c:v>
                </c:pt>
                <c:pt idx="12">
                  <c:v>34.312856950382503</c:v>
                </c:pt>
                <c:pt idx="13">
                  <c:v>41.423001949336602</c:v>
                </c:pt>
                <c:pt idx="14">
                  <c:v>25.5033458019759</c:v>
                </c:pt>
                <c:pt idx="15">
                  <c:v>19.303756931545699</c:v>
                </c:pt>
                <c:pt idx="16">
                  <c:v>64.507410483276502</c:v>
                </c:pt>
                <c:pt idx="17">
                  <c:v>21.968946272235002</c:v>
                </c:pt>
                <c:pt idx="18">
                  <c:v>39.695342415928501</c:v>
                </c:pt>
                <c:pt idx="19">
                  <c:v>107.197437440564</c:v>
                </c:pt>
                <c:pt idx="20">
                  <c:v>13.844086021510501</c:v>
                </c:pt>
                <c:pt idx="21">
                  <c:v>10.707848399693599</c:v>
                </c:pt>
                <c:pt idx="22">
                  <c:v>36.9502644548269</c:v>
                </c:pt>
                <c:pt idx="23">
                  <c:v>30.106325802865499</c:v>
                </c:pt>
                <c:pt idx="24">
                  <c:v>29.286978212983399</c:v>
                </c:pt>
                <c:pt idx="25">
                  <c:v>81.494951004312796</c:v>
                </c:pt>
                <c:pt idx="26">
                  <c:v>44.225666275448098</c:v>
                </c:pt>
                <c:pt idx="27">
                  <c:v>11.9422037479743</c:v>
                </c:pt>
                <c:pt idx="28">
                  <c:v>23.300438596525101</c:v>
                </c:pt>
                <c:pt idx="29">
                  <c:v>17.512982811726999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B3-46F2-A341-EC8E9FBCCF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3314863"/>
        <c:axId val="90827199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Coupure!$C$1</c15:sqref>
                        </c15:formulaRef>
                      </c:ext>
                    </c:extLst>
                    <c:strCache>
                      <c:ptCount val="1"/>
                      <c:pt idx="0">
                        <c:v>Consommation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Coupure!$A$2:$B$31</c15:sqref>
                        </c15:fullRef>
                        <c15:levelRef>
                          <c15:sqref>Coupure!$A$2:$A$31</c15:sqref>
                        </c15:levelRef>
                        <c15:formulaRef>
                          <c15:sqref>Coupure!$A$2:$A$31</c15:sqref>
                        </c15:formulaRef>
                      </c:ext>
                    </c:extLst>
                    <c:strCache>
                      <c:ptCount val="30"/>
                      <c:pt idx="0">
                        <c:v>COUP001</c:v>
                      </c:pt>
                      <c:pt idx="1">
                        <c:v>COUP002</c:v>
                      </c:pt>
                      <c:pt idx="2">
                        <c:v>COUP003</c:v>
                      </c:pt>
                      <c:pt idx="3">
                        <c:v>COUP004</c:v>
                      </c:pt>
                      <c:pt idx="4">
                        <c:v>COUP005</c:v>
                      </c:pt>
                      <c:pt idx="5">
                        <c:v>COUP006</c:v>
                      </c:pt>
                      <c:pt idx="6">
                        <c:v>COUP007</c:v>
                      </c:pt>
                      <c:pt idx="7">
                        <c:v>COUP008</c:v>
                      </c:pt>
                      <c:pt idx="8">
                        <c:v>COUP009</c:v>
                      </c:pt>
                      <c:pt idx="9">
                        <c:v>COUP010</c:v>
                      </c:pt>
                      <c:pt idx="10">
                        <c:v>COUP011</c:v>
                      </c:pt>
                      <c:pt idx="11">
                        <c:v>COUP012</c:v>
                      </c:pt>
                      <c:pt idx="12">
                        <c:v>COUP013</c:v>
                      </c:pt>
                      <c:pt idx="13">
                        <c:v>COUP014</c:v>
                      </c:pt>
                      <c:pt idx="14">
                        <c:v>COUP015</c:v>
                      </c:pt>
                      <c:pt idx="15">
                        <c:v>COUP016</c:v>
                      </c:pt>
                      <c:pt idx="16">
                        <c:v>COUP017</c:v>
                      </c:pt>
                      <c:pt idx="17">
                        <c:v>COUP018</c:v>
                      </c:pt>
                      <c:pt idx="18">
                        <c:v>COUP019</c:v>
                      </c:pt>
                      <c:pt idx="19">
                        <c:v>COUP020</c:v>
                      </c:pt>
                      <c:pt idx="20">
                        <c:v>COUP021</c:v>
                      </c:pt>
                      <c:pt idx="21">
                        <c:v>COUP022</c:v>
                      </c:pt>
                      <c:pt idx="22">
                        <c:v>COUP023</c:v>
                      </c:pt>
                      <c:pt idx="23">
                        <c:v>COUP024</c:v>
                      </c:pt>
                      <c:pt idx="24">
                        <c:v>COUP025</c:v>
                      </c:pt>
                      <c:pt idx="25">
                        <c:v>COUP026</c:v>
                      </c:pt>
                      <c:pt idx="26">
                        <c:v>COUP027</c:v>
                      </c:pt>
                      <c:pt idx="27">
                        <c:v>COUP028</c:v>
                      </c:pt>
                      <c:pt idx="28">
                        <c:v>COUP029</c:v>
                      </c:pt>
                      <c:pt idx="29">
                        <c:v>COUP030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Coupure!$C$2:$C$31</c15:sqref>
                        </c15:formulaRef>
                      </c:ext>
                    </c:extLst>
                    <c:numCache>
                      <c:formatCode>0.00</c:formatCode>
                      <c:ptCount val="30"/>
                      <c:pt idx="0">
                        <c:v>36</c:v>
                      </c:pt>
                      <c:pt idx="1">
                        <c:v>55</c:v>
                      </c:pt>
                      <c:pt idx="2">
                        <c:v>50</c:v>
                      </c:pt>
                      <c:pt idx="3">
                        <c:v>30</c:v>
                      </c:pt>
                      <c:pt idx="4">
                        <c:v>50</c:v>
                      </c:pt>
                      <c:pt idx="5">
                        <c:v>78</c:v>
                      </c:pt>
                      <c:pt idx="6">
                        <c:v>95</c:v>
                      </c:pt>
                      <c:pt idx="7">
                        <c:v>47</c:v>
                      </c:pt>
                      <c:pt idx="8">
                        <c:v>99</c:v>
                      </c:pt>
                      <c:pt idx="9">
                        <c:v>51</c:v>
                      </c:pt>
                      <c:pt idx="10">
                        <c:v>57</c:v>
                      </c:pt>
                      <c:pt idx="11">
                        <c:v>90</c:v>
                      </c:pt>
                      <c:pt idx="12">
                        <c:v>63</c:v>
                      </c:pt>
                      <c:pt idx="13">
                        <c:v>30</c:v>
                      </c:pt>
                      <c:pt idx="14">
                        <c:v>92</c:v>
                      </c:pt>
                      <c:pt idx="15">
                        <c:v>63</c:v>
                      </c:pt>
                      <c:pt idx="16">
                        <c:v>38</c:v>
                      </c:pt>
                      <c:pt idx="17">
                        <c:v>76</c:v>
                      </c:pt>
                      <c:pt idx="18">
                        <c:v>86</c:v>
                      </c:pt>
                      <c:pt idx="19">
                        <c:v>66</c:v>
                      </c:pt>
                      <c:pt idx="20">
                        <c:v>52</c:v>
                      </c:pt>
                      <c:pt idx="21">
                        <c:v>64</c:v>
                      </c:pt>
                      <c:pt idx="22">
                        <c:v>63</c:v>
                      </c:pt>
                      <c:pt idx="23">
                        <c:v>36</c:v>
                      </c:pt>
                      <c:pt idx="24">
                        <c:v>61</c:v>
                      </c:pt>
                      <c:pt idx="25">
                        <c:v>90</c:v>
                      </c:pt>
                      <c:pt idx="26">
                        <c:v>95</c:v>
                      </c:pt>
                      <c:pt idx="27">
                        <c:v>71</c:v>
                      </c:pt>
                      <c:pt idx="28">
                        <c:v>31</c:v>
                      </c:pt>
                      <c:pt idx="29">
                        <c:v>73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FD7-4DCF-9404-C8362F0112BF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Coupure!$D$1</c15:sqref>
                        </c15:formulaRef>
                      </c:ext>
                    </c:extLst>
                    <c:strCache>
                      <c:ptCount val="1"/>
                      <c:pt idx="0">
                        <c:v>Date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Coupure!$A$2:$B$31</c15:sqref>
                        </c15:fullRef>
                        <c15:levelRef>
                          <c15:sqref>Coupure!$A$2:$A$31</c15:sqref>
                        </c15:levelRef>
                        <c15:formulaRef>
                          <c15:sqref>Coupure!$A$2:$A$31</c15:sqref>
                        </c15:formulaRef>
                      </c:ext>
                    </c:extLst>
                    <c:strCache>
                      <c:ptCount val="30"/>
                      <c:pt idx="0">
                        <c:v>COUP001</c:v>
                      </c:pt>
                      <c:pt idx="1">
                        <c:v>COUP002</c:v>
                      </c:pt>
                      <c:pt idx="2">
                        <c:v>COUP003</c:v>
                      </c:pt>
                      <c:pt idx="3">
                        <c:v>COUP004</c:v>
                      </c:pt>
                      <c:pt idx="4">
                        <c:v>COUP005</c:v>
                      </c:pt>
                      <c:pt idx="5">
                        <c:v>COUP006</c:v>
                      </c:pt>
                      <c:pt idx="6">
                        <c:v>COUP007</c:v>
                      </c:pt>
                      <c:pt idx="7">
                        <c:v>COUP008</c:v>
                      </c:pt>
                      <c:pt idx="8">
                        <c:v>COUP009</c:v>
                      </c:pt>
                      <c:pt idx="9">
                        <c:v>COUP010</c:v>
                      </c:pt>
                      <c:pt idx="10">
                        <c:v>COUP011</c:v>
                      </c:pt>
                      <c:pt idx="11">
                        <c:v>COUP012</c:v>
                      </c:pt>
                      <c:pt idx="12">
                        <c:v>COUP013</c:v>
                      </c:pt>
                      <c:pt idx="13">
                        <c:v>COUP014</c:v>
                      </c:pt>
                      <c:pt idx="14">
                        <c:v>COUP015</c:v>
                      </c:pt>
                      <c:pt idx="15">
                        <c:v>COUP016</c:v>
                      </c:pt>
                      <c:pt idx="16">
                        <c:v>COUP017</c:v>
                      </c:pt>
                      <c:pt idx="17">
                        <c:v>COUP018</c:v>
                      </c:pt>
                      <c:pt idx="18">
                        <c:v>COUP019</c:v>
                      </c:pt>
                      <c:pt idx="19">
                        <c:v>COUP020</c:v>
                      </c:pt>
                      <c:pt idx="20">
                        <c:v>COUP021</c:v>
                      </c:pt>
                      <c:pt idx="21">
                        <c:v>COUP022</c:v>
                      </c:pt>
                      <c:pt idx="22">
                        <c:v>COUP023</c:v>
                      </c:pt>
                      <c:pt idx="23">
                        <c:v>COUP024</c:v>
                      </c:pt>
                      <c:pt idx="24">
                        <c:v>COUP025</c:v>
                      </c:pt>
                      <c:pt idx="25">
                        <c:v>COUP026</c:v>
                      </c:pt>
                      <c:pt idx="26">
                        <c:v>COUP027</c:v>
                      </c:pt>
                      <c:pt idx="27">
                        <c:v>COUP028</c:v>
                      </c:pt>
                      <c:pt idx="28">
                        <c:v>COUP029</c:v>
                      </c:pt>
                      <c:pt idx="29">
                        <c:v>COUP030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Coupure!$D$2:$D$31</c15:sqref>
                        </c15:formulaRef>
                      </c:ext>
                    </c:extLst>
                    <c:numCache>
                      <c:formatCode>yyyy\-mm\-dd;@</c:formatCode>
                      <c:ptCount val="30"/>
                      <c:pt idx="0">
                        <c:v>45243</c:v>
                      </c:pt>
                      <c:pt idx="1">
                        <c:v>45244</c:v>
                      </c:pt>
                      <c:pt idx="2">
                        <c:v>45245</c:v>
                      </c:pt>
                      <c:pt idx="3">
                        <c:v>45246</c:v>
                      </c:pt>
                      <c:pt idx="4">
                        <c:v>45247</c:v>
                      </c:pt>
                      <c:pt idx="5">
                        <c:v>45248</c:v>
                      </c:pt>
                      <c:pt idx="6">
                        <c:v>45249</c:v>
                      </c:pt>
                      <c:pt idx="7">
                        <c:v>45250</c:v>
                      </c:pt>
                      <c:pt idx="8">
                        <c:v>45251</c:v>
                      </c:pt>
                      <c:pt idx="9">
                        <c:v>45252</c:v>
                      </c:pt>
                      <c:pt idx="10">
                        <c:v>45253</c:v>
                      </c:pt>
                      <c:pt idx="11">
                        <c:v>45254</c:v>
                      </c:pt>
                      <c:pt idx="12">
                        <c:v>45255</c:v>
                      </c:pt>
                      <c:pt idx="13">
                        <c:v>45256</c:v>
                      </c:pt>
                      <c:pt idx="14">
                        <c:v>45257</c:v>
                      </c:pt>
                      <c:pt idx="15">
                        <c:v>45243</c:v>
                      </c:pt>
                      <c:pt idx="16">
                        <c:v>45244</c:v>
                      </c:pt>
                      <c:pt idx="17">
                        <c:v>45245</c:v>
                      </c:pt>
                      <c:pt idx="18">
                        <c:v>45246</c:v>
                      </c:pt>
                      <c:pt idx="19">
                        <c:v>45247</c:v>
                      </c:pt>
                      <c:pt idx="20">
                        <c:v>45248</c:v>
                      </c:pt>
                      <c:pt idx="21">
                        <c:v>45249</c:v>
                      </c:pt>
                      <c:pt idx="22">
                        <c:v>45250</c:v>
                      </c:pt>
                      <c:pt idx="23">
                        <c:v>45251</c:v>
                      </c:pt>
                      <c:pt idx="24">
                        <c:v>45252</c:v>
                      </c:pt>
                      <c:pt idx="25">
                        <c:v>45253</c:v>
                      </c:pt>
                      <c:pt idx="26">
                        <c:v>45254</c:v>
                      </c:pt>
                      <c:pt idx="27">
                        <c:v>45255</c:v>
                      </c:pt>
                      <c:pt idx="28">
                        <c:v>45256</c:v>
                      </c:pt>
                      <c:pt idx="29">
                        <c:v>45257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FD7-4DCF-9404-C8362F0112BF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Coupure!$E$1</c15:sqref>
                        </c15:formulaRef>
                      </c:ext>
                    </c:extLst>
                    <c:strCache>
                      <c:ptCount val="1"/>
                      <c:pt idx="0">
                        <c:v>Heure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Coupure!$A$2:$B$31</c15:sqref>
                        </c15:fullRef>
                        <c15:levelRef>
                          <c15:sqref>Coupure!$A$2:$A$31</c15:sqref>
                        </c15:levelRef>
                        <c15:formulaRef>
                          <c15:sqref>Coupure!$A$2:$A$31</c15:sqref>
                        </c15:formulaRef>
                      </c:ext>
                    </c:extLst>
                    <c:strCache>
                      <c:ptCount val="30"/>
                      <c:pt idx="0">
                        <c:v>COUP001</c:v>
                      </c:pt>
                      <c:pt idx="1">
                        <c:v>COUP002</c:v>
                      </c:pt>
                      <c:pt idx="2">
                        <c:v>COUP003</c:v>
                      </c:pt>
                      <c:pt idx="3">
                        <c:v>COUP004</c:v>
                      </c:pt>
                      <c:pt idx="4">
                        <c:v>COUP005</c:v>
                      </c:pt>
                      <c:pt idx="5">
                        <c:v>COUP006</c:v>
                      </c:pt>
                      <c:pt idx="6">
                        <c:v>COUP007</c:v>
                      </c:pt>
                      <c:pt idx="7">
                        <c:v>COUP008</c:v>
                      </c:pt>
                      <c:pt idx="8">
                        <c:v>COUP009</c:v>
                      </c:pt>
                      <c:pt idx="9">
                        <c:v>COUP010</c:v>
                      </c:pt>
                      <c:pt idx="10">
                        <c:v>COUP011</c:v>
                      </c:pt>
                      <c:pt idx="11">
                        <c:v>COUP012</c:v>
                      </c:pt>
                      <c:pt idx="12">
                        <c:v>COUP013</c:v>
                      </c:pt>
                      <c:pt idx="13">
                        <c:v>COUP014</c:v>
                      </c:pt>
                      <c:pt idx="14">
                        <c:v>COUP015</c:v>
                      </c:pt>
                      <c:pt idx="15">
                        <c:v>COUP016</c:v>
                      </c:pt>
                      <c:pt idx="16">
                        <c:v>COUP017</c:v>
                      </c:pt>
                      <c:pt idx="17">
                        <c:v>COUP018</c:v>
                      </c:pt>
                      <c:pt idx="18">
                        <c:v>COUP019</c:v>
                      </c:pt>
                      <c:pt idx="19">
                        <c:v>COUP020</c:v>
                      </c:pt>
                      <c:pt idx="20">
                        <c:v>COUP021</c:v>
                      </c:pt>
                      <c:pt idx="21">
                        <c:v>COUP022</c:v>
                      </c:pt>
                      <c:pt idx="22">
                        <c:v>COUP023</c:v>
                      </c:pt>
                      <c:pt idx="23">
                        <c:v>COUP024</c:v>
                      </c:pt>
                      <c:pt idx="24">
                        <c:v>COUP025</c:v>
                      </c:pt>
                      <c:pt idx="25">
                        <c:v>COUP026</c:v>
                      </c:pt>
                      <c:pt idx="26">
                        <c:v>COUP027</c:v>
                      </c:pt>
                      <c:pt idx="27">
                        <c:v>COUP028</c:v>
                      </c:pt>
                      <c:pt idx="28">
                        <c:v>COUP029</c:v>
                      </c:pt>
                      <c:pt idx="29">
                        <c:v>COUP030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Coupure!$E$2:$E$31</c15:sqref>
                        </c15:formulaRef>
                      </c:ext>
                    </c:extLst>
                    <c:numCache>
                      <c:formatCode>[$-F400]h:mm:ss\ AM/PM</c:formatCode>
                      <c:ptCount val="30"/>
                      <c:pt idx="0">
                        <c:v>0.51180555555555551</c:v>
                      </c:pt>
                      <c:pt idx="1">
                        <c:v>0.4513888888888889</c:v>
                      </c:pt>
                      <c:pt idx="2">
                        <c:v>0.43124999999999997</c:v>
                      </c:pt>
                      <c:pt idx="3">
                        <c:v>0.41111111111111115</c:v>
                      </c:pt>
                      <c:pt idx="4">
                        <c:v>0.35555555555555557</c:v>
                      </c:pt>
                      <c:pt idx="5">
                        <c:v>0.45833333333333331</c:v>
                      </c:pt>
                      <c:pt idx="6">
                        <c:v>0.69513888888888886</c:v>
                      </c:pt>
                      <c:pt idx="7">
                        <c:v>0.5</c:v>
                      </c:pt>
                      <c:pt idx="8">
                        <c:v>0.4694444444444445</c:v>
                      </c:pt>
                      <c:pt idx="9">
                        <c:v>0.52152777777777781</c:v>
                      </c:pt>
                      <c:pt idx="10">
                        <c:v>0.54861111111111105</c:v>
                      </c:pt>
                      <c:pt idx="11">
                        <c:v>0.43611111111111112</c:v>
                      </c:pt>
                      <c:pt idx="12">
                        <c:v>0.42986111111111108</c:v>
                      </c:pt>
                      <c:pt idx="13">
                        <c:v>0.45833333333333331</c:v>
                      </c:pt>
                      <c:pt idx="14">
                        <c:v>0.70486111111111116</c:v>
                      </c:pt>
                      <c:pt idx="15">
                        <c:v>0.65625</c:v>
                      </c:pt>
                      <c:pt idx="16">
                        <c:v>0.4513888888888889</c:v>
                      </c:pt>
                      <c:pt idx="17">
                        <c:v>0.55347222222222225</c:v>
                      </c:pt>
                      <c:pt idx="18">
                        <c:v>0.375</c:v>
                      </c:pt>
                      <c:pt idx="19">
                        <c:v>0.35625000000000001</c:v>
                      </c:pt>
                      <c:pt idx="20">
                        <c:v>0.63402777777777775</c:v>
                      </c:pt>
                      <c:pt idx="21">
                        <c:v>0.69374999999999998</c:v>
                      </c:pt>
                      <c:pt idx="22">
                        <c:v>0.41944444444444445</c:v>
                      </c:pt>
                      <c:pt idx="23">
                        <c:v>0.39166666666666666</c:v>
                      </c:pt>
                      <c:pt idx="24">
                        <c:v>0.42430555555555555</c:v>
                      </c:pt>
                      <c:pt idx="25">
                        <c:v>0.3979166666666667</c:v>
                      </c:pt>
                      <c:pt idx="26">
                        <c:v>0.4458333333333333</c:v>
                      </c:pt>
                      <c:pt idx="27">
                        <c:v>0.6875</c:v>
                      </c:pt>
                      <c:pt idx="28">
                        <c:v>0.48819444444444443</c:v>
                      </c:pt>
                      <c:pt idx="29">
                        <c:v>0.4375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FD7-4DCF-9404-C8362F0112BF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Coupure!$G$1</c15:sqref>
                        </c15:formulaRef>
                      </c:ext>
                    </c:extLst>
                    <c:strCache>
                      <c:ptCount val="1"/>
                      <c:pt idx="0">
                        <c:v>Jour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Coupure!$A$2:$B$31</c15:sqref>
                        </c15:fullRef>
                        <c15:levelRef>
                          <c15:sqref>Coupure!$A$2:$A$31</c15:sqref>
                        </c15:levelRef>
                        <c15:formulaRef>
                          <c15:sqref>Coupure!$A$2:$A$31</c15:sqref>
                        </c15:formulaRef>
                      </c:ext>
                    </c:extLst>
                    <c:strCache>
                      <c:ptCount val="30"/>
                      <c:pt idx="0">
                        <c:v>COUP001</c:v>
                      </c:pt>
                      <c:pt idx="1">
                        <c:v>COUP002</c:v>
                      </c:pt>
                      <c:pt idx="2">
                        <c:v>COUP003</c:v>
                      </c:pt>
                      <c:pt idx="3">
                        <c:v>COUP004</c:v>
                      </c:pt>
                      <c:pt idx="4">
                        <c:v>COUP005</c:v>
                      </c:pt>
                      <c:pt idx="5">
                        <c:v>COUP006</c:v>
                      </c:pt>
                      <c:pt idx="6">
                        <c:v>COUP007</c:v>
                      </c:pt>
                      <c:pt idx="7">
                        <c:v>COUP008</c:v>
                      </c:pt>
                      <c:pt idx="8">
                        <c:v>COUP009</c:v>
                      </c:pt>
                      <c:pt idx="9">
                        <c:v>COUP010</c:v>
                      </c:pt>
                      <c:pt idx="10">
                        <c:v>COUP011</c:v>
                      </c:pt>
                      <c:pt idx="11">
                        <c:v>COUP012</c:v>
                      </c:pt>
                      <c:pt idx="12">
                        <c:v>COUP013</c:v>
                      </c:pt>
                      <c:pt idx="13">
                        <c:v>COUP014</c:v>
                      </c:pt>
                      <c:pt idx="14">
                        <c:v>COUP015</c:v>
                      </c:pt>
                      <c:pt idx="15">
                        <c:v>COUP016</c:v>
                      </c:pt>
                      <c:pt idx="16">
                        <c:v>COUP017</c:v>
                      </c:pt>
                      <c:pt idx="17">
                        <c:v>COUP018</c:v>
                      </c:pt>
                      <c:pt idx="18">
                        <c:v>COUP019</c:v>
                      </c:pt>
                      <c:pt idx="19">
                        <c:v>COUP020</c:v>
                      </c:pt>
                      <c:pt idx="20">
                        <c:v>COUP021</c:v>
                      </c:pt>
                      <c:pt idx="21">
                        <c:v>COUP022</c:v>
                      </c:pt>
                      <c:pt idx="22">
                        <c:v>COUP023</c:v>
                      </c:pt>
                      <c:pt idx="23">
                        <c:v>COUP024</c:v>
                      </c:pt>
                      <c:pt idx="24">
                        <c:v>COUP025</c:v>
                      </c:pt>
                      <c:pt idx="25">
                        <c:v>COUP026</c:v>
                      </c:pt>
                      <c:pt idx="26">
                        <c:v>COUP027</c:v>
                      </c:pt>
                      <c:pt idx="27">
                        <c:v>COUP028</c:v>
                      </c:pt>
                      <c:pt idx="28">
                        <c:v>COUP029</c:v>
                      </c:pt>
                      <c:pt idx="29">
                        <c:v>COUP030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Coupure!$G$2:$G$31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FFD7-4DCF-9404-C8362F0112BF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Coupure!$I$1</c15:sqref>
                        </c15:formulaRef>
                      </c:ext>
                    </c:extLst>
                    <c:strCache>
                      <c:ptCount val="1"/>
                      <c:pt idx="0">
                        <c:v>Difference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Coupure!$A$2:$B$31</c15:sqref>
                        </c15:fullRef>
                        <c15:levelRef>
                          <c15:sqref>Coupure!$A$2:$A$31</c15:sqref>
                        </c15:levelRef>
                        <c15:formulaRef>
                          <c15:sqref>Coupure!$A$2:$A$31</c15:sqref>
                        </c15:formulaRef>
                      </c:ext>
                    </c:extLst>
                    <c:strCache>
                      <c:ptCount val="30"/>
                      <c:pt idx="0">
                        <c:v>COUP001</c:v>
                      </c:pt>
                      <c:pt idx="1">
                        <c:v>COUP002</c:v>
                      </c:pt>
                      <c:pt idx="2">
                        <c:v>COUP003</c:v>
                      </c:pt>
                      <c:pt idx="3">
                        <c:v>COUP004</c:v>
                      </c:pt>
                      <c:pt idx="4">
                        <c:v>COUP005</c:v>
                      </c:pt>
                      <c:pt idx="5">
                        <c:v>COUP006</c:v>
                      </c:pt>
                      <c:pt idx="6">
                        <c:v>COUP007</c:v>
                      </c:pt>
                      <c:pt idx="7">
                        <c:v>COUP008</c:v>
                      </c:pt>
                      <c:pt idx="8">
                        <c:v>COUP009</c:v>
                      </c:pt>
                      <c:pt idx="9">
                        <c:v>COUP010</c:v>
                      </c:pt>
                      <c:pt idx="10">
                        <c:v>COUP011</c:v>
                      </c:pt>
                      <c:pt idx="11">
                        <c:v>COUP012</c:v>
                      </c:pt>
                      <c:pt idx="12">
                        <c:v>COUP013</c:v>
                      </c:pt>
                      <c:pt idx="13">
                        <c:v>COUP014</c:v>
                      </c:pt>
                      <c:pt idx="14">
                        <c:v>COUP015</c:v>
                      </c:pt>
                      <c:pt idx="15">
                        <c:v>COUP016</c:v>
                      </c:pt>
                      <c:pt idx="16">
                        <c:v>COUP017</c:v>
                      </c:pt>
                      <c:pt idx="17">
                        <c:v>COUP018</c:v>
                      </c:pt>
                      <c:pt idx="18">
                        <c:v>COUP019</c:v>
                      </c:pt>
                      <c:pt idx="19">
                        <c:v>COUP020</c:v>
                      </c:pt>
                      <c:pt idx="20">
                        <c:v>COUP021</c:v>
                      </c:pt>
                      <c:pt idx="21">
                        <c:v>COUP022</c:v>
                      </c:pt>
                      <c:pt idx="22">
                        <c:v>COUP023</c:v>
                      </c:pt>
                      <c:pt idx="23">
                        <c:v>COUP024</c:v>
                      </c:pt>
                      <c:pt idx="24">
                        <c:v>COUP025</c:v>
                      </c:pt>
                      <c:pt idx="25">
                        <c:v>COUP026</c:v>
                      </c:pt>
                      <c:pt idx="26">
                        <c:v>COUP027</c:v>
                      </c:pt>
                      <c:pt idx="27">
                        <c:v>COUP028</c:v>
                      </c:pt>
                      <c:pt idx="28">
                        <c:v>COUP029</c:v>
                      </c:pt>
                      <c:pt idx="29">
                        <c:v>COUP030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Coupure!$I$2:$I$31</c15:sqref>
                        </c15:formulaRef>
                      </c:ext>
                    </c:extLst>
                    <c:numCache>
                      <c:formatCode>0.00</c:formatCode>
                      <c:ptCount val="30"/>
                      <c:pt idx="0">
                        <c:v>0</c:v>
                      </c:pt>
                      <c:pt idx="1">
                        <c:v>0.14000000000000057</c:v>
                      </c:pt>
                      <c:pt idx="2">
                        <c:v>7.0000000000000284E-2</c:v>
                      </c:pt>
                      <c:pt idx="3">
                        <c:v>0</c:v>
                      </c:pt>
                      <c:pt idx="4">
                        <c:v>1.0000000000005116E-2</c:v>
                      </c:pt>
                      <c:pt idx="5">
                        <c:v>0.12999999999999545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0.18999999999999773</c:v>
                      </c:pt>
                      <c:pt idx="9">
                        <c:v>0.14999999999999858</c:v>
                      </c:pt>
                      <c:pt idx="10">
                        <c:v>0.28000000000000114</c:v>
                      </c:pt>
                      <c:pt idx="11">
                        <c:v>0</c:v>
                      </c:pt>
                      <c:pt idx="12">
                        <c:v>0.18999999999999773</c:v>
                      </c:pt>
                      <c:pt idx="13">
                        <c:v>0</c:v>
                      </c:pt>
                      <c:pt idx="14">
                        <c:v>4.9999999999997158E-2</c:v>
                      </c:pt>
                      <c:pt idx="15">
                        <c:v>7.9999999999998295E-2</c:v>
                      </c:pt>
                      <c:pt idx="16">
                        <c:v>9.9999999999909051E-3</c:v>
                      </c:pt>
                      <c:pt idx="17">
                        <c:v>5.9999999999998721E-2</c:v>
                      </c:pt>
                      <c:pt idx="18">
                        <c:v>0.52000000000000313</c:v>
                      </c:pt>
                      <c:pt idx="19">
                        <c:v>9.9999999999909051E-3</c:v>
                      </c:pt>
                      <c:pt idx="20">
                        <c:v>33.980000000000004</c:v>
                      </c:pt>
                      <c:pt idx="21">
                        <c:v>50.18</c:v>
                      </c:pt>
                      <c:pt idx="22">
                        <c:v>0.22999999999999687</c:v>
                      </c:pt>
                      <c:pt idx="23">
                        <c:v>0</c:v>
                      </c:pt>
                      <c:pt idx="24">
                        <c:v>0.10000000000000142</c:v>
                      </c:pt>
                      <c:pt idx="25">
                        <c:v>9.9999999999909051E-3</c:v>
                      </c:pt>
                      <c:pt idx="26">
                        <c:v>37.94</c:v>
                      </c:pt>
                      <c:pt idx="27">
                        <c:v>3.0000000000001137E-2</c:v>
                      </c:pt>
                      <c:pt idx="28">
                        <c:v>0.83999999999999986</c:v>
                      </c:pt>
                      <c:pt idx="29">
                        <c:v>2.9999999999997584E-2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FFD7-4DCF-9404-C8362F0112BF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Coupure!$K$1</c15:sqref>
                        </c15:formulaRef>
                      </c:ext>
                    </c:extLst>
                    <c:strCache>
                      <c:ptCount val="1"/>
                      <c:pt idx="0">
                        <c:v>Difference2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Coupure!$A$2:$B$31</c15:sqref>
                        </c15:fullRef>
                        <c15:levelRef>
                          <c15:sqref>Coupure!$A$2:$A$31</c15:sqref>
                        </c15:levelRef>
                        <c15:formulaRef>
                          <c15:sqref>Coupure!$A$2:$A$31</c15:sqref>
                        </c15:formulaRef>
                      </c:ext>
                    </c:extLst>
                    <c:strCache>
                      <c:ptCount val="30"/>
                      <c:pt idx="0">
                        <c:v>COUP001</c:v>
                      </c:pt>
                      <c:pt idx="1">
                        <c:v>COUP002</c:v>
                      </c:pt>
                      <c:pt idx="2">
                        <c:v>COUP003</c:v>
                      </c:pt>
                      <c:pt idx="3">
                        <c:v>COUP004</c:v>
                      </c:pt>
                      <c:pt idx="4">
                        <c:v>COUP005</c:v>
                      </c:pt>
                      <c:pt idx="5">
                        <c:v>COUP006</c:v>
                      </c:pt>
                      <c:pt idx="6">
                        <c:v>COUP007</c:v>
                      </c:pt>
                      <c:pt idx="7">
                        <c:v>COUP008</c:v>
                      </c:pt>
                      <c:pt idx="8">
                        <c:v>COUP009</c:v>
                      </c:pt>
                      <c:pt idx="9">
                        <c:v>COUP010</c:v>
                      </c:pt>
                      <c:pt idx="10">
                        <c:v>COUP011</c:v>
                      </c:pt>
                      <c:pt idx="11">
                        <c:v>COUP012</c:v>
                      </c:pt>
                      <c:pt idx="12">
                        <c:v>COUP013</c:v>
                      </c:pt>
                      <c:pt idx="13">
                        <c:v>COUP014</c:v>
                      </c:pt>
                      <c:pt idx="14">
                        <c:v>COUP015</c:v>
                      </c:pt>
                      <c:pt idx="15">
                        <c:v>COUP016</c:v>
                      </c:pt>
                      <c:pt idx="16">
                        <c:v>COUP017</c:v>
                      </c:pt>
                      <c:pt idx="17">
                        <c:v>COUP018</c:v>
                      </c:pt>
                      <c:pt idx="18">
                        <c:v>COUP019</c:v>
                      </c:pt>
                      <c:pt idx="19">
                        <c:v>COUP020</c:v>
                      </c:pt>
                      <c:pt idx="20">
                        <c:v>COUP021</c:v>
                      </c:pt>
                      <c:pt idx="21">
                        <c:v>COUP022</c:v>
                      </c:pt>
                      <c:pt idx="22">
                        <c:v>COUP023</c:v>
                      </c:pt>
                      <c:pt idx="23">
                        <c:v>COUP024</c:v>
                      </c:pt>
                      <c:pt idx="24">
                        <c:v>COUP025</c:v>
                      </c:pt>
                      <c:pt idx="25">
                        <c:v>COUP026</c:v>
                      </c:pt>
                      <c:pt idx="26">
                        <c:v>COUP027</c:v>
                      </c:pt>
                      <c:pt idx="27">
                        <c:v>COUP028</c:v>
                      </c:pt>
                      <c:pt idx="28">
                        <c:v>COUP029</c:v>
                      </c:pt>
                      <c:pt idx="29">
                        <c:v>COUP030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Coupure!$K$2:$K$31</c15:sqref>
                        </c15:formulaRef>
                      </c:ext>
                    </c:extLst>
                    <c:numCache>
                      <c:formatCode>0.00</c:formatCode>
                      <c:ptCount val="30"/>
                      <c:pt idx="0">
                        <c:v>1.2242809352201789E-2</c:v>
                      </c:pt>
                      <c:pt idx="1">
                        <c:v>3.3392284131039673E-3</c:v>
                      </c:pt>
                      <c:pt idx="2">
                        <c:v>5.5894351543983589E-3</c:v>
                      </c:pt>
                      <c:pt idx="3">
                        <c:v>1.2975251714010483E-2</c:v>
                      </c:pt>
                      <c:pt idx="4">
                        <c:v>5.2310295073993984E-2</c:v>
                      </c:pt>
                      <c:pt idx="5">
                        <c:v>9.9450964398002384E-3</c:v>
                      </c:pt>
                      <c:pt idx="6">
                        <c:v>1.6613409567973747E-3</c:v>
                      </c:pt>
                      <c:pt idx="7">
                        <c:v>5.6834532122991277E-3</c:v>
                      </c:pt>
                      <c:pt idx="8">
                        <c:v>1.2519299070191892E-2</c:v>
                      </c:pt>
                      <c:pt idx="9">
                        <c:v>3.6875377727980663E-3</c:v>
                      </c:pt>
                      <c:pt idx="10">
                        <c:v>6.692118633097266E-3</c:v>
                      </c:pt>
                      <c:pt idx="11">
                        <c:v>1.2928962999971816E-3</c:v>
                      </c:pt>
                      <c:pt idx="12">
                        <c:v>7.1430496174968994E-3</c:v>
                      </c:pt>
                      <c:pt idx="13">
                        <c:v>6.9980506633982031E-3</c:v>
                      </c:pt>
                      <c:pt idx="14">
                        <c:v>6.6541980241012766E-3</c:v>
                      </c:pt>
                      <c:pt idx="15">
                        <c:v>5.726243068454302</c:v>
                      </c:pt>
                      <c:pt idx="16">
                        <c:v>17.832589516723502</c:v>
                      </c:pt>
                      <c:pt idx="17">
                        <c:v>6.7010537277650002</c:v>
                      </c:pt>
                      <c:pt idx="18">
                        <c:v>11.174657584071497</c:v>
                      </c:pt>
                      <c:pt idx="19">
                        <c:v>28.862562559436</c:v>
                      </c:pt>
                      <c:pt idx="20">
                        <c:v>4.1759139784894987</c:v>
                      </c:pt>
                      <c:pt idx="21">
                        <c:v>3.1121516003064009</c:v>
                      </c:pt>
                      <c:pt idx="22">
                        <c:v>10.9397355451731</c:v>
                      </c:pt>
                      <c:pt idx="23">
                        <c:v>8.3136741971345032</c:v>
                      </c:pt>
                      <c:pt idx="24">
                        <c:v>8.783021787016601</c:v>
                      </c:pt>
                      <c:pt idx="25">
                        <c:v>23.375048995687209</c:v>
                      </c:pt>
                      <c:pt idx="26">
                        <c:v>12.834333724551904</c:v>
                      </c:pt>
                      <c:pt idx="27">
                        <c:v>3.4277962520256988</c:v>
                      </c:pt>
                      <c:pt idx="28">
                        <c:v>6.8595614034748991</c:v>
                      </c:pt>
                      <c:pt idx="29">
                        <c:v>4.9470171882730014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8EB3-46F2-A341-EC8E9FBCCF0D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Coupure!$L$1</c15:sqref>
                        </c15:formulaRef>
                      </c:ext>
                    </c:extLst>
                    <c:strCache>
                      <c:ptCount val="1"/>
                      <c:pt idx="0">
                        <c:v>Mamisoa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Coupure!$A$2:$B$31</c15:sqref>
                        </c15:fullRef>
                        <c15:levelRef>
                          <c15:sqref>Coupure!$A$2:$A$31</c15:sqref>
                        </c15:levelRef>
                        <c15:formulaRef>
                          <c15:sqref>Coupure!$A$2:$A$31</c15:sqref>
                        </c15:formulaRef>
                      </c:ext>
                    </c:extLst>
                    <c:strCache>
                      <c:ptCount val="30"/>
                      <c:pt idx="0">
                        <c:v>COUP001</c:v>
                      </c:pt>
                      <c:pt idx="1">
                        <c:v>COUP002</c:v>
                      </c:pt>
                      <c:pt idx="2">
                        <c:v>COUP003</c:v>
                      </c:pt>
                      <c:pt idx="3">
                        <c:v>COUP004</c:v>
                      </c:pt>
                      <c:pt idx="4">
                        <c:v>COUP005</c:v>
                      </c:pt>
                      <c:pt idx="5">
                        <c:v>COUP006</c:v>
                      </c:pt>
                      <c:pt idx="6">
                        <c:v>COUP007</c:v>
                      </c:pt>
                      <c:pt idx="7">
                        <c:v>COUP008</c:v>
                      </c:pt>
                      <c:pt idx="8">
                        <c:v>COUP009</c:v>
                      </c:pt>
                      <c:pt idx="9">
                        <c:v>COUP010</c:v>
                      </c:pt>
                      <c:pt idx="10">
                        <c:v>COUP011</c:v>
                      </c:pt>
                      <c:pt idx="11">
                        <c:v>COUP012</c:v>
                      </c:pt>
                      <c:pt idx="12">
                        <c:v>COUP013</c:v>
                      </c:pt>
                      <c:pt idx="13">
                        <c:v>COUP014</c:v>
                      </c:pt>
                      <c:pt idx="14">
                        <c:v>COUP015</c:v>
                      </c:pt>
                      <c:pt idx="15">
                        <c:v>COUP016</c:v>
                      </c:pt>
                      <c:pt idx="16">
                        <c:v>COUP017</c:v>
                      </c:pt>
                      <c:pt idx="17">
                        <c:v>COUP018</c:v>
                      </c:pt>
                      <c:pt idx="18">
                        <c:v>COUP019</c:v>
                      </c:pt>
                      <c:pt idx="19">
                        <c:v>COUP020</c:v>
                      </c:pt>
                      <c:pt idx="20">
                        <c:v>COUP021</c:v>
                      </c:pt>
                      <c:pt idx="21">
                        <c:v>COUP022</c:v>
                      </c:pt>
                      <c:pt idx="22">
                        <c:v>COUP023</c:v>
                      </c:pt>
                      <c:pt idx="23">
                        <c:v>COUP024</c:v>
                      </c:pt>
                      <c:pt idx="24">
                        <c:v>COUP025</c:v>
                      </c:pt>
                      <c:pt idx="25">
                        <c:v>COUP026</c:v>
                      </c:pt>
                      <c:pt idx="26">
                        <c:v>COUP027</c:v>
                      </c:pt>
                      <c:pt idx="27">
                        <c:v>COUP028</c:v>
                      </c:pt>
                      <c:pt idx="28">
                        <c:v>COUP029</c:v>
                      </c:pt>
                      <c:pt idx="29">
                        <c:v>COUP030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Coupure!$L$2:$L$31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44</c:v>
                      </c:pt>
                      <c:pt idx="1">
                        <c:v>34.880000000000003</c:v>
                      </c:pt>
                      <c:pt idx="2">
                        <c:v>47.84</c:v>
                      </c:pt>
                      <c:pt idx="3">
                        <c:v>157.72999999999999</c:v>
                      </c:pt>
                      <c:pt idx="4">
                        <c:v>115.38</c:v>
                      </c:pt>
                      <c:pt idx="5">
                        <c:v>53.27</c:v>
                      </c:pt>
                      <c:pt idx="6">
                        <c:v>18.329999999999998</c:v>
                      </c:pt>
                      <c:pt idx="7">
                        <c:v>57.1</c:v>
                      </c:pt>
                      <c:pt idx="8">
                        <c:v>76.959999999999994</c:v>
                      </c:pt>
                      <c:pt idx="9">
                        <c:v>36.799999999999997</c:v>
                      </c:pt>
                      <c:pt idx="10">
                        <c:v>39.159999999999997</c:v>
                      </c:pt>
                      <c:pt idx="11">
                        <c:v>25.32</c:v>
                      </c:pt>
                      <c:pt idx="12">
                        <c:v>34.31</c:v>
                      </c:pt>
                      <c:pt idx="13">
                        <c:v>41.42</c:v>
                      </c:pt>
                      <c:pt idx="14">
                        <c:v>25.5</c:v>
                      </c:pt>
                      <c:pt idx="15">
                        <c:v>25.04</c:v>
                      </c:pt>
                      <c:pt idx="16">
                        <c:v>82.33</c:v>
                      </c:pt>
                      <c:pt idx="17">
                        <c:v>28.63</c:v>
                      </c:pt>
                      <c:pt idx="18">
                        <c:v>50.86</c:v>
                      </c:pt>
                      <c:pt idx="19">
                        <c:v>136.05000000000001</c:v>
                      </c:pt>
                      <c:pt idx="20">
                        <c:v>17.989999999999998</c:v>
                      </c:pt>
                      <c:pt idx="21">
                        <c:v>13.81</c:v>
                      </c:pt>
                      <c:pt idx="22">
                        <c:v>47.88</c:v>
                      </c:pt>
                      <c:pt idx="23">
                        <c:v>38.409999999999997</c:v>
                      </c:pt>
                      <c:pt idx="24">
                        <c:v>38.06</c:v>
                      </c:pt>
                      <c:pt idx="25">
                        <c:v>104.86</c:v>
                      </c:pt>
                      <c:pt idx="26">
                        <c:v>57.05</c:v>
                      </c:pt>
                      <c:pt idx="27">
                        <c:v>15.36</c:v>
                      </c:pt>
                      <c:pt idx="28">
                        <c:v>30.15</c:v>
                      </c:pt>
                      <c:pt idx="29">
                        <c:v>22.451000000000001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8EB3-46F2-A341-EC8E9FBCCF0D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Coupure!$M$1</c15:sqref>
                        </c15:formulaRef>
                      </c:ext>
                    </c:extLst>
                    <c:strCache>
                      <c:ptCount val="1"/>
                      <c:pt idx="0">
                        <c:v>Difference3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Coupure!$A$2:$B$31</c15:sqref>
                        </c15:fullRef>
                        <c15:levelRef>
                          <c15:sqref>Coupure!$A$2:$A$31</c15:sqref>
                        </c15:levelRef>
                        <c15:formulaRef>
                          <c15:sqref>Coupure!$A$2:$A$31</c15:sqref>
                        </c15:formulaRef>
                      </c:ext>
                    </c:extLst>
                    <c:strCache>
                      <c:ptCount val="30"/>
                      <c:pt idx="0">
                        <c:v>COUP001</c:v>
                      </c:pt>
                      <c:pt idx="1">
                        <c:v>COUP002</c:v>
                      </c:pt>
                      <c:pt idx="2">
                        <c:v>COUP003</c:v>
                      </c:pt>
                      <c:pt idx="3">
                        <c:v>COUP004</c:v>
                      </c:pt>
                      <c:pt idx="4">
                        <c:v>COUP005</c:v>
                      </c:pt>
                      <c:pt idx="5">
                        <c:v>COUP006</c:v>
                      </c:pt>
                      <c:pt idx="6">
                        <c:v>COUP007</c:v>
                      </c:pt>
                      <c:pt idx="7">
                        <c:v>COUP008</c:v>
                      </c:pt>
                      <c:pt idx="8">
                        <c:v>COUP009</c:v>
                      </c:pt>
                      <c:pt idx="9">
                        <c:v>COUP010</c:v>
                      </c:pt>
                      <c:pt idx="10">
                        <c:v>COUP011</c:v>
                      </c:pt>
                      <c:pt idx="11">
                        <c:v>COUP012</c:v>
                      </c:pt>
                      <c:pt idx="12">
                        <c:v>COUP013</c:v>
                      </c:pt>
                      <c:pt idx="13">
                        <c:v>COUP014</c:v>
                      </c:pt>
                      <c:pt idx="14">
                        <c:v>COUP015</c:v>
                      </c:pt>
                      <c:pt idx="15">
                        <c:v>COUP016</c:v>
                      </c:pt>
                      <c:pt idx="16">
                        <c:v>COUP017</c:v>
                      </c:pt>
                      <c:pt idx="17">
                        <c:v>COUP018</c:v>
                      </c:pt>
                      <c:pt idx="18">
                        <c:v>COUP019</c:v>
                      </c:pt>
                      <c:pt idx="19">
                        <c:v>COUP020</c:v>
                      </c:pt>
                      <c:pt idx="20">
                        <c:v>COUP021</c:v>
                      </c:pt>
                      <c:pt idx="21">
                        <c:v>COUP022</c:v>
                      </c:pt>
                      <c:pt idx="22">
                        <c:v>COUP023</c:v>
                      </c:pt>
                      <c:pt idx="23">
                        <c:v>COUP024</c:v>
                      </c:pt>
                      <c:pt idx="24">
                        <c:v>COUP025</c:v>
                      </c:pt>
                      <c:pt idx="25">
                        <c:v>COUP026</c:v>
                      </c:pt>
                      <c:pt idx="26">
                        <c:v>COUP027</c:v>
                      </c:pt>
                      <c:pt idx="27">
                        <c:v>COUP028</c:v>
                      </c:pt>
                      <c:pt idx="28">
                        <c:v>COUP029</c:v>
                      </c:pt>
                      <c:pt idx="29">
                        <c:v>COUP030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Coupure!$M$2:$M$31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0.14999999999999858</c:v>
                      </c:pt>
                      <c:pt idx="1">
                        <c:v>9.9999999999980105E-3</c:v>
                      </c:pt>
                      <c:pt idx="2">
                        <c:v>9.9999999999980105E-3</c:v>
                      </c:pt>
                      <c:pt idx="3">
                        <c:v>1.0000000000019327E-2</c:v>
                      </c:pt>
                      <c:pt idx="4">
                        <c:v>1.0000000000005116E-2</c:v>
                      </c:pt>
                      <c:pt idx="5">
                        <c:v>9.9999999999980105E-3</c:v>
                      </c:pt>
                      <c:pt idx="6">
                        <c:v>1.9999999999999574E-2</c:v>
                      </c:pt>
                      <c:pt idx="7">
                        <c:v>9.9999999999980105E-3</c:v>
                      </c:pt>
                      <c:pt idx="8">
                        <c:v>1.0000000000005116E-2</c:v>
                      </c:pt>
                      <c:pt idx="9">
                        <c:v>3.9999999999999147E-2</c:v>
                      </c:pt>
                      <c:pt idx="10">
                        <c:v>0.17999999999999972</c:v>
                      </c:pt>
                      <c:pt idx="11">
                        <c:v>9.9999999999980105E-3</c:v>
                      </c:pt>
                      <c:pt idx="12">
                        <c:v>9.9999999999980105E-3</c:v>
                      </c:pt>
                      <c:pt idx="13">
                        <c:v>9.9999999999980105E-3</c:v>
                      </c:pt>
                      <c:pt idx="14">
                        <c:v>1.0000000000001563E-2</c:v>
                      </c:pt>
                      <c:pt idx="15">
                        <c:v>9.9999999999980105E-3</c:v>
                      </c:pt>
                      <c:pt idx="16">
                        <c:v>1.0000000000005116E-2</c:v>
                      </c:pt>
                      <c:pt idx="17">
                        <c:v>4.00000000000027E-2</c:v>
                      </c:pt>
                      <c:pt idx="18">
                        <c:v>9.9999999999980105E-3</c:v>
                      </c:pt>
                      <c:pt idx="19">
                        <c:v>9.9999999999909051E-3</c:v>
                      </c:pt>
                      <c:pt idx="20">
                        <c:v>3.0000000000001137E-2</c:v>
                      </c:pt>
                      <c:pt idx="21">
                        <c:v>9.9999999999997868E-3</c:v>
                      </c:pt>
                      <c:pt idx="22">
                        <c:v>9.9999999999980105E-3</c:v>
                      </c:pt>
                      <c:pt idx="23">
                        <c:v>1.0000000000005116E-2</c:v>
                      </c:pt>
                      <c:pt idx="24">
                        <c:v>9.9999999999980105E-3</c:v>
                      </c:pt>
                      <c:pt idx="25">
                        <c:v>1.0000000000005116E-2</c:v>
                      </c:pt>
                      <c:pt idx="26">
                        <c:v>1.0000000000005116E-2</c:v>
                      </c:pt>
                      <c:pt idx="27">
                        <c:v>9.9999999999997868E-3</c:v>
                      </c:pt>
                      <c:pt idx="28">
                        <c:v>1.0000000000001563E-2</c:v>
                      </c:pt>
                      <c:pt idx="29">
                        <c:v>9.0000000000003411E-3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8EB3-46F2-A341-EC8E9FBCCF0D}"/>
                  </c:ext>
                </c:extLst>
              </c15:ser>
            </c15:filteredLineSeries>
          </c:ext>
        </c:extLst>
      </c:lineChart>
      <c:catAx>
        <c:axId val="1843314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908271999"/>
        <c:crosses val="autoZero"/>
        <c:auto val="1"/>
        <c:lblAlgn val="ctr"/>
        <c:lblOffset val="100"/>
        <c:noMultiLvlLbl val="0"/>
      </c:catAx>
      <c:valAx>
        <c:axId val="908271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843314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9305</xdr:colOff>
      <xdr:row>5</xdr:row>
      <xdr:rowOff>42514</xdr:rowOff>
    </xdr:from>
    <xdr:to>
      <xdr:col>21</xdr:col>
      <xdr:colOff>760076</xdr:colOff>
      <xdr:row>25</xdr:row>
      <xdr:rowOff>177454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BA15E3C0-3090-EA1C-85D2-69AB16A968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endry razafimiandrisoa" refreshedDate="45272.383862152776" createdVersion="8" refreshedVersion="8" minRefreshableVersion="3" recordCount="150" xr:uid="{C0BAF95F-5444-4E1D-8D9F-DB066AA8509B}">
  <cacheSource type="worksheet">
    <worksheetSource name="Tableau2"/>
  </cacheSource>
  <cacheFields count="7">
    <cacheField name="ID" numFmtId="0">
      <sharedItems/>
    </cacheField>
    <cacheField name="Salle" numFmtId="0">
      <sharedItems count="5">
        <s v="SAL005"/>
        <s v="SAL004"/>
        <s v="SAL003"/>
        <s v="SAL002"/>
        <s v="SAL001"/>
      </sharedItems>
    </cacheField>
    <cacheField name="Date" numFmtId="164">
      <sharedItems containsSemiMixedTypes="0" containsNonDate="0" containsDate="1" containsString="0" minDate="2023-11-13T00:00:00" maxDate="2023-11-28T00:00:00" count="15">
        <d v="2023-11-17T00:00:00"/>
        <d v="2023-11-24T00:00:00"/>
        <d v="2023-11-18T00:00:00"/>
        <d v="2023-11-25T00:00:00"/>
        <d v="2023-11-15T00:00:00"/>
        <d v="2023-11-22T00:00:00"/>
        <d v="2023-11-14T00:00:00"/>
        <d v="2023-11-21T00:00:00"/>
        <d v="2023-11-13T00:00:00"/>
        <d v="2023-11-20T00:00:00"/>
        <d v="2023-11-27T00:00:00"/>
        <d v="2023-11-16T00:00:00"/>
        <d v="2023-11-23T00:00:00"/>
        <d v="2023-11-19T00:00:00"/>
        <d v="2023-11-26T00:00:00"/>
      </sharedItems>
    </cacheField>
    <cacheField name="Debut" numFmtId="165">
      <sharedItems containsSemiMixedTypes="0" containsNonDate="0" containsDate="1" containsString="0" minDate="1899-12-30T08:00:00" maxDate="1899-12-30T12:00:00"/>
    </cacheField>
    <cacheField name="Fin" numFmtId="165">
      <sharedItems containsSemiMixedTypes="0" containsNonDate="0" containsDate="1" containsString="0" minDate="1899-12-30T11:59:00" maxDate="1899-12-30T17:00:00"/>
    </cacheField>
    <cacheField name="Nombre" numFmtId="0">
      <sharedItems containsSemiMixedTypes="0" containsString="0" containsNumber="1" containsInteger="1" minValue="2" maxValue="344"/>
    </cacheField>
    <cacheField name="Jour" numFmtId="0">
      <sharedItems count="7">
        <s v="Vendredi"/>
        <s v="Samedi"/>
        <s v="Mercredi"/>
        <s v="Mardi"/>
        <s v="Lundi"/>
        <s v="Jeudi"/>
        <s v="Dimanch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endry razafimiandrisoa" refreshedDate="45272.859924652781" createdVersion="8" refreshedVersion="8" minRefreshableVersion="3" recordCount="30" xr:uid="{780434F2-BBD7-4882-BBEB-EF046369D6D8}">
  <cacheSource type="worksheet">
    <worksheetSource name="Tableau3"/>
  </cacheSource>
  <cacheFields count="9">
    <cacheField name="ID" numFmtId="0">
      <sharedItems/>
    </cacheField>
    <cacheField name="Secteur" numFmtId="0">
      <sharedItems count="2">
        <s v="SEC001"/>
        <s v="SEC002"/>
      </sharedItems>
    </cacheField>
    <cacheField name="Consommation" numFmtId="2">
      <sharedItems containsSemiMixedTypes="0" containsString="0" containsNumber="1" containsInteger="1" minValue="30" maxValue="99"/>
    </cacheField>
    <cacheField name="Date" numFmtId="164">
      <sharedItems containsSemiMixedTypes="0" containsNonDate="0" containsDate="1" containsString="0" minDate="2023-11-13T00:00:00" maxDate="2023-11-28T00:00:00"/>
    </cacheField>
    <cacheField name="Heure" numFmtId="165">
      <sharedItems containsSemiMixedTypes="0" containsNonDate="0" containsDate="1" containsString="0" minDate="1899-12-30T08:32:00" maxDate="1899-12-30T16:55:00"/>
    </cacheField>
    <cacheField name="Itération" numFmtId="0">
      <sharedItems containsSemiMixedTypes="0" containsString="0" containsNumber="1" minValue="13.82" maxValue="157.74"/>
    </cacheField>
    <cacheField name="Jour" numFmtId="0">
      <sharedItems count="7">
        <s v="Lundi"/>
        <s v="Mardi"/>
        <s v="Mercredi"/>
        <s v="Jeudi"/>
        <s v="Vendredi"/>
        <s v="Samedi"/>
        <s v="Dimanche"/>
      </sharedItems>
    </cacheField>
    <cacheField name="Dichotomie" numFmtId="166">
      <sharedItems containsSemiMixedTypes="0" containsString="0" containsNumber="1" minValue="13.82" maxValue="157.74"/>
    </cacheField>
    <cacheField name="Difference" numFmtId="2">
      <sharedItems containsSemiMixedTypes="0" containsString="0" containsNumber="1" minValue="0" maxValue="33.9800000000000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0">
  <r>
    <s v="POIN049"/>
    <x v="0"/>
    <x v="0"/>
    <d v="1899-12-30T08:00:00"/>
    <d v="1899-12-30T11:59:00"/>
    <n v="225"/>
    <x v="0"/>
  </r>
  <r>
    <s v="POIN050"/>
    <x v="0"/>
    <x v="0"/>
    <d v="1899-12-30T12:00:00"/>
    <d v="1899-12-30T17:00:00"/>
    <n v="208"/>
    <x v="0"/>
  </r>
  <r>
    <s v="POIN119"/>
    <x v="0"/>
    <x v="1"/>
    <d v="1899-12-30T08:00:00"/>
    <d v="1899-12-30T11:59:00"/>
    <n v="147"/>
    <x v="0"/>
  </r>
  <r>
    <s v="POIN120"/>
    <x v="0"/>
    <x v="1"/>
    <d v="1899-12-30T12:00:00"/>
    <d v="1899-12-30T17:00:00"/>
    <n v="24"/>
    <x v="0"/>
  </r>
  <r>
    <s v="POIN047"/>
    <x v="1"/>
    <x v="0"/>
    <d v="1899-12-30T08:00:00"/>
    <d v="1899-12-30T11:59:00"/>
    <n v="60"/>
    <x v="0"/>
  </r>
  <r>
    <s v="POIN048"/>
    <x v="1"/>
    <x v="0"/>
    <d v="1899-12-30T12:00:00"/>
    <d v="1899-12-30T17:00:00"/>
    <n v="287"/>
    <x v="0"/>
  </r>
  <r>
    <s v="POIN117"/>
    <x v="1"/>
    <x v="1"/>
    <d v="1899-12-30T08:00:00"/>
    <d v="1899-12-30T11:59:00"/>
    <n v="35"/>
    <x v="0"/>
  </r>
  <r>
    <s v="POIN118"/>
    <x v="1"/>
    <x v="1"/>
    <d v="1899-12-30T12:00:00"/>
    <d v="1899-12-30T17:00:00"/>
    <n v="192"/>
    <x v="0"/>
  </r>
  <r>
    <s v="POIN045"/>
    <x v="2"/>
    <x v="0"/>
    <d v="1899-12-30T08:00:00"/>
    <d v="1899-12-30T11:59:00"/>
    <n v="152"/>
    <x v="0"/>
  </r>
  <r>
    <s v="POIN046"/>
    <x v="2"/>
    <x v="0"/>
    <d v="1899-12-30T12:00:00"/>
    <d v="1899-12-30T17:00:00"/>
    <n v="62"/>
    <x v="0"/>
  </r>
  <r>
    <s v="POIN115"/>
    <x v="2"/>
    <x v="1"/>
    <d v="1899-12-30T08:00:00"/>
    <d v="1899-12-30T11:59:00"/>
    <n v="140"/>
    <x v="0"/>
  </r>
  <r>
    <s v="POIN116"/>
    <x v="2"/>
    <x v="1"/>
    <d v="1899-12-30T12:00:00"/>
    <d v="1899-12-30T17:00:00"/>
    <n v="329"/>
    <x v="0"/>
  </r>
  <r>
    <s v="POIN043"/>
    <x v="3"/>
    <x v="0"/>
    <d v="1899-12-30T08:00:00"/>
    <d v="1899-12-30T11:59:00"/>
    <n v="187"/>
    <x v="0"/>
  </r>
  <r>
    <s v="POIN044"/>
    <x v="3"/>
    <x v="0"/>
    <d v="1899-12-30T12:00:00"/>
    <d v="1899-12-30T17:00:00"/>
    <n v="269"/>
    <x v="0"/>
  </r>
  <r>
    <s v="POIN113"/>
    <x v="3"/>
    <x v="1"/>
    <d v="1899-12-30T08:00:00"/>
    <d v="1899-12-30T11:59:00"/>
    <n v="337"/>
    <x v="0"/>
  </r>
  <r>
    <s v="POIN114"/>
    <x v="3"/>
    <x v="1"/>
    <d v="1899-12-30T12:00:00"/>
    <d v="1899-12-30T17:00:00"/>
    <n v="292"/>
    <x v="0"/>
  </r>
  <r>
    <s v="POIN041"/>
    <x v="4"/>
    <x v="0"/>
    <d v="1899-12-30T08:00:00"/>
    <d v="1899-12-30T11:59:00"/>
    <n v="229"/>
    <x v="0"/>
  </r>
  <r>
    <s v="POIN042"/>
    <x v="4"/>
    <x v="0"/>
    <d v="1899-12-30T12:00:00"/>
    <d v="1899-12-30T17:00:00"/>
    <n v="33"/>
    <x v="0"/>
  </r>
  <r>
    <s v="POIN111"/>
    <x v="4"/>
    <x v="1"/>
    <d v="1899-12-30T08:00:00"/>
    <d v="1899-12-30T11:59:00"/>
    <n v="228"/>
    <x v="0"/>
  </r>
  <r>
    <s v="POIN112"/>
    <x v="4"/>
    <x v="1"/>
    <d v="1899-12-30T12:00:00"/>
    <d v="1899-12-30T17:00:00"/>
    <n v="344"/>
    <x v="0"/>
  </r>
  <r>
    <s v="POIN059"/>
    <x v="0"/>
    <x v="2"/>
    <d v="1899-12-30T08:00:00"/>
    <d v="1899-12-30T11:59:00"/>
    <n v="174"/>
    <x v="1"/>
  </r>
  <r>
    <s v="POIN060"/>
    <x v="0"/>
    <x v="2"/>
    <d v="1899-12-30T12:00:00"/>
    <d v="1899-12-30T17:00:00"/>
    <n v="132"/>
    <x v="1"/>
  </r>
  <r>
    <s v="POIN129"/>
    <x v="0"/>
    <x v="3"/>
    <d v="1899-12-30T08:00:00"/>
    <d v="1899-12-30T11:59:00"/>
    <n v="2"/>
    <x v="1"/>
  </r>
  <r>
    <s v="POIN130"/>
    <x v="0"/>
    <x v="3"/>
    <d v="1899-12-30T12:00:00"/>
    <d v="1899-12-30T17:00:00"/>
    <n v="120"/>
    <x v="1"/>
  </r>
  <r>
    <s v="POIN057"/>
    <x v="1"/>
    <x v="2"/>
    <d v="1899-12-30T08:00:00"/>
    <d v="1899-12-30T11:59:00"/>
    <n v="253"/>
    <x v="1"/>
  </r>
  <r>
    <s v="POIN058"/>
    <x v="1"/>
    <x v="2"/>
    <d v="1899-12-30T12:00:00"/>
    <d v="1899-12-30T17:00:00"/>
    <n v="117"/>
    <x v="1"/>
  </r>
  <r>
    <s v="POIN127"/>
    <x v="1"/>
    <x v="3"/>
    <d v="1899-12-30T08:00:00"/>
    <d v="1899-12-30T11:59:00"/>
    <n v="213"/>
    <x v="1"/>
  </r>
  <r>
    <s v="POIN128"/>
    <x v="1"/>
    <x v="3"/>
    <d v="1899-12-30T12:00:00"/>
    <d v="1899-12-30T17:00:00"/>
    <n v="180"/>
    <x v="1"/>
  </r>
  <r>
    <s v="POIN055"/>
    <x v="2"/>
    <x v="2"/>
    <d v="1899-12-30T08:00:00"/>
    <d v="1899-12-30T11:59:00"/>
    <n v="275"/>
    <x v="1"/>
  </r>
  <r>
    <s v="POIN056"/>
    <x v="2"/>
    <x v="2"/>
    <d v="1899-12-30T12:00:00"/>
    <d v="1899-12-30T17:00:00"/>
    <n v="207"/>
    <x v="1"/>
  </r>
  <r>
    <s v="POIN125"/>
    <x v="2"/>
    <x v="3"/>
    <d v="1899-12-30T08:00:00"/>
    <d v="1899-12-30T11:59:00"/>
    <n v="280"/>
    <x v="1"/>
  </r>
  <r>
    <s v="POIN126"/>
    <x v="2"/>
    <x v="3"/>
    <d v="1899-12-30T12:00:00"/>
    <d v="1899-12-30T17:00:00"/>
    <n v="131"/>
    <x v="1"/>
  </r>
  <r>
    <s v="POIN053"/>
    <x v="3"/>
    <x v="2"/>
    <d v="1899-12-30T08:00:00"/>
    <d v="1899-12-30T11:59:00"/>
    <n v="14"/>
    <x v="1"/>
  </r>
  <r>
    <s v="POIN054"/>
    <x v="3"/>
    <x v="2"/>
    <d v="1899-12-30T12:00:00"/>
    <d v="1899-12-30T17:00:00"/>
    <n v="70"/>
    <x v="1"/>
  </r>
  <r>
    <s v="POIN123"/>
    <x v="3"/>
    <x v="3"/>
    <d v="1899-12-30T08:00:00"/>
    <d v="1899-12-30T11:59:00"/>
    <n v="208"/>
    <x v="1"/>
  </r>
  <r>
    <s v="POIN124"/>
    <x v="3"/>
    <x v="3"/>
    <d v="1899-12-30T12:00:00"/>
    <d v="1899-12-30T17:00:00"/>
    <n v="342"/>
    <x v="1"/>
  </r>
  <r>
    <s v="POIN051"/>
    <x v="4"/>
    <x v="2"/>
    <d v="1899-12-30T08:00:00"/>
    <d v="1899-12-30T11:59:00"/>
    <n v="205"/>
    <x v="1"/>
  </r>
  <r>
    <s v="POIN052"/>
    <x v="4"/>
    <x v="2"/>
    <d v="1899-12-30T12:00:00"/>
    <d v="1899-12-30T17:00:00"/>
    <n v="40"/>
    <x v="1"/>
  </r>
  <r>
    <s v="POIN121"/>
    <x v="4"/>
    <x v="3"/>
    <d v="1899-12-30T08:00:00"/>
    <d v="1899-12-30T11:59:00"/>
    <n v="131"/>
    <x v="1"/>
  </r>
  <r>
    <s v="POIN122"/>
    <x v="4"/>
    <x v="3"/>
    <d v="1899-12-30T12:00:00"/>
    <d v="1899-12-30T17:00:00"/>
    <n v="166"/>
    <x v="1"/>
  </r>
  <r>
    <s v="POIN029"/>
    <x v="0"/>
    <x v="4"/>
    <d v="1899-12-30T08:00:00"/>
    <d v="1899-12-30T11:59:00"/>
    <n v="224"/>
    <x v="2"/>
  </r>
  <r>
    <s v="POIN030"/>
    <x v="0"/>
    <x v="4"/>
    <d v="1899-12-30T12:00:00"/>
    <d v="1899-12-30T17:00:00"/>
    <n v="86"/>
    <x v="2"/>
  </r>
  <r>
    <s v="POIN099"/>
    <x v="0"/>
    <x v="5"/>
    <d v="1899-12-30T08:00:00"/>
    <d v="1899-12-30T11:59:00"/>
    <n v="284"/>
    <x v="2"/>
  </r>
  <r>
    <s v="POIN100"/>
    <x v="0"/>
    <x v="5"/>
    <d v="1899-12-30T12:00:00"/>
    <d v="1899-12-30T17:00:00"/>
    <n v="308"/>
    <x v="2"/>
  </r>
  <r>
    <s v="POIN027"/>
    <x v="1"/>
    <x v="4"/>
    <d v="1899-12-30T08:00:00"/>
    <d v="1899-12-30T11:59:00"/>
    <n v="128"/>
    <x v="2"/>
  </r>
  <r>
    <s v="POIN028"/>
    <x v="1"/>
    <x v="4"/>
    <d v="1899-12-30T12:00:00"/>
    <d v="1899-12-30T17:00:00"/>
    <n v="121"/>
    <x v="2"/>
  </r>
  <r>
    <s v="POIN097"/>
    <x v="1"/>
    <x v="5"/>
    <d v="1899-12-30T08:00:00"/>
    <d v="1899-12-30T11:59:00"/>
    <n v="277"/>
    <x v="2"/>
  </r>
  <r>
    <s v="POIN098"/>
    <x v="1"/>
    <x v="5"/>
    <d v="1899-12-30T12:00:00"/>
    <d v="1899-12-30T17:00:00"/>
    <n v="232"/>
    <x v="2"/>
  </r>
  <r>
    <s v="POIN025"/>
    <x v="2"/>
    <x v="4"/>
    <d v="1899-12-30T08:00:00"/>
    <d v="1899-12-30T11:59:00"/>
    <n v="313"/>
    <x v="2"/>
  </r>
  <r>
    <s v="POIN026"/>
    <x v="2"/>
    <x v="4"/>
    <d v="1899-12-30T12:00:00"/>
    <d v="1899-12-30T17:00:00"/>
    <n v="308"/>
    <x v="2"/>
  </r>
  <r>
    <s v="POIN095"/>
    <x v="2"/>
    <x v="5"/>
    <d v="1899-12-30T08:00:00"/>
    <d v="1899-12-30T11:59:00"/>
    <n v="217"/>
    <x v="2"/>
  </r>
  <r>
    <s v="POIN096"/>
    <x v="2"/>
    <x v="5"/>
    <d v="1899-12-30T12:00:00"/>
    <d v="1899-12-30T17:00:00"/>
    <n v="260"/>
    <x v="2"/>
  </r>
  <r>
    <s v="POIN023"/>
    <x v="3"/>
    <x v="4"/>
    <d v="1899-12-30T08:00:00"/>
    <d v="1899-12-30T11:59:00"/>
    <n v="205"/>
    <x v="2"/>
  </r>
  <r>
    <s v="POIN024"/>
    <x v="3"/>
    <x v="4"/>
    <d v="1899-12-30T12:00:00"/>
    <d v="1899-12-30T17:00:00"/>
    <n v="176"/>
    <x v="2"/>
  </r>
  <r>
    <s v="POIN093"/>
    <x v="3"/>
    <x v="5"/>
    <d v="1899-12-30T08:00:00"/>
    <d v="1899-12-30T11:59:00"/>
    <n v="235"/>
    <x v="2"/>
  </r>
  <r>
    <s v="POIN094"/>
    <x v="3"/>
    <x v="5"/>
    <d v="1899-12-30T12:00:00"/>
    <d v="1899-12-30T17:00:00"/>
    <n v="256"/>
    <x v="2"/>
  </r>
  <r>
    <s v="POIN021"/>
    <x v="4"/>
    <x v="4"/>
    <d v="1899-12-30T08:00:00"/>
    <d v="1899-12-30T11:59:00"/>
    <n v="193"/>
    <x v="2"/>
  </r>
  <r>
    <s v="POIN022"/>
    <x v="4"/>
    <x v="4"/>
    <d v="1899-12-30T12:00:00"/>
    <d v="1899-12-30T17:00:00"/>
    <n v="63"/>
    <x v="2"/>
  </r>
  <r>
    <s v="POIN091"/>
    <x v="4"/>
    <x v="5"/>
    <d v="1899-12-30T08:00:00"/>
    <d v="1899-12-30T11:59:00"/>
    <n v="188"/>
    <x v="2"/>
  </r>
  <r>
    <s v="POIN092"/>
    <x v="4"/>
    <x v="5"/>
    <d v="1899-12-30T12:00:00"/>
    <d v="1899-12-30T17:00:00"/>
    <n v="330"/>
    <x v="2"/>
  </r>
  <r>
    <s v="POIN019"/>
    <x v="0"/>
    <x v="6"/>
    <d v="1899-12-30T08:00:00"/>
    <d v="1899-12-30T11:59:00"/>
    <n v="39"/>
    <x v="3"/>
  </r>
  <r>
    <s v="POIN020"/>
    <x v="0"/>
    <x v="6"/>
    <d v="1899-12-30T12:00:00"/>
    <d v="1899-12-30T17:00:00"/>
    <n v="257"/>
    <x v="3"/>
  </r>
  <r>
    <s v="POIN089"/>
    <x v="0"/>
    <x v="7"/>
    <d v="1899-12-30T08:00:00"/>
    <d v="1899-12-30T11:59:00"/>
    <n v="275"/>
    <x v="3"/>
  </r>
  <r>
    <s v="POIN090"/>
    <x v="0"/>
    <x v="7"/>
    <d v="1899-12-30T12:00:00"/>
    <d v="1899-12-30T17:00:00"/>
    <n v="25"/>
    <x v="3"/>
  </r>
  <r>
    <s v="POIN017"/>
    <x v="1"/>
    <x v="6"/>
    <d v="1899-12-30T08:00:00"/>
    <d v="1899-12-30T11:59:00"/>
    <n v="37"/>
    <x v="3"/>
  </r>
  <r>
    <s v="POIN018"/>
    <x v="1"/>
    <x v="6"/>
    <d v="1899-12-30T12:00:00"/>
    <d v="1899-12-30T17:00:00"/>
    <n v="199"/>
    <x v="3"/>
  </r>
  <r>
    <s v="POIN087"/>
    <x v="1"/>
    <x v="7"/>
    <d v="1899-12-30T08:00:00"/>
    <d v="1899-12-30T11:59:00"/>
    <n v="248"/>
    <x v="3"/>
  </r>
  <r>
    <s v="POIN088"/>
    <x v="1"/>
    <x v="7"/>
    <d v="1899-12-30T12:00:00"/>
    <d v="1899-12-30T17:00:00"/>
    <n v="198"/>
    <x v="3"/>
  </r>
  <r>
    <s v="POIN015"/>
    <x v="2"/>
    <x v="6"/>
    <d v="1899-12-30T08:00:00"/>
    <d v="1899-12-30T11:59:00"/>
    <n v="136"/>
    <x v="3"/>
  </r>
  <r>
    <s v="POIN016"/>
    <x v="2"/>
    <x v="6"/>
    <d v="1899-12-30T12:00:00"/>
    <d v="1899-12-30T17:00:00"/>
    <n v="207"/>
    <x v="3"/>
  </r>
  <r>
    <s v="POIN085"/>
    <x v="2"/>
    <x v="7"/>
    <d v="1899-12-30T08:00:00"/>
    <d v="1899-12-30T11:59:00"/>
    <n v="165"/>
    <x v="3"/>
  </r>
  <r>
    <s v="POIN086"/>
    <x v="2"/>
    <x v="7"/>
    <d v="1899-12-30T12:00:00"/>
    <d v="1899-12-30T17:00:00"/>
    <n v="288"/>
    <x v="3"/>
  </r>
  <r>
    <s v="POIN013"/>
    <x v="3"/>
    <x v="6"/>
    <d v="1899-12-30T08:00:00"/>
    <d v="1899-12-30T11:59:00"/>
    <n v="270"/>
    <x v="3"/>
  </r>
  <r>
    <s v="POIN014"/>
    <x v="3"/>
    <x v="6"/>
    <d v="1899-12-30T12:00:00"/>
    <d v="1899-12-30T17:00:00"/>
    <n v="191"/>
    <x v="3"/>
  </r>
  <r>
    <s v="POIN083"/>
    <x v="3"/>
    <x v="7"/>
    <d v="1899-12-30T08:00:00"/>
    <d v="1899-12-30T11:59:00"/>
    <n v="20"/>
    <x v="3"/>
  </r>
  <r>
    <s v="POIN084"/>
    <x v="3"/>
    <x v="7"/>
    <d v="1899-12-30T12:00:00"/>
    <d v="1899-12-30T17:00:00"/>
    <n v="27"/>
    <x v="3"/>
  </r>
  <r>
    <s v="POIN011"/>
    <x v="4"/>
    <x v="6"/>
    <d v="1899-12-30T08:00:00"/>
    <d v="1899-12-30T11:59:00"/>
    <n v="122"/>
    <x v="3"/>
  </r>
  <r>
    <s v="POIN012"/>
    <x v="4"/>
    <x v="6"/>
    <d v="1899-12-30T12:00:00"/>
    <d v="1899-12-30T17:00:00"/>
    <n v="334"/>
    <x v="3"/>
  </r>
  <r>
    <s v="POIN081"/>
    <x v="4"/>
    <x v="7"/>
    <d v="1899-12-30T08:00:00"/>
    <d v="1899-12-30T11:59:00"/>
    <n v="160"/>
    <x v="3"/>
  </r>
  <r>
    <s v="POIN082"/>
    <x v="4"/>
    <x v="7"/>
    <d v="1899-12-30T12:00:00"/>
    <d v="1899-12-30T17:00:00"/>
    <n v="173"/>
    <x v="3"/>
  </r>
  <r>
    <s v="POIN009"/>
    <x v="0"/>
    <x v="8"/>
    <d v="1899-12-30T08:00:00"/>
    <d v="1899-12-30T11:59:00"/>
    <n v="112"/>
    <x v="4"/>
  </r>
  <r>
    <s v="POIN010"/>
    <x v="0"/>
    <x v="8"/>
    <d v="1899-12-30T12:00:00"/>
    <d v="1899-12-30T17:00:00"/>
    <n v="184"/>
    <x v="4"/>
  </r>
  <r>
    <s v="POIN079"/>
    <x v="0"/>
    <x v="9"/>
    <d v="1899-12-30T08:00:00"/>
    <d v="1899-12-30T11:59:00"/>
    <n v="71"/>
    <x v="4"/>
  </r>
  <r>
    <s v="POIN080"/>
    <x v="0"/>
    <x v="9"/>
    <d v="1899-12-30T12:00:00"/>
    <d v="1899-12-30T17:00:00"/>
    <n v="124"/>
    <x v="4"/>
  </r>
  <r>
    <s v="POIN149"/>
    <x v="0"/>
    <x v="10"/>
    <d v="1899-12-30T08:00:00"/>
    <d v="1899-12-30T11:59:00"/>
    <n v="277"/>
    <x v="4"/>
  </r>
  <r>
    <s v="POIN150"/>
    <x v="0"/>
    <x v="10"/>
    <d v="1899-12-30T12:00:00"/>
    <d v="1899-12-30T17:00:00"/>
    <n v="261"/>
    <x v="4"/>
  </r>
  <r>
    <s v="POIN007"/>
    <x v="1"/>
    <x v="8"/>
    <d v="1899-12-30T08:00:00"/>
    <d v="1899-12-30T11:59:00"/>
    <n v="226"/>
    <x v="4"/>
  </r>
  <r>
    <s v="POIN008"/>
    <x v="1"/>
    <x v="8"/>
    <d v="1899-12-30T12:00:00"/>
    <d v="1899-12-30T17:00:00"/>
    <n v="220"/>
    <x v="4"/>
  </r>
  <r>
    <s v="POIN077"/>
    <x v="1"/>
    <x v="9"/>
    <d v="1899-12-30T08:00:00"/>
    <d v="1899-12-30T11:59:00"/>
    <n v="265"/>
    <x v="4"/>
  </r>
  <r>
    <s v="POIN078"/>
    <x v="1"/>
    <x v="9"/>
    <d v="1899-12-30T12:00:00"/>
    <d v="1899-12-30T17:00:00"/>
    <n v="314"/>
    <x v="4"/>
  </r>
  <r>
    <s v="POIN147"/>
    <x v="1"/>
    <x v="10"/>
    <d v="1899-12-30T08:00:00"/>
    <d v="1899-12-30T11:59:00"/>
    <n v="150"/>
    <x v="4"/>
  </r>
  <r>
    <s v="POIN148"/>
    <x v="1"/>
    <x v="10"/>
    <d v="1899-12-30T12:00:00"/>
    <d v="1899-12-30T17:00:00"/>
    <n v="289"/>
    <x v="4"/>
  </r>
  <r>
    <s v="POIN005"/>
    <x v="2"/>
    <x v="8"/>
    <d v="1899-12-30T08:00:00"/>
    <d v="1899-12-30T11:59:00"/>
    <n v="91"/>
    <x v="4"/>
  </r>
  <r>
    <s v="POIN006"/>
    <x v="2"/>
    <x v="8"/>
    <d v="1899-12-30T12:00:00"/>
    <d v="1899-12-30T17:00:00"/>
    <n v="134"/>
    <x v="4"/>
  </r>
  <r>
    <s v="POIN075"/>
    <x v="2"/>
    <x v="9"/>
    <d v="1899-12-30T08:00:00"/>
    <d v="1899-12-30T11:59:00"/>
    <n v="248"/>
    <x v="4"/>
  </r>
  <r>
    <s v="POIN076"/>
    <x v="2"/>
    <x v="9"/>
    <d v="1899-12-30T12:00:00"/>
    <d v="1899-12-30T17:00:00"/>
    <n v="157"/>
    <x v="4"/>
  </r>
  <r>
    <s v="POIN145"/>
    <x v="2"/>
    <x v="10"/>
    <d v="1899-12-30T08:00:00"/>
    <d v="1899-12-30T11:59:00"/>
    <n v="321"/>
    <x v="4"/>
  </r>
  <r>
    <s v="POIN146"/>
    <x v="2"/>
    <x v="10"/>
    <d v="1899-12-30T12:00:00"/>
    <d v="1899-12-30T17:00:00"/>
    <n v="202"/>
    <x v="4"/>
  </r>
  <r>
    <s v="POIN003"/>
    <x v="3"/>
    <x v="8"/>
    <d v="1899-12-30T08:00:00"/>
    <d v="1899-12-30T11:59:00"/>
    <n v="81"/>
    <x v="4"/>
  </r>
  <r>
    <s v="POIN004"/>
    <x v="3"/>
    <x v="8"/>
    <d v="1899-12-30T12:00:00"/>
    <d v="1899-12-30T17:00:00"/>
    <n v="135"/>
    <x v="4"/>
  </r>
  <r>
    <s v="POIN073"/>
    <x v="3"/>
    <x v="9"/>
    <d v="1899-12-30T08:00:00"/>
    <d v="1899-12-30T11:59:00"/>
    <n v="128"/>
    <x v="4"/>
  </r>
  <r>
    <s v="POIN074"/>
    <x v="3"/>
    <x v="9"/>
    <d v="1899-12-30T12:00:00"/>
    <d v="1899-12-30T17:00:00"/>
    <n v="22"/>
    <x v="4"/>
  </r>
  <r>
    <s v="POIN143"/>
    <x v="3"/>
    <x v="10"/>
    <d v="1899-12-30T08:00:00"/>
    <d v="1899-12-30T11:59:00"/>
    <n v="131"/>
    <x v="4"/>
  </r>
  <r>
    <s v="POIN144"/>
    <x v="3"/>
    <x v="10"/>
    <d v="1899-12-30T12:00:00"/>
    <d v="1899-12-30T17:00:00"/>
    <n v="141"/>
    <x v="4"/>
  </r>
  <r>
    <s v="POIN001"/>
    <x v="4"/>
    <x v="8"/>
    <d v="1899-12-30T08:00:00"/>
    <d v="1899-12-30T11:59:00"/>
    <n v="185"/>
    <x v="4"/>
  </r>
  <r>
    <s v="POIN002"/>
    <x v="4"/>
    <x v="8"/>
    <d v="1899-12-30T12:00:00"/>
    <d v="1899-12-30T17:00:00"/>
    <n v="331"/>
    <x v="4"/>
  </r>
  <r>
    <s v="POIN071"/>
    <x v="4"/>
    <x v="9"/>
    <d v="1899-12-30T08:00:00"/>
    <d v="1899-12-30T11:59:00"/>
    <n v="150"/>
    <x v="4"/>
  </r>
  <r>
    <s v="POIN072"/>
    <x v="4"/>
    <x v="9"/>
    <d v="1899-12-30T12:00:00"/>
    <d v="1899-12-30T17:00:00"/>
    <n v="25"/>
    <x v="4"/>
  </r>
  <r>
    <s v="POIN141"/>
    <x v="4"/>
    <x v="10"/>
    <d v="1899-12-30T08:00:00"/>
    <d v="1899-12-30T11:59:00"/>
    <n v="200"/>
    <x v="4"/>
  </r>
  <r>
    <s v="POIN142"/>
    <x v="4"/>
    <x v="10"/>
    <d v="1899-12-30T12:00:00"/>
    <d v="1899-12-30T17:00:00"/>
    <n v="200"/>
    <x v="4"/>
  </r>
  <r>
    <s v="POIN039"/>
    <x v="0"/>
    <x v="11"/>
    <d v="1899-12-30T08:00:00"/>
    <d v="1899-12-30T11:59:00"/>
    <n v="307"/>
    <x v="5"/>
  </r>
  <r>
    <s v="POIN040"/>
    <x v="0"/>
    <x v="11"/>
    <d v="1899-12-30T12:00:00"/>
    <d v="1899-12-30T17:00:00"/>
    <n v="216"/>
    <x v="5"/>
  </r>
  <r>
    <s v="POIN109"/>
    <x v="0"/>
    <x v="12"/>
    <d v="1899-12-30T08:00:00"/>
    <d v="1899-12-30T11:59:00"/>
    <n v="156"/>
    <x v="5"/>
  </r>
  <r>
    <s v="POIN110"/>
    <x v="0"/>
    <x v="12"/>
    <d v="1899-12-30T12:00:00"/>
    <d v="1899-12-30T17:00:00"/>
    <n v="325"/>
    <x v="5"/>
  </r>
  <r>
    <s v="POIN037"/>
    <x v="1"/>
    <x v="11"/>
    <d v="1899-12-30T08:00:00"/>
    <d v="1899-12-30T11:59:00"/>
    <n v="343"/>
    <x v="5"/>
  </r>
  <r>
    <s v="POIN038"/>
    <x v="1"/>
    <x v="11"/>
    <d v="1899-12-30T12:00:00"/>
    <d v="1899-12-30T17:00:00"/>
    <n v="210"/>
    <x v="5"/>
  </r>
  <r>
    <s v="POIN107"/>
    <x v="1"/>
    <x v="12"/>
    <d v="1899-12-30T08:00:00"/>
    <d v="1899-12-30T11:59:00"/>
    <n v="37"/>
    <x v="5"/>
  </r>
  <r>
    <s v="POIN108"/>
    <x v="1"/>
    <x v="12"/>
    <d v="1899-12-30T12:00:00"/>
    <d v="1899-12-30T17:00:00"/>
    <n v="313"/>
    <x v="5"/>
  </r>
  <r>
    <s v="POIN035"/>
    <x v="2"/>
    <x v="11"/>
    <d v="1899-12-30T08:00:00"/>
    <d v="1899-12-30T11:59:00"/>
    <n v="156"/>
    <x v="5"/>
  </r>
  <r>
    <s v="POIN036"/>
    <x v="2"/>
    <x v="11"/>
    <d v="1899-12-30T12:00:00"/>
    <d v="1899-12-30T17:00:00"/>
    <n v="152"/>
    <x v="5"/>
  </r>
  <r>
    <s v="POIN105"/>
    <x v="2"/>
    <x v="12"/>
    <d v="1899-12-30T08:00:00"/>
    <d v="1899-12-30T11:59:00"/>
    <n v="90"/>
    <x v="5"/>
  </r>
  <r>
    <s v="POIN106"/>
    <x v="2"/>
    <x v="12"/>
    <d v="1899-12-30T12:00:00"/>
    <d v="1899-12-30T17:00:00"/>
    <n v="315"/>
    <x v="5"/>
  </r>
  <r>
    <s v="POIN033"/>
    <x v="3"/>
    <x v="11"/>
    <d v="1899-12-30T08:00:00"/>
    <d v="1899-12-30T11:59:00"/>
    <n v="14"/>
    <x v="5"/>
  </r>
  <r>
    <s v="POIN034"/>
    <x v="3"/>
    <x v="11"/>
    <d v="1899-12-30T12:00:00"/>
    <d v="1899-12-30T17:00:00"/>
    <n v="211"/>
    <x v="5"/>
  </r>
  <r>
    <s v="POIN103"/>
    <x v="3"/>
    <x v="12"/>
    <d v="1899-12-30T08:00:00"/>
    <d v="1899-12-30T11:59:00"/>
    <n v="82"/>
    <x v="5"/>
  </r>
  <r>
    <s v="POIN104"/>
    <x v="3"/>
    <x v="12"/>
    <d v="1899-12-30T12:00:00"/>
    <d v="1899-12-30T17:00:00"/>
    <n v="328"/>
    <x v="5"/>
  </r>
  <r>
    <s v="POIN031"/>
    <x v="4"/>
    <x v="11"/>
    <d v="1899-12-30T08:00:00"/>
    <d v="1899-12-30T11:59:00"/>
    <n v="130"/>
    <x v="5"/>
  </r>
  <r>
    <s v="POIN032"/>
    <x v="4"/>
    <x v="11"/>
    <d v="1899-12-30T12:00:00"/>
    <d v="1899-12-30T17:00:00"/>
    <n v="146"/>
    <x v="5"/>
  </r>
  <r>
    <s v="POIN101"/>
    <x v="4"/>
    <x v="12"/>
    <d v="1899-12-30T08:00:00"/>
    <d v="1899-12-30T11:59:00"/>
    <n v="119"/>
    <x v="5"/>
  </r>
  <r>
    <s v="POIN102"/>
    <x v="4"/>
    <x v="12"/>
    <d v="1899-12-30T12:00:00"/>
    <d v="1899-12-30T17:00:00"/>
    <n v="317"/>
    <x v="5"/>
  </r>
  <r>
    <s v="POIN069"/>
    <x v="0"/>
    <x v="13"/>
    <d v="1899-12-30T08:00:00"/>
    <d v="1899-12-30T11:59:00"/>
    <n v="283"/>
    <x v="6"/>
  </r>
  <r>
    <s v="POIN070"/>
    <x v="0"/>
    <x v="13"/>
    <d v="1899-12-30T12:00:00"/>
    <d v="1899-12-30T17:00:00"/>
    <n v="287"/>
    <x v="6"/>
  </r>
  <r>
    <s v="POIN139"/>
    <x v="0"/>
    <x v="14"/>
    <d v="1899-12-30T08:00:00"/>
    <d v="1899-12-30T11:59:00"/>
    <n v="259"/>
    <x v="6"/>
  </r>
  <r>
    <s v="POIN140"/>
    <x v="0"/>
    <x v="14"/>
    <d v="1899-12-30T12:00:00"/>
    <d v="1899-12-30T17:00:00"/>
    <n v="316"/>
    <x v="6"/>
  </r>
  <r>
    <s v="POIN067"/>
    <x v="1"/>
    <x v="13"/>
    <d v="1899-12-30T08:00:00"/>
    <d v="1899-12-30T11:59:00"/>
    <n v="141"/>
    <x v="6"/>
  </r>
  <r>
    <s v="POIN068"/>
    <x v="1"/>
    <x v="13"/>
    <d v="1899-12-30T12:00:00"/>
    <d v="1899-12-30T17:00:00"/>
    <n v="222"/>
    <x v="6"/>
  </r>
  <r>
    <s v="POIN137"/>
    <x v="1"/>
    <x v="14"/>
    <d v="1899-12-30T08:00:00"/>
    <d v="1899-12-30T11:59:00"/>
    <n v="12"/>
    <x v="6"/>
  </r>
  <r>
    <s v="POIN138"/>
    <x v="1"/>
    <x v="14"/>
    <d v="1899-12-30T12:00:00"/>
    <d v="1899-12-30T17:00:00"/>
    <n v="210"/>
    <x v="6"/>
  </r>
  <r>
    <s v="POIN065"/>
    <x v="2"/>
    <x v="13"/>
    <d v="1899-12-30T08:00:00"/>
    <d v="1899-12-30T11:59:00"/>
    <n v="342"/>
    <x v="6"/>
  </r>
  <r>
    <s v="POIN066"/>
    <x v="2"/>
    <x v="13"/>
    <d v="1899-12-30T12:00:00"/>
    <d v="1899-12-30T17:00:00"/>
    <n v="263"/>
    <x v="6"/>
  </r>
  <r>
    <s v="POIN135"/>
    <x v="2"/>
    <x v="14"/>
    <d v="1899-12-30T08:00:00"/>
    <d v="1899-12-30T11:59:00"/>
    <n v="337"/>
    <x v="6"/>
  </r>
  <r>
    <s v="POIN136"/>
    <x v="2"/>
    <x v="14"/>
    <d v="1899-12-30T12:00:00"/>
    <d v="1899-12-30T17:00:00"/>
    <n v="240"/>
    <x v="6"/>
  </r>
  <r>
    <s v="POIN063"/>
    <x v="3"/>
    <x v="13"/>
    <d v="1899-12-30T08:00:00"/>
    <d v="1899-12-30T11:59:00"/>
    <n v="235"/>
    <x v="6"/>
  </r>
  <r>
    <s v="POIN064"/>
    <x v="3"/>
    <x v="13"/>
    <d v="1899-12-30T12:00:00"/>
    <d v="1899-12-30T17:00:00"/>
    <n v="191"/>
    <x v="6"/>
  </r>
  <r>
    <s v="POIN133"/>
    <x v="3"/>
    <x v="14"/>
    <d v="1899-12-30T08:00:00"/>
    <d v="1899-12-30T11:59:00"/>
    <n v="92"/>
    <x v="6"/>
  </r>
  <r>
    <s v="POIN134"/>
    <x v="3"/>
    <x v="14"/>
    <d v="1899-12-30T12:00:00"/>
    <d v="1899-12-30T17:00:00"/>
    <n v="17"/>
    <x v="6"/>
  </r>
  <r>
    <s v="POIN061"/>
    <x v="4"/>
    <x v="13"/>
    <d v="1899-12-30T08:00:00"/>
    <d v="1899-12-30T11:59:00"/>
    <n v="48"/>
    <x v="6"/>
  </r>
  <r>
    <s v="POIN062"/>
    <x v="4"/>
    <x v="13"/>
    <d v="1899-12-30T12:00:00"/>
    <d v="1899-12-30T17:00:00"/>
    <n v="304"/>
    <x v="6"/>
  </r>
  <r>
    <s v="POIN131"/>
    <x v="4"/>
    <x v="14"/>
    <d v="1899-12-30T08:00:00"/>
    <d v="1899-12-30T11:59:00"/>
    <n v="250"/>
    <x v="6"/>
  </r>
  <r>
    <s v="POIN132"/>
    <x v="4"/>
    <x v="14"/>
    <d v="1899-12-30T12:00:00"/>
    <d v="1899-12-30T17:00:00"/>
    <n v="225"/>
    <x v="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s v="COUP001"/>
    <x v="0"/>
    <n v="36"/>
    <d v="2023-11-13T00:00:00"/>
    <d v="1899-12-30T12:17:00"/>
    <n v="43.85"/>
    <x v="0"/>
    <n v="43.85"/>
    <n v="0"/>
  </r>
  <r>
    <s v="COUP002"/>
    <x v="0"/>
    <n v="55"/>
    <d v="2023-11-14T00:00:00"/>
    <d v="1899-12-30T10:50:00"/>
    <n v="35.03"/>
    <x v="1"/>
    <n v="34.89"/>
    <n v="0.14000000000000057"/>
  </r>
  <r>
    <s v="COUP003"/>
    <x v="0"/>
    <n v="50"/>
    <d v="2023-11-15T00:00:00"/>
    <d v="1899-12-30T10:21:00"/>
    <n v="47.92"/>
    <x v="2"/>
    <n v="47.85"/>
    <n v="7.0000000000000284E-2"/>
  </r>
  <r>
    <s v="COUP004"/>
    <x v="0"/>
    <n v="30"/>
    <d v="2023-11-16T00:00:00"/>
    <d v="1899-12-30T09:52:00"/>
    <n v="157.74"/>
    <x v="3"/>
    <n v="157.74"/>
    <n v="0"/>
  </r>
  <r>
    <s v="COUP005"/>
    <x v="0"/>
    <n v="50"/>
    <d v="2023-11-17T00:00:00"/>
    <d v="1899-12-30T08:32:00"/>
    <n v="115.39"/>
    <x v="4"/>
    <n v="115.39"/>
    <n v="0"/>
  </r>
  <r>
    <s v="COUP006"/>
    <x v="0"/>
    <n v="78"/>
    <d v="2023-11-18T00:00:00"/>
    <d v="1899-12-30T11:00:00"/>
    <n v="53.42"/>
    <x v="5"/>
    <n v="53.28"/>
    <n v="0.14000000000000057"/>
  </r>
  <r>
    <s v="COUP007"/>
    <x v="0"/>
    <n v="95"/>
    <d v="2023-11-19T00:00:00"/>
    <d v="1899-12-30T16:41:00"/>
    <n v="18.32"/>
    <x v="6"/>
    <n v="18.309999999999999"/>
    <n v="1.0000000000001563E-2"/>
  </r>
  <r>
    <s v="COUP008"/>
    <x v="0"/>
    <n v="47"/>
    <d v="2023-11-20T00:00:00"/>
    <d v="1899-12-30T12:00:00"/>
    <n v="57.11"/>
    <x v="0"/>
    <n v="57.11"/>
    <n v="0"/>
  </r>
  <r>
    <s v="COUP009"/>
    <x v="0"/>
    <n v="99"/>
    <d v="2023-11-21T00:00:00"/>
    <d v="1899-12-30T11:16:00"/>
    <n v="77.16"/>
    <x v="1"/>
    <n v="76.97"/>
    <n v="0.18999999999999773"/>
  </r>
  <r>
    <s v="COUP010"/>
    <x v="0"/>
    <n v="51"/>
    <d v="2023-11-22T00:00:00"/>
    <d v="1899-12-30T12:31:00"/>
    <n v="36.909999999999997"/>
    <x v="2"/>
    <n v="36.76"/>
    <n v="0.14999999999999858"/>
  </r>
  <r>
    <s v="COUP011"/>
    <x v="0"/>
    <n v="57"/>
    <d v="2023-11-23T00:00:00"/>
    <d v="1899-12-30T13:10:00"/>
    <n v="39.26"/>
    <x v="3"/>
    <n v="38.979999999999997"/>
    <n v="0.28000000000000114"/>
  </r>
  <r>
    <s v="COUP012"/>
    <x v="0"/>
    <n v="90"/>
    <d v="2023-11-24T00:00:00"/>
    <d v="1899-12-30T10:28:00"/>
    <n v="25.34"/>
    <x v="4"/>
    <n v="25.33"/>
    <n v="1.0000000000001563E-2"/>
  </r>
  <r>
    <s v="COUP013"/>
    <x v="0"/>
    <n v="63"/>
    <d v="2023-11-25T00:00:00"/>
    <d v="1899-12-30T10:19:00"/>
    <n v="34.51"/>
    <x v="5"/>
    <n v="34.32"/>
    <n v="0.18999999999999773"/>
  </r>
  <r>
    <s v="COUP014"/>
    <x v="0"/>
    <n v="30"/>
    <d v="2023-11-26T00:00:00"/>
    <d v="1899-12-30T11:00:00"/>
    <n v="41.43"/>
    <x v="6"/>
    <n v="41.43"/>
    <n v="0"/>
  </r>
  <r>
    <s v="COUP015"/>
    <x v="0"/>
    <n v="92"/>
    <d v="2023-11-27T00:00:00"/>
    <d v="1899-12-30T16:55:00"/>
    <n v="25.57"/>
    <x v="0"/>
    <n v="25.51"/>
    <n v="5.9999999999998721E-2"/>
  </r>
  <r>
    <s v="COUP016"/>
    <x v="1"/>
    <n v="63"/>
    <d v="2023-11-13T00:00:00"/>
    <d v="1899-12-30T15:45:00"/>
    <n v="25.11"/>
    <x v="0"/>
    <n v="25.03"/>
    <n v="7.9999999999998295E-2"/>
  </r>
  <r>
    <s v="COUP017"/>
    <x v="1"/>
    <n v="38"/>
    <d v="2023-11-14T00:00:00"/>
    <d v="1899-12-30T10:50:00"/>
    <n v="82.34"/>
    <x v="1"/>
    <n v="82.34"/>
    <n v="0"/>
  </r>
  <r>
    <s v="COUP018"/>
    <x v="1"/>
    <n v="76"/>
    <d v="2023-11-15T00:00:00"/>
    <d v="1899-12-30T13:17:00"/>
    <n v="28.74"/>
    <x v="2"/>
    <n v="28.67"/>
    <n v="6.9999999999996732E-2"/>
  </r>
  <r>
    <s v="COUP019"/>
    <x v="1"/>
    <n v="86"/>
    <d v="2023-11-16T00:00:00"/>
    <d v="1899-12-30T09:00:00"/>
    <n v="51.4"/>
    <x v="3"/>
    <n v="50.87"/>
    <n v="0.53000000000000114"/>
  </r>
  <r>
    <s v="COUP020"/>
    <x v="1"/>
    <n v="66"/>
    <d v="2023-11-17T00:00:00"/>
    <d v="1899-12-30T08:33:00"/>
    <n v="136.06"/>
    <x v="4"/>
    <n v="136.06"/>
    <n v="0"/>
  </r>
  <r>
    <s v="COUP021"/>
    <x v="1"/>
    <n v="52"/>
    <d v="2023-11-18T00:00:00"/>
    <d v="1899-12-30T15:13:00"/>
    <n v="52"/>
    <x v="5"/>
    <n v="18.02"/>
    <n v="33.980000000000004"/>
  </r>
  <r>
    <s v="COUP022"/>
    <x v="1"/>
    <n v="64"/>
    <d v="2023-11-19T00:00:00"/>
    <d v="1899-12-30T16:39:00"/>
    <n v="13.82"/>
    <x v="6"/>
    <n v="13.82"/>
    <n v="0"/>
  </r>
  <r>
    <s v="COUP023"/>
    <x v="1"/>
    <n v="63"/>
    <d v="2023-11-20T00:00:00"/>
    <d v="1899-12-30T10:04:00"/>
    <n v="48.12"/>
    <x v="0"/>
    <n v="47.89"/>
    <n v="0.22999999999999687"/>
  </r>
  <r>
    <s v="COUP024"/>
    <x v="1"/>
    <n v="36"/>
    <d v="2023-11-21T00:00:00"/>
    <d v="1899-12-30T09:24:00"/>
    <n v="38.42"/>
    <x v="1"/>
    <n v="38.42"/>
    <n v="0"/>
  </r>
  <r>
    <s v="COUP025"/>
    <x v="1"/>
    <n v="61"/>
    <d v="2023-11-22T00:00:00"/>
    <d v="1899-12-30T10:11:00"/>
    <n v="38.17"/>
    <x v="2"/>
    <n v="38.07"/>
    <n v="0.10000000000000142"/>
  </r>
  <r>
    <s v="COUP026"/>
    <x v="1"/>
    <n v="90"/>
    <d v="2023-11-23T00:00:00"/>
    <d v="1899-12-30T09:33:00"/>
    <n v="104.87"/>
    <x v="3"/>
    <n v="104.87"/>
    <n v="0"/>
  </r>
  <r>
    <s v="COUP027"/>
    <x v="1"/>
    <n v="95"/>
    <d v="2023-11-24T00:00:00"/>
    <d v="1899-12-30T10:42:00"/>
    <n v="57.06"/>
    <x v="4"/>
    <n v="57.06"/>
    <n v="0"/>
  </r>
  <r>
    <s v="COUP028"/>
    <x v="1"/>
    <n v="71"/>
    <d v="2023-11-25T00:00:00"/>
    <d v="1899-12-30T16:30:00"/>
    <n v="15.4"/>
    <x v="5"/>
    <n v="15.37"/>
    <n v="3.0000000000001137E-2"/>
  </r>
  <r>
    <s v="COUP029"/>
    <x v="1"/>
    <n v="31"/>
    <d v="2023-11-26T00:00:00"/>
    <d v="1899-12-30T11:43:00"/>
    <n v="31"/>
    <x v="6"/>
    <n v="30.16"/>
    <n v="0.83999999999999986"/>
  </r>
  <r>
    <s v="COUP030"/>
    <x v="1"/>
    <n v="73"/>
    <d v="2023-11-27T00:00:00"/>
    <d v="1899-12-30T10:30:00"/>
    <n v="22.49"/>
    <x v="0"/>
    <n v="22.46"/>
    <n v="2.9999999999997584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740044-D691-4285-B547-78CB58BCDBDB}" name="Tableau croisé dynamique23" cacheId="1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A3:B119" firstHeaderRow="1" firstDataRow="1" firstDataCol="1"/>
  <pivotFields count="7">
    <pivotField showAll="0"/>
    <pivotField axis="axisRow" showAll="0">
      <items count="6">
        <item x="4"/>
        <item x="3"/>
        <item x="2"/>
        <item x="1"/>
        <item x="0"/>
        <item t="default"/>
      </items>
    </pivotField>
    <pivotField axis="axisRow" numFmtId="164" showAll="0">
      <items count="16">
        <item x="8"/>
        <item x="6"/>
        <item x="4"/>
        <item x="11"/>
        <item x="0"/>
        <item x="2"/>
        <item x="13"/>
        <item x="9"/>
        <item x="7"/>
        <item x="5"/>
        <item x="12"/>
        <item x="1"/>
        <item x="3"/>
        <item x="14"/>
        <item x="10"/>
        <item t="default"/>
      </items>
    </pivotField>
    <pivotField numFmtId="165" showAll="0"/>
    <pivotField numFmtId="165" showAll="0"/>
    <pivotField dataField="1" showAll="0"/>
    <pivotField axis="axisRow" showAll="0">
      <items count="8">
        <item x="4"/>
        <item x="3"/>
        <item x="2"/>
        <item x="5"/>
        <item x="0"/>
        <item x="1"/>
        <item x="6"/>
        <item t="default"/>
      </items>
    </pivotField>
  </pivotFields>
  <rowFields count="3">
    <field x="1"/>
    <field x="6"/>
    <field x="2"/>
  </rowFields>
  <rowItems count="116">
    <i>
      <x/>
    </i>
    <i r="1">
      <x/>
    </i>
    <i r="2">
      <x/>
    </i>
    <i r="2">
      <x v="7"/>
    </i>
    <i r="2">
      <x v="14"/>
    </i>
    <i r="1">
      <x v="1"/>
    </i>
    <i r="2">
      <x v="1"/>
    </i>
    <i r="2">
      <x v="8"/>
    </i>
    <i r="1">
      <x v="2"/>
    </i>
    <i r="2">
      <x v="2"/>
    </i>
    <i r="2">
      <x v="9"/>
    </i>
    <i r="1">
      <x v="3"/>
    </i>
    <i r="2">
      <x v="3"/>
    </i>
    <i r="2">
      <x v="10"/>
    </i>
    <i r="1">
      <x v="4"/>
    </i>
    <i r="2">
      <x v="4"/>
    </i>
    <i r="2">
      <x v="11"/>
    </i>
    <i r="1">
      <x v="5"/>
    </i>
    <i r="2">
      <x v="5"/>
    </i>
    <i r="2">
      <x v="12"/>
    </i>
    <i r="1">
      <x v="6"/>
    </i>
    <i r="2">
      <x v="6"/>
    </i>
    <i r="2">
      <x v="13"/>
    </i>
    <i>
      <x v="1"/>
    </i>
    <i r="1">
      <x/>
    </i>
    <i r="2">
      <x/>
    </i>
    <i r="2">
      <x v="7"/>
    </i>
    <i r="2">
      <x v="14"/>
    </i>
    <i r="1">
      <x v="1"/>
    </i>
    <i r="2">
      <x v="1"/>
    </i>
    <i r="2">
      <x v="8"/>
    </i>
    <i r="1">
      <x v="2"/>
    </i>
    <i r="2">
      <x v="2"/>
    </i>
    <i r="2">
      <x v="9"/>
    </i>
    <i r="1">
      <x v="3"/>
    </i>
    <i r="2">
      <x v="3"/>
    </i>
    <i r="2">
      <x v="10"/>
    </i>
    <i r="1">
      <x v="4"/>
    </i>
    <i r="2">
      <x v="4"/>
    </i>
    <i r="2">
      <x v="11"/>
    </i>
    <i r="1">
      <x v="5"/>
    </i>
    <i r="2">
      <x v="5"/>
    </i>
    <i r="2">
      <x v="12"/>
    </i>
    <i r="1">
      <x v="6"/>
    </i>
    <i r="2">
      <x v="6"/>
    </i>
    <i r="2">
      <x v="13"/>
    </i>
    <i>
      <x v="2"/>
    </i>
    <i r="1">
      <x/>
    </i>
    <i r="2">
      <x/>
    </i>
    <i r="2">
      <x v="7"/>
    </i>
    <i r="2">
      <x v="14"/>
    </i>
    <i r="1">
      <x v="1"/>
    </i>
    <i r="2">
      <x v="1"/>
    </i>
    <i r="2">
      <x v="8"/>
    </i>
    <i r="1">
      <x v="2"/>
    </i>
    <i r="2">
      <x v="2"/>
    </i>
    <i r="2">
      <x v="9"/>
    </i>
    <i r="1">
      <x v="3"/>
    </i>
    <i r="2">
      <x v="3"/>
    </i>
    <i r="2">
      <x v="10"/>
    </i>
    <i r="1">
      <x v="4"/>
    </i>
    <i r="2">
      <x v="4"/>
    </i>
    <i r="2">
      <x v="11"/>
    </i>
    <i r="1">
      <x v="5"/>
    </i>
    <i r="2">
      <x v="5"/>
    </i>
    <i r="2">
      <x v="12"/>
    </i>
    <i r="1">
      <x v="6"/>
    </i>
    <i r="2">
      <x v="6"/>
    </i>
    <i r="2">
      <x v="13"/>
    </i>
    <i>
      <x v="3"/>
    </i>
    <i r="1">
      <x/>
    </i>
    <i r="2">
      <x/>
    </i>
    <i r="2">
      <x v="7"/>
    </i>
    <i r="2">
      <x v="14"/>
    </i>
    <i r="1">
      <x v="1"/>
    </i>
    <i r="2">
      <x v="1"/>
    </i>
    <i r="2">
      <x v="8"/>
    </i>
    <i r="1">
      <x v="2"/>
    </i>
    <i r="2">
      <x v="2"/>
    </i>
    <i r="2">
      <x v="9"/>
    </i>
    <i r="1">
      <x v="3"/>
    </i>
    <i r="2">
      <x v="3"/>
    </i>
    <i r="2">
      <x v="10"/>
    </i>
    <i r="1">
      <x v="4"/>
    </i>
    <i r="2">
      <x v="4"/>
    </i>
    <i r="2">
      <x v="11"/>
    </i>
    <i r="1">
      <x v="5"/>
    </i>
    <i r="2">
      <x v="5"/>
    </i>
    <i r="2">
      <x v="12"/>
    </i>
    <i r="1">
      <x v="6"/>
    </i>
    <i r="2">
      <x v="6"/>
    </i>
    <i r="2">
      <x v="13"/>
    </i>
    <i>
      <x v="4"/>
    </i>
    <i r="1">
      <x/>
    </i>
    <i r="2">
      <x/>
    </i>
    <i r="2">
      <x v="7"/>
    </i>
    <i r="2">
      <x v="14"/>
    </i>
    <i r="1">
      <x v="1"/>
    </i>
    <i r="2">
      <x v="1"/>
    </i>
    <i r="2">
      <x v="8"/>
    </i>
    <i r="1">
      <x v="2"/>
    </i>
    <i r="2">
      <x v="2"/>
    </i>
    <i r="2">
      <x v="9"/>
    </i>
    <i r="1">
      <x v="3"/>
    </i>
    <i r="2">
      <x v="3"/>
    </i>
    <i r="2">
      <x v="10"/>
    </i>
    <i r="1">
      <x v="4"/>
    </i>
    <i r="2">
      <x v="4"/>
    </i>
    <i r="2">
      <x v="11"/>
    </i>
    <i r="1">
      <x v="5"/>
    </i>
    <i r="2">
      <x v="5"/>
    </i>
    <i r="2">
      <x v="12"/>
    </i>
    <i r="1">
      <x v="6"/>
    </i>
    <i r="2">
      <x v="6"/>
    </i>
    <i r="2">
      <x v="13"/>
    </i>
    <i t="grand">
      <x/>
    </i>
  </rowItems>
  <colItems count="1">
    <i/>
  </colItems>
  <dataFields count="1">
    <dataField name="Moyenne de Nombre" fld="5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AD6B23-C6F8-4F10-BE73-1F6959333391}" name="Tableau croisé dynamique59" cacheId="2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A3:C6" firstHeaderRow="0" firstDataRow="1" firstDataCol="1"/>
  <pivotFields count="9">
    <pivotField showAll="0"/>
    <pivotField axis="axisRow" showAll="0">
      <items count="3">
        <item x="0"/>
        <item x="1"/>
        <item t="default"/>
      </items>
    </pivotField>
    <pivotField numFmtId="2" showAll="0"/>
    <pivotField numFmtId="164" showAll="0"/>
    <pivotField numFmtId="165" showAll="0"/>
    <pivotField dataField="1"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dataField="1" numFmtId="166" showAll="0"/>
    <pivotField numFmtId="2" showAll="0"/>
  </pivotFields>
  <rowFields count="1">
    <field x="1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Moyenne de Dichotomie" fld="7" subtotal="average" baseField="1" baseItem="0"/>
    <dataField name="Moyenne de Itération" fld="5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4C0BB8C-16C7-4E7F-B70D-E3EAC29FEC16}" name="Tableau5" displayName="Tableau5" ref="A1:E171" totalsRowShown="0" headerRowDxfId="45" headerRowBorderDxfId="44" tableBorderDxfId="43" totalsRowBorderDxfId="42">
  <autoFilter ref="A1:E171" xr:uid="{A4C0BB8C-16C7-4E7F-B70D-E3EAC29FEC16}"/>
  <sortState xmlns:xlrd2="http://schemas.microsoft.com/office/spreadsheetml/2017/richdata2" ref="A2:E171">
    <sortCondition ref="B1:B171"/>
  </sortState>
  <tableColumns count="5">
    <tableColumn id="1" xr3:uid="{505A2455-7904-4C78-9B48-091FCF3D442C}" name="ID" dataDxfId="41"/>
    <tableColumn id="2" xr3:uid="{B924F5F1-270F-48DF-B435-04659EFE7D65}" name="Date" dataDxfId="40"/>
    <tableColumn id="3" xr3:uid="{928EF214-2F03-461F-84F1-EFC1DDB4FCAE}" name="Debut" dataDxfId="39"/>
    <tableColumn id="4" xr3:uid="{5D31CCC4-A756-4139-A7FC-5F96E7E8B7B1}" name="Fin" dataDxfId="38"/>
    <tableColumn id="5" xr3:uid="{9AC20FAA-93CD-4CF7-9319-D8F3F9517C5A}" name="Luminosité" dataDxfId="3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BD1DBA2-C5D1-4DFD-A09A-DBED4FBCABC0}" name="Tableau3" displayName="Tableau3" ref="A1:M32" totalsRowCount="1" headerRowBorderDxfId="25" tableBorderDxfId="26" totalsRowBorderDxfId="24">
  <autoFilter ref="A1:M31" xr:uid="{ABD1DBA2-C5D1-4DFD-A09A-DBED4FBCABC0}"/>
  <sortState xmlns:xlrd2="http://schemas.microsoft.com/office/spreadsheetml/2017/richdata2" ref="A2:I31">
    <sortCondition ref="A1:A31"/>
  </sortState>
  <tableColumns count="13">
    <tableColumn id="1" xr3:uid="{1402C817-389C-47E5-9525-1FE367B5BE5B}" name="ID" totalsRowLabel="Somme" dataDxfId="23" totalsRowDxfId="12"/>
    <tableColumn id="2" xr3:uid="{12A53543-653E-4301-AF92-1FB38E0CCDC8}" name="Secteur" totalsRowFunction="sum" dataDxfId="22" totalsRowDxfId="11"/>
    <tableColumn id="3" xr3:uid="{E3F87025-88C9-4A10-B215-5A6C53ECCDBE}" name="Consommation" totalsRowFunction="sum" dataDxfId="21" totalsRowDxfId="10"/>
    <tableColumn id="4" xr3:uid="{E4F8AFB2-9BD4-4706-A283-47EEDA29601A}" name="Date" totalsRowFunction="sum" dataDxfId="20" totalsRowDxfId="9"/>
    <tableColumn id="5" xr3:uid="{70931ACD-4BC9-44BC-8051-95E5F8B89EC0}" name="Heure" totalsRowFunction="sum" dataDxfId="19" totalsRowDxfId="8"/>
    <tableColumn id="6" xr3:uid="{0679E981-F6BF-411A-88BA-F812980C7491}" name="Itération" totalsRowFunction="sum" dataDxfId="18" totalsRowDxfId="7"/>
    <tableColumn id="7" xr3:uid="{02F9A2AF-8E5D-458C-B89D-644EC6E53CBC}" name="Jour" totalsRowFunction="sum" dataDxfId="17" totalsRowDxfId="6">
      <calculatedColumnFormula>CHOOSE(WEEKDAY(D2), "Dimanche", "Lundi", "Mardi", "Mercredi", "Jeudi", "Vendredi", "Samedi")</calculatedColumnFormula>
    </tableColumn>
    <tableColumn id="8" xr3:uid="{33E94E5F-B4CC-4951-A186-2E5522C807AE}" name="Dichotomie" totalsRowFunction="sum" dataDxfId="16" totalsRowDxfId="5" dataCellStyle="Milliers"/>
    <tableColumn id="9" xr3:uid="{013C2762-2C5A-4C10-8854-C6E3C73E52F2}" name="Difference" totalsRowFunction="sum" dataDxfId="15" totalsRowDxfId="4">
      <calculatedColumnFormula>ABS(Tableau3[[#This Row],[Itération]]-Tableau3[[#This Row],[Dichotomie]])</calculatedColumnFormula>
    </tableColumn>
    <tableColumn id="10" xr3:uid="{DABB7477-4B7D-4832-9E93-EEDFAAA05467}" name="Mirindra" totalsRowFunction="sum" totalsRowDxfId="3"/>
    <tableColumn id="11" xr3:uid="{1A04E05D-31BC-48E2-A9A3-65D19120B3FC}" name="Difference2" totalsRowFunction="sum" dataDxfId="14" totalsRowDxfId="2">
      <calculatedColumnFormula>ABS(Tableau3[[#This Row],[Dichotomie]]-Tableau3[[#This Row],[Mirindra]])</calculatedColumnFormula>
    </tableColumn>
    <tableColumn id="12" xr3:uid="{54D3D696-9FAA-4DEB-840C-F1BD689ED774}" name="Mamisoa" totalsRowDxfId="1"/>
    <tableColumn id="13" xr3:uid="{71C0B63D-6CC8-472D-ACD2-C565E714402F}" name="Difference3" totalsRowFunction="sum" dataDxfId="13" totalsRowDxfId="0">
      <calculatedColumnFormula>ABS(Tableau3[[#This Row],[Mamisoa]]-Tableau3[[#This Row],[Dichotomie]])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598E713-76D2-4FC2-BB70-CCF9FE87D416}" name="Tableau2" displayName="Tableau2" ref="A1:G151" totalsRowShown="0" headerRowBorderDxfId="36" tableBorderDxfId="35" totalsRowBorderDxfId="34">
  <autoFilter ref="A1:G151" xr:uid="{1598E713-76D2-4FC2-BB70-CCF9FE87D416}"/>
  <sortState xmlns:xlrd2="http://schemas.microsoft.com/office/spreadsheetml/2017/richdata2" ref="A2:G151">
    <sortCondition ref="C1:C151"/>
  </sortState>
  <tableColumns count="7">
    <tableColumn id="1" xr3:uid="{AC4D0979-7691-4D72-9ADC-69380E1216B4}" name="ID" dataDxfId="33"/>
    <tableColumn id="2" xr3:uid="{EC355080-F14E-4ED4-A940-ECB526D1899A}" name="Salle" dataDxfId="32"/>
    <tableColumn id="3" xr3:uid="{7EE702F8-0FD5-402F-A379-0BB5F4172741}" name="Date" dataDxfId="31"/>
    <tableColumn id="4" xr3:uid="{F69B1D56-94D0-4DAD-A1C8-5D2BD99D9DD0}" name="Debut" dataDxfId="30"/>
    <tableColumn id="5" xr3:uid="{31EFA2CE-AFA3-4787-B0BD-BF62EECBB2A0}" name="Fin" dataDxfId="29"/>
    <tableColumn id="6" xr3:uid="{E345EBCB-43E6-4D3F-863B-2C5ECE40324E}" name="Nombre" dataDxfId="28"/>
    <tableColumn id="7" xr3:uid="{024DD059-21C5-4129-808F-BCD26EA102F3}" name="Jour" dataDxfId="27">
      <calculatedColumnFormula>CHOOSE(WEEKDAY(C2), "Dimanche", "Lundi", "Mardi", "Mercredi", "Jeudi", "Vendredi", "Samedi")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38A35-F24F-43B4-8035-5EAA1EDEC964}">
  <dimension ref="A2:U56"/>
  <sheetViews>
    <sheetView topLeftCell="A9" zoomScale="80" zoomScaleNormal="158" workbookViewId="0">
      <selection activeCell="S26" sqref="S26"/>
    </sheetView>
  </sheetViews>
  <sheetFormatPr baseColWidth="10" defaultRowHeight="14.25"/>
  <cols>
    <col min="9" max="10" width="10.59765625" customWidth="1"/>
  </cols>
  <sheetData>
    <row r="2" spans="1:20">
      <c r="A2" s="54" t="s">
        <v>0</v>
      </c>
      <c r="B2" s="55"/>
      <c r="C2" s="55"/>
      <c r="D2" s="56"/>
      <c r="F2" s="54" t="s">
        <v>6</v>
      </c>
      <c r="G2" s="55"/>
      <c r="H2" s="56"/>
      <c r="J2" s="54" t="s">
        <v>14</v>
      </c>
      <c r="K2" s="55"/>
      <c r="L2" s="56"/>
      <c r="O2" s="6" t="s">
        <v>34</v>
      </c>
    </row>
    <row r="3" spans="1:20">
      <c r="A3" s="1" t="s">
        <v>9</v>
      </c>
      <c r="B3" s="1" t="s">
        <v>1</v>
      </c>
      <c r="C3" s="1" t="s">
        <v>2</v>
      </c>
      <c r="D3" s="1" t="s">
        <v>3</v>
      </c>
      <c r="E3" s="22"/>
      <c r="F3" s="1" t="s">
        <v>9</v>
      </c>
      <c r="G3" s="1" t="s">
        <v>1</v>
      </c>
      <c r="H3" s="1" t="s">
        <v>0</v>
      </c>
      <c r="J3" s="1" t="s">
        <v>9</v>
      </c>
      <c r="K3" s="1" t="s">
        <v>1</v>
      </c>
      <c r="L3" s="1" t="s">
        <v>6</v>
      </c>
      <c r="O3" s="5" t="s">
        <v>33</v>
      </c>
    </row>
    <row r="4" spans="1:20">
      <c r="A4" s="1" t="s">
        <v>10</v>
      </c>
      <c r="B4" s="1" t="s">
        <v>4</v>
      </c>
      <c r="C4" s="1">
        <v>40000</v>
      </c>
      <c r="D4" s="1">
        <v>15000</v>
      </c>
      <c r="F4" s="1" t="s">
        <v>12</v>
      </c>
      <c r="G4" s="1" t="s">
        <v>7</v>
      </c>
      <c r="H4" s="1" t="s">
        <v>10</v>
      </c>
      <c r="J4" s="1" t="s">
        <v>19</v>
      </c>
      <c r="K4" s="1" t="s">
        <v>15</v>
      </c>
      <c r="L4" s="1" t="s">
        <v>12</v>
      </c>
    </row>
    <row r="5" spans="1:20">
      <c r="A5" s="1" t="s">
        <v>11</v>
      </c>
      <c r="B5" s="1" t="s">
        <v>5</v>
      </c>
      <c r="C5" s="1">
        <v>50000</v>
      </c>
      <c r="D5" s="1">
        <v>20000</v>
      </c>
      <c r="F5" s="1" t="s">
        <v>13</v>
      </c>
      <c r="G5" s="1" t="s">
        <v>8</v>
      </c>
      <c r="H5" s="1" t="s">
        <v>10</v>
      </c>
      <c r="J5" s="1" t="s">
        <v>20</v>
      </c>
      <c r="K5" s="1" t="s">
        <v>16</v>
      </c>
      <c r="L5" s="1" t="s">
        <v>12</v>
      </c>
    </row>
    <row r="6" spans="1:20">
      <c r="J6" s="1" t="s">
        <v>21</v>
      </c>
      <c r="K6" s="1" t="s">
        <v>17</v>
      </c>
      <c r="L6" s="1" t="s">
        <v>13</v>
      </c>
    </row>
    <row r="7" spans="1:20">
      <c r="E7" t="s">
        <v>7</v>
      </c>
      <c r="F7" s="50">
        <v>288</v>
      </c>
      <c r="J7" s="1" t="s">
        <v>22</v>
      </c>
      <c r="K7" s="1" t="s">
        <v>18</v>
      </c>
      <c r="L7" s="1" t="s">
        <v>13</v>
      </c>
    </row>
    <row r="8" spans="1:20">
      <c r="E8" t="s">
        <v>8</v>
      </c>
      <c r="F8">
        <v>606</v>
      </c>
      <c r="G8" s="62"/>
      <c r="J8" s="1" t="s">
        <v>23</v>
      </c>
      <c r="K8" s="1" t="s">
        <v>391</v>
      </c>
      <c r="L8" s="1" t="s">
        <v>13</v>
      </c>
    </row>
    <row r="11" spans="1:20">
      <c r="Q11" s="1" t="s">
        <v>7</v>
      </c>
      <c r="R11" s="1" t="s">
        <v>27</v>
      </c>
      <c r="S11" s="1" t="s">
        <v>28</v>
      </c>
      <c r="T11" s="1" t="s">
        <v>39</v>
      </c>
    </row>
    <row r="12" spans="1:20">
      <c r="E12" s="1" t="s">
        <v>7</v>
      </c>
      <c r="F12" s="1" t="s">
        <v>27</v>
      </c>
      <c r="G12" s="1" t="s">
        <v>28</v>
      </c>
      <c r="H12" s="1" t="s">
        <v>39</v>
      </c>
      <c r="Q12" s="1" t="s">
        <v>17</v>
      </c>
      <c r="R12" s="59">
        <v>275</v>
      </c>
      <c r="S12" s="60">
        <v>207</v>
      </c>
      <c r="T12" s="1">
        <f>SUM(S12,R12)</f>
        <v>482</v>
      </c>
    </row>
    <row r="13" spans="1:20">
      <c r="B13" s="58"/>
      <c r="E13" s="1" t="s">
        <v>15</v>
      </c>
      <c r="F13" s="40">
        <v>185</v>
      </c>
      <c r="G13" s="1">
        <v>331</v>
      </c>
      <c r="H13" s="1">
        <f>SUM(G13,F13)</f>
        <v>516</v>
      </c>
      <c r="N13" s="63">
        <v>45248</v>
      </c>
      <c r="Q13" s="1" t="s">
        <v>390</v>
      </c>
      <c r="R13" s="59">
        <v>253</v>
      </c>
      <c r="S13" s="60">
        <v>117</v>
      </c>
      <c r="T13" s="1">
        <f>SUM(S13,R13)</f>
        <v>370</v>
      </c>
    </row>
    <row r="14" spans="1:20">
      <c r="B14" s="1" t="s">
        <v>32</v>
      </c>
      <c r="C14" s="1"/>
      <c r="E14" s="1" t="s">
        <v>16</v>
      </c>
      <c r="F14" s="40">
        <v>81</v>
      </c>
      <c r="G14" s="1">
        <v>135</v>
      </c>
      <c r="H14" s="1">
        <f>SUM(G14,F14)</f>
        <v>216</v>
      </c>
      <c r="N14" s="1" t="s">
        <v>32</v>
      </c>
      <c r="O14" s="1"/>
      <c r="Q14" s="1" t="s">
        <v>18</v>
      </c>
      <c r="R14" s="59">
        <v>174</v>
      </c>
      <c r="S14" s="60">
        <v>132</v>
      </c>
      <c r="T14" s="1">
        <f>SUM(T12:T13)</f>
        <v>852</v>
      </c>
    </row>
    <row r="15" spans="1:20">
      <c r="A15">
        <v>66.546800000000005</v>
      </c>
      <c r="B15" s="52">
        <v>43.85</v>
      </c>
      <c r="C15" s="1">
        <f>B15*60</f>
        <v>2631</v>
      </c>
      <c r="E15" s="1"/>
      <c r="F15" s="1">
        <f>SUM(F13:F14)</f>
        <v>266</v>
      </c>
      <c r="G15" s="1">
        <f>SUM(G13:G14)</f>
        <v>466</v>
      </c>
      <c r="H15" s="1">
        <f>SUM(H13:H14)</f>
        <v>732</v>
      </c>
      <c r="N15" s="50">
        <v>18.02</v>
      </c>
      <c r="O15" s="1">
        <f>N15*60</f>
        <v>1081.2</v>
      </c>
      <c r="Q15" s="1"/>
      <c r="R15" s="1">
        <f>SUM(R12:R14)</f>
        <v>702</v>
      </c>
      <c r="S15" s="1">
        <f>SUM(S12:S14)</f>
        <v>456</v>
      </c>
      <c r="T15" s="1">
        <f>SUM(T12:T14)</f>
        <v>1704</v>
      </c>
    </row>
    <row r="17" spans="1:21">
      <c r="A17" s="53" t="s">
        <v>7</v>
      </c>
      <c r="B17" s="53"/>
      <c r="C17" s="53"/>
      <c r="D17" s="53"/>
      <c r="E17" s="53"/>
      <c r="F17" s="53"/>
      <c r="G17" s="53"/>
      <c r="H17" s="53"/>
      <c r="I17" s="53"/>
      <c r="M17" s="53" t="s">
        <v>8</v>
      </c>
      <c r="N17" s="53"/>
      <c r="O17" s="53"/>
      <c r="P17" s="53"/>
      <c r="Q17" s="53"/>
      <c r="R17" s="53"/>
      <c r="S17" s="53"/>
      <c r="T17" s="53"/>
      <c r="U17" s="53"/>
    </row>
    <row r="18" spans="1:21">
      <c r="A18" s="3" t="s">
        <v>24</v>
      </c>
      <c r="B18" s="4" t="s">
        <v>25</v>
      </c>
      <c r="C18" s="4" t="s">
        <v>26</v>
      </c>
      <c r="D18" s="2" t="s">
        <v>29</v>
      </c>
      <c r="E18" s="2" t="s">
        <v>3</v>
      </c>
      <c r="F18" s="2" t="s">
        <v>2</v>
      </c>
      <c r="G18" s="2" t="s">
        <v>30</v>
      </c>
      <c r="H18" s="2" t="s">
        <v>31</v>
      </c>
      <c r="I18" s="4" t="s">
        <v>6</v>
      </c>
      <c r="M18" s="3" t="s">
        <v>24</v>
      </c>
      <c r="N18" s="4" t="s">
        <v>25</v>
      </c>
      <c r="O18" s="4" t="s">
        <v>26</v>
      </c>
      <c r="P18" s="2" t="s">
        <v>29</v>
      </c>
      <c r="Q18" s="2" t="s">
        <v>3</v>
      </c>
      <c r="R18" s="2" t="s">
        <v>2</v>
      </c>
      <c r="S18" s="2" t="s">
        <v>30</v>
      </c>
      <c r="T18" s="2" t="s">
        <v>31</v>
      </c>
      <c r="U18" s="4" t="s">
        <v>6</v>
      </c>
    </row>
    <row r="19" spans="1:21">
      <c r="A19" s="16">
        <v>0.33333333333333331</v>
      </c>
      <c r="B19" s="4">
        <f>Meteo!E2</f>
        <v>2</v>
      </c>
      <c r="C19" s="1">
        <v>266</v>
      </c>
      <c r="D19" s="2">
        <f t="shared" ref="D19:D28" si="0">$B$15*C19</f>
        <v>11664.1</v>
      </c>
      <c r="E19" s="2">
        <f>$D$4*(B19/10)</f>
        <v>3000</v>
      </c>
      <c r="F19" s="2">
        <f>$C$4</f>
        <v>40000</v>
      </c>
      <c r="G19" s="2">
        <f>IF((D19-E19) &lt; 0, 0, (D19-E19))</f>
        <v>8664.1</v>
      </c>
      <c r="H19" s="2" t="str">
        <f t="shared" ref="H19:H28" si="1">IF(F19&gt;$C$4*50%, "LUMIERE", "COUPURE")</f>
        <v>LUMIERE</v>
      </c>
      <c r="I19" s="4" t="s">
        <v>7</v>
      </c>
      <c r="M19" s="49">
        <v>0.33333333333333331</v>
      </c>
      <c r="N19" s="4">
        <f>Meteo!E52</f>
        <v>2</v>
      </c>
      <c r="O19" s="51">
        <v>702</v>
      </c>
      <c r="P19" s="2">
        <f>$N$15*O19</f>
        <v>12650.039999999999</v>
      </c>
      <c r="Q19" s="2">
        <f t="shared" ref="Q19:Q28" si="2">$D$5*(N19/10)</f>
        <v>4000</v>
      </c>
      <c r="R19" s="2">
        <f>$C$5</f>
        <v>50000</v>
      </c>
      <c r="S19" s="2">
        <f>IF((P19-Q19) &lt; 0, 0, (P19-Q19))</f>
        <v>8650.0399999999991</v>
      </c>
      <c r="T19" s="2" t="str">
        <f t="shared" ref="T19:T28" si="3">IF(R19&gt;$C$5*50%, "LUMIERE", "COUPURE")</f>
        <v>LUMIERE</v>
      </c>
      <c r="U19" s="4" t="s">
        <v>7</v>
      </c>
    </row>
    <row r="20" spans="1:21">
      <c r="A20" s="16">
        <v>0.375</v>
      </c>
      <c r="B20" s="4">
        <f>Meteo!E3</f>
        <v>5</v>
      </c>
      <c r="C20" s="1">
        <v>266</v>
      </c>
      <c r="D20" s="2">
        <f t="shared" si="0"/>
        <v>11664.1</v>
      </c>
      <c r="E20" s="2">
        <f t="shared" ref="E20:E28" si="4">$D$4*(B20/10)</f>
        <v>7500</v>
      </c>
      <c r="F20" s="2">
        <f>F19-G19</f>
        <v>31335.9</v>
      </c>
      <c r="G20" s="2">
        <f t="shared" ref="G20:G28" si="5">IF((D20-E20) &lt; 0, 0, (D20-E20))</f>
        <v>4164.1000000000004</v>
      </c>
      <c r="H20" s="2" t="str">
        <f t="shared" si="1"/>
        <v>LUMIERE</v>
      </c>
      <c r="I20" s="4" t="s">
        <v>7</v>
      </c>
      <c r="M20" s="49">
        <v>0.375</v>
      </c>
      <c r="N20" s="4">
        <f>Meteo!E53</f>
        <v>4</v>
      </c>
      <c r="O20" s="1">
        <v>702</v>
      </c>
      <c r="P20" s="2">
        <f t="shared" ref="P20:P28" si="6">$N$15*O20</f>
        <v>12650.039999999999</v>
      </c>
      <c r="Q20" s="2">
        <f t="shared" si="2"/>
        <v>8000</v>
      </c>
      <c r="R20" s="2">
        <f>R19-S19</f>
        <v>41349.96</v>
      </c>
      <c r="S20" s="2">
        <f t="shared" ref="S20:S28" si="7">IF((P20-Q20) &lt; 0, 0, (P20-Q20))</f>
        <v>4650.0399999999991</v>
      </c>
      <c r="T20" s="2" t="str">
        <f t="shared" si="3"/>
        <v>LUMIERE</v>
      </c>
      <c r="U20" s="4" t="s">
        <v>7</v>
      </c>
    </row>
    <row r="21" spans="1:21">
      <c r="A21" s="16">
        <v>0.41666666666666702</v>
      </c>
      <c r="B21" s="4">
        <f>Meteo!E4</f>
        <v>9</v>
      </c>
      <c r="C21" s="1">
        <v>266</v>
      </c>
      <c r="D21" s="2">
        <f t="shared" si="0"/>
        <v>11664.1</v>
      </c>
      <c r="E21" s="2">
        <f t="shared" si="4"/>
        <v>13500</v>
      </c>
      <c r="F21" s="2">
        <f t="shared" ref="F21:F28" si="8">F20-G20</f>
        <v>27171.800000000003</v>
      </c>
      <c r="G21" s="2">
        <f t="shared" si="5"/>
        <v>0</v>
      </c>
      <c r="H21" s="2" t="str">
        <f t="shared" si="1"/>
        <v>LUMIERE</v>
      </c>
      <c r="I21" s="4" t="s">
        <v>7</v>
      </c>
      <c r="M21" s="49">
        <v>0.41666666666666702</v>
      </c>
      <c r="N21" s="4">
        <f>Meteo!E54</f>
        <v>4</v>
      </c>
      <c r="O21" s="1">
        <v>702</v>
      </c>
      <c r="P21" s="2">
        <f t="shared" si="6"/>
        <v>12650.039999999999</v>
      </c>
      <c r="Q21" s="2">
        <f t="shared" si="2"/>
        <v>8000</v>
      </c>
      <c r="R21" s="2">
        <f t="shared" ref="R21:R28" si="9">R20-S20</f>
        <v>36699.919999999998</v>
      </c>
      <c r="S21" s="2">
        <f t="shared" si="7"/>
        <v>4650.0399999999991</v>
      </c>
      <c r="T21" s="2" t="str">
        <f t="shared" si="3"/>
        <v>LUMIERE</v>
      </c>
      <c r="U21" s="4" t="s">
        <v>7</v>
      </c>
    </row>
    <row r="22" spans="1:21">
      <c r="A22" s="16">
        <v>0.45833333333333298</v>
      </c>
      <c r="B22" s="4">
        <f>Meteo!E5</f>
        <v>6</v>
      </c>
      <c r="C22" s="1">
        <v>266</v>
      </c>
      <c r="D22" s="2">
        <f t="shared" si="0"/>
        <v>11664.1</v>
      </c>
      <c r="E22" s="2">
        <f t="shared" si="4"/>
        <v>9000</v>
      </c>
      <c r="F22" s="2">
        <f t="shared" si="8"/>
        <v>27171.800000000003</v>
      </c>
      <c r="G22" s="2">
        <f t="shared" si="5"/>
        <v>2664.1000000000004</v>
      </c>
      <c r="H22" s="2" t="str">
        <f t="shared" si="1"/>
        <v>LUMIERE</v>
      </c>
      <c r="I22" s="4" t="s">
        <v>7</v>
      </c>
      <c r="M22" s="49">
        <v>0.45833333333333298</v>
      </c>
      <c r="N22" s="4">
        <f>Meteo!E55</f>
        <v>4</v>
      </c>
      <c r="O22" s="1">
        <v>702</v>
      </c>
      <c r="P22" s="2">
        <f t="shared" si="6"/>
        <v>12650.039999999999</v>
      </c>
      <c r="Q22" s="2">
        <f t="shared" si="2"/>
        <v>8000</v>
      </c>
      <c r="R22" s="2">
        <f t="shared" si="9"/>
        <v>32049.879999999997</v>
      </c>
      <c r="S22" s="2">
        <f t="shared" si="7"/>
        <v>4650.0399999999991</v>
      </c>
      <c r="T22" s="2" t="str">
        <f t="shared" si="3"/>
        <v>LUMIERE</v>
      </c>
      <c r="U22" s="4" t="s">
        <v>7</v>
      </c>
    </row>
    <row r="23" spans="1:21">
      <c r="A23" s="16">
        <v>0.5</v>
      </c>
      <c r="B23" s="4">
        <f>Meteo!E6</f>
        <v>3</v>
      </c>
      <c r="C23" s="1">
        <v>466</v>
      </c>
      <c r="D23" s="2">
        <f t="shared" si="0"/>
        <v>20434.100000000002</v>
      </c>
      <c r="E23" s="2">
        <f t="shared" si="4"/>
        <v>4500</v>
      </c>
      <c r="F23" s="2">
        <f t="shared" si="8"/>
        <v>24507.700000000004</v>
      </c>
      <c r="G23" s="2">
        <f t="shared" si="5"/>
        <v>15934.100000000002</v>
      </c>
      <c r="H23" s="2" t="str">
        <f t="shared" si="1"/>
        <v>LUMIERE</v>
      </c>
      <c r="I23" s="4" t="s">
        <v>7</v>
      </c>
      <c r="J23">
        <f>D23/60</f>
        <v>340.56833333333338</v>
      </c>
      <c r="M23" s="49">
        <v>0.5</v>
      </c>
      <c r="N23" s="4">
        <f>Meteo!E56</f>
        <v>5</v>
      </c>
      <c r="O23" s="1">
        <v>456</v>
      </c>
      <c r="P23" s="2">
        <f t="shared" si="6"/>
        <v>8217.119999999999</v>
      </c>
      <c r="Q23" s="2">
        <f t="shared" si="2"/>
        <v>10000</v>
      </c>
      <c r="R23" s="2">
        <f t="shared" si="9"/>
        <v>27399.839999999997</v>
      </c>
      <c r="S23" s="2">
        <f t="shared" si="7"/>
        <v>0</v>
      </c>
      <c r="T23" s="2" t="str">
        <f t="shared" si="3"/>
        <v>LUMIERE</v>
      </c>
      <c r="U23" s="4" t="s">
        <v>7</v>
      </c>
    </row>
    <row r="24" spans="1:21">
      <c r="A24" s="16">
        <v>0.54166666666666696</v>
      </c>
      <c r="B24" s="4">
        <f>Meteo!E7</f>
        <v>6</v>
      </c>
      <c r="C24" s="1">
        <v>466</v>
      </c>
      <c r="D24" s="2">
        <f t="shared" si="0"/>
        <v>20434.100000000002</v>
      </c>
      <c r="E24" s="2">
        <f t="shared" si="4"/>
        <v>9000</v>
      </c>
      <c r="F24" s="2">
        <f t="shared" si="8"/>
        <v>8573.6000000000022</v>
      </c>
      <c r="G24" s="2">
        <f t="shared" si="5"/>
        <v>11434.100000000002</v>
      </c>
      <c r="H24" s="2" t="str">
        <f t="shared" si="1"/>
        <v>COUPURE</v>
      </c>
      <c r="I24" s="4" t="s">
        <v>7</v>
      </c>
      <c r="M24" s="49">
        <v>0.54166666666666696</v>
      </c>
      <c r="N24" s="4">
        <f>Meteo!E57</f>
        <v>4</v>
      </c>
      <c r="O24" s="1">
        <v>456</v>
      </c>
      <c r="P24" s="2">
        <f t="shared" si="6"/>
        <v>8217.119999999999</v>
      </c>
      <c r="Q24" s="2">
        <f t="shared" si="2"/>
        <v>8000</v>
      </c>
      <c r="R24" s="2">
        <f t="shared" si="9"/>
        <v>27399.839999999997</v>
      </c>
      <c r="S24" s="2">
        <f t="shared" si="7"/>
        <v>217.11999999999898</v>
      </c>
      <c r="T24" s="2" t="str">
        <f t="shared" si="3"/>
        <v>LUMIERE</v>
      </c>
      <c r="U24" s="4" t="s">
        <v>7</v>
      </c>
    </row>
    <row r="25" spans="1:21">
      <c r="A25" s="16">
        <v>0.58333333333333304</v>
      </c>
      <c r="B25" s="4">
        <f>Meteo!E8</f>
        <v>9</v>
      </c>
      <c r="C25" s="1">
        <v>466</v>
      </c>
      <c r="D25" s="2">
        <f t="shared" si="0"/>
        <v>20434.100000000002</v>
      </c>
      <c r="E25" s="2">
        <f t="shared" si="4"/>
        <v>13500</v>
      </c>
      <c r="F25" s="2">
        <f t="shared" si="8"/>
        <v>-2860.5</v>
      </c>
      <c r="G25" s="2">
        <f t="shared" si="5"/>
        <v>6934.1000000000022</v>
      </c>
      <c r="H25" s="2" t="str">
        <f t="shared" si="1"/>
        <v>COUPURE</v>
      </c>
      <c r="I25" s="4" t="s">
        <v>7</v>
      </c>
      <c r="M25" s="49">
        <v>0.58333333333333304</v>
      </c>
      <c r="N25" s="4">
        <f>Meteo!E58</f>
        <v>3</v>
      </c>
      <c r="O25" s="1">
        <v>456</v>
      </c>
      <c r="P25" s="2">
        <f t="shared" si="6"/>
        <v>8217.119999999999</v>
      </c>
      <c r="Q25" s="2">
        <f t="shared" si="2"/>
        <v>6000</v>
      </c>
      <c r="R25" s="2">
        <f t="shared" si="9"/>
        <v>27182.719999999998</v>
      </c>
      <c r="S25" s="2">
        <f t="shared" si="7"/>
        <v>2217.119999999999</v>
      </c>
      <c r="T25" s="2" t="str">
        <f t="shared" si="3"/>
        <v>LUMIERE</v>
      </c>
      <c r="U25" s="4" t="s">
        <v>7</v>
      </c>
    </row>
    <row r="26" spans="1:21">
      <c r="A26" s="16">
        <v>0.625</v>
      </c>
      <c r="B26" s="4">
        <f>Meteo!E9</f>
        <v>1</v>
      </c>
      <c r="C26" s="1">
        <v>466</v>
      </c>
      <c r="D26" s="2">
        <f t="shared" si="0"/>
        <v>20434.100000000002</v>
      </c>
      <c r="E26" s="2">
        <f t="shared" si="4"/>
        <v>1500</v>
      </c>
      <c r="F26" s="2">
        <f t="shared" si="8"/>
        <v>-9794.6000000000022</v>
      </c>
      <c r="G26" s="2">
        <f t="shared" si="5"/>
        <v>18934.100000000002</v>
      </c>
      <c r="H26" s="2" t="str">
        <f t="shared" si="1"/>
        <v>COUPURE</v>
      </c>
      <c r="I26" s="4" t="s">
        <v>7</v>
      </c>
      <c r="M26" s="49">
        <v>0.625</v>
      </c>
      <c r="N26" s="4">
        <f>Meteo!E59</f>
        <v>6</v>
      </c>
      <c r="O26" s="1">
        <v>456</v>
      </c>
      <c r="P26" s="2">
        <f t="shared" si="6"/>
        <v>8217.119999999999</v>
      </c>
      <c r="Q26" s="2">
        <f t="shared" si="2"/>
        <v>12000</v>
      </c>
      <c r="R26" s="2">
        <f t="shared" si="9"/>
        <v>24965.599999999999</v>
      </c>
      <c r="S26" s="2">
        <f t="shared" si="7"/>
        <v>0</v>
      </c>
      <c r="T26" s="2" t="str">
        <f t="shared" si="3"/>
        <v>COUPURE</v>
      </c>
      <c r="U26" s="4" t="s">
        <v>7</v>
      </c>
    </row>
    <row r="27" spans="1:21">
      <c r="A27" s="16">
        <v>0.66666666666666696</v>
      </c>
      <c r="B27" s="4">
        <f>Meteo!E10</f>
        <v>10</v>
      </c>
      <c r="C27" s="1">
        <v>466</v>
      </c>
      <c r="D27" s="2">
        <f t="shared" si="0"/>
        <v>20434.100000000002</v>
      </c>
      <c r="E27" s="2">
        <f t="shared" si="4"/>
        <v>15000</v>
      </c>
      <c r="F27" s="2">
        <f t="shared" si="8"/>
        <v>-28728.700000000004</v>
      </c>
      <c r="G27" s="2">
        <f t="shared" si="5"/>
        <v>5434.1000000000022</v>
      </c>
      <c r="H27" s="2" t="str">
        <f t="shared" si="1"/>
        <v>COUPURE</v>
      </c>
      <c r="I27" s="4" t="s">
        <v>7</v>
      </c>
      <c r="M27" s="49">
        <v>0.66666666666666696</v>
      </c>
      <c r="N27" s="4">
        <f>Meteo!E60</f>
        <v>4</v>
      </c>
      <c r="O27" s="1">
        <v>456</v>
      </c>
      <c r="P27" s="2">
        <f t="shared" si="6"/>
        <v>8217.119999999999</v>
      </c>
      <c r="Q27" s="2">
        <f t="shared" si="2"/>
        <v>8000</v>
      </c>
      <c r="R27" s="2">
        <f t="shared" si="9"/>
        <v>24965.599999999999</v>
      </c>
      <c r="S27" s="2">
        <f t="shared" si="7"/>
        <v>217.11999999999898</v>
      </c>
      <c r="T27" s="2" t="str">
        <f t="shared" si="3"/>
        <v>COUPURE</v>
      </c>
      <c r="U27" s="4" t="s">
        <v>7</v>
      </c>
    </row>
    <row r="28" spans="1:21">
      <c r="A28" s="16">
        <v>0.70833333333333304</v>
      </c>
      <c r="B28" s="4">
        <f>Meteo!E11</f>
        <v>6</v>
      </c>
      <c r="C28" s="1">
        <v>466</v>
      </c>
      <c r="D28" s="2">
        <f t="shared" si="0"/>
        <v>20434.100000000002</v>
      </c>
      <c r="E28" s="2">
        <f t="shared" si="4"/>
        <v>9000</v>
      </c>
      <c r="F28" s="2">
        <f t="shared" si="8"/>
        <v>-34162.800000000003</v>
      </c>
      <c r="G28" s="2">
        <f t="shared" si="5"/>
        <v>11434.100000000002</v>
      </c>
      <c r="H28" s="2" t="str">
        <f t="shared" si="1"/>
        <v>COUPURE</v>
      </c>
      <c r="I28" s="4" t="s">
        <v>7</v>
      </c>
      <c r="M28" s="49">
        <v>0.70833333333333304</v>
      </c>
      <c r="N28" s="4">
        <f>Meteo!E61</f>
        <v>3</v>
      </c>
      <c r="O28" s="1">
        <v>456</v>
      </c>
      <c r="P28" s="2">
        <f t="shared" si="6"/>
        <v>8217.119999999999</v>
      </c>
      <c r="Q28" s="2">
        <f t="shared" si="2"/>
        <v>6000</v>
      </c>
      <c r="R28" s="2">
        <f t="shared" si="9"/>
        <v>24748.48</v>
      </c>
      <c r="S28" s="2">
        <f t="shared" si="7"/>
        <v>2217.119999999999</v>
      </c>
      <c r="T28" s="2" t="str">
        <f t="shared" si="3"/>
        <v>COUPURE</v>
      </c>
      <c r="U28" s="4" t="s">
        <v>7</v>
      </c>
    </row>
    <row r="31" spans="1:21">
      <c r="A31" s="1" t="s">
        <v>24</v>
      </c>
      <c r="B31" s="1" t="s">
        <v>25</v>
      </c>
      <c r="C31" s="1" t="s">
        <v>26</v>
      </c>
      <c r="D31" s="1" t="s">
        <v>29</v>
      </c>
      <c r="E31" s="1" t="s">
        <v>3</v>
      </c>
      <c r="F31" s="1" t="s">
        <v>2</v>
      </c>
      <c r="G31" s="1" t="s">
        <v>30</v>
      </c>
      <c r="H31" s="1" t="s">
        <v>31</v>
      </c>
      <c r="I31" s="11">
        <v>2.0833333333333332E-2</v>
      </c>
      <c r="M31" s="1" t="s">
        <v>24</v>
      </c>
      <c r="N31" s="1" t="s">
        <v>25</v>
      </c>
      <c r="O31" s="1" t="s">
        <v>26</v>
      </c>
      <c r="P31" s="1" t="s">
        <v>29</v>
      </c>
      <c r="Q31" s="1" t="s">
        <v>3</v>
      </c>
      <c r="R31" s="1" t="s">
        <v>2</v>
      </c>
      <c r="S31" s="1" t="s">
        <v>30</v>
      </c>
      <c r="T31" s="1" t="s">
        <v>31</v>
      </c>
      <c r="U31" s="11">
        <v>2.0833333333333332E-2</v>
      </c>
    </row>
    <row r="32" spans="1:21">
      <c r="A32" s="7">
        <v>0.33333333333333331</v>
      </c>
      <c r="B32" s="1">
        <f>B19</f>
        <v>2</v>
      </c>
      <c r="C32" s="1">
        <v>416</v>
      </c>
      <c r="D32" s="2">
        <f t="shared" ref="D32:D50" si="10">($B$15*C32)/2</f>
        <v>9120.8000000000011</v>
      </c>
      <c r="E32" s="2">
        <f t="shared" ref="E32:E50" si="11">$D$4*(B32/20)</f>
        <v>1500</v>
      </c>
      <c r="F32" s="1">
        <v>40000</v>
      </c>
      <c r="G32" s="2">
        <f>IF((D32-E32) &lt; 0, 0, (D32-E32))</f>
        <v>7620.8000000000011</v>
      </c>
      <c r="H32" s="2" t="str">
        <f>IF(F32&gt;$F$32*50%, "LUMIERE", "COUPURE")</f>
        <v>LUMIERE</v>
      </c>
      <c r="K32" s="11"/>
      <c r="M32" s="7">
        <v>0.33333333333333331</v>
      </c>
      <c r="N32" s="1">
        <v>2</v>
      </c>
      <c r="O32" s="1">
        <v>702</v>
      </c>
      <c r="P32" s="2">
        <f>($N$15*O32)/2</f>
        <v>6325.0199999999995</v>
      </c>
      <c r="Q32" s="2">
        <f>$D$5*(N32/20)</f>
        <v>2000</v>
      </c>
      <c r="R32" s="1">
        <v>50000</v>
      </c>
      <c r="S32" s="2">
        <f>IF((P32-Q32) &lt; 0, 0, (P32-Q32))</f>
        <v>4325.0199999999995</v>
      </c>
      <c r="T32" s="2" t="str">
        <f>IF(R32&gt;$C$5*50%, "LUMIERE", "COUPURE")</f>
        <v>LUMIERE</v>
      </c>
    </row>
    <row r="33" spans="1:20">
      <c r="A33" s="7">
        <v>0.35416666666666669</v>
      </c>
      <c r="B33" s="1">
        <v>7</v>
      </c>
      <c r="C33" s="1">
        <v>416</v>
      </c>
      <c r="D33" s="2">
        <f t="shared" si="10"/>
        <v>9120.8000000000011</v>
      </c>
      <c r="E33" s="2">
        <f t="shared" si="11"/>
        <v>5250</v>
      </c>
      <c r="F33" s="2">
        <f>F32-G32</f>
        <v>32379.199999999997</v>
      </c>
      <c r="G33" s="2">
        <f t="shared" ref="G33:G50" si="12">IF((D33-E33) &lt; 0, 0, (D33-E33))</f>
        <v>3870.8000000000011</v>
      </c>
      <c r="H33" s="2" t="str">
        <f>IF(F33&gt;$F$32*50%, "LUMIERE", "COUPURE")</f>
        <v>LUMIERE</v>
      </c>
      <c r="M33" s="7">
        <v>0.35416666666666669</v>
      </c>
      <c r="N33" s="1">
        <v>2</v>
      </c>
      <c r="O33" s="1">
        <v>702</v>
      </c>
      <c r="P33" s="2">
        <f t="shared" ref="P33:P50" si="13">($N$15*O33)/2</f>
        <v>6325.0199999999995</v>
      </c>
      <c r="Q33" s="2">
        <f t="shared" ref="Q33:Q50" si="14">$D$5*(N33/20)</f>
        <v>2000</v>
      </c>
      <c r="R33" s="2">
        <f>R32-S32</f>
        <v>45674.98</v>
      </c>
      <c r="S33" s="2">
        <f t="shared" ref="S33:S36" si="15">IF((P33-Q33) &lt; 0, 0, (P33-Q33))</f>
        <v>4325.0199999999995</v>
      </c>
      <c r="T33" s="2" t="str">
        <f t="shared" ref="T33:T50" si="16">IF(R33&gt;$C$5*50%, "LUMIERE", "COUPURE")</f>
        <v>LUMIERE</v>
      </c>
    </row>
    <row r="34" spans="1:20">
      <c r="A34" s="7">
        <f t="shared" ref="A34:A50" si="17">SUM(A33,$I$31)</f>
        <v>0.375</v>
      </c>
      <c r="B34" s="1">
        <v>5</v>
      </c>
      <c r="C34" s="1">
        <v>416</v>
      </c>
      <c r="D34" s="2">
        <f t="shared" si="10"/>
        <v>9120.8000000000011</v>
      </c>
      <c r="E34" s="2">
        <f t="shared" si="11"/>
        <v>3750</v>
      </c>
      <c r="F34" s="2">
        <f t="shared" ref="F34:F50" si="18">F33-G33</f>
        <v>28508.399999999994</v>
      </c>
      <c r="G34" s="2">
        <f t="shared" si="12"/>
        <v>5370.8000000000011</v>
      </c>
      <c r="H34" s="2" t="str">
        <f t="shared" ref="H34:H50" si="19">IF(F34&gt;$F$32*50%, "LUMIERE", "COUPURE")</f>
        <v>LUMIERE</v>
      </c>
      <c r="K34" s="18"/>
      <c r="M34" s="7">
        <f t="shared" ref="M34:M50" si="20">SUM(M33,$I$31)</f>
        <v>0.375</v>
      </c>
      <c r="N34" s="1">
        <v>4</v>
      </c>
      <c r="O34" s="1">
        <v>702</v>
      </c>
      <c r="P34" s="2">
        <f t="shared" si="13"/>
        <v>6325.0199999999995</v>
      </c>
      <c r="Q34" s="2">
        <f t="shared" si="14"/>
        <v>4000</v>
      </c>
      <c r="R34" s="2">
        <f t="shared" ref="R34:R50" si="21">R33-S33</f>
        <v>41349.960000000006</v>
      </c>
      <c r="S34" s="2">
        <f t="shared" si="15"/>
        <v>2325.0199999999995</v>
      </c>
      <c r="T34" s="2" t="str">
        <f t="shared" si="16"/>
        <v>LUMIERE</v>
      </c>
    </row>
    <row r="35" spans="1:20">
      <c r="A35" s="7">
        <f t="shared" si="17"/>
        <v>0.39583333333333331</v>
      </c>
      <c r="B35" s="1">
        <v>5</v>
      </c>
      <c r="C35" s="1">
        <v>416</v>
      </c>
      <c r="D35" s="2">
        <f t="shared" si="10"/>
        <v>9120.8000000000011</v>
      </c>
      <c r="E35" s="2">
        <f t="shared" si="11"/>
        <v>3750</v>
      </c>
      <c r="F35" s="2">
        <f t="shared" si="18"/>
        <v>23137.599999999991</v>
      </c>
      <c r="G35" s="2">
        <f t="shared" si="12"/>
        <v>5370.8000000000011</v>
      </c>
      <c r="H35" s="2" t="str">
        <f t="shared" si="19"/>
        <v>LUMIERE</v>
      </c>
      <c r="M35" s="7">
        <f t="shared" si="20"/>
        <v>0.39583333333333331</v>
      </c>
      <c r="N35" s="1">
        <v>4</v>
      </c>
      <c r="O35" s="1">
        <v>702</v>
      </c>
      <c r="P35" s="2">
        <f t="shared" si="13"/>
        <v>6325.0199999999995</v>
      </c>
      <c r="Q35" s="2">
        <f t="shared" si="14"/>
        <v>4000</v>
      </c>
      <c r="R35" s="2">
        <f t="shared" si="21"/>
        <v>39024.94000000001</v>
      </c>
      <c r="S35" s="2">
        <f t="shared" si="15"/>
        <v>2325.0199999999995</v>
      </c>
      <c r="T35" s="2" t="str">
        <f t="shared" si="16"/>
        <v>LUMIERE</v>
      </c>
    </row>
    <row r="36" spans="1:20">
      <c r="A36" s="7">
        <f t="shared" si="17"/>
        <v>0.41666666666666663</v>
      </c>
      <c r="B36" s="1">
        <v>2</v>
      </c>
      <c r="C36" s="1">
        <v>416</v>
      </c>
      <c r="D36" s="2">
        <f t="shared" si="10"/>
        <v>9120.8000000000011</v>
      </c>
      <c r="E36" s="2">
        <f t="shared" si="11"/>
        <v>1500</v>
      </c>
      <c r="F36" s="2">
        <f t="shared" si="18"/>
        <v>17766.799999999988</v>
      </c>
      <c r="G36" s="2">
        <f t="shared" si="12"/>
        <v>7620.8000000000011</v>
      </c>
      <c r="H36" s="2" t="str">
        <f t="shared" si="19"/>
        <v>COUPURE</v>
      </c>
      <c r="M36" s="7">
        <f t="shared" si="20"/>
        <v>0.41666666666666663</v>
      </c>
      <c r="N36" s="1">
        <v>4</v>
      </c>
      <c r="O36" s="1">
        <v>702</v>
      </c>
      <c r="P36" s="2">
        <f t="shared" si="13"/>
        <v>6325.0199999999995</v>
      </c>
      <c r="Q36" s="2">
        <f t="shared" si="14"/>
        <v>4000</v>
      </c>
      <c r="R36" s="2">
        <f t="shared" si="21"/>
        <v>36699.920000000013</v>
      </c>
      <c r="S36" s="2">
        <f t="shared" si="15"/>
        <v>2325.0199999999995</v>
      </c>
      <c r="T36" s="2" t="str">
        <f t="shared" si="16"/>
        <v>LUMIERE</v>
      </c>
    </row>
    <row r="37" spans="1:20">
      <c r="A37" s="7">
        <f t="shared" si="17"/>
        <v>0.43749999999999994</v>
      </c>
      <c r="B37" s="1">
        <v>2</v>
      </c>
      <c r="C37" s="1">
        <v>416</v>
      </c>
      <c r="D37" s="2">
        <f t="shared" si="10"/>
        <v>9120.8000000000011</v>
      </c>
      <c r="E37" s="2">
        <f t="shared" si="11"/>
        <v>1500</v>
      </c>
      <c r="F37" s="2">
        <f t="shared" si="18"/>
        <v>10145.999999999987</v>
      </c>
      <c r="G37" s="2">
        <f>IF((D37-E37) &lt; 0, 0, (D37-E37))</f>
        <v>7620.8000000000011</v>
      </c>
      <c r="H37" s="2" t="str">
        <f t="shared" si="19"/>
        <v>COUPURE</v>
      </c>
      <c r="M37" s="7">
        <f t="shared" si="20"/>
        <v>0.43749999999999994</v>
      </c>
      <c r="N37" s="1">
        <v>4</v>
      </c>
      <c r="O37" s="1">
        <v>702</v>
      </c>
      <c r="P37" s="2">
        <f t="shared" si="13"/>
        <v>6325.0199999999995</v>
      </c>
      <c r="Q37" s="2">
        <f t="shared" si="14"/>
        <v>4000</v>
      </c>
      <c r="R37" s="2">
        <f t="shared" si="21"/>
        <v>34374.900000000016</v>
      </c>
      <c r="S37" s="2">
        <f>IF((P37-Q37) &lt; 0, 0, (P37-Q37))</f>
        <v>2325.0199999999995</v>
      </c>
      <c r="T37" s="2" t="str">
        <f t="shared" si="16"/>
        <v>LUMIERE</v>
      </c>
    </row>
    <row r="38" spans="1:20">
      <c r="A38" s="7">
        <f t="shared" si="17"/>
        <v>0.45833333333333326</v>
      </c>
      <c r="B38" s="1">
        <v>10</v>
      </c>
      <c r="C38" s="1">
        <v>416</v>
      </c>
      <c r="D38" s="2">
        <f t="shared" si="10"/>
        <v>9120.8000000000011</v>
      </c>
      <c r="E38" s="2">
        <f t="shared" si="11"/>
        <v>7500</v>
      </c>
      <c r="F38" s="2">
        <f t="shared" si="18"/>
        <v>2525.1999999999862</v>
      </c>
      <c r="G38" s="2">
        <f t="shared" si="12"/>
        <v>1620.8000000000011</v>
      </c>
      <c r="H38" s="2" t="str">
        <f t="shared" si="19"/>
        <v>COUPURE</v>
      </c>
      <c r="M38" s="7">
        <f t="shared" si="20"/>
        <v>0.45833333333333326</v>
      </c>
      <c r="N38" s="1">
        <v>4</v>
      </c>
      <c r="O38" s="1">
        <v>702</v>
      </c>
      <c r="P38" s="2">
        <f t="shared" si="13"/>
        <v>6325.0199999999995</v>
      </c>
      <c r="Q38" s="2">
        <f t="shared" si="14"/>
        <v>4000</v>
      </c>
      <c r="R38" s="2">
        <f t="shared" si="21"/>
        <v>32049.880000000016</v>
      </c>
      <c r="S38" s="2">
        <f t="shared" ref="S38:S50" si="22">IF((P38-Q38) &lt; 0, 0, (P38-Q38))</f>
        <v>2325.0199999999995</v>
      </c>
      <c r="T38" s="2" t="str">
        <f t="shared" si="16"/>
        <v>LUMIERE</v>
      </c>
    </row>
    <row r="39" spans="1:20">
      <c r="A39" s="7">
        <f t="shared" si="17"/>
        <v>0.47916666666666657</v>
      </c>
      <c r="B39" s="1">
        <v>10</v>
      </c>
      <c r="C39" s="1">
        <v>416</v>
      </c>
      <c r="D39" s="2">
        <f t="shared" si="10"/>
        <v>9120.8000000000011</v>
      </c>
      <c r="E39" s="2">
        <f t="shared" si="11"/>
        <v>7500</v>
      </c>
      <c r="F39" s="2">
        <f t="shared" si="18"/>
        <v>904.39999999998508</v>
      </c>
      <c r="G39" s="2">
        <f t="shared" si="12"/>
        <v>1620.8000000000011</v>
      </c>
      <c r="H39" s="2" t="str">
        <f t="shared" si="19"/>
        <v>COUPURE</v>
      </c>
      <c r="M39" s="7">
        <f t="shared" si="20"/>
        <v>0.47916666666666657</v>
      </c>
      <c r="N39" s="1">
        <v>4</v>
      </c>
      <c r="O39" s="1">
        <v>702</v>
      </c>
      <c r="P39" s="2">
        <f t="shared" si="13"/>
        <v>6325.0199999999995</v>
      </c>
      <c r="Q39" s="2">
        <f t="shared" si="14"/>
        <v>4000</v>
      </c>
      <c r="R39" s="2">
        <f t="shared" si="21"/>
        <v>29724.860000000015</v>
      </c>
      <c r="S39" s="2">
        <f t="shared" si="22"/>
        <v>2325.0199999999995</v>
      </c>
      <c r="T39" s="2" t="str">
        <f t="shared" si="16"/>
        <v>LUMIERE</v>
      </c>
    </row>
    <row r="40" spans="1:20">
      <c r="A40" s="7">
        <f t="shared" si="17"/>
        <v>0.49999999999999989</v>
      </c>
      <c r="B40" s="1">
        <v>9</v>
      </c>
      <c r="C40" s="1">
        <v>302</v>
      </c>
      <c r="D40" s="2">
        <f t="shared" si="10"/>
        <v>6621.35</v>
      </c>
      <c r="E40" s="2">
        <f t="shared" si="11"/>
        <v>6750</v>
      </c>
      <c r="F40" s="2">
        <f t="shared" si="18"/>
        <v>-716.40000000001601</v>
      </c>
      <c r="G40" s="2">
        <f t="shared" si="12"/>
        <v>0</v>
      </c>
      <c r="H40" s="2" t="str">
        <f t="shared" si="19"/>
        <v>COUPURE</v>
      </c>
      <c r="M40" s="7">
        <f t="shared" si="20"/>
        <v>0.49999999999999989</v>
      </c>
      <c r="N40" s="1">
        <v>5</v>
      </c>
      <c r="O40" s="1">
        <v>456</v>
      </c>
      <c r="P40" s="2">
        <f t="shared" si="13"/>
        <v>4108.5599999999995</v>
      </c>
      <c r="Q40" s="2">
        <f t="shared" si="14"/>
        <v>5000</v>
      </c>
      <c r="R40" s="2">
        <f t="shared" si="21"/>
        <v>27399.840000000015</v>
      </c>
      <c r="S40" s="2">
        <f t="shared" si="22"/>
        <v>0</v>
      </c>
      <c r="T40" s="2" t="str">
        <f t="shared" si="16"/>
        <v>LUMIERE</v>
      </c>
    </row>
    <row r="41" spans="1:20">
      <c r="A41" s="7">
        <f t="shared" si="17"/>
        <v>0.52083333333333326</v>
      </c>
      <c r="B41" s="1">
        <v>9</v>
      </c>
      <c r="C41" s="1">
        <v>302</v>
      </c>
      <c r="D41" s="2">
        <f t="shared" si="10"/>
        <v>6621.35</v>
      </c>
      <c r="E41" s="2">
        <f t="shared" si="11"/>
        <v>6750</v>
      </c>
      <c r="F41" s="2">
        <f t="shared" si="18"/>
        <v>-716.40000000001601</v>
      </c>
      <c r="G41" s="2">
        <f t="shared" si="12"/>
        <v>0</v>
      </c>
      <c r="H41" s="2" t="str">
        <f t="shared" si="19"/>
        <v>COUPURE</v>
      </c>
      <c r="M41" s="7">
        <f t="shared" si="20"/>
        <v>0.52083333333333326</v>
      </c>
      <c r="N41" s="1">
        <v>5</v>
      </c>
      <c r="O41" s="1">
        <v>456</v>
      </c>
      <c r="P41" s="2">
        <f t="shared" si="13"/>
        <v>4108.5599999999995</v>
      </c>
      <c r="Q41" s="2">
        <f t="shared" si="14"/>
        <v>5000</v>
      </c>
      <c r="R41" s="2">
        <f t="shared" si="21"/>
        <v>27399.840000000015</v>
      </c>
      <c r="S41" s="2">
        <f t="shared" si="22"/>
        <v>0</v>
      </c>
      <c r="T41" s="2" t="str">
        <f t="shared" si="16"/>
        <v>LUMIERE</v>
      </c>
    </row>
    <row r="42" spans="1:20">
      <c r="A42" s="7">
        <f t="shared" si="17"/>
        <v>0.54166666666666663</v>
      </c>
      <c r="B42" s="1">
        <v>2</v>
      </c>
      <c r="C42" s="1">
        <v>302</v>
      </c>
      <c r="D42" s="2">
        <f t="shared" si="10"/>
        <v>6621.35</v>
      </c>
      <c r="E42" s="2">
        <f t="shared" si="11"/>
        <v>1500</v>
      </c>
      <c r="F42" s="2">
        <f t="shared" si="18"/>
        <v>-716.40000000001601</v>
      </c>
      <c r="G42" s="2">
        <f t="shared" si="12"/>
        <v>5121.3500000000004</v>
      </c>
      <c r="H42" s="2" t="str">
        <f t="shared" si="19"/>
        <v>COUPURE</v>
      </c>
      <c r="M42" s="7">
        <f t="shared" si="20"/>
        <v>0.54166666666666663</v>
      </c>
      <c r="N42" s="1">
        <v>4</v>
      </c>
      <c r="O42" s="1">
        <v>456</v>
      </c>
      <c r="P42" s="2">
        <f t="shared" si="13"/>
        <v>4108.5599999999995</v>
      </c>
      <c r="Q42" s="2">
        <f t="shared" si="14"/>
        <v>4000</v>
      </c>
      <c r="R42" s="2">
        <f t="shared" si="21"/>
        <v>27399.840000000015</v>
      </c>
      <c r="S42" s="2">
        <f t="shared" si="22"/>
        <v>108.55999999999949</v>
      </c>
      <c r="T42" s="2" t="str">
        <f t="shared" si="16"/>
        <v>LUMIERE</v>
      </c>
    </row>
    <row r="43" spans="1:20">
      <c r="A43" s="7">
        <f t="shared" si="17"/>
        <v>0.5625</v>
      </c>
      <c r="B43" s="1">
        <v>2</v>
      </c>
      <c r="C43" s="1">
        <v>302</v>
      </c>
      <c r="D43" s="2">
        <f t="shared" si="10"/>
        <v>6621.35</v>
      </c>
      <c r="E43" s="2">
        <f t="shared" si="11"/>
        <v>1500</v>
      </c>
      <c r="F43" s="2">
        <f t="shared" si="18"/>
        <v>-5837.7500000000164</v>
      </c>
      <c r="G43" s="2">
        <f t="shared" si="12"/>
        <v>5121.3500000000004</v>
      </c>
      <c r="H43" s="2" t="str">
        <f t="shared" si="19"/>
        <v>COUPURE</v>
      </c>
      <c r="M43" s="7">
        <f t="shared" si="20"/>
        <v>0.5625</v>
      </c>
      <c r="N43" s="1">
        <v>4</v>
      </c>
      <c r="O43" s="1">
        <v>456</v>
      </c>
      <c r="P43" s="2">
        <f t="shared" si="13"/>
        <v>4108.5599999999995</v>
      </c>
      <c r="Q43" s="2">
        <f t="shared" si="14"/>
        <v>4000</v>
      </c>
      <c r="R43" s="2">
        <f t="shared" si="21"/>
        <v>27291.280000000013</v>
      </c>
      <c r="S43" s="2">
        <f t="shared" si="22"/>
        <v>108.55999999999949</v>
      </c>
      <c r="T43" s="2" t="str">
        <f t="shared" si="16"/>
        <v>LUMIERE</v>
      </c>
    </row>
    <row r="44" spans="1:20">
      <c r="A44" s="7">
        <f t="shared" si="17"/>
        <v>0.58333333333333337</v>
      </c>
      <c r="B44" s="1">
        <v>7</v>
      </c>
      <c r="C44" s="1">
        <v>302</v>
      </c>
      <c r="D44" s="2">
        <f t="shared" si="10"/>
        <v>6621.35</v>
      </c>
      <c r="E44" s="2">
        <f t="shared" si="11"/>
        <v>5250</v>
      </c>
      <c r="F44" s="2">
        <f t="shared" si="18"/>
        <v>-10959.100000000017</v>
      </c>
      <c r="G44" s="2">
        <f t="shared" si="12"/>
        <v>1371.3500000000004</v>
      </c>
      <c r="H44" s="2" t="str">
        <f t="shared" si="19"/>
        <v>COUPURE</v>
      </c>
      <c r="M44" s="7">
        <f t="shared" si="20"/>
        <v>0.58333333333333337</v>
      </c>
      <c r="N44" s="1">
        <v>3</v>
      </c>
      <c r="O44" s="1">
        <v>456</v>
      </c>
      <c r="P44" s="2">
        <f t="shared" si="13"/>
        <v>4108.5599999999995</v>
      </c>
      <c r="Q44" s="2">
        <f t="shared" si="14"/>
        <v>3000</v>
      </c>
      <c r="R44" s="2">
        <f t="shared" si="21"/>
        <v>27182.720000000016</v>
      </c>
      <c r="S44" s="2">
        <f t="shared" si="22"/>
        <v>1108.5599999999995</v>
      </c>
      <c r="T44" s="2" t="str">
        <f t="shared" si="16"/>
        <v>LUMIERE</v>
      </c>
    </row>
    <row r="45" spans="1:20">
      <c r="A45" s="7">
        <f t="shared" si="17"/>
        <v>0.60416666666666674</v>
      </c>
      <c r="B45" s="1">
        <v>7</v>
      </c>
      <c r="C45" s="1">
        <v>302</v>
      </c>
      <c r="D45" s="2">
        <f t="shared" si="10"/>
        <v>6621.35</v>
      </c>
      <c r="E45" s="2">
        <f t="shared" si="11"/>
        <v>5250</v>
      </c>
      <c r="F45" s="2">
        <f t="shared" si="18"/>
        <v>-12330.450000000017</v>
      </c>
      <c r="G45" s="2">
        <f t="shared" si="12"/>
        <v>1371.3500000000004</v>
      </c>
      <c r="H45" s="2" t="str">
        <f t="shared" si="19"/>
        <v>COUPURE</v>
      </c>
      <c r="M45" s="7">
        <f t="shared" si="20"/>
        <v>0.60416666666666674</v>
      </c>
      <c r="N45" s="1">
        <v>3</v>
      </c>
      <c r="O45" s="1">
        <v>456</v>
      </c>
      <c r="P45" s="2">
        <f t="shared" si="13"/>
        <v>4108.5599999999995</v>
      </c>
      <c r="Q45" s="2">
        <f t="shared" si="14"/>
        <v>3000</v>
      </c>
      <c r="R45" s="2">
        <f t="shared" si="21"/>
        <v>26074.160000000018</v>
      </c>
      <c r="S45" s="2">
        <f t="shared" si="22"/>
        <v>1108.5599999999995</v>
      </c>
      <c r="T45" s="2" t="str">
        <f t="shared" si="16"/>
        <v>LUMIERE</v>
      </c>
    </row>
    <row r="46" spans="1:20">
      <c r="A46" s="7">
        <f t="shared" si="17"/>
        <v>0.62500000000000011</v>
      </c>
      <c r="B46" s="1">
        <v>4</v>
      </c>
      <c r="C46" s="1">
        <v>302</v>
      </c>
      <c r="D46" s="2">
        <f t="shared" si="10"/>
        <v>6621.35</v>
      </c>
      <c r="E46" s="2">
        <f t="shared" si="11"/>
        <v>3000</v>
      </c>
      <c r="F46" s="2">
        <f t="shared" si="18"/>
        <v>-13701.800000000017</v>
      </c>
      <c r="G46" s="2">
        <f t="shared" si="12"/>
        <v>3621.3500000000004</v>
      </c>
      <c r="H46" s="2" t="str">
        <f t="shared" si="19"/>
        <v>COUPURE</v>
      </c>
      <c r="M46" s="7">
        <f t="shared" si="20"/>
        <v>0.62500000000000011</v>
      </c>
      <c r="N46" s="1">
        <v>6</v>
      </c>
      <c r="O46" s="1">
        <v>456</v>
      </c>
      <c r="P46" s="2">
        <f t="shared" si="13"/>
        <v>4108.5599999999995</v>
      </c>
      <c r="Q46" s="2">
        <f t="shared" si="14"/>
        <v>6000</v>
      </c>
      <c r="R46" s="2">
        <f t="shared" si="21"/>
        <v>24965.60000000002</v>
      </c>
      <c r="S46" s="2">
        <f t="shared" si="22"/>
        <v>0</v>
      </c>
      <c r="T46" s="2" t="str">
        <f t="shared" si="16"/>
        <v>COUPURE</v>
      </c>
    </row>
    <row r="47" spans="1:20">
      <c r="A47" s="7">
        <f t="shared" si="17"/>
        <v>0.64583333333333348</v>
      </c>
      <c r="B47" s="1">
        <v>4</v>
      </c>
      <c r="C47" s="1">
        <v>302</v>
      </c>
      <c r="D47" s="2">
        <f t="shared" si="10"/>
        <v>6621.35</v>
      </c>
      <c r="E47" s="2">
        <f t="shared" si="11"/>
        <v>3000</v>
      </c>
      <c r="F47" s="2">
        <f t="shared" si="18"/>
        <v>-17323.150000000016</v>
      </c>
      <c r="G47" s="2">
        <f t="shared" si="12"/>
        <v>3621.3500000000004</v>
      </c>
      <c r="H47" s="2" t="str">
        <f t="shared" si="19"/>
        <v>COUPURE</v>
      </c>
      <c r="M47" s="7">
        <f t="shared" si="20"/>
        <v>0.64583333333333348</v>
      </c>
      <c r="N47" s="1">
        <v>6</v>
      </c>
      <c r="O47" s="1">
        <v>456</v>
      </c>
      <c r="P47" s="2">
        <f t="shared" si="13"/>
        <v>4108.5599999999995</v>
      </c>
      <c r="Q47" s="2">
        <f t="shared" si="14"/>
        <v>6000</v>
      </c>
      <c r="R47" s="2">
        <f t="shared" si="21"/>
        <v>24965.60000000002</v>
      </c>
      <c r="S47" s="2">
        <f t="shared" si="22"/>
        <v>0</v>
      </c>
      <c r="T47" s="2" t="str">
        <f t="shared" si="16"/>
        <v>COUPURE</v>
      </c>
    </row>
    <row r="48" spans="1:20">
      <c r="A48" s="7">
        <f t="shared" si="17"/>
        <v>0.66666666666666685</v>
      </c>
      <c r="B48" s="1">
        <v>1</v>
      </c>
      <c r="C48" s="1">
        <v>302</v>
      </c>
      <c r="D48" s="2">
        <f t="shared" si="10"/>
        <v>6621.35</v>
      </c>
      <c r="E48" s="2">
        <f t="shared" si="11"/>
        <v>750</v>
      </c>
      <c r="F48" s="2">
        <f t="shared" si="18"/>
        <v>-20944.500000000015</v>
      </c>
      <c r="G48" s="2">
        <f t="shared" si="12"/>
        <v>5871.35</v>
      </c>
      <c r="H48" s="2" t="str">
        <f t="shared" si="19"/>
        <v>COUPURE</v>
      </c>
      <c r="M48" s="7">
        <f t="shared" si="20"/>
        <v>0.66666666666666685</v>
      </c>
      <c r="N48" s="1">
        <v>4</v>
      </c>
      <c r="O48" s="1">
        <v>456</v>
      </c>
      <c r="P48" s="2">
        <f t="shared" si="13"/>
        <v>4108.5599999999995</v>
      </c>
      <c r="Q48" s="2">
        <f t="shared" si="14"/>
        <v>4000</v>
      </c>
      <c r="R48" s="2">
        <f t="shared" si="21"/>
        <v>24965.60000000002</v>
      </c>
      <c r="S48" s="2">
        <f t="shared" si="22"/>
        <v>108.55999999999949</v>
      </c>
      <c r="T48" s="2" t="str">
        <f t="shared" si="16"/>
        <v>COUPURE</v>
      </c>
    </row>
    <row r="49" spans="1:20">
      <c r="A49" s="7">
        <f t="shared" si="17"/>
        <v>0.68750000000000022</v>
      </c>
      <c r="B49" s="1">
        <v>1</v>
      </c>
      <c r="C49" s="1">
        <v>302</v>
      </c>
      <c r="D49" s="2">
        <f t="shared" si="10"/>
        <v>6621.35</v>
      </c>
      <c r="E49" s="2">
        <f t="shared" si="11"/>
        <v>750</v>
      </c>
      <c r="F49" s="2">
        <f t="shared" si="18"/>
        <v>-26815.850000000013</v>
      </c>
      <c r="G49" s="2">
        <f t="shared" si="12"/>
        <v>5871.35</v>
      </c>
      <c r="H49" s="2" t="str">
        <f t="shared" si="19"/>
        <v>COUPURE</v>
      </c>
      <c r="M49" s="7">
        <f t="shared" si="20"/>
        <v>0.68750000000000022</v>
      </c>
      <c r="N49" s="1">
        <v>4</v>
      </c>
      <c r="O49" s="1">
        <v>456</v>
      </c>
      <c r="P49" s="2">
        <f t="shared" si="13"/>
        <v>4108.5599999999995</v>
      </c>
      <c r="Q49" s="2">
        <f t="shared" si="14"/>
        <v>4000</v>
      </c>
      <c r="R49" s="2">
        <f t="shared" si="21"/>
        <v>24857.040000000023</v>
      </c>
      <c r="S49" s="2">
        <f t="shared" si="22"/>
        <v>108.55999999999949</v>
      </c>
      <c r="T49" s="2" t="str">
        <f t="shared" si="16"/>
        <v>COUPURE</v>
      </c>
    </row>
    <row r="50" spans="1:20">
      <c r="A50" s="7">
        <f t="shared" si="17"/>
        <v>0.70833333333333359</v>
      </c>
      <c r="B50" s="1">
        <v>4</v>
      </c>
      <c r="C50" s="1">
        <v>302</v>
      </c>
      <c r="D50" s="2">
        <f t="shared" si="10"/>
        <v>6621.35</v>
      </c>
      <c r="E50" s="2">
        <f t="shared" si="11"/>
        <v>3000</v>
      </c>
      <c r="F50" s="2">
        <f t="shared" si="18"/>
        <v>-32687.200000000012</v>
      </c>
      <c r="G50" s="2">
        <f t="shared" si="12"/>
        <v>3621.3500000000004</v>
      </c>
      <c r="H50" s="2" t="str">
        <f t="shared" si="19"/>
        <v>COUPURE</v>
      </c>
      <c r="M50" s="7">
        <f t="shared" si="20"/>
        <v>0.70833333333333359</v>
      </c>
      <c r="N50" s="1">
        <v>3</v>
      </c>
      <c r="O50" s="1">
        <v>456</v>
      </c>
      <c r="P50" s="2">
        <f t="shared" si="13"/>
        <v>4108.5599999999995</v>
      </c>
      <c r="Q50" s="2">
        <f t="shared" si="14"/>
        <v>3000</v>
      </c>
      <c r="R50" s="2">
        <f t="shared" si="21"/>
        <v>24748.480000000025</v>
      </c>
      <c r="S50" s="2">
        <f t="shared" si="22"/>
        <v>1108.5599999999995</v>
      </c>
      <c r="T50" s="2" t="str">
        <f t="shared" si="16"/>
        <v>COUPURE</v>
      </c>
    </row>
    <row r="51" spans="1:20">
      <c r="A51" s="10"/>
    </row>
    <row r="52" spans="1:20">
      <c r="A52" s="10"/>
      <c r="O52" s="14"/>
    </row>
    <row r="53" spans="1:20">
      <c r="A53" s="10"/>
    </row>
    <row r="54" spans="1:20">
      <c r="A54" s="10"/>
    </row>
    <row r="55" spans="1:20">
      <c r="A55" s="10"/>
    </row>
    <row r="56" spans="1:20">
      <c r="A56" s="10"/>
    </row>
  </sheetData>
  <mergeCells count="5">
    <mergeCell ref="A17:I17"/>
    <mergeCell ref="M17:U17"/>
    <mergeCell ref="J2:L2"/>
    <mergeCell ref="A2:D2"/>
    <mergeCell ref="F2:H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5CDEE-53A6-43AB-A679-120AB86485D6}">
  <dimension ref="A1:E171"/>
  <sheetViews>
    <sheetView workbookViewId="0">
      <selection activeCell="E11" sqref="A1:E11"/>
    </sheetView>
  </sheetViews>
  <sheetFormatPr baseColWidth="10" defaultRowHeight="14.25"/>
  <cols>
    <col min="5" max="5" width="11.59765625" customWidth="1"/>
  </cols>
  <sheetData>
    <row r="1" spans="1:5">
      <c r="A1" s="26" t="s">
        <v>9</v>
      </c>
      <c r="B1" s="28" t="s">
        <v>37</v>
      </c>
      <c r="C1" s="27" t="s">
        <v>35</v>
      </c>
      <c r="D1" s="27" t="s">
        <v>36</v>
      </c>
      <c r="E1" s="30" t="s">
        <v>25</v>
      </c>
    </row>
    <row r="2" spans="1:5">
      <c r="A2" s="21" t="s">
        <v>204</v>
      </c>
      <c r="B2" s="9">
        <v>45243</v>
      </c>
      <c r="C2" s="8">
        <v>0.33333333333333331</v>
      </c>
      <c r="D2" s="8">
        <v>0.3743055555555555</v>
      </c>
      <c r="E2" s="20">
        <v>2</v>
      </c>
    </row>
    <row r="3" spans="1:5">
      <c r="A3" s="21" t="s">
        <v>205</v>
      </c>
      <c r="B3" s="9">
        <v>45243</v>
      </c>
      <c r="C3" s="8">
        <v>0.375</v>
      </c>
      <c r="D3" s="8">
        <v>0.41597222222222219</v>
      </c>
      <c r="E3" s="20">
        <v>5</v>
      </c>
    </row>
    <row r="4" spans="1:5">
      <c r="A4" s="21" t="s">
        <v>206</v>
      </c>
      <c r="B4" s="9">
        <v>45243</v>
      </c>
      <c r="C4" s="8">
        <v>0.41666666666666669</v>
      </c>
      <c r="D4" s="8">
        <v>0.45763888888888887</v>
      </c>
      <c r="E4" s="20">
        <v>9</v>
      </c>
    </row>
    <row r="5" spans="1:5">
      <c r="A5" s="21" t="s">
        <v>207</v>
      </c>
      <c r="B5" s="9">
        <v>45243</v>
      </c>
      <c r="C5" s="8">
        <v>0.45833333333333331</v>
      </c>
      <c r="D5" s="8">
        <v>0.4993055555555555</v>
      </c>
      <c r="E5" s="20">
        <v>6</v>
      </c>
    </row>
    <row r="6" spans="1:5">
      <c r="A6" s="21" t="s">
        <v>208</v>
      </c>
      <c r="B6" s="9">
        <v>45243</v>
      </c>
      <c r="C6" s="8">
        <v>0.5</v>
      </c>
      <c r="D6" s="8">
        <v>0.54097222222222219</v>
      </c>
      <c r="E6" s="20">
        <v>3</v>
      </c>
    </row>
    <row r="7" spans="1:5">
      <c r="A7" s="21" t="s">
        <v>209</v>
      </c>
      <c r="B7" s="9">
        <v>45243</v>
      </c>
      <c r="C7" s="8">
        <v>0.54166666666666663</v>
      </c>
      <c r="D7" s="8">
        <v>0.58263888888888882</v>
      </c>
      <c r="E7" s="20">
        <v>6</v>
      </c>
    </row>
    <row r="8" spans="1:5">
      <c r="A8" s="21" t="s">
        <v>210</v>
      </c>
      <c r="B8" s="9">
        <v>45243</v>
      </c>
      <c r="C8" s="8">
        <v>0.58333333333333337</v>
      </c>
      <c r="D8" s="8">
        <v>0.62430555555555556</v>
      </c>
      <c r="E8" s="20">
        <v>9</v>
      </c>
    </row>
    <row r="9" spans="1:5">
      <c r="A9" s="21" t="s">
        <v>211</v>
      </c>
      <c r="B9" s="9">
        <v>45243</v>
      </c>
      <c r="C9" s="8">
        <v>0.625</v>
      </c>
      <c r="D9" s="8">
        <v>0.66597222222222219</v>
      </c>
      <c r="E9" s="20">
        <v>1</v>
      </c>
    </row>
    <row r="10" spans="1:5">
      <c r="A10" s="21" t="s">
        <v>212</v>
      </c>
      <c r="B10" s="9">
        <v>45243</v>
      </c>
      <c r="C10" s="8">
        <v>0.66666666666666663</v>
      </c>
      <c r="D10" s="8">
        <v>0.70763888888888893</v>
      </c>
      <c r="E10" s="20">
        <v>10</v>
      </c>
    </row>
    <row r="11" spans="1:5">
      <c r="A11" s="21" t="s">
        <v>213</v>
      </c>
      <c r="B11" s="9">
        <v>45243</v>
      </c>
      <c r="C11" s="8">
        <v>0.70833333333333337</v>
      </c>
      <c r="D11" s="8">
        <v>0.74930555555555556</v>
      </c>
      <c r="E11" s="20">
        <v>6</v>
      </c>
    </row>
    <row r="12" spans="1:5">
      <c r="A12" s="21" t="s">
        <v>194</v>
      </c>
      <c r="B12" s="9">
        <v>45244</v>
      </c>
      <c r="C12" s="8">
        <v>0.33333333333333331</v>
      </c>
      <c r="D12" s="8">
        <v>0.3743055555555555</v>
      </c>
      <c r="E12" s="20">
        <v>9</v>
      </c>
    </row>
    <row r="13" spans="1:5">
      <c r="A13" s="21" t="s">
        <v>195</v>
      </c>
      <c r="B13" s="9">
        <v>45244</v>
      </c>
      <c r="C13" s="8">
        <v>0.375</v>
      </c>
      <c r="D13" s="8">
        <v>0.41597222222222219</v>
      </c>
      <c r="E13" s="20">
        <v>1</v>
      </c>
    </row>
    <row r="14" spans="1:5">
      <c r="A14" s="21" t="s">
        <v>196</v>
      </c>
      <c r="B14" s="9">
        <v>45244</v>
      </c>
      <c r="C14" s="8">
        <v>0.41666666666666669</v>
      </c>
      <c r="D14" s="8">
        <v>0.45763888888888887</v>
      </c>
      <c r="E14" s="20">
        <v>3</v>
      </c>
    </row>
    <row r="15" spans="1:5">
      <c r="A15" s="21" t="s">
        <v>197</v>
      </c>
      <c r="B15" s="9">
        <v>45244</v>
      </c>
      <c r="C15" s="8">
        <v>0.45833333333333331</v>
      </c>
      <c r="D15" s="8">
        <v>0.4993055555555555</v>
      </c>
      <c r="E15" s="20">
        <v>10</v>
      </c>
    </row>
    <row r="16" spans="1:5">
      <c r="A16" s="21" t="s">
        <v>198</v>
      </c>
      <c r="B16" s="9">
        <v>45244</v>
      </c>
      <c r="C16" s="8">
        <v>0.5</v>
      </c>
      <c r="D16" s="8">
        <v>0.54097222222222219</v>
      </c>
      <c r="E16" s="20">
        <v>9</v>
      </c>
    </row>
    <row r="17" spans="1:5">
      <c r="A17" s="21" t="s">
        <v>199</v>
      </c>
      <c r="B17" s="9">
        <v>45244</v>
      </c>
      <c r="C17" s="8">
        <v>0.54166666666666663</v>
      </c>
      <c r="D17" s="8">
        <v>0.58263888888888882</v>
      </c>
      <c r="E17" s="20">
        <v>1</v>
      </c>
    </row>
    <row r="18" spans="1:5">
      <c r="A18" s="21" t="s">
        <v>200</v>
      </c>
      <c r="B18" s="9">
        <v>45244</v>
      </c>
      <c r="C18" s="8">
        <v>0.58333333333333337</v>
      </c>
      <c r="D18" s="8">
        <v>0.62430555555555556</v>
      </c>
      <c r="E18" s="20">
        <v>8</v>
      </c>
    </row>
    <row r="19" spans="1:5">
      <c r="A19" s="21" t="s">
        <v>201</v>
      </c>
      <c r="B19" s="9">
        <v>45244</v>
      </c>
      <c r="C19" s="8">
        <v>0.625</v>
      </c>
      <c r="D19" s="8">
        <v>0.66597222222222219</v>
      </c>
      <c r="E19" s="20">
        <v>4</v>
      </c>
    </row>
    <row r="20" spans="1:5">
      <c r="A20" s="21" t="s">
        <v>202</v>
      </c>
      <c r="B20" s="9">
        <v>45244</v>
      </c>
      <c r="C20" s="8">
        <v>0.66666666666666663</v>
      </c>
      <c r="D20" s="8">
        <v>0.70763888888888893</v>
      </c>
      <c r="E20" s="20">
        <v>6</v>
      </c>
    </row>
    <row r="21" spans="1:5">
      <c r="A21" s="21" t="s">
        <v>203</v>
      </c>
      <c r="B21" s="9">
        <v>45244</v>
      </c>
      <c r="C21" s="8">
        <v>0.70833333333333337</v>
      </c>
      <c r="D21" s="8">
        <v>0.74930555555555556</v>
      </c>
      <c r="E21" s="20">
        <v>9</v>
      </c>
    </row>
    <row r="22" spans="1:5">
      <c r="A22" s="21" t="s">
        <v>184</v>
      </c>
      <c r="B22" s="9">
        <v>45245</v>
      </c>
      <c r="C22" s="8">
        <v>0.33333333333333331</v>
      </c>
      <c r="D22" s="8">
        <v>0.3743055555555555</v>
      </c>
      <c r="E22" s="20">
        <v>8</v>
      </c>
    </row>
    <row r="23" spans="1:5">
      <c r="A23" s="21" t="s">
        <v>185</v>
      </c>
      <c r="B23" s="9">
        <v>45245</v>
      </c>
      <c r="C23" s="8">
        <v>0.375</v>
      </c>
      <c r="D23" s="8">
        <v>0.41597222222222219</v>
      </c>
      <c r="E23" s="20">
        <v>5</v>
      </c>
    </row>
    <row r="24" spans="1:5">
      <c r="A24" s="21" t="s">
        <v>186</v>
      </c>
      <c r="B24" s="9">
        <v>45245</v>
      </c>
      <c r="C24" s="8">
        <v>0.41666666666666669</v>
      </c>
      <c r="D24" s="8">
        <v>0.45763888888888887</v>
      </c>
      <c r="E24" s="20">
        <v>10</v>
      </c>
    </row>
    <row r="25" spans="1:5">
      <c r="A25" s="21" t="s">
        <v>187</v>
      </c>
      <c r="B25" s="9">
        <v>45245</v>
      </c>
      <c r="C25" s="8">
        <v>0.45833333333333331</v>
      </c>
      <c r="D25" s="8">
        <v>0.4993055555555555</v>
      </c>
      <c r="E25" s="20">
        <v>8</v>
      </c>
    </row>
    <row r="26" spans="1:5">
      <c r="A26" s="21" t="s">
        <v>188</v>
      </c>
      <c r="B26" s="9">
        <v>45245</v>
      </c>
      <c r="C26" s="8">
        <v>0.5</v>
      </c>
      <c r="D26" s="8">
        <v>0.54097222222222219</v>
      </c>
      <c r="E26" s="20">
        <v>4</v>
      </c>
    </row>
    <row r="27" spans="1:5">
      <c r="A27" s="21" t="s">
        <v>189</v>
      </c>
      <c r="B27" s="9">
        <v>45245</v>
      </c>
      <c r="C27" s="8">
        <v>0.54166666666666663</v>
      </c>
      <c r="D27" s="8">
        <v>0.58263888888888882</v>
      </c>
      <c r="E27" s="20">
        <v>2</v>
      </c>
    </row>
    <row r="28" spans="1:5">
      <c r="A28" s="21" t="s">
        <v>190</v>
      </c>
      <c r="B28" s="9">
        <v>45245</v>
      </c>
      <c r="C28" s="8">
        <v>0.58333333333333337</v>
      </c>
      <c r="D28" s="8">
        <v>0.62430555555555556</v>
      </c>
      <c r="E28" s="20">
        <v>1</v>
      </c>
    </row>
    <row r="29" spans="1:5">
      <c r="A29" s="21" t="s">
        <v>191</v>
      </c>
      <c r="B29" s="9">
        <v>45245</v>
      </c>
      <c r="C29" s="8">
        <v>0.625</v>
      </c>
      <c r="D29" s="8">
        <v>0.66597222222222219</v>
      </c>
      <c r="E29" s="20">
        <v>8</v>
      </c>
    </row>
    <row r="30" spans="1:5">
      <c r="A30" s="21" t="s">
        <v>192</v>
      </c>
      <c r="B30" s="9">
        <v>45245</v>
      </c>
      <c r="C30" s="8">
        <v>0.66666666666666663</v>
      </c>
      <c r="D30" s="8">
        <v>0.70763888888888893</v>
      </c>
      <c r="E30" s="20">
        <v>3</v>
      </c>
    </row>
    <row r="31" spans="1:5">
      <c r="A31" s="21" t="s">
        <v>193</v>
      </c>
      <c r="B31" s="9">
        <v>45245</v>
      </c>
      <c r="C31" s="8">
        <v>0.70833333333333337</v>
      </c>
      <c r="D31" s="8">
        <v>0.74930555555555556</v>
      </c>
      <c r="E31" s="20">
        <v>3</v>
      </c>
    </row>
    <row r="32" spans="1:5">
      <c r="A32" s="21" t="s">
        <v>174</v>
      </c>
      <c r="B32" s="9">
        <v>45246</v>
      </c>
      <c r="C32" s="8">
        <v>0.33333333333333331</v>
      </c>
      <c r="D32" s="8">
        <v>0.3743055555555555</v>
      </c>
      <c r="E32" s="20">
        <v>8</v>
      </c>
    </row>
    <row r="33" spans="1:5">
      <c r="A33" s="21" t="s">
        <v>175</v>
      </c>
      <c r="B33" s="9">
        <v>45246</v>
      </c>
      <c r="C33" s="8">
        <v>0.375</v>
      </c>
      <c r="D33" s="8">
        <v>0.41597222222222219</v>
      </c>
      <c r="E33" s="20">
        <v>8</v>
      </c>
    </row>
    <row r="34" spans="1:5">
      <c r="A34" s="21" t="s">
        <v>176</v>
      </c>
      <c r="B34" s="9">
        <v>45246</v>
      </c>
      <c r="C34" s="8">
        <v>0.41666666666666669</v>
      </c>
      <c r="D34" s="8">
        <v>0.45763888888888887</v>
      </c>
      <c r="E34" s="20">
        <v>7</v>
      </c>
    </row>
    <row r="35" spans="1:5">
      <c r="A35" s="21" t="s">
        <v>177</v>
      </c>
      <c r="B35" s="9">
        <v>45246</v>
      </c>
      <c r="C35" s="8">
        <v>0.45833333333333331</v>
      </c>
      <c r="D35" s="8">
        <v>0.4993055555555555</v>
      </c>
      <c r="E35" s="20">
        <v>1</v>
      </c>
    </row>
    <row r="36" spans="1:5">
      <c r="A36" s="21" t="s">
        <v>178</v>
      </c>
      <c r="B36" s="9">
        <v>45246</v>
      </c>
      <c r="C36" s="8">
        <v>0.5</v>
      </c>
      <c r="D36" s="8">
        <v>0.54097222222222219</v>
      </c>
      <c r="E36" s="20">
        <v>3</v>
      </c>
    </row>
    <row r="37" spans="1:5">
      <c r="A37" s="21" t="s">
        <v>179</v>
      </c>
      <c r="B37" s="9">
        <v>45246</v>
      </c>
      <c r="C37" s="8">
        <v>0.54166666666666663</v>
      </c>
      <c r="D37" s="8">
        <v>0.58263888888888882</v>
      </c>
      <c r="E37" s="20">
        <v>6</v>
      </c>
    </row>
    <row r="38" spans="1:5">
      <c r="A38" s="21" t="s">
        <v>180</v>
      </c>
      <c r="B38" s="9">
        <v>45246</v>
      </c>
      <c r="C38" s="8">
        <v>0.58333333333333337</v>
      </c>
      <c r="D38" s="8">
        <v>0.62430555555555556</v>
      </c>
      <c r="E38" s="20">
        <v>1</v>
      </c>
    </row>
    <row r="39" spans="1:5">
      <c r="A39" s="21" t="s">
        <v>181</v>
      </c>
      <c r="B39" s="9">
        <v>45246</v>
      </c>
      <c r="C39" s="8">
        <v>0.625</v>
      </c>
      <c r="D39" s="8">
        <v>0.66597222222222219</v>
      </c>
      <c r="E39" s="20">
        <v>8</v>
      </c>
    </row>
    <row r="40" spans="1:5">
      <c r="A40" s="21" t="s">
        <v>182</v>
      </c>
      <c r="B40" s="9">
        <v>45246</v>
      </c>
      <c r="C40" s="8">
        <v>0.66666666666666663</v>
      </c>
      <c r="D40" s="8">
        <v>0.70763888888888893</v>
      </c>
      <c r="E40" s="20">
        <v>6</v>
      </c>
    </row>
    <row r="41" spans="1:5">
      <c r="A41" s="21" t="s">
        <v>183</v>
      </c>
      <c r="B41" s="9">
        <v>45246</v>
      </c>
      <c r="C41" s="8">
        <v>0.70833333333333337</v>
      </c>
      <c r="D41" s="8">
        <v>0.74930555555555556</v>
      </c>
      <c r="E41" s="20">
        <v>10</v>
      </c>
    </row>
    <row r="42" spans="1:5">
      <c r="A42" s="21" t="s">
        <v>164</v>
      </c>
      <c r="B42" s="9">
        <v>45247</v>
      </c>
      <c r="C42" s="8">
        <v>0.33333333333333331</v>
      </c>
      <c r="D42" s="8">
        <v>0.3743055555555555</v>
      </c>
      <c r="E42" s="20">
        <v>7</v>
      </c>
    </row>
    <row r="43" spans="1:5">
      <c r="A43" s="21" t="s">
        <v>165</v>
      </c>
      <c r="B43" s="9">
        <v>45247</v>
      </c>
      <c r="C43" s="8">
        <v>0.375</v>
      </c>
      <c r="D43" s="8">
        <v>0.41597222222222219</v>
      </c>
      <c r="E43" s="20">
        <v>5</v>
      </c>
    </row>
    <row r="44" spans="1:5">
      <c r="A44" s="21" t="s">
        <v>166</v>
      </c>
      <c r="B44" s="9">
        <v>45247</v>
      </c>
      <c r="C44" s="8">
        <v>0.41666666666666669</v>
      </c>
      <c r="D44" s="8">
        <v>0.45763888888888887</v>
      </c>
      <c r="E44" s="20">
        <v>2</v>
      </c>
    </row>
    <row r="45" spans="1:5">
      <c r="A45" s="21" t="s">
        <v>167</v>
      </c>
      <c r="B45" s="9">
        <v>45247</v>
      </c>
      <c r="C45" s="8">
        <v>0.45833333333333331</v>
      </c>
      <c r="D45" s="8">
        <v>0.4993055555555555</v>
      </c>
      <c r="E45" s="20">
        <v>10</v>
      </c>
    </row>
    <row r="46" spans="1:5">
      <c r="A46" s="21" t="s">
        <v>168</v>
      </c>
      <c r="B46" s="9">
        <v>45247</v>
      </c>
      <c r="C46" s="8">
        <v>0.5</v>
      </c>
      <c r="D46" s="8">
        <v>0.54097222222222219</v>
      </c>
      <c r="E46" s="20">
        <v>9</v>
      </c>
    </row>
    <row r="47" spans="1:5">
      <c r="A47" s="21" t="s">
        <v>169</v>
      </c>
      <c r="B47" s="9">
        <v>45247</v>
      </c>
      <c r="C47" s="8">
        <v>0.54166666666666663</v>
      </c>
      <c r="D47" s="8">
        <v>0.58263888888888882</v>
      </c>
      <c r="E47" s="20">
        <v>2</v>
      </c>
    </row>
    <row r="48" spans="1:5">
      <c r="A48" s="21" t="s">
        <v>170</v>
      </c>
      <c r="B48" s="9">
        <v>45247</v>
      </c>
      <c r="C48" s="8">
        <v>0.58333333333333337</v>
      </c>
      <c r="D48" s="8">
        <v>0.62430555555555556</v>
      </c>
      <c r="E48" s="20">
        <v>7</v>
      </c>
    </row>
    <row r="49" spans="1:5">
      <c r="A49" s="21" t="s">
        <v>171</v>
      </c>
      <c r="B49" s="9">
        <v>45247</v>
      </c>
      <c r="C49" s="8">
        <v>0.625</v>
      </c>
      <c r="D49" s="8">
        <v>0.66597222222222219</v>
      </c>
      <c r="E49" s="20">
        <v>4</v>
      </c>
    </row>
    <row r="50" spans="1:5">
      <c r="A50" s="21" t="s">
        <v>172</v>
      </c>
      <c r="B50" s="9">
        <v>45247</v>
      </c>
      <c r="C50" s="8">
        <v>0.66666666666666663</v>
      </c>
      <c r="D50" s="8">
        <v>0.70763888888888893</v>
      </c>
      <c r="E50" s="20">
        <v>1</v>
      </c>
    </row>
    <row r="51" spans="1:5">
      <c r="A51" s="21" t="s">
        <v>173</v>
      </c>
      <c r="B51" s="9">
        <v>45247</v>
      </c>
      <c r="C51" s="8">
        <v>0.70833333333333337</v>
      </c>
      <c r="D51" s="8">
        <v>0.74930555555555556</v>
      </c>
      <c r="E51" s="20">
        <v>4</v>
      </c>
    </row>
    <row r="52" spans="1:5">
      <c r="A52" s="21" t="s">
        <v>154</v>
      </c>
      <c r="B52" s="9">
        <v>45248</v>
      </c>
      <c r="C52" s="8">
        <v>0.33333333333333331</v>
      </c>
      <c r="D52" s="8">
        <v>0.3743055555555555</v>
      </c>
      <c r="E52" s="20">
        <v>2</v>
      </c>
    </row>
    <row r="53" spans="1:5">
      <c r="A53" s="21" t="s">
        <v>155</v>
      </c>
      <c r="B53" s="9">
        <v>45248</v>
      </c>
      <c r="C53" s="8">
        <v>0.375</v>
      </c>
      <c r="D53" s="8">
        <v>0.41597222222222219</v>
      </c>
      <c r="E53" s="20">
        <v>4</v>
      </c>
    </row>
    <row r="54" spans="1:5">
      <c r="A54" s="21" t="s">
        <v>156</v>
      </c>
      <c r="B54" s="9">
        <v>45248</v>
      </c>
      <c r="C54" s="8">
        <v>0.41666666666666669</v>
      </c>
      <c r="D54" s="8">
        <v>0.45763888888888887</v>
      </c>
      <c r="E54" s="20">
        <v>4</v>
      </c>
    </row>
    <row r="55" spans="1:5">
      <c r="A55" s="21" t="s">
        <v>157</v>
      </c>
      <c r="B55" s="9">
        <v>45248</v>
      </c>
      <c r="C55" s="8">
        <v>0.45833333333333331</v>
      </c>
      <c r="D55" s="8">
        <v>0.4993055555555555</v>
      </c>
      <c r="E55" s="20">
        <v>4</v>
      </c>
    </row>
    <row r="56" spans="1:5">
      <c r="A56" s="21" t="s">
        <v>158</v>
      </c>
      <c r="B56" s="9">
        <v>45248</v>
      </c>
      <c r="C56" s="8">
        <v>0.5</v>
      </c>
      <c r="D56" s="8">
        <v>0.54097222222222219</v>
      </c>
      <c r="E56" s="20">
        <v>5</v>
      </c>
    </row>
    <row r="57" spans="1:5">
      <c r="A57" s="21" t="s">
        <v>159</v>
      </c>
      <c r="B57" s="9">
        <v>45248</v>
      </c>
      <c r="C57" s="8">
        <v>0.54166666666666663</v>
      </c>
      <c r="D57" s="8">
        <v>0.58263888888888882</v>
      </c>
      <c r="E57" s="20">
        <v>4</v>
      </c>
    </row>
    <row r="58" spans="1:5">
      <c r="A58" s="21" t="s">
        <v>160</v>
      </c>
      <c r="B58" s="9">
        <v>45248</v>
      </c>
      <c r="C58" s="8">
        <v>0.58333333333333337</v>
      </c>
      <c r="D58" s="8">
        <v>0.62430555555555556</v>
      </c>
      <c r="E58" s="20">
        <v>3</v>
      </c>
    </row>
    <row r="59" spans="1:5">
      <c r="A59" s="21" t="s">
        <v>161</v>
      </c>
      <c r="B59" s="9">
        <v>45248</v>
      </c>
      <c r="C59" s="8">
        <v>0.625</v>
      </c>
      <c r="D59" s="8">
        <v>0.66597222222222219</v>
      </c>
      <c r="E59" s="20">
        <v>6</v>
      </c>
    </row>
    <row r="60" spans="1:5">
      <c r="A60" s="21" t="s">
        <v>162</v>
      </c>
      <c r="B60" s="9">
        <v>45248</v>
      </c>
      <c r="C60" s="8">
        <v>0.66666666666666663</v>
      </c>
      <c r="D60" s="8">
        <v>0.70763888888888893</v>
      </c>
      <c r="E60" s="20">
        <v>4</v>
      </c>
    </row>
    <row r="61" spans="1:5">
      <c r="A61" s="21" t="s">
        <v>163</v>
      </c>
      <c r="B61" s="9">
        <v>45248</v>
      </c>
      <c r="C61" s="8">
        <v>0.70833333333333337</v>
      </c>
      <c r="D61" s="8">
        <v>0.74930555555555556</v>
      </c>
      <c r="E61" s="20">
        <v>3</v>
      </c>
    </row>
    <row r="62" spans="1:5">
      <c r="A62" s="21" t="s">
        <v>144</v>
      </c>
      <c r="B62" s="9">
        <v>45249</v>
      </c>
      <c r="C62" s="8">
        <v>0.33333333333333331</v>
      </c>
      <c r="D62" s="8">
        <v>0.3743055555555555</v>
      </c>
      <c r="E62" s="20">
        <v>9</v>
      </c>
    </row>
    <row r="63" spans="1:5">
      <c r="A63" s="21" t="s">
        <v>145</v>
      </c>
      <c r="B63" s="9">
        <v>45249</v>
      </c>
      <c r="C63" s="8">
        <v>0.375</v>
      </c>
      <c r="D63" s="8">
        <v>0.41597222222222219</v>
      </c>
      <c r="E63" s="20">
        <v>6</v>
      </c>
    </row>
    <row r="64" spans="1:5">
      <c r="A64" s="21" t="s">
        <v>146</v>
      </c>
      <c r="B64" s="9">
        <v>45249</v>
      </c>
      <c r="C64" s="8">
        <v>0.41666666666666669</v>
      </c>
      <c r="D64" s="8">
        <v>0.45763888888888887</v>
      </c>
      <c r="E64" s="20">
        <v>3</v>
      </c>
    </row>
    <row r="65" spans="1:5">
      <c r="A65" s="21" t="s">
        <v>147</v>
      </c>
      <c r="B65" s="9">
        <v>45249</v>
      </c>
      <c r="C65" s="8">
        <v>0.45833333333333331</v>
      </c>
      <c r="D65" s="8">
        <v>0.4993055555555555</v>
      </c>
      <c r="E65" s="20">
        <v>9</v>
      </c>
    </row>
    <row r="66" spans="1:5">
      <c r="A66" s="21" t="s">
        <v>148</v>
      </c>
      <c r="B66" s="9">
        <v>45249</v>
      </c>
      <c r="C66" s="8">
        <v>0.5</v>
      </c>
      <c r="D66" s="8">
        <v>0.54097222222222219</v>
      </c>
      <c r="E66" s="20">
        <v>2</v>
      </c>
    </row>
    <row r="67" spans="1:5">
      <c r="A67" s="21" t="s">
        <v>149</v>
      </c>
      <c r="B67" s="9">
        <v>45249</v>
      </c>
      <c r="C67" s="8">
        <v>0.54166666666666663</v>
      </c>
      <c r="D67" s="8">
        <v>0.58263888888888882</v>
      </c>
      <c r="E67" s="20">
        <v>6</v>
      </c>
    </row>
    <row r="68" spans="1:5">
      <c r="A68" s="21" t="s">
        <v>150</v>
      </c>
      <c r="B68" s="9">
        <v>45249</v>
      </c>
      <c r="C68" s="8">
        <v>0.58333333333333337</v>
      </c>
      <c r="D68" s="8">
        <v>0.62430555555555556</v>
      </c>
      <c r="E68" s="20">
        <v>3</v>
      </c>
    </row>
    <row r="69" spans="1:5">
      <c r="A69" s="21" t="s">
        <v>151</v>
      </c>
      <c r="B69" s="9">
        <v>45249</v>
      </c>
      <c r="C69" s="8">
        <v>0.625</v>
      </c>
      <c r="D69" s="8">
        <v>0.66597222222222219</v>
      </c>
      <c r="E69" s="20">
        <v>1</v>
      </c>
    </row>
    <row r="70" spans="1:5">
      <c r="A70" s="21" t="s">
        <v>152</v>
      </c>
      <c r="B70" s="9">
        <v>45249</v>
      </c>
      <c r="C70" s="8">
        <v>0.66666666666666663</v>
      </c>
      <c r="D70" s="8">
        <v>0.70763888888888893</v>
      </c>
      <c r="E70" s="20">
        <v>5</v>
      </c>
    </row>
    <row r="71" spans="1:5">
      <c r="A71" s="21" t="s">
        <v>153</v>
      </c>
      <c r="B71" s="9">
        <v>45249</v>
      </c>
      <c r="C71" s="8">
        <v>0.70833333333333337</v>
      </c>
      <c r="D71" s="8">
        <v>0.74930555555555556</v>
      </c>
      <c r="E71" s="20">
        <v>10</v>
      </c>
    </row>
    <row r="72" spans="1:5">
      <c r="A72" s="21" t="s">
        <v>134</v>
      </c>
      <c r="B72" s="9">
        <v>45250</v>
      </c>
      <c r="C72" s="8">
        <v>0.33333333333333331</v>
      </c>
      <c r="D72" s="8">
        <v>0.3743055555555555</v>
      </c>
      <c r="E72" s="20">
        <v>8</v>
      </c>
    </row>
    <row r="73" spans="1:5">
      <c r="A73" s="21" t="s">
        <v>135</v>
      </c>
      <c r="B73" s="9">
        <v>45250</v>
      </c>
      <c r="C73" s="8">
        <v>0.375</v>
      </c>
      <c r="D73" s="8">
        <v>0.41597222222222219</v>
      </c>
      <c r="E73" s="20">
        <v>8</v>
      </c>
    </row>
    <row r="74" spans="1:5">
      <c r="A74" s="21" t="s">
        <v>136</v>
      </c>
      <c r="B74" s="9">
        <v>45250</v>
      </c>
      <c r="C74" s="8">
        <v>0.41666666666666669</v>
      </c>
      <c r="D74" s="8">
        <v>0.45763888888888887</v>
      </c>
      <c r="E74" s="20">
        <v>6</v>
      </c>
    </row>
    <row r="75" spans="1:5">
      <c r="A75" s="21" t="s">
        <v>137</v>
      </c>
      <c r="B75" s="9">
        <v>45250</v>
      </c>
      <c r="C75" s="8">
        <v>0.45833333333333331</v>
      </c>
      <c r="D75" s="8">
        <v>0.4993055555555555</v>
      </c>
      <c r="E75" s="20">
        <v>7</v>
      </c>
    </row>
    <row r="76" spans="1:5">
      <c r="A76" s="21" t="s">
        <v>138</v>
      </c>
      <c r="B76" s="9">
        <v>45250</v>
      </c>
      <c r="C76" s="8">
        <v>0.5</v>
      </c>
      <c r="D76" s="8">
        <v>0.54097222222222219</v>
      </c>
      <c r="E76" s="20">
        <v>7</v>
      </c>
    </row>
    <row r="77" spans="1:5">
      <c r="A77" s="21" t="s">
        <v>139</v>
      </c>
      <c r="B77" s="9">
        <v>45250</v>
      </c>
      <c r="C77" s="8">
        <v>0.54166666666666663</v>
      </c>
      <c r="D77" s="8">
        <v>0.58263888888888882</v>
      </c>
      <c r="E77" s="20">
        <v>6</v>
      </c>
    </row>
    <row r="78" spans="1:5">
      <c r="A78" s="21" t="s">
        <v>140</v>
      </c>
      <c r="B78" s="9">
        <v>45250</v>
      </c>
      <c r="C78" s="8">
        <v>0.58333333333333337</v>
      </c>
      <c r="D78" s="8">
        <v>0.62430555555555556</v>
      </c>
      <c r="E78" s="20">
        <v>3</v>
      </c>
    </row>
    <row r="79" spans="1:5">
      <c r="A79" s="21" t="s">
        <v>141</v>
      </c>
      <c r="B79" s="9">
        <v>45250</v>
      </c>
      <c r="C79" s="8">
        <v>0.625</v>
      </c>
      <c r="D79" s="8">
        <v>0.66597222222222219</v>
      </c>
      <c r="E79" s="20">
        <v>8</v>
      </c>
    </row>
    <row r="80" spans="1:5">
      <c r="A80" s="21" t="s">
        <v>142</v>
      </c>
      <c r="B80" s="9">
        <v>45250</v>
      </c>
      <c r="C80" s="8">
        <v>0.66666666666666663</v>
      </c>
      <c r="D80" s="8">
        <v>0.70763888888888893</v>
      </c>
      <c r="E80" s="20">
        <v>3</v>
      </c>
    </row>
    <row r="81" spans="1:5">
      <c r="A81" s="21" t="s">
        <v>143</v>
      </c>
      <c r="B81" s="9">
        <v>45250</v>
      </c>
      <c r="C81" s="8">
        <v>0.70833333333333337</v>
      </c>
      <c r="D81" s="8">
        <v>0.74930555555555556</v>
      </c>
      <c r="E81" s="20">
        <v>1</v>
      </c>
    </row>
    <row r="82" spans="1:5">
      <c r="A82" s="21" t="s">
        <v>124</v>
      </c>
      <c r="B82" s="9">
        <v>45251</v>
      </c>
      <c r="C82" s="8">
        <v>0.33333333333333331</v>
      </c>
      <c r="D82" s="8">
        <v>0.3743055555555555</v>
      </c>
      <c r="E82" s="20">
        <v>2</v>
      </c>
    </row>
    <row r="83" spans="1:5">
      <c r="A83" s="21" t="s">
        <v>125</v>
      </c>
      <c r="B83" s="9">
        <v>45251</v>
      </c>
      <c r="C83" s="8">
        <v>0.375</v>
      </c>
      <c r="D83" s="8">
        <v>0.41597222222222219</v>
      </c>
      <c r="E83" s="20">
        <v>10</v>
      </c>
    </row>
    <row r="84" spans="1:5">
      <c r="A84" s="21" t="s">
        <v>126</v>
      </c>
      <c r="B84" s="9">
        <v>45251</v>
      </c>
      <c r="C84" s="8">
        <v>0.41666666666666669</v>
      </c>
      <c r="D84" s="8">
        <v>0.45763888888888887</v>
      </c>
      <c r="E84" s="20">
        <v>4</v>
      </c>
    </row>
    <row r="85" spans="1:5">
      <c r="A85" s="21" t="s">
        <v>127</v>
      </c>
      <c r="B85" s="9">
        <v>45251</v>
      </c>
      <c r="C85" s="8">
        <v>0.45833333333333331</v>
      </c>
      <c r="D85" s="8">
        <v>0.4993055555555555</v>
      </c>
      <c r="E85" s="20">
        <v>6</v>
      </c>
    </row>
    <row r="86" spans="1:5">
      <c r="A86" s="21" t="s">
        <v>128</v>
      </c>
      <c r="B86" s="9">
        <v>45251</v>
      </c>
      <c r="C86" s="8">
        <v>0.5</v>
      </c>
      <c r="D86" s="8">
        <v>0.54097222222222219</v>
      </c>
      <c r="E86" s="20">
        <v>1</v>
      </c>
    </row>
    <row r="87" spans="1:5">
      <c r="A87" s="21" t="s">
        <v>129</v>
      </c>
      <c r="B87" s="9">
        <v>45251</v>
      </c>
      <c r="C87" s="8">
        <v>0.54166666666666663</v>
      </c>
      <c r="D87" s="8">
        <v>0.58263888888888882</v>
      </c>
      <c r="E87" s="20">
        <v>8</v>
      </c>
    </row>
    <row r="88" spans="1:5">
      <c r="A88" s="21" t="s">
        <v>130</v>
      </c>
      <c r="B88" s="9">
        <v>45251</v>
      </c>
      <c r="C88" s="8">
        <v>0.58333333333333337</v>
      </c>
      <c r="D88" s="8">
        <v>0.62430555555555556</v>
      </c>
      <c r="E88" s="20">
        <v>1</v>
      </c>
    </row>
    <row r="89" spans="1:5">
      <c r="A89" s="21" t="s">
        <v>131</v>
      </c>
      <c r="B89" s="9">
        <v>45251</v>
      </c>
      <c r="C89" s="8">
        <v>0.625</v>
      </c>
      <c r="D89" s="8">
        <v>0.66597222222222219</v>
      </c>
      <c r="E89" s="20">
        <v>8</v>
      </c>
    </row>
    <row r="90" spans="1:5">
      <c r="A90" s="21" t="s">
        <v>132</v>
      </c>
      <c r="B90" s="9">
        <v>45251</v>
      </c>
      <c r="C90" s="8">
        <v>0.66666666666666663</v>
      </c>
      <c r="D90" s="8">
        <v>0.70763888888888893</v>
      </c>
      <c r="E90" s="20">
        <v>7</v>
      </c>
    </row>
    <row r="91" spans="1:5">
      <c r="A91" s="21" t="s">
        <v>133</v>
      </c>
      <c r="B91" s="9">
        <v>45251</v>
      </c>
      <c r="C91" s="8">
        <v>0.70833333333333337</v>
      </c>
      <c r="D91" s="8">
        <v>0.74930555555555556</v>
      </c>
      <c r="E91" s="20">
        <v>1</v>
      </c>
    </row>
    <row r="92" spans="1:5">
      <c r="A92" s="21" t="s">
        <v>114</v>
      </c>
      <c r="B92" s="9">
        <v>45252</v>
      </c>
      <c r="C92" s="8">
        <v>0.33333333333333331</v>
      </c>
      <c r="D92" s="8">
        <v>0.3743055555555555</v>
      </c>
      <c r="E92" s="20">
        <v>9</v>
      </c>
    </row>
    <row r="93" spans="1:5">
      <c r="A93" s="21" t="s">
        <v>115</v>
      </c>
      <c r="B93" s="9">
        <v>45252</v>
      </c>
      <c r="C93" s="8">
        <v>0.375</v>
      </c>
      <c r="D93" s="8">
        <v>0.41597222222222219</v>
      </c>
      <c r="E93" s="20">
        <v>9</v>
      </c>
    </row>
    <row r="94" spans="1:5">
      <c r="A94" s="21" t="s">
        <v>116</v>
      </c>
      <c r="B94" s="9">
        <v>45252</v>
      </c>
      <c r="C94" s="8">
        <v>0.41666666666666669</v>
      </c>
      <c r="D94" s="8">
        <v>0.45763888888888887</v>
      </c>
      <c r="E94" s="20">
        <v>10</v>
      </c>
    </row>
    <row r="95" spans="1:5">
      <c r="A95" s="21" t="s">
        <v>117</v>
      </c>
      <c r="B95" s="9">
        <v>45252</v>
      </c>
      <c r="C95" s="8">
        <v>0.45833333333333331</v>
      </c>
      <c r="D95" s="8">
        <v>0.4993055555555555</v>
      </c>
      <c r="E95" s="20">
        <v>6</v>
      </c>
    </row>
    <row r="96" spans="1:5">
      <c r="A96" s="21" t="s">
        <v>118</v>
      </c>
      <c r="B96" s="9">
        <v>45252</v>
      </c>
      <c r="C96" s="8">
        <v>0.5</v>
      </c>
      <c r="D96" s="8">
        <v>0.54097222222222219</v>
      </c>
      <c r="E96" s="20">
        <v>3</v>
      </c>
    </row>
    <row r="97" spans="1:5">
      <c r="A97" s="21" t="s">
        <v>119</v>
      </c>
      <c r="B97" s="9">
        <v>45252</v>
      </c>
      <c r="C97" s="8">
        <v>0.54166666666666663</v>
      </c>
      <c r="D97" s="8">
        <v>0.58263888888888882</v>
      </c>
      <c r="E97" s="20">
        <v>1</v>
      </c>
    </row>
    <row r="98" spans="1:5">
      <c r="A98" s="21" t="s">
        <v>120</v>
      </c>
      <c r="B98" s="9">
        <v>45252</v>
      </c>
      <c r="C98" s="8">
        <v>0.58333333333333337</v>
      </c>
      <c r="D98" s="8">
        <v>0.62430555555555556</v>
      </c>
      <c r="E98" s="20">
        <v>8</v>
      </c>
    </row>
    <row r="99" spans="1:5">
      <c r="A99" s="21" t="s">
        <v>121</v>
      </c>
      <c r="B99" s="9">
        <v>45252</v>
      </c>
      <c r="C99" s="8">
        <v>0.625</v>
      </c>
      <c r="D99" s="8">
        <v>0.66597222222222219</v>
      </c>
      <c r="E99" s="20">
        <v>4</v>
      </c>
    </row>
    <row r="100" spans="1:5">
      <c r="A100" s="21" t="s">
        <v>122</v>
      </c>
      <c r="B100" s="9">
        <v>45252</v>
      </c>
      <c r="C100" s="8">
        <v>0.66666666666666663</v>
      </c>
      <c r="D100" s="8">
        <v>0.70763888888888893</v>
      </c>
      <c r="E100" s="20">
        <v>9</v>
      </c>
    </row>
    <row r="101" spans="1:5">
      <c r="A101" s="21" t="s">
        <v>123</v>
      </c>
      <c r="B101" s="9">
        <v>45252</v>
      </c>
      <c r="C101" s="8">
        <v>0.70833333333333337</v>
      </c>
      <c r="D101" s="8">
        <v>0.74930555555555556</v>
      </c>
      <c r="E101" s="20">
        <v>5</v>
      </c>
    </row>
    <row r="102" spans="1:5">
      <c r="A102" s="21" t="s">
        <v>104</v>
      </c>
      <c r="B102" s="9">
        <v>45253</v>
      </c>
      <c r="C102" s="8">
        <v>0.33333333333333331</v>
      </c>
      <c r="D102" s="8">
        <v>0.3743055555555555</v>
      </c>
      <c r="E102" s="20">
        <v>5</v>
      </c>
    </row>
    <row r="103" spans="1:5">
      <c r="A103" s="21" t="s">
        <v>105</v>
      </c>
      <c r="B103" s="9">
        <v>45253</v>
      </c>
      <c r="C103" s="8">
        <v>0.375</v>
      </c>
      <c r="D103" s="8">
        <v>0.41597222222222219</v>
      </c>
      <c r="E103" s="20">
        <v>10</v>
      </c>
    </row>
    <row r="104" spans="1:5">
      <c r="A104" s="21" t="s">
        <v>106</v>
      </c>
      <c r="B104" s="9">
        <v>45253</v>
      </c>
      <c r="C104" s="8">
        <v>0.41666666666666669</v>
      </c>
      <c r="D104" s="8">
        <v>0.45763888888888887</v>
      </c>
      <c r="E104" s="20">
        <v>3</v>
      </c>
    </row>
    <row r="105" spans="1:5">
      <c r="A105" s="21" t="s">
        <v>107</v>
      </c>
      <c r="B105" s="9">
        <v>45253</v>
      </c>
      <c r="C105" s="8">
        <v>0.45833333333333331</v>
      </c>
      <c r="D105" s="8">
        <v>0.4993055555555555</v>
      </c>
      <c r="E105" s="20">
        <v>8</v>
      </c>
    </row>
    <row r="106" spans="1:5">
      <c r="A106" s="21" t="s">
        <v>108</v>
      </c>
      <c r="B106" s="9">
        <v>45253</v>
      </c>
      <c r="C106" s="8">
        <v>0.5</v>
      </c>
      <c r="D106" s="8">
        <v>0.54097222222222219</v>
      </c>
      <c r="E106" s="20">
        <v>8</v>
      </c>
    </row>
    <row r="107" spans="1:5">
      <c r="A107" s="21" t="s">
        <v>109</v>
      </c>
      <c r="B107" s="9">
        <v>45253</v>
      </c>
      <c r="C107" s="8">
        <v>0.54166666666666663</v>
      </c>
      <c r="D107" s="8">
        <v>0.58263888888888882</v>
      </c>
      <c r="E107" s="20">
        <v>4</v>
      </c>
    </row>
    <row r="108" spans="1:5">
      <c r="A108" s="21" t="s">
        <v>110</v>
      </c>
      <c r="B108" s="9">
        <v>45253</v>
      </c>
      <c r="C108" s="8">
        <v>0.58333333333333337</v>
      </c>
      <c r="D108" s="8">
        <v>0.62430555555555556</v>
      </c>
      <c r="E108" s="20">
        <v>8</v>
      </c>
    </row>
    <row r="109" spans="1:5">
      <c r="A109" s="21" t="s">
        <v>111</v>
      </c>
      <c r="B109" s="9">
        <v>45253</v>
      </c>
      <c r="C109" s="8">
        <v>0.625</v>
      </c>
      <c r="D109" s="8">
        <v>0.66597222222222219</v>
      </c>
      <c r="E109" s="20">
        <v>9</v>
      </c>
    </row>
    <row r="110" spans="1:5">
      <c r="A110" s="21" t="s">
        <v>112</v>
      </c>
      <c r="B110" s="9">
        <v>45253</v>
      </c>
      <c r="C110" s="8">
        <v>0.66666666666666663</v>
      </c>
      <c r="D110" s="8">
        <v>0.70763888888888893</v>
      </c>
      <c r="E110" s="20">
        <v>6</v>
      </c>
    </row>
    <row r="111" spans="1:5">
      <c r="A111" s="21" t="s">
        <v>113</v>
      </c>
      <c r="B111" s="9">
        <v>45253</v>
      </c>
      <c r="C111" s="8">
        <v>0.70833333333333337</v>
      </c>
      <c r="D111" s="8">
        <v>0.74930555555555556</v>
      </c>
      <c r="E111" s="20">
        <v>10</v>
      </c>
    </row>
    <row r="112" spans="1:5">
      <c r="A112" s="21" t="s">
        <v>94</v>
      </c>
      <c r="B112" s="9">
        <v>45254</v>
      </c>
      <c r="C112" s="8">
        <v>0.33333333333333331</v>
      </c>
      <c r="D112" s="8">
        <v>0.3743055555555555</v>
      </c>
      <c r="E112" s="20">
        <v>1</v>
      </c>
    </row>
    <row r="113" spans="1:5">
      <c r="A113" s="21" t="s">
        <v>95</v>
      </c>
      <c r="B113" s="9">
        <v>45254</v>
      </c>
      <c r="C113" s="8">
        <v>0.375</v>
      </c>
      <c r="D113" s="8">
        <v>0.41597222222222219</v>
      </c>
      <c r="E113" s="20">
        <v>5</v>
      </c>
    </row>
    <row r="114" spans="1:5">
      <c r="A114" s="21" t="s">
        <v>96</v>
      </c>
      <c r="B114" s="9">
        <v>45254</v>
      </c>
      <c r="C114" s="8">
        <v>0.41666666666666669</v>
      </c>
      <c r="D114" s="8">
        <v>0.45763888888888887</v>
      </c>
      <c r="E114" s="20">
        <v>9</v>
      </c>
    </row>
    <row r="115" spans="1:5">
      <c r="A115" s="21" t="s">
        <v>97</v>
      </c>
      <c r="B115" s="9">
        <v>45254</v>
      </c>
      <c r="C115" s="8">
        <v>0.45833333333333331</v>
      </c>
      <c r="D115" s="8">
        <v>0.4993055555555555</v>
      </c>
      <c r="E115" s="20">
        <v>4</v>
      </c>
    </row>
    <row r="116" spans="1:5">
      <c r="A116" s="21" t="s">
        <v>98</v>
      </c>
      <c r="B116" s="9">
        <v>45254</v>
      </c>
      <c r="C116" s="8">
        <v>0.5</v>
      </c>
      <c r="D116" s="8">
        <v>0.54097222222222219</v>
      </c>
      <c r="E116" s="20">
        <v>8</v>
      </c>
    </row>
    <row r="117" spans="1:5">
      <c r="A117" s="21" t="s">
        <v>99</v>
      </c>
      <c r="B117" s="9">
        <v>45254</v>
      </c>
      <c r="C117" s="8">
        <v>0.54166666666666663</v>
      </c>
      <c r="D117" s="8">
        <v>0.58263888888888882</v>
      </c>
      <c r="E117" s="20">
        <v>4</v>
      </c>
    </row>
    <row r="118" spans="1:5">
      <c r="A118" s="21" t="s">
        <v>100</v>
      </c>
      <c r="B118" s="9">
        <v>45254</v>
      </c>
      <c r="C118" s="8">
        <v>0.58333333333333337</v>
      </c>
      <c r="D118" s="8">
        <v>0.62430555555555556</v>
      </c>
      <c r="E118" s="20">
        <v>1</v>
      </c>
    </row>
    <row r="119" spans="1:5">
      <c r="A119" s="21" t="s">
        <v>101</v>
      </c>
      <c r="B119" s="9">
        <v>45254</v>
      </c>
      <c r="C119" s="8">
        <v>0.625</v>
      </c>
      <c r="D119" s="8">
        <v>0.66597222222222219</v>
      </c>
      <c r="E119" s="20">
        <v>6</v>
      </c>
    </row>
    <row r="120" spans="1:5">
      <c r="A120" s="21" t="s">
        <v>102</v>
      </c>
      <c r="B120" s="9">
        <v>45254</v>
      </c>
      <c r="C120" s="8">
        <v>0.66666666666666663</v>
      </c>
      <c r="D120" s="8">
        <v>0.70763888888888893</v>
      </c>
      <c r="E120" s="20">
        <v>6</v>
      </c>
    </row>
    <row r="121" spans="1:5">
      <c r="A121" s="21" t="s">
        <v>103</v>
      </c>
      <c r="B121" s="9">
        <v>45254</v>
      </c>
      <c r="C121" s="8">
        <v>0.70833333333333337</v>
      </c>
      <c r="D121" s="8">
        <v>0.74930555555555556</v>
      </c>
      <c r="E121" s="20">
        <v>9</v>
      </c>
    </row>
    <row r="122" spans="1:5">
      <c r="A122" s="21" t="s">
        <v>84</v>
      </c>
      <c r="B122" s="9">
        <v>45255</v>
      </c>
      <c r="C122" s="8">
        <v>0.33333333333333331</v>
      </c>
      <c r="D122" s="8">
        <v>0.3743055555555555</v>
      </c>
      <c r="E122" s="20">
        <v>2</v>
      </c>
    </row>
    <row r="123" spans="1:5">
      <c r="A123" s="21" t="s">
        <v>85</v>
      </c>
      <c r="B123" s="9">
        <v>45255</v>
      </c>
      <c r="C123" s="8">
        <v>0.375</v>
      </c>
      <c r="D123" s="8">
        <v>0.41597222222222219</v>
      </c>
      <c r="E123" s="20">
        <v>2</v>
      </c>
    </row>
    <row r="124" spans="1:5">
      <c r="A124" s="21" t="s">
        <v>86</v>
      </c>
      <c r="B124" s="9">
        <v>45255</v>
      </c>
      <c r="C124" s="8">
        <v>0.41666666666666669</v>
      </c>
      <c r="D124" s="8">
        <v>0.45763888888888887</v>
      </c>
      <c r="E124" s="20">
        <v>2</v>
      </c>
    </row>
    <row r="125" spans="1:5">
      <c r="A125" s="21" t="s">
        <v>87</v>
      </c>
      <c r="B125" s="9">
        <v>45255</v>
      </c>
      <c r="C125" s="8">
        <v>0.45833333333333331</v>
      </c>
      <c r="D125" s="8">
        <v>0.4993055555555555</v>
      </c>
      <c r="E125" s="20">
        <v>8</v>
      </c>
    </row>
    <row r="126" spans="1:5">
      <c r="A126" s="21" t="s">
        <v>88</v>
      </c>
      <c r="B126" s="9">
        <v>45255</v>
      </c>
      <c r="C126" s="8">
        <v>0.5</v>
      </c>
      <c r="D126" s="8">
        <v>0.54097222222222219</v>
      </c>
      <c r="E126" s="20">
        <v>1</v>
      </c>
    </row>
    <row r="127" spans="1:5">
      <c r="A127" s="21" t="s">
        <v>89</v>
      </c>
      <c r="B127" s="9">
        <v>45255</v>
      </c>
      <c r="C127" s="8">
        <v>0.54166666666666663</v>
      </c>
      <c r="D127" s="8">
        <v>0.58263888888888882</v>
      </c>
      <c r="E127" s="20">
        <v>2</v>
      </c>
    </row>
    <row r="128" spans="1:5">
      <c r="A128" s="21" t="s">
        <v>90</v>
      </c>
      <c r="B128" s="9">
        <v>45255</v>
      </c>
      <c r="C128" s="8">
        <v>0.58333333333333337</v>
      </c>
      <c r="D128" s="8">
        <v>0.62430555555555556</v>
      </c>
      <c r="E128" s="20">
        <v>6</v>
      </c>
    </row>
    <row r="129" spans="1:5">
      <c r="A129" s="21" t="s">
        <v>91</v>
      </c>
      <c r="B129" s="9">
        <v>45255</v>
      </c>
      <c r="C129" s="8">
        <v>0.625</v>
      </c>
      <c r="D129" s="8">
        <v>0.66597222222222219</v>
      </c>
      <c r="E129" s="20">
        <v>1</v>
      </c>
    </row>
    <row r="130" spans="1:5">
      <c r="A130" s="21" t="s">
        <v>92</v>
      </c>
      <c r="B130" s="9">
        <v>45255</v>
      </c>
      <c r="C130" s="8">
        <v>0.66666666666666663</v>
      </c>
      <c r="D130" s="8">
        <v>0.70763888888888893</v>
      </c>
      <c r="E130" s="20">
        <v>1</v>
      </c>
    </row>
    <row r="131" spans="1:5">
      <c r="A131" s="21" t="s">
        <v>93</v>
      </c>
      <c r="B131" s="9">
        <v>45255</v>
      </c>
      <c r="C131" s="8">
        <v>0.70833333333333337</v>
      </c>
      <c r="D131" s="8">
        <v>0.74930555555555556</v>
      </c>
      <c r="E131" s="20">
        <v>5</v>
      </c>
    </row>
    <row r="132" spans="1:5">
      <c r="A132" s="21" t="s">
        <v>64</v>
      </c>
      <c r="B132" s="9">
        <v>45256</v>
      </c>
      <c r="C132" s="8">
        <v>0.33333333333333331</v>
      </c>
      <c r="D132" s="8">
        <v>0.3743055555555555</v>
      </c>
      <c r="E132" s="20">
        <v>3</v>
      </c>
    </row>
    <row r="133" spans="1:5">
      <c r="A133" s="21" t="s">
        <v>65</v>
      </c>
      <c r="B133" s="9">
        <v>45256</v>
      </c>
      <c r="C133" s="8">
        <v>0.375</v>
      </c>
      <c r="D133" s="8">
        <v>0.41597222222222219</v>
      </c>
      <c r="E133" s="20">
        <v>6</v>
      </c>
    </row>
    <row r="134" spans="1:5">
      <c r="A134" s="21" t="s">
        <v>66</v>
      </c>
      <c r="B134" s="9">
        <v>45256</v>
      </c>
      <c r="C134" s="8">
        <v>0.41666666666666669</v>
      </c>
      <c r="D134" s="8">
        <v>0.45763888888888887</v>
      </c>
      <c r="E134" s="20">
        <v>6</v>
      </c>
    </row>
    <row r="135" spans="1:5">
      <c r="A135" s="21" t="s">
        <v>67</v>
      </c>
      <c r="B135" s="9">
        <v>45256</v>
      </c>
      <c r="C135" s="8">
        <v>0.45833333333333331</v>
      </c>
      <c r="D135" s="8">
        <v>0.4993055555555555</v>
      </c>
      <c r="E135" s="20">
        <v>10</v>
      </c>
    </row>
    <row r="136" spans="1:5">
      <c r="A136" s="21" t="s">
        <v>68</v>
      </c>
      <c r="B136" s="9">
        <v>45256</v>
      </c>
      <c r="C136" s="8">
        <v>0.5</v>
      </c>
      <c r="D136" s="8">
        <v>0.54097222222222219</v>
      </c>
      <c r="E136" s="20">
        <v>1</v>
      </c>
    </row>
    <row r="137" spans="1:5">
      <c r="A137" s="21" t="s">
        <v>69</v>
      </c>
      <c r="B137" s="9">
        <v>45256</v>
      </c>
      <c r="C137" s="8">
        <v>0.54166666666666663</v>
      </c>
      <c r="D137" s="8">
        <v>0.58263888888888882</v>
      </c>
      <c r="E137" s="20">
        <v>5</v>
      </c>
    </row>
    <row r="138" spans="1:5">
      <c r="A138" s="21" t="s">
        <v>70</v>
      </c>
      <c r="B138" s="9">
        <v>45256</v>
      </c>
      <c r="C138" s="8">
        <v>0.58333333333333337</v>
      </c>
      <c r="D138" s="8">
        <v>0.62430555555555556</v>
      </c>
      <c r="E138" s="20">
        <v>10</v>
      </c>
    </row>
    <row r="139" spans="1:5">
      <c r="A139" s="21" t="s">
        <v>71</v>
      </c>
      <c r="B139" s="9">
        <v>45256</v>
      </c>
      <c r="C139" s="8">
        <v>0.625</v>
      </c>
      <c r="D139" s="8">
        <v>0.66597222222222219</v>
      </c>
      <c r="E139" s="20">
        <v>7</v>
      </c>
    </row>
    <row r="140" spans="1:5">
      <c r="A140" s="21" t="s">
        <v>72</v>
      </c>
      <c r="B140" s="9">
        <v>45256</v>
      </c>
      <c r="C140" s="8">
        <v>0.66666666666666663</v>
      </c>
      <c r="D140" s="8">
        <v>0.70763888888888893</v>
      </c>
      <c r="E140" s="20">
        <v>10</v>
      </c>
    </row>
    <row r="141" spans="1:5">
      <c r="A141" s="21" t="s">
        <v>73</v>
      </c>
      <c r="B141" s="9">
        <v>45256</v>
      </c>
      <c r="C141" s="8">
        <v>0.70833333333333337</v>
      </c>
      <c r="D141" s="8">
        <v>0.74930555555555556</v>
      </c>
      <c r="E141" s="20">
        <v>5</v>
      </c>
    </row>
    <row r="142" spans="1:5">
      <c r="A142" s="21" t="s">
        <v>40</v>
      </c>
      <c r="B142" s="9">
        <v>45257</v>
      </c>
      <c r="C142" s="8">
        <v>0.33333333333333331</v>
      </c>
      <c r="D142" s="8">
        <v>0.3743055555555555</v>
      </c>
      <c r="E142" s="20">
        <v>2</v>
      </c>
    </row>
    <row r="143" spans="1:5">
      <c r="A143" s="21" t="s">
        <v>41</v>
      </c>
      <c r="B143" s="9">
        <v>45257</v>
      </c>
      <c r="C143" s="8">
        <v>0.375</v>
      </c>
      <c r="D143" s="8">
        <v>0.41597222222222219</v>
      </c>
      <c r="E143" s="20">
        <v>3</v>
      </c>
    </row>
    <row r="144" spans="1:5">
      <c r="A144" s="21" t="s">
        <v>42</v>
      </c>
      <c r="B144" s="9">
        <v>45257</v>
      </c>
      <c r="C144" s="8">
        <v>0.41666666666666669</v>
      </c>
      <c r="D144" s="8">
        <v>0.45763888888888887</v>
      </c>
      <c r="E144" s="20">
        <v>7</v>
      </c>
    </row>
    <row r="145" spans="1:5">
      <c r="A145" s="21" t="s">
        <v>43</v>
      </c>
      <c r="B145" s="9">
        <v>45257</v>
      </c>
      <c r="C145" s="8">
        <v>0.45833333333333331</v>
      </c>
      <c r="D145" s="8">
        <v>0.4993055555555555</v>
      </c>
      <c r="E145" s="20">
        <v>8</v>
      </c>
    </row>
    <row r="146" spans="1:5">
      <c r="A146" s="21" t="s">
        <v>44</v>
      </c>
      <c r="B146" s="9">
        <v>45257</v>
      </c>
      <c r="C146" s="8">
        <v>0.5</v>
      </c>
      <c r="D146" s="8">
        <v>0.54097222222222219</v>
      </c>
      <c r="E146" s="20">
        <v>3</v>
      </c>
    </row>
    <row r="147" spans="1:5">
      <c r="A147" s="21" t="s">
        <v>45</v>
      </c>
      <c r="B147" s="9">
        <v>45257</v>
      </c>
      <c r="C147" s="8">
        <v>0.54166666666666663</v>
      </c>
      <c r="D147" s="8">
        <v>0.58263888888888882</v>
      </c>
      <c r="E147" s="20">
        <v>8</v>
      </c>
    </row>
    <row r="148" spans="1:5">
      <c r="A148" s="21" t="s">
        <v>46</v>
      </c>
      <c r="B148" s="9">
        <v>45257</v>
      </c>
      <c r="C148" s="8">
        <v>0.58333333333333337</v>
      </c>
      <c r="D148" s="8">
        <v>0.62430555555555556</v>
      </c>
      <c r="E148" s="20">
        <v>8</v>
      </c>
    </row>
    <row r="149" spans="1:5">
      <c r="A149" s="21" t="s">
        <v>47</v>
      </c>
      <c r="B149" s="9">
        <v>45257</v>
      </c>
      <c r="C149" s="8">
        <v>0.625</v>
      </c>
      <c r="D149" s="8">
        <v>0.66597222222222219</v>
      </c>
      <c r="E149" s="20">
        <v>5</v>
      </c>
    </row>
    <row r="150" spans="1:5">
      <c r="A150" s="21" t="s">
        <v>48</v>
      </c>
      <c r="B150" s="9">
        <v>45257</v>
      </c>
      <c r="C150" s="8">
        <v>0.66666666666666663</v>
      </c>
      <c r="D150" s="8">
        <v>0.70763888888888893</v>
      </c>
      <c r="E150" s="20">
        <v>2</v>
      </c>
    </row>
    <row r="151" spans="1:5">
      <c r="A151" s="21" t="s">
        <v>49</v>
      </c>
      <c r="B151" s="9">
        <v>45257</v>
      </c>
      <c r="C151" s="8">
        <v>0.70833333333333337</v>
      </c>
      <c r="D151" s="8">
        <v>0.74930555555555556</v>
      </c>
      <c r="E151" s="20">
        <v>1</v>
      </c>
    </row>
    <row r="152" spans="1:5">
      <c r="A152" s="21" t="s">
        <v>74</v>
      </c>
      <c r="B152" s="9">
        <v>45257</v>
      </c>
      <c r="C152" s="8">
        <v>0.33333333333333331</v>
      </c>
      <c r="D152" s="8">
        <v>0.3743055555555555</v>
      </c>
      <c r="E152" s="20">
        <v>8</v>
      </c>
    </row>
    <row r="153" spans="1:5">
      <c r="A153" s="21" t="s">
        <v>75</v>
      </c>
      <c r="B153" s="9">
        <v>45257</v>
      </c>
      <c r="C153" s="8">
        <v>0.375</v>
      </c>
      <c r="D153" s="8">
        <v>0.41597222222222219</v>
      </c>
      <c r="E153" s="20">
        <v>9</v>
      </c>
    </row>
    <row r="154" spans="1:5">
      <c r="A154" s="21" t="s">
        <v>76</v>
      </c>
      <c r="B154" s="9">
        <v>45257</v>
      </c>
      <c r="C154" s="8">
        <v>0.41666666666666669</v>
      </c>
      <c r="D154" s="8">
        <v>0.45763888888888887</v>
      </c>
      <c r="E154" s="20">
        <v>1</v>
      </c>
    </row>
    <row r="155" spans="1:5">
      <c r="A155" s="21" t="s">
        <v>77</v>
      </c>
      <c r="B155" s="9">
        <v>45257</v>
      </c>
      <c r="C155" s="8">
        <v>0.45833333333333331</v>
      </c>
      <c r="D155" s="8">
        <v>0.4993055555555555</v>
      </c>
      <c r="E155" s="20">
        <v>5</v>
      </c>
    </row>
    <row r="156" spans="1:5">
      <c r="A156" s="21" t="s">
        <v>78</v>
      </c>
      <c r="B156" s="9">
        <v>45257</v>
      </c>
      <c r="C156" s="8">
        <v>0.5</v>
      </c>
      <c r="D156" s="8">
        <v>0.54097222222222219</v>
      </c>
      <c r="E156" s="20">
        <v>2</v>
      </c>
    </row>
    <row r="157" spans="1:5">
      <c r="A157" s="21" t="s">
        <v>79</v>
      </c>
      <c r="B157" s="9">
        <v>45257</v>
      </c>
      <c r="C157" s="8">
        <v>0.54166666666666663</v>
      </c>
      <c r="D157" s="8">
        <v>0.58263888888888882</v>
      </c>
      <c r="E157" s="20">
        <v>4</v>
      </c>
    </row>
    <row r="158" spans="1:5">
      <c r="A158" s="21" t="s">
        <v>80</v>
      </c>
      <c r="B158" s="9">
        <v>45257</v>
      </c>
      <c r="C158" s="8">
        <v>0.58333333333333337</v>
      </c>
      <c r="D158" s="8">
        <v>0.62430555555555556</v>
      </c>
      <c r="E158" s="20">
        <v>9</v>
      </c>
    </row>
    <row r="159" spans="1:5">
      <c r="A159" s="21" t="s">
        <v>81</v>
      </c>
      <c r="B159" s="9">
        <v>45257</v>
      </c>
      <c r="C159" s="8">
        <v>0.625</v>
      </c>
      <c r="D159" s="8">
        <v>0.66597222222222219</v>
      </c>
      <c r="E159" s="20">
        <v>6</v>
      </c>
    </row>
    <row r="160" spans="1:5">
      <c r="A160" s="21" t="s">
        <v>82</v>
      </c>
      <c r="B160" s="9">
        <v>45257</v>
      </c>
      <c r="C160" s="8">
        <v>0.66666666666666663</v>
      </c>
      <c r="D160" s="8">
        <v>0.70763888888888893</v>
      </c>
      <c r="E160" s="20">
        <v>9</v>
      </c>
    </row>
    <row r="161" spans="1:5">
      <c r="A161" s="21" t="s">
        <v>83</v>
      </c>
      <c r="B161" s="9">
        <v>45257</v>
      </c>
      <c r="C161" s="8">
        <v>0.70833333333333337</v>
      </c>
      <c r="D161" s="8">
        <v>0.74930555555555556</v>
      </c>
      <c r="E161" s="20">
        <v>3</v>
      </c>
    </row>
    <row r="162" spans="1:5">
      <c r="A162" s="21" t="s">
        <v>54</v>
      </c>
      <c r="B162" s="9">
        <v>45264</v>
      </c>
      <c r="C162" s="8">
        <v>0.33333333333333331</v>
      </c>
      <c r="D162" s="8">
        <v>0.3743055555555555</v>
      </c>
      <c r="E162" s="20">
        <v>10</v>
      </c>
    </row>
    <row r="163" spans="1:5">
      <c r="A163" s="21" t="s">
        <v>55</v>
      </c>
      <c r="B163" s="9">
        <v>45264</v>
      </c>
      <c r="C163" s="8">
        <v>0.375</v>
      </c>
      <c r="D163" s="8">
        <v>0.41597222222222219</v>
      </c>
      <c r="E163" s="20">
        <v>6</v>
      </c>
    </row>
    <row r="164" spans="1:5">
      <c r="A164" s="21" t="s">
        <v>56</v>
      </c>
      <c r="B164" s="9">
        <v>45264</v>
      </c>
      <c r="C164" s="8">
        <v>0.41666666666666669</v>
      </c>
      <c r="D164" s="8">
        <v>0.45763888888888887</v>
      </c>
      <c r="E164" s="20">
        <v>8</v>
      </c>
    </row>
    <row r="165" spans="1:5">
      <c r="A165" s="21" t="s">
        <v>57</v>
      </c>
      <c r="B165" s="9">
        <v>45264</v>
      </c>
      <c r="C165" s="8">
        <v>0.45833333333333331</v>
      </c>
      <c r="D165" s="8">
        <v>0.4993055555555555</v>
      </c>
      <c r="E165" s="20">
        <v>6</v>
      </c>
    </row>
    <row r="166" spans="1:5">
      <c r="A166" s="21" t="s">
        <v>58</v>
      </c>
      <c r="B166" s="9">
        <v>45264</v>
      </c>
      <c r="C166" s="8">
        <v>0.5</v>
      </c>
      <c r="D166" s="8">
        <v>0.54097222222222219</v>
      </c>
      <c r="E166" s="20">
        <v>9</v>
      </c>
    </row>
    <row r="167" spans="1:5">
      <c r="A167" s="21" t="s">
        <v>59</v>
      </c>
      <c r="B167" s="9">
        <v>45264</v>
      </c>
      <c r="C167" s="8">
        <v>0.54166666666666663</v>
      </c>
      <c r="D167" s="8">
        <v>0.58263888888888882</v>
      </c>
      <c r="E167" s="20">
        <v>4</v>
      </c>
    </row>
    <row r="168" spans="1:5">
      <c r="A168" s="21" t="s">
        <v>60</v>
      </c>
      <c r="B168" s="9">
        <v>45264</v>
      </c>
      <c r="C168" s="8">
        <v>0.58333333333333337</v>
      </c>
      <c r="D168" s="8">
        <v>0.62430555555555556</v>
      </c>
      <c r="E168" s="20">
        <v>9</v>
      </c>
    </row>
    <row r="169" spans="1:5">
      <c r="A169" s="21" t="s">
        <v>61</v>
      </c>
      <c r="B169" s="9">
        <v>45264</v>
      </c>
      <c r="C169" s="8">
        <v>0.625</v>
      </c>
      <c r="D169" s="8">
        <v>0.66597222222222219</v>
      </c>
      <c r="E169" s="20">
        <v>6</v>
      </c>
    </row>
    <row r="170" spans="1:5">
      <c r="A170" s="21" t="s">
        <v>62</v>
      </c>
      <c r="B170" s="9">
        <v>45264</v>
      </c>
      <c r="C170" s="8">
        <v>0.66666666666666663</v>
      </c>
      <c r="D170" s="8">
        <v>0.70763888888888893</v>
      </c>
      <c r="E170" s="20">
        <v>6</v>
      </c>
    </row>
    <row r="171" spans="1:5">
      <c r="A171" s="31" t="s">
        <v>63</v>
      </c>
      <c r="B171" s="32">
        <v>45264</v>
      </c>
      <c r="C171" s="39">
        <v>0.70833333333333337</v>
      </c>
      <c r="D171" s="39">
        <v>0.74930555555555556</v>
      </c>
      <c r="E171" s="34">
        <v>3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ED669-DA41-480C-86D5-3ED003E3175F}">
  <dimension ref="A1:E307"/>
  <sheetViews>
    <sheetView topLeftCell="A282" workbookViewId="0">
      <selection activeCell="E307" sqref="E307"/>
    </sheetView>
  </sheetViews>
  <sheetFormatPr baseColWidth="10" defaultRowHeight="14.25"/>
  <cols>
    <col min="2" max="2" width="10.6640625" style="15"/>
    <col min="3" max="4" width="10.6640625" style="13"/>
  </cols>
  <sheetData>
    <row r="1" spans="1:5">
      <c r="A1" s="65" t="s">
        <v>9</v>
      </c>
      <c r="B1" s="66" t="s">
        <v>37</v>
      </c>
      <c r="C1" s="68" t="s">
        <v>35</v>
      </c>
      <c r="D1" s="68" t="s">
        <v>36</v>
      </c>
      <c r="E1" s="65" t="s">
        <v>25</v>
      </c>
    </row>
    <row r="2" spans="1:5">
      <c r="A2" s="59" t="s">
        <v>40</v>
      </c>
      <c r="B2" s="63">
        <v>45250</v>
      </c>
      <c r="C2" s="70">
        <v>0.33333333333333331</v>
      </c>
      <c r="D2" s="70">
        <v>0.3743055555555555</v>
      </c>
      <c r="E2" s="73">
        <v>8</v>
      </c>
    </row>
    <row r="3" spans="1:5">
      <c r="A3" s="59" t="s">
        <v>41</v>
      </c>
      <c r="B3" s="58">
        <v>45250</v>
      </c>
      <c r="C3" s="71">
        <v>0.375</v>
      </c>
      <c r="D3" s="71">
        <v>0.41597222222222219</v>
      </c>
      <c r="E3" s="73">
        <v>7</v>
      </c>
    </row>
    <row r="4" spans="1:5">
      <c r="A4" s="59" t="s">
        <v>42</v>
      </c>
      <c r="B4" s="63">
        <v>45250</v>
      </c>
      <c r="C4" s="70">
        <v>0.41666666666666669</v>
      </c>
      <c r="D4" s="70">
        <v>0.45763888888888887</v>
      </c>
      <c r="E4" s="73">
        <v>9</v>
      </c>
    </row>
    <row r="5" spans="1:5">
      <c r="A5" s="59" t="s">
        <v>43</v>
      </c>
      <c r="B5" s="58">
        <v>45250</v>
      </c>
      <c r="C5" s="71">
        <v>0.45833333333333331</v>
      </c>
      <c r="D5" s="71">
        <v>0.4993055555555555</v>
      </c>
      <c r="E5" s="73">
        <v>9</v>
      </c>
    </row>
    <row r="6" spans="1:5">
      <c r="A6" s="59" t="s">
        <v>44</v>
      </c>
      <c r="B6" s="63">
        <v>45250</v>
      </c>
      <c r="C6" s="70">
        <v>0.5</v>
      </c>
      <c r="D6" s="70">
        <v>0.54097222222222219</v>
      </c>
      <c r="E6" s="73">
        <v>10</v>
      </c>
    </row>
    <row r="7" spans="1:5">
      <c r="A7" s="59" t="s">
        <v>45</v>
      </c>
      <c r="B7" s="58">
        <v>45250</v>
      </c>
      <c r="C7" s="71">
        <v>0.54166666666666663</v>
      </c>
      <c r="D7" s="71">
        <v>0.58263888888888882</v>
      </c>
      <c r="E7" s="60">
        <v>8</v>
      </c>
    </row>
    <row r="8" spans="1:5">
      <c r="A8" s="59" t="s">
        <v>46</v>
      </c>
      <c r="B8" s="63">
        <v>45250</v>
      </c>
      <c r="C8" s="70">
        <v>0.58333333333333337</v>
      </c>
      <c r="D8" s="70">
        <v>0.62430555555555556</v>
      </c>
      <c r="E8" s="73">
        <v>8</v>
      </c>
    </row>
    <row r="9" spans="1:5">
      <c r="A9" s="59" t="s">
        <v>47</v>
      </c>
      <c r="B9" s="58">
        <v>45250</v>
      </c>
      <c r="C9" s="71">
        <v>0.625</v>
      </c>
      <c r="D9" s="71">
        <v>0.66597222222222219</v>
      </c>
      <c r="E9" s="73">
        <v>7</v>
      </c>
    </row>
    <row r="10" spans="1:5">
      <c r="A10" s="59" t="s">
        <v>48</v>
      </c>
      <c r="B10" s="63">
        <v>45250</v>
      </c>
      <c r="C10" s="70">
        <v>0.66666666666666663</v>
      </c>
      <c r="D10" s="70">
        <v>0.70763888888888893</v>
      </c>
      <c r="E10" s="73">
        <v>6</v>
      </c>
    </row>
    <row r="11" spans="1:5">
      <c r="A11" s="59" t="s">
        <v>49</v>
      </c>
      <c r="B11" s="58">
        <v>45250</v>
      </c>
      <c r="C11" s="71">
        <v>0.70833333333333337</v>
      </c>
      <c r="D11" s="71">
        <v>0.75</v>
      </c>
      <c r="E11" s="73">
        <v>4</v>
      </c>
    </row>
    <row r="12" spans="1:5">
      <c r="A12" s="59" t="s">
        <v>54</v>
      </c>
      <c r="B12" s="58">
        <v>45251</v>
      </c>
      <c r="C12" s="70">
        <v>0.33333333333333331</v>
      </c>
      <c r="D12" s="70">
        <v>0.3743055555555555</v>
      </c>
      <c r="E12" s="73">
        <v>8</v>
      </c>
    </row>
    <row r="13" spans="1:5">
      <c r="A13" s="59" t="s">
        <v>55</v>
      </c>
      <c r="B13" s="58">
        <v>45251</v>
      </c>
      <c r="C13" s="71">
        <v>0.375</v>
      </c>
      <c r="D13" s="71">
        <v>0.41597222222222219</v>
      </c>
      <c r="E13" s="73">
        <v>7</v>
      </c>
    </row>
    <row r="14" spans="1:5">
      <c r="A14" s="59" t="s">
        <v>56</v>
      </c>
      <c r="B14" s="63">
        <v>45251</v>
      </c>
      <c r="C14" s="70">
        <v>0.41666666666666669</v>
      </c>
      <c r="D14" s="70">
        <v>0.45763888888888887</v>
      </c>
      <c r="E14" s="73">
        <v>9</v>
      </c>
    </row>
    <row r="15" spans="1:5">
      <c r="A15" s="59" t="s">
        <v>57</v>
      </c>
      <c r="B15" s="58">
        <v>45251</v>
      </c>
      <c r="C15" s="71">
        <v>0.45833333333333331</v>
      </c>
      <c r="D15" s="71">
        <v>0.4993055555555555</v>
      </c>
      <c r="E15" s="60">
        <v>9</v>
      </c>
    </row>
    <row r="16" spans="1:5">
      <c r="A16" s="59" t="s">
        <v>58</v>
      </c>
      <c r="B16" s="63">
        <v>45251</v>
      </c>
      <c r="C16" s="70">
        <v>0.5</v>
      </c>
      <c r="D16" s="70">
        <v>0.54097222222222219</v>
      </c>
      <c r="E16" s="73">
        <v>10</v>
      </c>
    </row>
    <row r="17" spans="1:5">
      <c r="A17" s="59" t="s">
        <v>59</v>
      </c>
      <c r="B17" s="58">
        <v>45251</v>
      </c>
      <c r="C17" s="71">
        <v>0.54166666666666663</v>
      </c>
      <c r="D17" s="71">
        <v>0.58263888888888882</v>
      </c>
      <c r="E17" s="60">
        <v>8</v>
      </c>
    </row>
    <row r="18" spans="1:5">
      <c r="A18" s="59" t="s">
        <v>60</v>
      </c>
      <c r="B18" s="63">
        <v>45251</v>
      </c>
      <c r="C18" s="70">
        <v>0.58333333333333337</v>
      </c>
      <c r="D18" s="70">
        <v>0.62430555555555556</v>
      </c>
      <c r="E18" s="73">
        <v>8</v>
      </c>
    </row>
    <row r="19" spans="1:5">
      <c r="A19" s="59" t="s">
        <v>61</v>
      </c>
      <c r="B19" s="58">
        <v>45251</v>
      </c>
      <c r="C19" s="71">
        <v>0.625</v>
      </c>
      <c r="D19" s="71">
        <v>0.66597222222222219</v>
      </c>
      <c r="E19" s="73">
        <v>7</v>
      </c>
    </row>
    <row r="20" spans="1:5">
      <c r="A20" s="59" t="s">
        <v>62</v>
      </c>
      <c r="B20" s="63">
        <v>45251</v>
      </c>
      <c r="C20" s="70">
        <v>0.66666666666666663</v>
      </c>
      <c r="D20" s="70">
        <v>0.70763888888888893</v>
      </c>
      <c r="E20" s="73">
        <v>6</v>
      </c>
    </row>
    <row r="21" spans="1:5">
      <c r="A21" s="59" t="s">
        <v>63</v>
      </c>
      <c r="B21" s="58">
        <v>45251</v>
      </c>
      <c r="C21" s="71">
        <v>0.70833333333333337</v>
      </c>
      <c r="D21" s="71">
        <v>0.75</v>
      </c>
      <c r="E21" s="73">
        <v>4</v>
      </c>
    </row>
    <row r="22" spans="1:5">
      <c r="A22" s="59" t="s">
        <v>64</v>
      </c>
      <c r="B22" s="58">
        <v>45252</v>
      </c>
      <c r="C22" s="13">
        <v>0.33333333333333331</v>
      </c>
      <c r="D22" s="13">
        <v>0.3743055555555555</v>
      </c>
      <c r="E22">
        <v>8</v>
      </c>
    </row>
    <row r="23" spans="1:5">
      <c r="A23" s="59" t="s">
        <v>65</v>
      </c>
      <c r="B23" s="15">
        <v>45252</v>
      </c>
      <c r="C23" s="13">
        <v>0.375</v>
      </c>
      <c r="D23" s="13">
        <v>0.41597222222222219</v>
      </c>
      <c r="E23">
        <v>7</v>
      </c>
    </row>
    <row r="24" spans="1:5">
      <c r="A24" s="59" t="s">
        <v>66</v>
      </c>
      <c r="B24" s="15">
        <v>45252</v>
      </c>
      <c r="C24" s="13">
        <v>0.41666666666666669</v>
      </c>
      <c r="D24" s="13">
        <v>0.45763888888888887</v>
      </c>
      <c r="E24">
        <v>9</v>
      </c>
    </row>
    <row r="25" spans="1:5">
      <c r="A25" s="59" t="s">
        <v>67</v>
      </c>
      <c r="B25" s="15">
        <v>45252</v>
      </c>
      <c r="C25" s="13">
        <v>0.45833333333333331</v>
      </c>
      <c r="D25" s="13">
        <v>0.4993055555555555</v>
      </c>
      <c r="E25">
        <v>9</v>
      </c>
    </row>
    <row r="26" spans="1:5">
      <c r="A26" s="59" t="s">
        <v>68</v>
      </c>
      <c r="B26" s="15">
        <v>45252</v>
      </c>
      <c r="C26" s="13">
        <v>0.5</v>
      </c>
      <c r="D26" s="13">
        <v>0.54097222222222219</v>
      </c>
      <c r="E26">
        <v>10</v>
      </c>
    </row>
    <row r="27" spans="1:5">
      <c r="A27" s="59" t="s">
        <v>69</v>
      </c>
      <c r="B27" s="15">
        <v>45252</v>
      </c>
      <c r="C27" s="13">
        <v>0.54166666666666663</v>
      </c>
      <c r="D27" s="13">
        <v>0.58263888888888882</v>
      </c>
      <c r="E27">
        <v>8</v>
      </c>
    </row>
    <row r="28" spans="1:5">
      <c r="A28" s="59" t="s">
        <v>70</v>
      </c>
      <c r="B28" s="15">
        <v>45252</v>
      </c>
      <c r="C28" s="13">
        <v>0.58333333333333337</v>
      </c>
      <c r="D28" s="13">
        <v>0.62430555555555556</v>
      </c>
      <c r="E28">
        <v>8</v>
      </c>
    </row>
    <row r="29" spans="1:5">
      <c r="A29" s="59" t="s">
        <v>71</v>
      </c>
      <c r="B29" s="15">
        <v>45252</v>
      </c>
      <c r="C29" s="13">
        <v>0.625</v>
      </c>
      <c r="D29" s="13">
        <v>0.66597222222222219</v>
      </c>
      <c r="E29">
        <v>7</v>
      </c>
    </row>
    <row r="30" spans="1:5">
      <c r="A30" s="59" t="s">
        <v>72</v>
      </c>
      <c r="B30" s="15">
        <v>45252</v>
      </c>
      <c r="C30" s="13">
        <v>0.66666666666666663</v>
      </c>
      <c r="D30" s="13">
        <v>0.70763888888888893</v>
      </c>
      <c r="E30">
        <v>6</v>
      </c>
    </row>
    <row r="31" spans="1:5">
      <c r="A31" s="59" t="s">
        <v>73</v>
      </c>
      <c r="B31" s="15">
        <v>45252</v>
      </c>
      <c r="C31" s="13">
        <v>0.70833333333333337</v>
      </c>
      <c r="D31" s="13">
        <v>0.75</v>
      </c>
      <c r="E31">
        <v>4</v>
      </c>
    </row>
    <row r="32" spans="1:5">
      <c r="A32" s="59" t="s">
        <v>74</v>
      </c>
      <c r="B32" s="15">
        <v>45252</v>
      </c>
      <c r="C32" s="13">
        <v>0.33333333333333331</v>
      </c>
      <c r="D32" s="13">
        <v>0.3743055555555555</v>
      </c>
      <c r="E32">
        <v>8</v>
      </c>
    </row>
    <row r="33" spans="1:5">
      <c r="A33" s="59" t="s">
        <v>75</v>
      </c>
      <c r="B33" s="15">
        <v>45252</v>
      </c>
      <c r="C33" s="13">
        <v>0.375</v>
      </c>
      <c r="D33" s="13">
        <v>0.41597222222222219</v>
      </c>
      <c r="E33">
        <v>7</v>
      </c>
    </row>
    <row r="34" spans="1:5">
      <c r="A34" s="59" t="s">
        <v>76</v>
      </c>
      <c r="B34" s="15">
        <v>45252</v>
      </c>
      <c r="C34" s="13">
        <v>0.41666666666666669</v>
      </c>
      <c r="D34" s="13">
        <v>0.45763888888888887</v>
      </c>
      <c r="E34">
        <v>9</v>
      </c>
    </row>
    <row r="35" spans="1:5">
      <c r="A35" s="59" t="s">
        <v>77</v>
      </c>
      <c r="B35" s="15">
        <v>45252</v>
      </c>
      <c r="C35" s="13">
        <v>0.45833333333333331</v>
      </c>
      <c r="D35" s="13">
        <v>0.4993055555555555</v>
      </c>
      <c r="E35">
        <v>9</v>
      </c>
    </row>
    <row r="36" spans="1:5">
      <c r="A36" s="59" t="s">
        <v>78</v>
      </c>
      <c r="B36" s="15">
        <v>45252</v>
      </c>
      <c r="C36" s="13">
        <v>0.5</v>
      </c>
      <c r="D36" s="13">
        <v>0.54097222222222219</v>
      </c>
      <c r="E36">
        <v>10</v>
      </c>
    </row>
    <row r="37" spans="1:5">
      <c r="A37" s="59" t="s">
        <v>79</v>
      </c>
      <c r="B37" s="15">
        <v>45252</v>
      </c>
      <c r="C37" s="13">
        <v>0.54166666666666663</v>
      </c>
      <c r="D37" s="13">
        <v>0.58263888888888882</v>
      </c>
      <c r="E37">
        <v>8</v>
      </c>
    </row>
    <row r="38" spans="1:5">
      <c r="A38" s="59" t="s">
        <v>80</v>
      </c>
      <c r="B38" s="15">
        <v>45252</v>
      </c>
      <c r="C38" s="13">
        <v>0.58333333333333337</v>
      </c>
      <c r="D38" s="13">
        <v>0.62430555555555556</v>
      </c>
      <c r="E38">
        <v>8</v>
      </c>
    </row>
    <row r="39" spans="1:5">
      <c r="A39" s="59" t="s">
        <v>81</v>
      </c>
      <c r="B39" s="15">
        <v>45252</v>
      </c>
      <c r="C39" s="13">
        <v>0.625</v>
      </c>
      <c r="D39" s="13">
        <v>0.66597222222222219</v>
      </c>
      <c r="E39">
        <v>7</v>
      </c>
    </row>
    <row r="40" spans="1:5">
      <c r="A40" s="59" t="s">
        <v>82</v>
      </c>
      <c r="B40" s="15">
        <v>45252</v>
      </c>
      <c r="C40" s="13">
        <v>0.66666666666666663</v>
      </c>
      <c r="D40" s="13">
        <v>0.70763888888888893</v>
      </c>
      <c r="E40">
        <v>6</v>
      </c>
    </row>
    <row r="41" spans="1:5">
      <c r="A41" s="59" t="s">
        <v>83</v>
      </c>
      <c r="B41" s="15">
        <v>45252</v>
      </c>
      <c r="C41" s="13">
        <v>0.70833333333333337</v>
      </c>
      <c r="D41" s="13">
        <v>0.75</v>
      </c>
      <c r="E41">
        <v>4</v>
      </c>
    </row>
    <row r="42" spans="1:5">
      <c r="A42" s="59" t="s">
        <v>84</v>
      </c>
      <c r="B42" s="15">
        <v>45253</v>
      </c>
      <c r="C42" s="13">
        <v>0.33333333333333331</v>
      </c>
      <c r="D42" s="13">
        <v>0.3743055555555555</v>
      </c>
      <c r="E42">
        <v>8</v>
      </c>
    </row>
    <row r="43" spans="1:5">
      <c r="A43" s="59" t="s">
        <v>85</v>
      </c>
      <c r="B43" s="15">
        <v>45253</v>
      </c>
      <c r="C43" s="13">
        <v>0.375</v>
      </c>
      <c r="D43" s="13">
        <v>0.41597222222222219</v>
      </c>
      <c r="E43">
        <v>7</v>
      </c>
    </row>
    <row r="44" spans="1:5">
      <c r="A44" s="59" t="s">
        <v>86</v>
      </c>
      <c r="B44" s="15">
        <v>45253</v>
      </c>
      <c r="C44" s="13">
        <v>0.41666666666666669</v>
      </c>
      <c r="D44" s="13">
        <v>0.45763888888888887</v>
      </c>
      <c r="E44">
        <v>9</v>
      </c>
    </row>
    <row r="45" spans="1:5">
      <c r="A45" s="59" t="s">
        <v>87</v>
      </c>
      <c r="B45" s="15">
        <v>45253</v>
      </c>
      <c r="C45" s="13">
        <v>0.45833333333333331</v>
      </c>
      <c r="D45" s="13">
        <v>0.4993055555555555</v>
      </c>
      <c r="E45">
        <v>9</v>
      </c>
    </row>
    <row r="46" spans="1:5">
      <c r="A46" s="59" t="s">
        <v>88</v>
      </c>
      <c r="B46" s="15">
        <v>45253</v>
      </c>
      <c r="C46" s="13">
        <v>0.5</v>
      </c>
      <c r="D46" s="13">
        <v>0.54097222222222219</v>
      </c>
      <c r="E46">
        <v>10</v>
      </c>
    </row>
    <row r="47" spans="1:5">
      <c r="A47" s="59" t="s">
        <v>89</v>
      </c>
      <c r="B47" s="15">
        <v>45253</v>
      </c>
      <c r="C47" s="13">
        <v>0.54166666666666663</v>
      </c>
      <c r="D47" s="13">
        <v>0.58263888888888882</v>
      </c>
      <c r="E47">
        <v>8</v>
      </c>
    </row>
    <row r="48" spans="1:5">
      <c r="A48" s="59" t="s">
        <v>90</v>
      </c>
      <c r="B48" s="15">
        <v>45253</v>
      </c>
      <c r="C48" s="13">
        <v>0.58333333333333337</v>
      </c>
      <c r="D48" s="13">
        <v>0.62430555555555556</v>
      </c>
      <c r="E48">
        <v>8</v>
      </c>
    </row>
    <row r="49" spans="1:5">
      <c r="A49" s="59" t="s">
        <v>91</v>
      </c>
      <c r="B49" s="15">
        <v>45253</v>
      </c>
      <c r="C49" s="13">
        <v>0.625</v>
      </c>
      <c r="D49" s="13">
        <v>0.66597222222222219</v>
      </c>
      <c r="E49">
        <v>7</v>
      </c>
    </row>
    <row r="50" spans="1:5">
      <c r="A50" s="59" t="s">
        <v>92</v>
      </c>
      <c r="B50" s="15">
        <v>45253</v>
      </c>
      <c r="C50" s="13">
        <v>0.66666666666666663</v>
      </c>
      <c r="D50" s="13">
        <v>0.70763888888888893</v>
      </c>
      <c r="E50">
        <v>6</v>
      </c>
    </row>
    <row r="51" spans="1:5">
      <c r="A51" s="59" t="s">
        <v>93</v>
      </c>
      <c r="B51" s="15">
        <v>45253</v>
      </c>
      <c r="C51" s="13">
        <v>0.70833333333333337</v>
      </c>
      <c r="D51" s="13">
        <v>0.75</v>
      </c>
      <c r="E51">
        <v>4</v>
      </c>
    </row>
    <row r="52" spans="1:5">
      <c r="A52" s="59" t="s">
        <v>94</v>
      </c>
      <c r="B52" s="15">
        <v>45254</v>
      </c>
      <c r="C52" s="13">
        <v>0.375</v>
      </c>
      <c r="D52" s="13">
        <v>0.41597222222222219</v>
      </c>
      <c r="E52">
        <v>7</v>
      </c>
    </row>
    <row r="53" spans="1:5">
      <c r="A53" s="59" t="s">
        <v>95</v>
      </c>
      <c r="B53" s="15">
        <v>45254</v>
      </c>
      <c r="C53" s="13">
        <v>0.41666666666666669</v>
      </c>
      <c r="D53" s="13">
        <v>0.45763888888888887</v>
      </c>
      <c r="E53">
        <v>9</v>
      </c>
    </row>
    <row r="54" spans="1:5">
      <c r="A54" s="59" t="s">
        <v>96</v>
      </c>
      <c r="B54" s="15">
        <v>45254</v>
      </c>
      <c r="C54" s="13">
        <v>0.45833333333333331</v>
      </c>
      <c r="D54" s="13">
        <v>0.4993055555555555</v>
      </c>
      <c r="E54">
        <v>9</v>
      </c>
    </row>
    <row r="55" spans="1:5">
      <c r="A55" s="59" t="s">
        <v>97</v>
      </c>
      <c r="B55" s="15">
        <v>45254</v>
      </c>
      <c r="C55" s="13">
        <v>0.5</v>
      </c>
      <c r="D55" s="13">
        <v>0.54097222222222219</v>
      </c>
      <c r="E55">
        <v>10</v>
      </c>
    </row>
    <row r="56" spans="1:5">
      <c r="A56" s="59" t="s">
        <v>98</v>
      </c>
      <c r="B56" s="15">
        <v>45254</v>
      </c>
      <c r="C56" s="13">
        <v>0.54166666666666663</v>
      </c>
      <c r="D56" s="13">
        <v>0.58263888888888882</v>
      </c>
      <c r="E56">
        <v>8</v>
      </c>
    </row>
    <row r="57" spans="1:5">
      <c r="A57" s="59" t="s">
        <v>99</v>
      </c>
      <c r="B57" s="15">
        <v>45254</v>
      </c>
      <c r="C57" s="13">
        <v>0.58333333333333337</v>
      </c>
      <c r="D57" s="13">
        <v>0.62430555555555556</v>
      </c>
      <c r="E57">
        <v>8</v>
      </c>
    </row>
    <row r="58" spans="1:5">
      <c r="A58" s="59" t="s">
        <v>100</v>
      </c>
      <c r="B58" s="15">
        <v>45254</v>
      </c>
      <c r="C58" s="13">
        <v>0.625</v>
      </c>
      <c r="D58" s="13">
        <v>0.66597222222222219</v>
      </c>
      <c r="E58">
        <v>7</v>
      </c>
    </row>
    <row r="59" spans="1:5">
      <c r="A59" s="59" t="s">
        <v>101</v>
      </c>
      <c r="B59" s="15">
        <v>45254</v>
      </c>
      <c r="C59" s="13">
        <v>0.66666666666666663</v>
      </c>
      <c r="D59" s="13">
        <v>0.70763888888888893</v>
      </c>
      <c r="E59">
        <v>6</v>
      </c>
    </row>
    <row r="60" spans="1:5">
      <c r="A60" s="59" t="s">
        <v>102</v>
      </c>
      <c r="B60" s="15">
        <v>45254</v>
      </c>
      <c r="C60" s="13">
        <v>0.70833333333333337</v>
      </c>
      <c r="D60" s="13">
        <v>0.75</v>
      </c>
      <c r="E60">
        <v>4</v>
      </c>
    </row>
    <row r="61" spans="1:5">
      <c r="A61" s="59" t="s">
        <v>103</v>
      </c>
      <c r="B61" s="15">
        <v>45257</v>
      </c>
      <c r="C61" s="13">
        <v>0.375</v>
      </c>
      <c r="D61" s="13">
        <v>0.41597222222222219</v>
      </c>
      <c r="E61">
        <v>7</v>
      </c>
    </row>
    <row r="62" spans="1:5">
      <c r="A62" s="59" t="s">
        <v>104</v>
      </c>
      <c r="B62" s="15">
        <v>45257</v>
      </c>
      <c r="C62" s="13">
        <v>0.41666666666666669</v>
      </c>
      <c r="D62" s="13">
        <v>0.45763888888888887</v>
      </c>
      <c r="E62">
        <v>9</v>
      </c>
    </row>
    <row r="63" spans="1:5">
      <c r="A63" s="59" t="s">
        <v>105</v>
      </c>
      <c r="B63" s="15">
        <v>45257</v>
      </c>
      <c r="C63" s="13">
        <v>0.45833333333333331</v>
      </c>
      <c r="D63" s="13">
        <v>0.4993055555555555</v>
      </c>
      <c r="E63">
        <v>9</v>
      </c>
    </row>
    <row r="64" spans="1:5">
      <c r="A64" s="59" t="s">
        <v>106</v>
      </c>
      <c r="B64" s="15">
        <v>45257</v>
      </c>
      <c r="C64" s="13">
        <v>0.5</v>
      </c>
      <c r="D64" s="13">
        <v>0.54097222222222219</v>
      </c>
      <c r="E64">
        <v>10</v>
      </c>
    </row>
    <row r="65" spans="1:5">
      <c r="A65" s="59" t="s">
        <v>107</v>
      </c>
      <c r="B65" s="15">
        <v>45257</v>
      </c>
      <c r="C65" s="13">
        <v>0.54166666666666663</v>
      </c>
      <c r="D65" s="13">
        <v>0.58263888888888882</v>
      </c>
      <c r="E65">
        <v>8</v>
      </c>
    </row>
    <row r="66" spans="1:5">
      <c r="A66" s="59" t="s">
        <v>108</v>
      </c>
      <c r="B66" s="15">
        <v>45257</v>
      </c>
      <c r="C66" s="13">
        <v>0.58333333333333337</v>
      </c>
      <c r="D66" s="13">
        <v>0.62430555555555556</v>
      </c>
      <c r="E66">
        <v>8</v>
      </c>
    </row>
    <row r="67" spans="1:5">
      <c r="A67" s="59" t="s">
        <v>109</v>
      </c>
      <c r="B67" s="15">
        <v>45257</v>
      </c>
      <c r="C67" s="13">
        <v>0.625</v>
      </c>
      <c r="D67" s="13">
        <v>0.66597222222222219</v>
      </c>
      <c r="E67">
        <v>7</v>
      </c>
    </row>
    <row r="68" spans="1:5">
      <c r="A68" s="59" t="s">
        <v>110</v>
      </c>
      <c r="B68" s="15">
        <v>45257</v>
      </c>
      <c r="C68" s="13">
        <v>0.66666666666666663</v>
      </c>
      <c r="D68" s="13">
        <v>0.70763888888888893</v>
      </c>
      <c r="E68">
        <v>6</v>
      </c>
    </row>
    <row r="69" spans="1:5">
      <c r="A69" s="59" t="s">
        <v>111</v>
      </c>
      <c r="B69" s="15">
        <v>45257</v>
      </c>
      <c r="C69" s="13">
        <v>0.70833333333333337</v>
      </c>
      <c r="D69" s="13">
        <v>0.75</v>
      </c>
      <c r="E69">
        <v>4</v>
      </c>
    </row>
    <row r="70" spans="1:5">
      <c r="A70" s="59" t="s">
        <v>112</v>
      </c>
      <c r="B70" s="15">
        <v>45258</v>
      </c>
      <c r="C70" s="13">
        <v>0.375</v>
      </c>
      <c r="D70" s="13">
        <v>0.41597222222222219</v>
      </c>
      <c r="E70">
        <v>7</v>
      </c>
    </row>
    <row r="71" spans="1:5">
      <c r="A71" s="59" t="s">
        <v>113</v>
      </c>
      <c r="B71" s="15">
        <v>45258</v>
      </c>
      <c r="C71" s="13">
        <v>0.41666666666666669</v>
      </c>
      <c r="D71" s="13">
        <v>0.45763888888888887</v>
      </c>
      <c r="E71">
        <v>9</v>
      </c>
    </row>
    <row r="72" spans="1:5">
      <c r="A72" s="59" t="s">
        <v>114</v>
      </c>
      <c r="B72" s="15">
        <v>45258</v>
      </c>
      <c r="C72" s="13">
        <v>0.45833333333333331</v>
      </c>
      <c r="D72" s="13">
        <v>0.4993055555555555</v>
      </c>
      <c r="E72">
        <v>9</v>
      </c>
    </row>
    <row r="73" spans="1:5">
      <c r="A73" s="59" t="s">
        <v>115</v>
      </c>
      <c r="B73" s="15">
        <v>45258</v>
      </c>
      <c r="C73" s="13">
        <v>0.5</v>
      </c>
      <c r="D73" s="13">
        <v>0.54097222222222219</v>
      </c>
      <c r="E73">
        <v>10</v>
      </c>
    </row>
    <row r="74" spans="1:5">
      <c r="A74" s="59" t="s">
        <v>116</v>
      </c>
      <c r="B74" s="15">
        <v>45258</v>
      </c>
      <c r="C74" s="13">
        <v>0.54166666666666663</v>
      </c>
      <c r="D74" s="13">
        <v>0.58263888888888882</v>
      </c>
      <c r="E74">
        <v>8</v>
      </c>
    </row>
    <row r="75" spans="1:5">
      <c r="A75" s="59" t="s">
        <v>117</v>
      </c>
      <c r="B75" s="15">
        <v>45258</v>
      </c>
      <c r="C75" s="13">
        <v>0.58333333333333337</v>
      </c>
      <c r="D75" s="13">
        <v>0.62430555555555556</v>
      </c>
      <c r="E75">
        <v>8</v>
      </c>
    </row>
    <row r="76" spans="1:5">
      <c r="A76" s="59" t="s">
        <v>118</v>
      </c>
      <c r="B76" s="15">
        <v>45258</v>
      </c>
      <c r="C76" s="13">
        <v>0.625</v>
      </c>
      <c r="D76" s="13">
        <v>0.66597222222222219</v>
      </c>
      <c r="E76">
        <v>7</v>
      </c>
    </row>
    <row r="77" spans="1:5">
      <c r="A77" s="59" t="s">
        <v>119</v>
      </c>
      <c r="B77" s="15">
        <v>45258</v>
      </c>
      <c r="C77" s="13">
        <v>0.66666666666666663</v>
      </c>
      <c r="D77" s="13">
        <v>0.70763888888888893</v>
      </c>
      <c r="E77">
        <v>6</v>
      </c>
    </row>
    <row r="78" spans="1:5">
      <c r="A78" s="59" t="s">
        <v>120</v>
      </c>
      <c r="B78" s="15">
        <v>45258</v>
      </c>
      <c r="C78" s="13">
        <v>0.70833333333333337</v>
      </c>
      <c r="D78" s="13">
        <v>0.75</v>
      </c>
      <c r="E78">
        <v>4</v>
      </c>
    </row>
    <row r="79" spans="1:5">
      <c r="A79" s="59" t="s">
        <v>121</v>
      </c>
      <c r="B79" s="15">
        <v>45259</v>
      </c>
      <c r="C79" s="13">
        <v>0.375</v>
      </c>
      <c r="D79" s="13">
        <v>0.41597222222222219</v>
      </c>
      <c r="E79">
        <v>7</v>
      </c>
    </row>
    <row r="80" spans="1:5">
      <c r="A80" s="59" t="s">
        <v>122</v>
      </c>
      <c r="B80" s="15">
        <v>45259</v>
      </c>
      <c r="C80" s="13">
        <v>0.41666666666666669</v>
      </c>
      <c r="D80" s="13">
        <v>0.45763888888888887</v>
      </c>
      <c r="E80">
        <v>9</v>
      </c>
    </row>
    <row r="81" spans="1:5">
      <c r="A81" s="59" t="s">
        <v>123</v>
      </c>
      <c r="B81" s="15">
        <v>45259</v>
      </c>
      <c r="C81" s="13">
        <v>0.45833333333333331</v>
      </c>
      <c r="D81" s="13">
        <v>0.4993055555555555</v>
      </c>
      <c r="E81">
        <v>9</v>
      </c>
    </row>
    <row r="82" spans="1:5">
      <c r="A82" s="59" t="s">
        <v>124</v>
      </c>
      <c r="B82" s="15">
        <v>45259</v>
      </c>
      <c r="C82" s="13">
        <v>0.5</v>
      </c>
      <c r="D82" s="13">
        <v>0.54097222222222219</v>
      </c>
      <c r="E82">
        <v>10</v>
      </c>
    </row>
    <row r="83" spans="1:5">
      <c r="A83" s="59" t="s">
        <v>125</v>
      </c>
      <c r="B83" s="15">
        <v>45259</v>
      </c>
      <c r="C83" s="13">
        <v>0.54166666666666663</v>
      </c>
      <c r="D83" s="13">
        <v>0.58263888888888882</v>
      </c>
      <c r="E83">
        <v>8</v>
      </c>
    </row>
    <row r="84" spans="1:5">
      <c r="A84" s="59" t="s">
        <v>126</v>
      </c>
      <c r="B84" s="15">
        <v>45259</v>
      </c>
      <c r="C84" s="13">
        <v>0.58333333333333337</v>
      </c>
      <c r="D84" s="13">
        <v>0.62430555555555556</v>
      </c>
      <c r="E84">
        <v>8</v>
      </c>
    </row>
    <row r="85" spans="1:5">
      <c r="A85" s="59" t="s">
        <v>127</v>
      </c>
      <c r="B85" s="15">
        <v>45259</v>
      </c>
      <c r="C85" s="13">
        <v>0.625</v>
      </c>
      <c r="D85" s="13">
        <v>0.66597222222222219</v>
      </c>
      <c r="E85">
        <v>7</v>
      </c>
    </row>
    <row r="86" spans="1:5">
      <c r="A86" s="59" t="s">
        <v>128</v>
      </c>
      <c r="B86" s="15">
        <v>45259</v>
      </c>
      <c r="C86" s="13">
        <v>0.66666666666666663</v>
      </c>
      <c r="D86" s="13">
        <v>0.70763888888888893</v>
      </c>
      <c r="E86">
        <v>6</v>
      </c>
    </row>
    <row r="87" spans="1:5">
      <c r="A87" s="59" t="s">
        <v>129</v>
      </c>
      <c r="B87" s="15">
        <v>45259</v>
      </c>
      <c r="C87" s="13">
        <v>0.70833333333333337</v>
      </c>
      <c r="D87" s="13">
        <v>0.75</v>
      </c>
      <c r="E87">
        <v>4</v>
      </c>
    </row>
    <row r="88" spans="1:5">
      <c r="A88" s="59" t="s">
        <v>130</v>
      </c>
      <c r="B88" s="15">
        <v>45260</v>
      </c>
      <c r="C88" s="13">
        <v>0.375</v>
      </c>
      <c r="D88" s="13">
        <v>0.41597222222222219</v>
      </c>
      <c r="E88">
        <v>7</v>
      </c>
    </row>
    <row r="89" spans="1:5">
      <c r="A89" s="59" t="s">
        <v>131</v>
      </c>
      <c r="B89" s="15">
        <v>45260</v>
      </c>
      <c r="C89" s="13">
        <v>0.41666666666666669</v>
      </c>
      <c r="D89" s="13">
        <v>0.45763888888888887</v>
      </c>
      <c r="E89">
        <v>9</v>
      </c>
    </row>
    <row r="90" spans="1:5">
      <c r="A90" s="59" t="s">
        <v>132</v>
      </c>
      <c r="B90" s="15">
        <v>45260</v>
      </c>
      <c r="C90" s="13">
        <v>0.45833333333333331</v>
      </c>
      <c r="D90" s="13">
        <v>0.4993055555555555</v>
      </c>
      <c r="E90">
        <v>9</v>
      </c>
    </row>
    <row r="91" spans="1:5">
      <c r="A91" s="59" t="s">
        <v>133</v>
      </c>
      <c r="B91" s="15">
        <v>45260</v>
      </c>
      <c r="C91" s="13">
        <v>0.5</v>
      </c>
      <c r="D91" s="13">
        <v>0.54097222222222219</v>
      </c>
      <c r="E91">
        <v>10</v>
      </c>
    </row>
    <row r="92" spans="1:5">
      <c r="A92" s="59" t="s">
        <v>134</v>
      </c>
      <c r="B92" s="15">
        <v>45260</v>
      </c>
      <c r="C92" s="13">
        <v>0.54166666666666663</v>
      </c>
      <c r="D92" s="13">
        <v>0.58263888888888882</v>
      </c>
      <c r="E92">
        <v>8</v>
      </c>
    </row>
    <row r="93" spans="1:5">
      <c r="A93" s="59" t="s">
        <v>135</v>
      </c>
      <c r="B93" s="15">
        <v>45260</v>
      </c>
      <c r="C93" s="13">
        <v>0.58333333333333337</v>
      </c>
      <c r="D93" s="13">
        <v>0.62430555555555556</v>
      </c>
      <c r="E93">
        <v>8</v>
      </c>
    </row>
    <row r="94" spans="1:5">
      <c r="A94" s="59" t="s">
        <v>136</v>
      </c>
      <c r="B94" s="15">
        <v>45260</v>
      </c>
      <c r="C94" s="13">
        <v>0.625</v>
      </c>
      <c r="D94" s="13">
        <v>0.66597222222222219</v>
      </c>
      <c r="E94">
        <v>7</v>
      </c>
    </row>
    <row r="95" spans="1:5">
      <c r="A95" s="59" t="s">
        <v>137</v>
      </c>
      <c r="B95" s="15">
        <v>45260</v>
      </c>
      <c r="C95" s="13">
        <v>0.66666666666666663</v>
      </c>
      <c r="D95" s="13">
        <v>0.70763888888888893</v>
      </c>
      <c r="E95">
        <v>6</v>
      </c>
    </row>
    <row r="96" spans="1:5">
      <c r="A96" s="59" t="s">
        <v>138</v>
      </c>
      <c r="B96" s="15">
        <v>45260</v>
      </c>
      <c r="C96" s="13">
        <v>0.70833333333333337</v>
      </c>
      <c r="D96" s="13">
        <v>0.75</v>
      </c>
      <c r="E96">
        <v>4</v>
      </c>
    </row>
    <row r="97" spans="1:5">
      <c r="A97" s="59" t="s">
        <v>139</v>
      </c>
      <c r="B97" s="15">
        <v>45261</v>
      </c>
      <c r="C97" s="13">
        <v>0.375</v>
      </c>
      <c r="D97" s="13">
        <v>0.41597222222222219</v>
      </c>
      <c r="E97">
        <v>7</v>
      </c>
    </row>
    <row r="98" spans="1:5">
      <c r="A98" s="59" t="s">
        <v>140</v>
      </c>
      <c r="B98" s="15">
        <v>45261</v>
      </c>
      <c r="C98" s="13">
        <v>0.41666666666666669</v>
      </c>
      <c r="D98" s="13">
        <v>0.45763888888888887</v>
      </c>
      <c r="E98">
        <v>9</v>
      </c>
    </row>
    <row r="99" spans="1:5">
      <c r="A99" s="59" t="s">
        <v>141</v>
      </c>
      <c r="B99" s="15">
        <v>45261</v>
      </c>
      <c r="C99" s="13">
        <v>0.45833333333333331</v>
      </c>
      <c r="D99" s="13">
        <v>0.4993055555555555</v>
      </c>
      <c r="E99">
        <v>9</v>
      </c>
    </row>
    <row r="100" spans="1:5">
      <c r="A100" s="59" t="s">
        <v>142</v>
      </c>
      <c r="B100" s="15">
        <v>45261</v>
      </c>
      <c r="C100" s="13">
        <v>0.5</v>
      </c>
      <c r="D100" s="13">
        <v>0.54097222222222219</v>
      </c>
      <c r="E100">
        <v>10</v>
      </c>
    </row>
    <row r="101" spans="1:5">
      <c r="A101" s="59" t="s">
        <v>143</v>
      </c>
      <c r="B101" s="15">
        <v>45261</v>
      </c>
      <c r="C101" s="13">
        <v>0.54166666666666663</v>
      </c>
      <c r="D101" s="13">
        <v>0.58263888888888882</v>
      </c>
      <c r="E101">
        <v>8</v>
      </c>
    </row>
    <row r="102" spans="1:5">
      <c r="A102" s="59" t="s">
        <v>144</v>
      </c>
      <c r="B102" s="15">
        <v>45261</v>
      </c>
      <c r="C102" s="13">
        <v>0.58333333333333337</v>
      </c>
      <c r="D102" s="13">
        <v>0.62430555555555556</v>
      </c>
      <c r="E102">
        <v>8</v>
      </c>
    </row>
    <row r="103" spans="1:5">
      <c r="A103" s="59" t="s">
        <v>145</v>
      </c>
      <c r="B103" s="15">
        <v>45261</v>
      </c>
      <c r="C103" s="13">
        <v>0.625</v>
      </c>
      <c r="D103" s="13">
        <v>0.66597222222222219</v>
      </c>
      <c r="E103">
        <v>7</v>
      </c>
    </row>
    <row r="104" spans="1:5">
      <c r="A104" s="59" t="s">
        <v>146</v>
      </c>
      <c r="B104" s="15">
        <v>45261</v>
      </c>
      <c r="C104" s="13">
        <v>0.66666666666666663</v>
      </c>
      <c r="D104" s="13">
        <v>0.70763888888888893</v>
      </c>
      <c r="E104">
        <v>6</v>
      </c>
    </row>
    <row r="105" spans="1:5">
      <c r="A105" s="59" t="s">
        <v>147</v>
      </c>
      <c r="B105" s="15">
        <v>45261</v>
      </c>
      <c r="C105" s="13">
        <v>0.70833333333333337</v>
      </c>
      <c r="D105" s="13">
        <v>0.75</v>
      </c>
      <c r="E105">
        <v>4</v>
      </c>
    </row>
    <row r="106" spans="1:5">
      <c r="A106" s="59" t="s">
        <v>148</v>
      </c>
      <c r="B106" s="15">
        <v>45264</v>
      </c>
      <c r="C106" s="13">
        <v>0.375</v>
      </c>
      <c r="D106" s="13">
        <v>0.41597222222222219</v>
      </c>
      <c r="E106">
        <v>7</v>
      </c>
    </row>
    <row r="107" spans="1:5">
      <c r="A107" s="59" t="s">
        <v>149</v>
      </c>
      <c r="B107" s="15">
        <v>45264</v>
      </c>
      <c r="C107" s="13">
        <v>0.41666666666666669</v>
      </c>
      <c r="D107" s="13">
        <v>0.45763888888888887</v>
      </c>
      <c r="E107">
        <v>9</v>
      </c>
    </row>
    <row r="108" spans="1:5">
      <c r="A108" s="59" t="s">
        <v>150</v>
      </c>
      <c r="B108" s="15">
        <v>45264</v>
      </c>
      <c r="C108" s="13">
        <v>0.45833333333333331</v>
      </c>
      <c r="D108" s="13">
        <v>0.4993055555555555</v>
      </c>
      <c r="E108">
        <v>9</v>
      </c>
    </row>
    <row r="109" spans="1:5">
      <c r="A109" s="59" t="s">
        <v>151</v>
      </c>
      <c r="B109" s="15">
        <v>45264</v>
      </c>
      <c r="C109" s="13">
        <v>0.5</v>
      </c>
      <c r="D109" s="13">
        <v>0.54097222222222219</v>
      </c>
      <c r="E109">
        <v>10</v>
      </c>
    </row>
    <row r="110" spans="1:5">
      <c r="A110" s="59" t="s">
        <v>152</v>
      </c>
      <c r="B110" s="15">
        <v>45264</v>
      </c>
      <c r="C110" s="13">
        <v>0.54166666666666663</v>
      </c>
      <c r="D110" s="13">
        <v>0.58263888888888882</v>
      </c>
      <c r="E110">
        <v>8</v>
      </c>
    </row>
    <row r="111" spans="1:5">
      <c r="A111" s="59" t="s">
        <v>153</v>
      </c>
      <c r="B111" s="15">
        <v>45264</v>
      </c>
      <c r="C111" s="13">
        <v>0.58333333333333337</v>
      </c>
      <c r="D111" s="13">
        <v>0.62430555555555556</v>
      </c>
      <c r="E111">
        <v>8</v>
      </c>
    </row>
    <row r="112" spans="1:5">
      <c r="A112" s="59" t="s">
        <v>154</v>
      </c>
      <c r="B112" s="15">
        <v>45264</v>
      </c>
      <c r="C112" s="13">
        <v>0.625</v>
      </c>
      <c r="D112" s="13">
        <v>0.66597222222222219</v>
      </c>
      <c r="E112">
        <v>7</v>
      </c>
    </row>
    <row r="113" spans="1:5">
      <c r="A113" s="59" t="s">
        <v>155</v>
      </c>
      <c r="B113" s="15">
        <v>45264</v>
      </c>
      <c r="C113" s="13">
        <v>0.66666666666666663</v>
      </c>
      <c r="D113" s="13">
        <v>0.70763888888888893</v>
      </c>
      <c r="E113">
        <v>6</v>
      </c>
    </row>
    <row r="114" spans="1:5">
      <c r="A114" s="59" t="s">
        <v>156</v>
      </c>
      <c r="B114" s="15">
        <v>45264</v>
      </c>
      <c r="C114" s="13">
        <v>0.70833333333333337</v>
      </c>
      <c r="D114" s="13">
        <v>0.75</v>
      </c>
      <c r="E114">
        <v>4</v>
      </c>
    </row>
    <row r="115" spans="1:5">
      <c r="A115" s="59" t="s">
        <v>157</v>
      </c>
      <c r="B115" s="15">
        <v>45265</v>
      </c>
      <c r="C115" s="13">
        <v>0.375</v>
      </c>
      <c r="D115" s="13">
        <v>0.41597222222222219</v>
      </c>
      <c r="E115">
        <v>7</v>
      </c>
    </row>
    <row r="116" spans="1:5">
      <c r="A116" s="59" t="s">
        <v>158</v>
      </c>
      <c r="B116" s="15">
        <v>45265</v>
      </c>
      <c r="C116" s="13">
        <v>0.41666666666666669</v>
      </c>
      <c r="D116" s="13">
        <v>0.45763888888888887</v>
      </c>
      <c r="E116">
        <v>9</v>
      </c>
    </row>
    <row r="117" spans="1:5">
      <c r="A117" s="59" t="s">
        <v>159</v>
      </c>
      <c r="B117" s="15">
        <v>45265</v>
      </c>
      <c r="C117" s="13">
        <v>0.45833333333333331</v>
      </c>
      <c r="D117" s="13">
        <v>0.4993055555555555</v>
      </c>
      <c r="E117">
        <v>9</v>
      </c>
    </row>
    <row r="118" spans="1:5">
      <c r="A118" s="59" t="s">
        <v>160</v>
      </c>
      <c r="B118" s="15">
        <v>45265</v>
      </c>
      <c r="C118" s="13">
        <v>0.5</v>
      </c>
      <c r="D118" s="13">
        <v>0.54097222222222219</v>
      </c>
      <c r="E118">
        <v>10</v>
      </c>
    </row>
    <row r="119" spans="1:5">
      <c r="A119" s="59" t="s">
        <v>161</v>
      </c>
      <c r="B119" s="15">
        <v>45265</v>
      </c>
      <c r="C119" s="13">
        <v>0.54166666666666663</v>
      </c>
      <c r="D119" s="13">
        <v>0.58263888888888882</v>
      </c>
      <c r="E119">
        <v>8</v>
      </c>
    </row>
    <row r="120" spans="1:5">
      <c r="A120" s="59" t="s">
        <v>162</v>
      </c>
      <c r="B120" s="15">
        <v>45265</v>
      </c>
      <c r="C120" s="13">
        <v>0.58333333333333337</v>
      </c>
      <c r="D120" s="13">
        <v>0.62430555555555556</v>
      </c>
      <c r="E120">
        <v>8</v>
      </c>
    </row>
    <row r="121" spans="1:5">
      <c r="A121" s="59" t="s">
        <v>163</v>
      </c>
      <c r="B121" s="15">
        <v>45265</v>
      </c>
      <c r="C121" s="13">
        <v>0.625</v>
      </c>
      <c r="D121" s="13">
        <v>0.66597222222222219</v>
      </c>
      <c r="E121">
        <v>7</v>
      </c>
    </row>
    <row r="122" spans="1:5">
      <c r="A122" s="59" t="s">
        <v>164</v>
      </c>
      <c r="B122" s="15">
        <v>45265</v>
      </c>
      <c r="C122" s="13">
        <v>0.66666666666666663</v>
      </c>
      <c r="D122" s="13">
        <v>0.70763888888888893</v>
      </c>
      <c r="E122">
        <v>6</v>
      </c>
    </row>
    <row r="123" spans="1:5">
      <c r="A123" s="59" t="s">
        <v>165</v>
      </c>
      <c r="B123" s="15">
        <v>45265</v>
      </c>
      <c r="C123" s="13">
        <v>0.70833333333333337</v>
      </c>
      <c r="D123" s="13">
        <v>0.75</v>
      </c>
      <c r="E123">
        <v>4</v>
      </c>
    </row>
    <row r="124" spans="1:5">
      <c r="A124" s="59" t="s">
        <v>166</v>
      </c>
      <c r="B124" s="15">
        <v>45266</v>
      </c>
      <c r="C124" s="13">
        <v>0.375</v>
      </c>
      <c r="D124" s="13">
        <v>0.41597222222222219</v>
      </c>
      <c r="E124">
        <v>7</v>
      </c>
    </row>
    <row r="125" spans="1:5">
      <c r="A125" s="59" t="s">
        <v>167</v>
      </c>
      <c r="B125" s="15">
        <v>45266</v>
      </c>
      <c r="C125" s="13">
        <v>0.41666666666666669</v>
      </c>
      <c r="D125" s="13">
        <v>0.45763888888888887</v>
      </c>
      <c r="E125">
        <v>9</v>
      </c>
    </row>
    <row r="126" spans="1:5">
      <c r="A126" s="59" t="s">
        <v>168</v>
      </c>
      <c r="B126" s="15">
        <v>45266</v>
      </c>
      <c r="C126" s="13">
        <v>0.45833333333333331</v>
      </c>
      <c r="D126" s="13">
        <v>0.4993055555555555</v>
      </c>
      <c r="E126">
        <v>9</v>
      </c>
    </row>
    <row r="127" spans="1:5">
      <c r="A127" s="59" t="s">
        <v>169</v>
      </c>
      <c r="B127" s="15">
        <v>45266</v>
      </c>
      <c r="C127" s="13">
        <v>0.5</v>
      </c>
      <c r="D127" s="13">
        <v>0.54097222222222219</v>
      </c>
      <c r="E127">
        <v>10</v>
      </c>
    </row>
    <row r="128" spans="1:5">
      <c r="A128" s="59" t="s">
        <v>170</v>
      </c>
      <c r="B128" s="15">
        <v>45266</v>
      </c>
      <c r="C128" s="13">
        <v>0.54166666666666663</v>
      </c>
      <c r="D128" s="13">
        <v>0.58263888888888882</v>
      </c>
      <c r="E128">
        <v>8</v>
      </c>
    </row>
    <row r="129" spans="1:5">
      <c r="A129" s="59" t="s">
        <v>171</v>
      </c>
      <c r="B129" s="15">
        <v>45266</v>
      </c>
      <c r="C129" s="13">
        <v>0.58333333333333337</v>
      </c>
      <c r="D129" s="13">
        <v>0.62430555555555556</v>
      </c>
      <c r="E129">
        <v>8</v>
      </c>
    </row>
    <row r="130" spans="1:5">
      <c r="A130" s="59" t="s">
        <v>172</v>
      </c>
      <c r="B130" s="15">
        <v>45266</v>
      </c>
      <c r="C130" s="13">
        <v>0.625</v>
      </c>
      <c r="D130" s="13">
        <v>0.66597222222222219</v>
      </c>
      <c r="E130">
        <v>7</v>
      </c>
    </row>
    <row r="131" spans="1:5">
      <c r="A131" s="59" t="s">
        <v>173</v>
      </c>
      <c r="B131" s="15">
        <v>45266</v>
      </c>
      <c r="C131" s="13">
        <v>0.66666666666666663</v>
      </c>
      <c r="D131" s="13">
        <v>0.70763888888888893</v>
      </c>
      <c r="E131">
        <v>6</v>
      </c>
    </row>
    <row r="132" spans="1:5">
      <c r="A132" s="59" t="s">
        <v>174</v>
      </c>
      <c r="B132" s="15">
        <v>45266</v>
      </c>
      <c r="C132" s="13">
        <v>0.70833333333333337</v>
      </c>
      <c r="D132" s="13">
        <v>0.75</v>
      </c>
      <c r="E132">
        <v>4</v>
      </c>
    </row>
    <row r="133" spans="1:5">
      <c r="A133" s="59" t="s">
        <v>175</v>
      </c>
      <c r="B133" s="15">
        <v>45267</v>
      </c>
      <c r="C133" s="13">
        <v>0.375</v>
      </c>
      <c r="D133" s="13">
        <v>0.41597222222222219</v>
      </c>
      <c r="E133">
        <v>7</v>
      </c>
    </row>
    <row r="134" spans="1:5">
      <c r="A134" s="59" t="s">
        <v>176</v>
      </c>
      <c r="B134" s="15">
        <v>45267</v>
      </c>
      <c r="C134" s="13">
        <v>0.41666666666666669</v>
      </c>
      <c r="D134" s="13">
        <v>0.45763888888888887</v>
      </c>
      <c r="E134">
        <v>9</v>
      </c>
    </row>
    <row r="135" spans="1:5">
      <c r="A135" s="59" t="s">
        <v>177</v>
      </c>
      <c r="B135" s="15">
        <v>45267</v>
      </c>
      <c r="C135" s="13">
        <v>0.45833333333333331</v>
      </c>
      <c r="D135" s="13">
        <v>0.4993055555555555</v>
      </c>
      <c r="E135">
        <v>9</v>
      </c>
    </row>
    <row r="136" spans="1:5">
      <c r="A136" s="59" t="s">
        <v>178</v>
      </c>
      <c r="B136" s="15">
        <v>45267</v>
      </c>
      <c r="C136" s="13">
        <v>0.5</v>
      </c>
      <c r="D136" s="13">
        <v>0.54097222222222219</v>
      </c>
      <c r="E136">
        <v>10</v>
      </c>
    </row>
    <row r="137" spans="1:5">
      <c r="A137" s="59" t="s">
        <v>179</v>
      </c>
      <c r="B137" s="15">
        <v>45267</v>
      </c>
      <c r="C137" s="13">
        <v>0.54166666666666663</v>
      </c>
      <c r="D137" s="13">
        <v>0.58263888888888882</v>
      </c>
      <c r="E137">
        <v>8</v>
      </c>
    </row>
    <row r="138" spans="1:5">
      <c r="A138" s="59" t="s">
        <v>180</v>
      </c>
      <c r="B138" s="15">
        <v>45267</v>
      </c>
      <c r="C138" s="13">
        <v>0.58333333333333337</v>
      </c>
      <c r="D138" s="13">
        <v>0.62430555555555556</v>
      </c>
      <c r="E138">
        <v>8</v>
      </c>
    </row>
    <row r="139" spans="1:5">
      <c r="A139" s="59" t="s">
        <v>181</v>
      </c>
      <c r="B139" s="15">
        <v>45267</v>
      </c>
      <c r="C139" s="13">
        <v>0.625</v>
      </c>
      <c r="D139" s="13">
        <v>0.66597222222222219</v>
      </c>
      <c r="E139">
        <v>7</v>
      </c>
    </row>
    <row r="140" spans="1:5">
      <c r="A140" s="59" t="s">
        <v>182</v>
      </c>
      <c r="B140" s="15">
        <v>45267</v>
      </c>
      <c r="C140" s="13">
        <v>0.66666666666666663</v>
      </c>
      <c r="D140" s="13">
        <v>0.70763888888888893</v>
      </c>
      <c r="E140">
        <v>6</v>
      </c>
    </row>
    <row r="141" spans="1:5">
      <c r="A141" s="59" t="s">
        <v>183</v>
      </c>
      <c r="B141" s="15">
        <v>45267</v>
      </c>
      <c r="C141" s="13">
        <v>0.70833333333333337</v>
      </c>
      <c r="D141" s="13">
        <v>0.75</v>
      </c>
      <c r="E141">
        <v>4</v>
      </c>
    </row>
    <row r="142" spans="1:5">
      <c r="A142" s="59" t="s">
        <v>184</v>
      </c>
      <c r="B142" s="15">
        <v>45268</v>
      </c>
      <c r="C142" s="13">
        <v>0.375</v>
      </c>
      <c r="D142" s="13">
        <v>0.41597222222222219</v>
      </c>
      <c r="E142">
        <v>7</v>
      </c>
    </row>
    <row r="143" spans="1:5">
      <c r="A143" s="59" t="s">
        <v>185</v>
      </c>
      <c r="B143" s="15">
        <v>45268</v>
      </c>
      <c r="C143" s="13">
        <v>0.41666666666666669</v>
      </c>
      <c r="D143" s="13">
        <v>0.45763888888888887</v>
      </c>
      <c r="E143">
        <v>9</v>
      </c>
    </row>
    <row r="144" spans="1:5">
      <c r="A144" s="59" t="s">
        <v>186</v>
      </c>
      <c r="B144" s="15">
        <v>45268</v>
      </c>
      <c r="C144" s="13">
        <v>0.45833333333333331</v>
      </c>
      <c r="D144" s="13">
        <v>0.4993055555555555</v>
      </c>
      <c r="E144">
        <v>9</v>
      </c>
    </row>
    <row r="145" spans="1:5">
      <c r="A145" s="59" t="s">
        <v>187</v>
      </c>
      <c r="B145" s="15">
        <v>45268</v>
      </c>
      <c r="C145" s="13">
        <v>0.5</v>
      </c>
      <c r="D145" s="13">
        <v>0.54097222222222219</v>
      </c>
      <c r="E145">
        <v>10</v>
      </c>
    </row>
    <row r="146" spans="1:5">
      <c r="A146" s="59" t="s">
        <v>188</v>
      </c>
      <c r="B146" s="15">
        <v>45268</v>
      </c>
      <c r="C146" s="13">
        <v>0.54166666666666663</v>
      </c>
      <c r="D146" s="13">
        <v>0.58263888888888882</v>
      </c>
      <c r="E146">
        <v>8</v>
      </c>
    </row>
    <row r="147" spans="1:5">
      <c r="A147" s="59" t="s">
        <v>189</v>
      </c>
      <c r="B147" s="15">
        <v>45268</v>
      </c>
      <c r="C147" s="13">
        <v>0.58333333333333337</v>
      </c>
      <c r="D147" s="13">
        <v>0.62430555555555556</v>
      </c>
      <c r="E147">
        <v>8</v>
      </c>
    </row>
    <row r="148" spans="1:5">
      <c r="A148" s="59" t="s">
        <v>190</v>
      </c>
      <c r="B148" s="15">
        <v>45268</v>
      </c>
      <c r="C148" s="13">
        <v>0.625</v>
      </c>
      <c r="D148" s="13">
        <v>0.66597222222222219</v>
      </c>
      <c r="E148">
        <v>7</v>
      </c>
    </row>
    <row r="149" spans="1:5">
      <c r="A149" s="59" t="s">
        <v>191</v>
      </c>
      <c r="B149" s="15">
        <v>45268</v>
      </c>
      <c r="C149" s="13">
        <v>0.66666666666666663</v>
      </c>
      <c r="D149" s="13">
        <v>0.70763888888888893</v>
      </c>
      <c r="E149">
        <v>6</v>
      </c>
    </row>
    <row r="150" spans="1:5">
      <c r="A150" s="59" t="s">
        <v>192</v>
      </c>
      <c r="B150" s="15">
        <v>45268</v>
      </c>
      <c r="C150" s="13">
        <v>0.70833333333333337</v>
      </c>
      <c r="D150" s="13">
        <v>0.75</v>
      </c>
      <c r="E150">
        <v>4</v>
      </c>
    </row>
    <row r="151" spans="1:5">
      <c r="A151" s="59" t="s">
        <v>193</v>
      </c>
      <c r="B151" s="15">
        <v>45271</v>
      </c>
      <c r="C151" s="13">
        <v>0.375</v>
      </c>
      <c r="D151" s="13">
        <v>0.41597222222222219</v>
      </c>
      <c r="E151">
        <v>7</v>
      </c>
    </row>
    <row r="152" spans="1:5">
      <c r="A152" s="59" t="s">
        <v>194</v>
      </c>
      <c r="B152" s="15">
        <v>45271</v>
      </c>
      <c r="C152" s="13">
        <v>0.41666666666666669</v>
      </c>
      <c r="D152" s="13">
        <v>0.45763888888888887</v>
      </c>
      <c r="E152">
        <v>9</v>
      </c>
    </row>
    <row r="153" spans="1:5">
      <c r="A153" s="59" t="s">
        <v>195</v>
      </c>
      <c r="B153" s="15">
        <v>45271</v>
      </c>
      <c r="C153" s="13">
        <v>0.45833333333333331</v>
      </c>
      <c r="D153" s="13">
        <v>0.4993055555555555</v>
      </c>
      <c r="E153">
        <v>9</v>
      </c>
    </row>
    <row r="154" spans="1:5">
      <c r="A154" s="59" t="s">
        <v>196</v>
      </c>
      <c r="B154" s="15">
        <v>45271</v>
      </c>
      <c r="C154" s="13">
        <v>0.5</v>
      </c>
      <c r="D154" s="13">
        <v>0.54097222222222219</v>
      </c>
      <c r="E154">
        <v>10</v>
      </c>
    </row>
    <row r="155" spans="1:5">
      <c r="A155" s="59" t="s">
        <v>197</v>
      </c>
      <c r="B155" s="15">
        <v>45271</v>
      </c>
      <c r="C155" s="13">
        <v>0.54166666666666663</v>
      </c>
      <c r="D155" s="13">
        <v>0.58263888888888882</v>
      </c>
      <c r="E155">
        <v>8</v>
      </c>
    </row>
    <row r="156" spans="1:5">
      <c r="A156" s="59" t="s">
        <v>198</v>
      </c>
      <c r="B156" s="15">
        <v>45271</v>
      </c>
      <c r="C156" s="13">
        <v>0.58333333333333337</v>
      </c>
      <c r="D156" s="13">
        <v>0.62430555555555556</v>
      </c>
      <c r="E156">
        <v>8</v>
      </c>
    </row>
    <row r="157" spans="1:5">
      <c r="A157" s="59" t="s">
        <v>199</v>
      </c>
      <c r="B157" s="15">
        <v>45271</v>
      </c>
      <c r="C157" s="13">
        <v>0.625</v>
      </c>
      <c r="D157" s="13">
        <v>0.66597222222222219</v>
      </c>
      <c r="E157">
        <v>7</v>
      </c>
    </row>
    <row r="158" spans="1:5">
      <c r="A158" s="59" t="s">
        <v>200</v>
      </c>
      <c r="B158" s="15">
        <v>45271</v>
      </c>
      <c r="C158" s="13">
        <v>0.66666666666666663</v>
      </c>
      <c r="D158" s="13">
        <v>0.70763888888888893</v>
      </c>
      <c r="E158">
        <v>6</v>
      </c>
    </row>
    <row r="159" spans="1:5">
      <c r="A159" s="59" t="s">
        <v>201</v>
      </c>
      <c r="B159" s="15">
        <v>45271</v>
      </c>
      <c r="C159" s="13">
        <v>0.70833333333333337</v>
      </c>
      <c r="D159" s="13">
        <v>0.75</v>
      </c>
      <c r="E159">
        <v>4</v>
      </c>
    </row>
    <row r="160" spans="1:5">
      <c r="A160" s="59" t="s">
        <v>202</v>
      </c>
      <c r="B160" s="15">
        <v>45272</v>
      </c>
      <c r="C160" s="13">
        <v>0.375</v>
      </c>
      <c r="D160" s="13">
        <v>0.41597222222222219</v>
      </c>
      <c r="E160">
        <v>7</v>
      </c>
    </row>
    <row r="161" spans="1:5">
      <c r="A161" s="59" t="s">
        <v>203</v>
      </c>
      <c r="B161" s="15">
        <v>45272</v>
      </c>
      <c r="C161" s="13">
        <v>0.41666666666666669</v>
      </c>
      <c r="D161" s="13">
        <v>0.45763888888888887</v>
      </c>
      <c r="E161">
        <v>9</v>
      </c>
    </row>
    <row r="162" spans="1:5">
      <c r="A162" s="59" t="s">
        <v>204</v>
      </c>
      <c r="B162" s="15">
        <v>45272</v>
      </c>
      <c r="C162" s="13">
        <v>0.45833333333333331</v>
      </c>
      <c r="D162" s="13">
        <v>0.4993055555555555</v>
      </c>
      <c r="E162">
        <v>9</v>
      </c>
    </row>
    <row r="163" spans="1:5">
      <c r="A163" s="59" t="s">
        <v>205</v>
      </c>
      <c r="B163" s="15">
        <v>45272</v>
      </c>
      <c r="C163" s="13">
        <v>0.5</v>
      </c>
      <c r="D163" s="13">
        <v>0.54097222222222219</v>
      </c>
      <c r="E163">
        <v>10</v>
      </c>
    </row>
    <row r="164" spans="1:5">
      <c r="A164" s="59" t="s">
        <v>206</v>
      </c>
      <c r="B164" s="15">
        <v>45272</v>
      </c>
      <c r="C164" s="13">
        <v>0.54166666666666663</v>
      </c>
      <c r="D164" s="13">
        <v>0.58263888888888882</v>
      </c>
      <c r="E164">
        <v>8</v>
      </c>
    </row>
    <row r="165" spans="1:5">
      <c r="A165" s="59" t="s">
        <v>207</v>
      </c>
      <c r="B165" s="15">
        <v>45272</v>
      </c>
      <c r="C165" s="13">
        <v>0.58333333333333337</v>
      </c>
      <c r="D165" s="13">
        <v>0.62430555555555556</v>
      </c>
      <c r="E165">
        <v>8</v>
      </c>
    </row>
    <row r="166" spans="1:5">
      <c r="A166" s="59" t="s">
        <v>208</v>
      </c>
      <c r="B166" s="15">
        <v>45272</v>
      </c>
      <c r="C166" s="13">
        <v>0.625</v>
      </c>
      <c r="D166" s="13">
        <v>0.66597222222222219</v>
      </c>
      <c r="E166">
        <v>7</v>
      </c>
    </row>
    <row r="167" spans="1:5">
      <c r="A167" s="59" t="s">
        <v>209</v>
      </c>
      <c r="B167" s="15">
        <v>45272</v>
      </c>
      <c r="C167" s="13">
        <v>0.66666666666666663</v>
      </c>
      <c r="D167" s="13">
        <v>0.70763888888888893</v>
      </c>
      <c r="E167">
        <v>6</v>
      </c>
    </row>
    <row r="168" spans="1:5">
      <c r="A168" s="59" t="s">
        <v>210</v>
      </c>
      <c r="B168" s="15">
        <v>45272</v>
      </c>
      <c r="C168" s="13">
        <v>0.70833333333333337</v>
      </c>
      <c r="D168" s="13">
        <v>0.75</v>
      </c>
      <c r="E168">
        <v>4</v>
      </c>
    </row>
    <row r="169" spans="1:5">
      <c r="A169" s="59" t="s">
        <v>211</v>
      </c>
      <c r="B169" s="15">
        <v>45273</v>
      </c>
      <c r="C169" s="13">
        <v>0.375</v>
      </c>
      <c r="D169" s="13">
        <v>0.41597222222222219</v>
      </c>
      <c r="E169">
        <v>7</v>
      </c>
    </row>
    <row r="170" spans="1:5">
      <c r="A170" s="59" t="s">
        <v>212</v>
      </c>
      <c r="B170" s="15">
        <v>45273</v>
      </c>
      <c r="C170" s="13">
        <v>0.41666666666666669</v>
      </c>
      <c r="D170" s="13">
        <v>0.45763888888888887</v>
      </c>
      <c r="E170">
        <v>9</v>
      </c>
    </row>
    <row r="171" spans="1:5">
      <c r="A171" s="59" t="s">
        <v>213</v>
      </c>
      <c r="B171" s="15">
        <v>45273</v>
      </c>
      <c r="C171" s="13">
        <v>0.45833333333333331</v>
      </c>
      <c r="D171" s="13">
        <v>0.4993055555555555</v>
      </c>
      <c r="E171">
        <v>9</v>
      </c>
    </row>
    <row r="172" spans="1:5">
      <c r="A172" s="59" t="s">
        <v>414</v>
      </c>
      <c r="B172" s="15">
        <v>45273</v>
      </c>
      <c r="C172" s="13">
        <v>0.5</v>
      </c>
      <c r="D172" s="13">
        <v>0.54097222222222219</v>
      </c>
      <c r="E172">
        <v>10</v>
      </c>
    </row>
    <row r="173" spans="1:5">
      <c r="A173" s="59" t="s">
        <v>415</v>
      </c>
      <c r="B173" s="15">
        <v>45273</v>
      </c>
      <c r="C173" s="13">
        <v>0.54166666666666663</v>
      </c>
      <c r="D173" s="13">
        <v>0.58263888888888882</v>
      </c>
      <c r="E173">
        <v>8</v>
      </c>
    </row>
    <row r="174" spans="1:5">
      <c r="A174" s="59" t="s">
        <v>416</v>
      </c>
      <c r="B174" s="15">
        <v>45273</v>
      </c>
      <c r="C174" s="13">
        <v>0.58333333333333337</v>
      </c>
      <c r="D174" s="13">
        <v>0.62430555555555556</v>
      </c>
      <c r="E174">
        <v>8</v>
      </c>
    </row>
    <row r="175" spans="1:5">
      <c r="A175" s="59" t="s">
        <v>417</v>
      </c>
      <c r="B175" s="15">
        <v>45273</v>
      </c>
      <c r="C175" s="13">
        <v>0.625</v>
      </c>
      <c r="D175" s="13">
        <v>0.66597222222222219</v>
      </c>
      <c r="E175">
        <v>7</v>
      </c>
    </row>
    <row r="176" spans="1:5">
      <c r="A176" s="59" t="s">
        <v>418</v>
      </c>
      <c r="B176" s="15">
        <v>45273</v>
      </c>
      <c r="C176" s="13">
        <v>0.66666666666666663</v>
      </c>
      <c r="D176" s="13">
        <v>0.70763888888888893</v>
      </c>
      <c r="E176">
        <v>6</v>
      </c>
    </row>
    <row r="177" spans="1:5">
      <c r="A177" s="59" t="s">
        <v>419</v>
      </c>
      <c r="B177" s="15">
        <v>45273</v>
      </c>
      <c r="C177" s="13">
        <v>0.70833333333333337</v>
      </c>
      <c r="D177" s="13">
        <v>0.75</v>
      </c>
      <c r="E177">
        <v>4</v>
      </c>
    </row>
    <row r="178" spans="1:5">
      <c r="A178" s="59" t="s">
        <v>420</v>
      </c>
      <c r="B178" s="15">
        <v>45231</v>
      </c>
      <c r="C178" s="13">
        <v>0.33333333333333298</v>
      </c>
      <c r="D178" s="13">
        <v>0.374305555555556</v>
      </c>
      <c r="E178">
        <v>8</v>
      </c>
    </row>
    <row r="179" spans="1:5">
      <c r="A179" s="59" t="s">
        <v>421</v>
      </c>
      <c r="B179" s="15">
        <v>45231</v>
      </c>
      <c r="C179" s="13">
        <v>0.375</v>
      </c>
      <c r="D179" s="13">
        <v>0.41597222222222202</v>
      </c>
      <c r="E179">
        <v>7</v>
      </c>
    </row>
    <row r="180" spans="1:5">
      <c r="A180" s="59" t="s">
        <v>422</v>
      </c>
      <c r="B180" s="15">
        <v>45231</v>
      </c>
      <c r="C180" s="13">
        <v>0.41666666666666702</v>
      </c>
      <c r="D180" s="13">
        <v>0.45763888888888898</v>
      </c>
      <c r="E180">
        <v>9</v>
      </c>
    </row>
    <row r="181" spans="1:5">
      <c r="A181" s="59" t="s">
        <v>423</v>
      </c>
      <c r="B181" s="15">
        <v>45231</v>
      </c>
      <c r="C181" s="13">
        <v>0.45833333333333298</v>
      </c>
      <c r="D181" s="13">
        <v>0.499305555555556</v>
      </c>
      <c r="E181">
        <v>9</v>
      </c>
    </row>
    <row r="182" spans="1:5">
      <c r="A182" s="59" t="s">
        <v>424</v>
      </c>
      <c r="B182" s="15">
        <v>45231</v>
      </c>
      <c r="C182" s="13">
        <v>0.5</v>
      </c>
      <c r="D182" s="13">
        <v>0.54097222222222197</v>
      </c>
      <c r="E182">
        <v>10</v>
      </c>
    </row>
    <row r="183" spans="1:5">
      <c r="A183" s="59" t="s">
        <v>425</v>
      </c>
      <c r="B183" s="15">
        <v>45231</v>
      </c>
      <c r="C183" s="13">
        <v>0.54166666666666696</v>
      </c>
      <c r="D183" s="13">
        <v>0.58263888888888904</v>
      </c>
      <c r="E183">
        <v>8</v>
      </c>
    </row>
    <row r="184" spans="1:5">
      <c r="A184" s="59" t="s">
        <v>426</v>
      </c>
      <c r="B184" s="15">
        <v>45231</v>
      </c>
      <c r="C184" s="13">
        <v>0.58333333333333304</v>
      </c>
      <c r="D184" s="13">
        <v>0.624305555555556</v>
      </c>
      <c r="E184">
        <v>8</v>
      </c>
    </row>
    <row r="185" spans="1:5">
      <c r="A185" s="59" t="s">
        <v>427</v>
      </c>
      <c r="B185" s="15">
        <v>45231</v>
      </c>
      <c r="C185" s="13">
        <v>0.625</v>
      </c>
      <c r="D185" s="13">
        <v>0.66597222222222197</v>
      </c>
      <c r="E185">
        <v>7</v>
      </c>
    </row>
    <row r="186" spans="1:5">
      <c r="A186" s="59" t="s">
        <v>428</v>
      </c>
      <c r="B186" s="15">
        <v>45231</v>
      </c>
      <c r="C186" s="13">
        <v>0.66666666666666696</v>
      </c>
      <c r="D186" s="13">
        <v>0.70763888888888904</v>
      </c>
      <c r="E186">
        <v>6</v>
      </c>
    </row>
    <row r="187" spans="1:5">
      <c r="A187" s="59" t="s">
        <v>429</v>
      </c>
      <c r="B187" s="15">
        <v>45231</v>
      </c>
      <c r="C187" s="13">
        <v>0.70833333333333304</v>
      </c>
      <c r="D187" s="13">
        <v>0.75</v>
      </c>
      <c r="E187">
        <v>4</v>
      </c>
    </row>
    <row r="188" spans="1:5">
      <c r="A188" s="59" t="s">
        <v>430</v>
      </c>
      <c r="B188" s="15">
        <v>45232</v>
      </c>
      <c r="C188" s="13">
        <v>0.33333333333333298</v>
      </c>
      <c r="D188" s="13">
        <v>0.374305555555556</v>
      </c>
      <c r="E188">
        <v>8</v>
      </c>
    </row>
    <row r="189" spans="1:5">
      <c r="A189" s="59" t="s">
        <v>431</v>
      </c>
      <c r="B189" s="15">
        <v>45232</v>
      </c>
      <c r="C189" s="13">
        <v>0.375</v>
      </c>
      <c r="D189" s="13">
        <v>0.41597222222222202</v>
      </c>
      <c r="E189">
        <v>7</v>
      </c>
    </row>
    <row r="190" spans="1:5">
      <c r="A190" s="59" t="s">
        <v>432</v>
      </c>
      <c r="B190" s="15">
        <v>45232</v>
      </c>
      <c r="C190" s="13">
        <v>0.41666666666666702</v>
      </c>
      <c r="D190" s="13">
        <v>0.45763888888888898</v>
      </c>
      <c r="E190">
        <v>9</v>
      </c>
    </row>
    <row r="191" spans="1:5">
      <c r="A191" s="59" t="s">
        <v>433</v>
      </c>
      <c r="B191" s="15">
        <v>45232</v>
      </c>
      <c r="C191" s="13">
        <v>0.45833333333333298</v>
      </c>
      <c r="D191" s="13">
        <v>0.499305555555556</v>
      </c>
      <c r="E191">
        <v>9</v>
      </c>
    </row>
    <row r="192" spans="1:5">
      <c r="A192" s="59" t="s">
        <v>434</v>
      </c>
      <c r="B192" s="15">
        <v>45232</v>
      </c>
      <c r="C192" s="13">
        <v>0.5</v>
      </c>
      <c r="D192" s="13">
        <v>0.54097222222222197</v>
      </c>
      <c r="E192">
        <v>10</v>
      </c>
    </row>
    <row r="193" spans="1:5">
      <c r="A193" s="59" t="s">
        <v>435</v>
      </c>
      <c r="B193" s="15">
        <v>45232</v>
      </c>
      <c r="C193" s="13">
        <v>0.54166666666666696</v>
      </c>
      <c r="D193" s="13">
        <v>0.58263888888888904</v>
      </c>
      <c r="E193">
        <v>8</v>
      </c>
    </row>
    <row r="194" spans="1:5">
      <c r="A194" s="59" t="s">
        <v>436</v>
      </c>
      <c r="B194" s="15">
        <v>45232</v>
      </c>
      <c r="C194" s="13">
        <v>0.58333333333333304</v>
      </c>
      <c r="D194" s="13">
        <v>0.624305555555556</v>
      </c>
      <c r="E194">
        <v>8</v>
      </c>
    </row>
    <row r="195" spans="1:5">
      <c r="A195" s="59" t="s">
        <v>437</v>
      </c>
      <c r="B195" s="15">
        <v>45232</v>
      </c>
      <c r="C195" s="13">
        <v>0.625</v>
      </c>
      <c r="D195" s="13">
        <v>0.66597222222222197</v>
      </c>
      <c r="E195">
        <v>7</v>
      </c>
    </row>
    <row r="196" spans="1:5">
      <c r="A196" s="59" t="s">
        <v>438</v>
      </c>
      <c r="B196" s="15">
        <v>45232</v>
      </c>
      <c r="C196" s="13">
        <v>0.66666666666666696</v>
      </c>
      <c r="D196" s="13">
        <v>0.70763888888888904</v>
      </c>
      <c r="E196">
        <v>6</v>
      </c>
    </row>
    <row r="197" spans="1:5">
      <c r="A197" s="59" t="s">
        <v>439</v>
      </c>
      <c r="B197" s="15">
        <v>45232</v>
      </c>
      <c r="C197" s="13">
        <v>0.70833333333333304</v>
      </c>
      <c r="D197" s="13">
        <v>0.75</v>
      </c>
      <c r="E197">
        <v>4</v>
      </c>
    </row>
    <row r="198" spans="1:5">
      <c r="A198" s="59" t="s">
        <v>440</v>
      </c>
      <c r="B198" s="15">
        <v>45233</v>
      </c>
      <c r="C198" s="13">
        <v>0.33333333333333298</v>
      </c>
      <c r="D198" s="13">
        <v>0.374305555555556</v>
      </c>
      <c r="E198">
        <v>8</v>
      </c>
    </row>
    <row r="199" spans="1:5">
      <c r="A199" s="59" t="s">
        <v>441</v>
      </c>
      <c r="B199" s="15">
        <v>45233</v>
      </c>
      <c r="C199" s="13">
        <v>0.375</v>
      </c>
      <c r="D199" s="13">
        <v>0.41597222222222202</v>
      </c>
      <c r="E199">
        <v>7</v>
      </c>
    </row>
    <row r="200" spans="1:5">
      <c r="A200" s="59" t="s">
        <v>442</v>
      </c>
      <c r="B200" s="15">
        <v>45233</v>
      </c>
      <c r="C200" s="13">
        <v>0.41666666666666702</v>
      </c>
      <c r="D200" s="13">
        <v>0.45763888888888898</v>
      </c>
      <c r="E200">
        <v>9</v>
      </c>
    </row>
    <row r="201" spans="1:5">
      <c r="A201" s="59" t="s">
        <v>443</v>
      </c>
      <c r="B201" s="15">
        <v>45233</v>
      </c>
      <c r="C201" s="13">
        <v>0.45833333333333298</v>
      </c>
      <c r="D201" s="13">
        <v>0.499305555555556</v>
      </c>
      <c r="E201">
        <v>9</v>
      </c>
    </row>
    <row r="202" spans="1:5">
      <c r="A202" s="59" t="s">
        <v>444</v>
      </c>
      <c r="B202" s="15">
        <v>45233</v>
      </c>
      <c r="C202" s="13">
        <v>0.5</v>
      </c>
      <c r="D202" s="13">
        <v>0.54097222222222197</v>
      </c>
      <c r="E202">
        <v>10</v>
      </c>
    </row>
    <row r="203" spans="1:5">
      <c r="A203" s="59" t="s">
        <v>445</v>
      </c>
      <c r="B203" s="15">
        <v>45233</v>
      </c>
      <c r="C203" s="13">
        <v>0.54166666666666696</v>
      </c>
      <c r="D203" s="13">
        <v>0.58263888888888904</v>
      </c>
      <c r="E203">
        <v>8</v>
      </c>
    </row>
    <row r="204" spans="1:5">
      <c r="A204" s="59" t="s">
        <v>446</v>
      </c>
      <c r="B204" s="15">
        <v>45233</v>
      </c>
      <c r="C204" s="13">
        <v>0.58333333333333304</v>
      </c>
      <c r="D204" s="13">
        <v>0.624305555555556</v>
      </c>
      <c r="E204">
        <v>8</v>
      </c>
    </row>
    <row r="205" spans="1:5">
      <c r="A205" s="59" t="s">
        <v>447</v>
      </c>
      <c r="B205" s="15">
        <v>45233</v>
      </c>
      <c r="C205" s="13">
        <v>0.625</v>
      </c>
      <c r="D205" s="13">
        <v>0.66597222222222197</v>
      </c>
      <c r="E205">
        <v>7</v>
      </c>
    </row>
    <row r="206" spans="1:5">
      <c r="A206" s="59" t="s">
        <v>448</v>
      </c>
      <c r="B206" s="15">
        <v>45233</v>
      </c>
      <c r="C206" s="13">
        <v>0.66666666666666696</v>
      </c>
      <c r="D206" s="13">
        <v>0.70763888888888904</v>
      </c>
      <c r="E206">
        <v>6</v>
      </c>
    </row>
    <row r="207" spans="1:5">
      <c r="A207" s="59" t="s">
        <v>449</v>
      </c>
      <c r="B207" s="15">
        <v>45233</v>
      </c>
      <c r="C207" s="13">
        <v>0.70833333333333304</v>
      </c>
      <c r="D207" s="13">
        <v>0.75</v>
      </c>
      <c r="E207">
        <v>4</v>
      </c>
    </row>
    <row r="208" spans="1:5">
      <c r="A208" s="59" t="s">
        <v>450</v>
      </c>
      <c r="B208" s="15">
        <v>45236</v>
      </c>
      <c r="C208" s="13">
        <v>0.33333333333333298</v>
      </c>
      <c r="D208" s="13">
        <v>0.374305555555556</v>
      </c>
      <c r="E208">
        <v>8</v>
      </c>
    </row>
    <row r="209" spans="1:5">
      <c r="A209" s="59" t="s">
        <v>451</v>
      </c>
      <c r="B209" s="15">
        <v>45236</v>
      </c>
      <c r="C209" s="13">
        <v>0.375</v>
      </c>
      <c r="D209" s="13">
        <v>0.41597222222222202</v>
      </c>
      <c r="E209">
        <v>7</v>
      </c>
    </row>
    <row r="210" spans="1:5">
      <c r="A210" s="59" t="s">
        <v>452</v>
      </c>
      <c r="B210" s="15">
        <v>45236</v>
      </c>
      <c r="C210" s="13">
        <v>0.41666666666666702</v>
      </c>
      <c r="D210" s="13">
        <v>0.45763888888888898</v>
      </c>
      <c r="E210">
        <v>9</v>
      </c>
    </row>
    <row r="211" spans="1:5">
      <c r="A211" s="59" t="s">
        <v>453</v>
      </c>
      <c r="B211" s="15">
        <v>45236</v>
      </c>
      <c r="C211" s="13">
        <v>0.45833333333333298</v>
      </c>
      <c r="D211" s="13">
        <v>0.499305555555556</v>
      </c>
      <c r="E211">
        <v>9</v>
      </c>
    </row>
    <row r="212" spans="1:5">
      <c r="A212" s="59" t="s">
        <v>454</v>
      </c>
      <c r="B212" s="15">
        <v>45236</v>
      </c>
      <c r="C212" s="13">
        <v>0.5</v>
      </c>
      <c r="D212" s="13">
        <v>0.54097222222222197</v>
      </c>
      <c r="E212">
        <v>10</v>
      </c>
    </row>
    <row r="213" spans="1:5">
      <c r="A213" s="59" t="s">
        <v>455</v>
      </c>
      <c r="B213" s="15">
        <v>45236</v>
      </c>
      <c r="C213" s="13">
        <v>0.54166666666666696</v>
      </c>
      <c r="D213" s="13">
        <v>0.58263888888888904</v>
      </c>
      <c r="E213">
        <v>8</v>
      </c>
    </row>
    <row r="214" spans="1:5">
      <c r="A214" s="59" t="s">
        <v>456</v>
      </c>
      <c r="B214" s="15">
        <v>45236</v>
      </c>
      <c r="C214" s="13">
        <v>0.58333333333333304</v>
      </c>
      <c r="D214" s="13">
        <v>0.624305555555556</v>
      </c>
      <c r="E214">
        <v>8</v>
      </c>
    </row>
    <row r="215" spans="1:5">
      <c r="A215" s="59" t="s">
        <v>457</v>
      </c>
      <c r="B215" s="15">
        <v>45236</v>
      </c>
      <c r="C215" s="13">
        <v>0.625</v>
      </c>
      <c r="D215" s="13">
        <v>0.66597222222222197</v>
      </c>
      <c r="E215">
        <v>7</v>
      </c>
    </row>
    <row r="216" spans="1:5">
      <c r="A216" s="59" t="s">
        <v>458</v>
      </c>
      <c r="B216" s="15">
        <v>45236</v>
      </c>
      <c r="C216" s="13">
        <v>0.66666666666666696</v>
      </c>
      <c r="D216" s="13">
        <v>0.70763888888888904</v>
      </c>
      <c r="E216">
        <v>6</v>
      </c>
    </row>
    <row r="217" spans="1:5">
      <c r="A217" s="59" t="s">
        <v>459</v>
      </c>
      <c r="B217" s="15">
        <v>45236</v>
      </c>
      <c r="C217" s="13">
        <v>0.70833333333333304</v>
      </c>
      <c r="D217" s="13">
        <v>0.75</v>
      </c>
      <c r="E217">
        <v>4</v>
      </c>
    </row>
    <row r="218" spans="1:5">
      <c r="A218" s="59" t="s">
        <v>460</v>
      </c>
      <c r="B218" s="15">
        <v>45237</v>
      </c>
      <c r="C218" s="13">
        <v>0.33333333333333298</v>
      </c>
      <c r="D218" s="13">
        <v>0.374305555555556</v>
      </c>
      <c r="E218">
        <v>8</v>
      </c>
    </row>
    <row r="219" spans="1:5">
      <c r="A219" s="59" t="s">
        <v>461</v>
      </c>
      <c r="B219" s="15">
        <v>45237</v>
      </c>
      <c r="C219" s="13">
        <v>0.375</v>
      </c>
      <c r="D219" s="13">
        <v>0.41597222222222202</v>
      </c>
      <c r="E219">
        <v>7</v>
      </c>
    </row>
    <row r="220" spans="1:5">
      <c r="A220" s="59" t="s">
        <v>462</v>
      </c>
      <c r="B220" s="15">
        <v>45237</v>
      </c>
      <c r="C220" s="13">
        <v>0.41666666666666702</v>
      </c>
      <c r="D220" s="13">
        <v>0.45763888888888898</v>
      </c>
      <c r="E220">
        <v>9</v>
      </c>
    </row>
    <row r="221" spans="1:5">
      <c r="A221" s="59" t="s">
        <v>463</v>
      </c>
      <c r="B221" s="15">
        <v>45237</v>
      </c>
      <c r="C221" s="13">
        <v>0.45833333333333298</v>
      </c>
      <c r="D221" s="13">
        <v>0.499305555555556</v>
      </c>
      <c r="E221">
        <v>9</v>
      </c>
    </row>
    <row r="222" spans="1:5">
      <c r="A222" s="59" t="s">
        <v>464</v>
      </c>
      <c r="B222" s="15">
        <v>45237</v>
      </c>
      <c r="C222" s="13">
        <v>0.5</v>
      </c>
      <c r="D222" s="13">
        <v>0.54097222222222197</v>
      </c>
      <c r="E222">
        <v>10</v>
      </c>
    </row>
    <row r="223" spans="1:5">
      <c r="A223" s="59" t="s">
        <v>465</v>
      </c>
      <c r="B223" s="15">
        <v>45237</v>
      </c>
      <c r="C223" s="13">
        <v>0.54166666666666696</v>
      </c>
      <c r="D223" s="13">
        <v>0.58263888888888904</v>
      </c>
      <c r="E223">
        <v>8</v>
      </c>
    </row>
    <row r="224" spans="1:5">
      <c r="A224" s="59" t="s">
        <v>466</v>
      </c>
      <c r="B224" s="15">
        <v>45237</v>
      </c>
      <c r="C224" s="13">
        <v>0.58333333333333304</v>
      </c>
      <c r="D224" s="13">
        <v>0.624305555555556</v>
      </c>
      <c r="E224">
        <v>8</v>
      </c>
    </row>
    <row r="225" spans="1:5">
      <c r="A225" s="59" t="s">
        <v>467</v>
      </c>
      <c r="B225" s="15">
        <v>45237</v>
      </c>
      <c r="C225" s="13">
        <v>0.625</v>
      </c>
      <c r="D225" s="13">
        <v>0.66597222222222197</v>
      </c>
      <c r="E225">
        <v>7</v>
      </c>
    </row>
    <row r="226" spans="1:5">
      <c r="A226" s="59" t="s">
        <v>468</v>
      </c>
      <c r="B226" s="15">
        <v>45237</v>
      </c>
      <c r="C226" s="13">
        <v>0.66666666666666696</v>
      </c>
      <c r="D226" s="13">
        <v>0.70763888888888904</v>
      </c>
      <c r="E226">
        <v>6</v>
      </c>
    </row>
    <row r="227" spans="1:5">
      <c r="A227" s="59" t="s">
        <v>469</v>
      </c>
      <c r="B227" s="15">
        <v>45237</v>
      </c>
      <c r="C227" s="13">
        <v>0.70833333333333304</v>
      </c>
      <c r="D227" s="13">
        <v>0.75</v>
      </c>
      <c r="E227">
        <v>4</v>
      </c>
    </row>
    <row r="228" spans="1:5">
      <c r="A228" s="59" t="s">
        <v>470</v>
      </c>
      <c r="B228" s="15">
        <v>45238</v>
      </c>
      <c r="C228" s="13">
        <v>0.33333333333333298</v>
      </c>
      <c r="D228" s="13">
        <v>0.374305555555556</v>
      </c>
      <c r="E228">
        <v>8</v>
      </c>
    </row>
    <row r="229" spans="1:5">
      <c r="A229" s="59" t="s">
        <v>471</v>
      </c>
      <c r="B229" s="15">
        <v>45238</v>
      </c>
      <c r="C229" s="13">
        <v>0.375</v>
      </c>
      <c r="D229" s="13">
        <v>0.41597222222222202</v>
      </c>
      <c r="E229">
        <v>7</v>
      </c>
    </row>
    <row r="230" spans="1:5">
      <c r="A230" s="59" t="s">
        <v>472</v>
      </c>
      <c r="B230" s="15">
        <v>45238</v>
      </c>
      <c r="C230" s="13">
        <v>0.41666666666666702</v>
      </c>
      <c r="D230" s="13">
        <v>0.45763888888888898</v>
      </c>
      <c r="E230">
        <v>9</v>
      </c>
    </row>
    <row r="231" spans="1:5">
      <c r="A231" s="59" t="s">
        <v>473</v>
      </c>
      <c r="B231" s="15">
        <v>45238</v>
      </c>
      <c r="C231" s="13">
        <v>0.45833333333333298</v>
      </c>
      <c r="D231" s="13">
        <v>0.499305555555556</v>
      </c>
      <c r="E231">
        <v>9</v>
      </c>
    </row>
    <row r="232" spans="1:5">
      <c r="A232" s="59" t="s">
        <v>474</v>
      </c>
      <c r="B232" s="15">
        <v>45238</v>
      </c>
      <c r="C232" s="13">
        <v>0.5</v>
      </c>
      <c r="D232" s="13">
        <v>0.54097222222222197</v>
      </c>
      <c r="E232">
        <v>10</v>
      </c>
    </row>
    <row r="233" spans="1:5">
      <c r="A233" s="59" t="s">
        <v>475</v>
      </c>
      <c r="B233" s="15">
        <v>45238</v>
      </c>
      <c r="C233" s="13">
        <v>0.54166666666666696</v>
      </c>
      <c r="D233" s="13">
        <v>0.58263888888888904</v>
      </c>
      <c r="E233">
        <v>8</v>
      </c>
    </row>
    <row r="234" spans="1:5">
      <c r="A234" s="59" t="s">
        <v>476</v>
      </c>
      <c r="B234" s="15">
        <v>45238</v>
      </c>
      <c r="C234" s="13">
        <v>0.58333333333333304</v>
      </c>
      <c r="D234" s="13">
        <v>0.624305555555556</v>
      </c>
      <c r="E234">
        <v>8</v>
      </c>
    </row>
    <row r="235" spans="1:5">
      <c r="A235" s="59" t="s">
        <v>477</v>
      </c>
      <c r="B235" s="15">
        <v>45238</v>
      </c>
      <c r="C235" s="13">
        <v>0.625</v>
      </c>
      <c r="D235" s="13">
        <v>0.66597222222222197</v>
      </c>
      <c r="E235">
        <v>7</v>
      </c>
    </row>
    <row r="236" spans="1:5">
      <c r="A236" s="59" t="s">
        <v>478</v>
      </c>
      <c r="B236" s="15">
        <v>45238</v>
      </c>
      <c r="C236" s="13">
        <v>0.66666666666666696</v>
      </c>
      <c r="D236" s="13">
        <v>0.70763888888888904</v>
      </c>
      <c r="E236">
        <v>6</v>
      </c>
    </row>
    <row r="237" spans="1:5">
      <c r="A237" s="59" t="s">
        <v>479</v>
      </c>
      <c r="B237" s="15">
        <v>45238</v>
      </c>
      <c r="C237" s="13">
        <v>0.70833333333333304</v>
      </c>
      <c r="D237" s="13">
        <v>0.75</v>
      </c>
      <c r="E237">
        <v>4</v>
      </c>
    </row>
    <row r="238" spans="1:5">
      <c r="A238" s="59" t="s">
        <v>480</v>
      </c>
      <c r="B238" s="15">
        <v>45239</v>
      </c>
      <c r="C238" s="13">
        <v>0.33333333333333298</v>
      </c>
      <c r="D238" s="13">
        <v>0.374305555555556</v>
      </c>
      <c r="E238">
        <v>8</v>
      </c>
    </row>
    <row r="239" spans="1:5">
      <c r="A239" s="59" t="s">
        <v>481</v>
      </c>
      <c r="B239" s="15">
        <v>45239</v>
      </c>
      <c r="C239" s="13">
        <v>0.375</v>
      </c>
      <c r="D239" s="13">
        <v>0.41597222222222202</v>
      </c>
      <c r="E239">
        <v>7</v>
      </c>
    </row>
    <row r="240" spans="1:5">
      <c r="A240" s="59" t="s">
        <v>482</v>
      </c>
      <c r="B240" s="15">
        <v>45239</v>
      </c>
      <c r="C240" s="13">
        <v>0.41666666666666702</v>
      </c>
      <c r="D240" s="13">
        <v>0.45763888888888898</v>
      </c>
      <c r="E240">
        <v>9</v>
      </c>
    </row>
    <row r="241" spans="1:5">
      <c r="A241" s="59" t="s">
        <v>483</v>
      </c>
      <c r="B241" s="15">
        <v>45239</v>
      </c>
      <c r="C241" s="13">
        <v>0.45833333333333298</v>
      </c>
      <c r="D241" s="13">
        <v>0.499305555555556</v>
      </c>
      <c r="E241">
        <v>9</v>
      </c>
    </row>
    <row r="242" spans="1:5">
      <c r="A242" s="59" t="s">
        <v>484</v>
      </c>
      <c r="B242" s="15">
        <v>45239</v>
      </c>
      <c r="C242" s="13">
        <v>0.5</v>
      </c>
      <c r="D242" s="13">
        <v>0.54097222222222197</v>
      </c>
      <c r="E242">
        <v>10</v>
      </c>
    </row>
    <row r="243" spans="1:5">
      <c r="A243" s="59" t="s">
        <v>485</v>
      </c>
      <c r="B243" s="15">
        <v>45239</v>
      </c>
      <c r="C243" s="13">
        <v>0.54166666666666696</v>
      </c>
      <c r="D243" s="13">
        <v>0.58263888888888904</v>
      </c>
      <c r="E243">
        <v>8</v>
      </c>
    </row>
    <row r="244" spans="1:5">
      <c r="A244" s="59" t="s">
        <v>486</v>
      </c>
      <c r="B244" s="15">
        <v>45239</v>
      </c>
      <c r="C244" s="13">
        <v>0.58333333333333304</v>
      </c>
      <c r="D244" s="13">
        <v>0.624305555555556</v>
      </c>
      <c r="E244">
        <v>8</v>
      </c>
    </row>
    <row r="245" spans="1:5">
      <c r="A245" s="59" t="s">
        <v>487</v>
      </c>
      <c r="B245" s="15">
        <v>45239</v>
      </c>
      <c r="C245" s="13">
        <v>0.625</v>
      </c>
      <c r="D245" s="13">
        <v>0.66597222222222197</v>
      </c>
      <c r="E245">
        <v>7</v>
      </c>
    </row>
    <row r="246" spans="1:5">
      <c r="A246" s="59" t="s">
        <v>488</v>
      </c>
      <c r="B246" s="15">
        <v>45239</v>
      </c>
      <c r="C246" s="13">
        <v>0.66666666666666696</v>
      </c>
      <c r="D246" s="13">
        <v>0.70763888888888904</v>
      </c>
      <c r="E246">
        <v>6</v>
      </c>
    </row>
    <row r="247" spans="1:5">
      <c r="A247" s="59" t="s">
        <v>489</v>
      </c>
      <c r="B247" s="15">
        <v>45239</v>
      </c>
      <c r="C247" s="13">
        <v>0.70833333333333304</v>
      </c>
      <c r="D247" s="13">
        <v>0.75</v>
      </c>
      <c r="E247">
        <v>4</v>
      </c>
    </row>
    <row r="248" spans="1:5">
      <c r="A248" s="59" t="s">
        <v>490</v>
      </c>
      <c r="B248" s="15">
        <v>45240</v>
      </c>
      <c r="C248" s="13">
        <v>0.33333333333333298</v>
      </c>
      <c r="D248" s="13">
        <v>0.374305555555556</v>
      </c>
      <c r="E248">
        <v>8</v>
      </c>
    </row>
    <row r="249" spans="1:5">
      <c r="A249" s="59" t="s">
        <v>491</v>
      </c>
      <c r="B249" s="15">
        <v>45240</v>
      </c>
      <c r="C249" s="13">
        <v>0.375</v>
      </c>
      <c r="D249" s="13">
        <v>0.41597222222222202</v>
      </c>
      <c r="E249">
        <v>7</v>
      </c>
    </row>
    <row r="250" spans="1:5">
      <c r="A250" s="59" t="s">
        <v>492</v>
      </c>
      <c r="B250" s="15">
        <v>45240</v>
      </c>
      <c r="C250" s="13">
        <v>0.41666666666666702</v>
      </c>
      <c r="D250" s="13">
        <v>0.45763888888888898</v>
      </c>
      <c r="E250">
        <v>9</v>
      </c>
    </row>
    <row r="251" spans="1:5">
      <c r="A251" s="59" t="s">
        <v>493</v>
      </c>
      <c r="B251" s="15">
        <v>45240</v>
      </c>
      <c r="C251" s="13">
        <v>0.45833333333333298</v>
      </c>
      <c r="D251" s="13">
        <v>0.499305555555556</v>
      </c>
      <c r="E251">
        <v>9</v>
      </c>
    </row>
    <row r="252" spans="1:5">
      <c r="A252" s="59" t="s">
        <v>494</v>
      </c>
      <c r="B252" s="15">
        <v>45240</v>
      </c>
      <c r="C252" s="13">
        <v>0.5</v>
      </c>
      <c r="D252" s="13">
        <v>0.54097222222222197</v>
      </c>
      <c r="E252">
        <v>10</v>
      </c>
    </row>
    <row r="253" spans="1:5">
      <c r="A253" s="59" t="s">
        <v>495</v>
      </c>
      <c r="B253" s="15">
        <v>45240</v>
      </c>
      <c r="C253" s="13">
        <v>0.54166666666666696</v>
      </c>
      <c r="D253" s="13">
        <v>0.58263888888888904</v>
      </c>
      <c r="E253">
        <v>8</v>
      </c>
    </row>
    <row r="254" spans="1:5">
      <c r="A254" s="59" t="s">
        <v>496</v>
      </c>
      <c r="B254" s="15">
        <v>45240</v>
      </c>
      <c r="C254" s="13">
        <v>0.58333333333333304</v>
      </c>
      <c r="D254" s="13">
        <v>0.624305555555556</v>
      </c>
      <c r="E254">
        <v>8</v>
      </c>
    </row>
    <row r="255" spans="1:5">
      <c r="A255" s="59" t="s">
        <v>497</v>
      </c>
      <c r="B255" s="15">
        <v>45240</v>
      </c>
      <c r="C255" s="13">
        <v>0.625</v>
      </c>
      <c r="D255" s="13">
        <v>0.66597222222222197</v>
      </c>
      <c r="E255">
        <v>7</v>
      </c>
    </row>
    <row r="256" spans="1:5">
      <c r="A256" s="59" t="s">
        <v>498</v>
      </c>
      <c r="B256" s="15">
        <v>45240</v>
      </c>
      <c r="C256" s="13">
        <v>0.66666666666666696</v>
      </c>
      <c r="D256" s="13">
        <v>0.70763888888888904</v>
      </c>
      <c r="E256">
        <v>6</v>
      </c>
    </row>
    <row r="257" spans="1:5">
      <c r="A257" s="59" t="s">
        <v>499</v>
      </c>
      <c r="B257" s="15">
        <v>45240</v>
      </c>
      <c r="C257" s="13">
        <v>0.70833333333333304</v>
      </c>
      <c r="D257" s="13">
        <v>0.75</v>
      </c>
      <c r="E257">
        <v>4</v>
      </c>
    </row>
    <row r="258" spans="1:5">
      <c r="A258" s="59" t="s">
        <v>500</v>
      </c>
      <c r="B258" s="15">
        <v>45243</v>
      </c>
      <c r="C258" s="13">
        <v>0.33333333333333298</v>
      </c>
      <c r="D258" s="13">
        <v>0.374305555555556</v>
      </c>
      <c r="E258">
        <v>8</v>
      </c>
    </row>
    <row r="259" spans="1:5">
      <c r="A259" s="59" t="s">
        <v>501</v>
      </c>
      <c r="B259" s="15">
        <v>45243</v>
      </c>
      <c r="C259" s="13">
        <v>0.375</v>
      </c>
      <c r="D259" s="13">
        <v>0.41597222222222202</v>
      </c>
      <c r="E259">
        <v>7</v>
      </c>
    </row>
    <row r="260" spans="1:5">
      <c r="A260" s="59" t="s">
        <v>502</v>
      </c>
      <c r="B260" s="15">
        <v>45243</v>
      </c>
      <c r="C260" s="13">
        <v>0.41666666666666702</v>
      </c>
      <c r="D260" s="13">
        <v>0.45763888888888898</v>
      </c>
      <c r="E260">
        <v>9</v>
      </c>
    </row>
    <row r="261" spans="1:5">
      <c r="A261" s="59" t="s">
        <v>503</v>
      </c>
      <c r="B261" s="15">
        <v>45243</v>
      </c>
      <c r="C261" s="13">
        <v>0.45833333333333298</v>
      </c>
      <c r="D261" s="13">
        <v>0.499305555555556</v>
      </c>
      <c r="E261">
        <v>9</v>
      </c>
    </row>
    <row r="262" spans="1:5">
      <c r="A262" s="59" t="s">
        <v>504</v>
      </c>
      <c r="B262" s="15">
        <v>45243</v>
      </c>
      <c r="C262" s="13">
        <v>0.5</v>
      </c>
      <c r="D262" s="13">
        <v>0.54097222222222197</v>
      </c>
      <c r="E262">
        <v>10</v>
      </c>
    </row>
    <row r="263" spans="1:5">
      <c r="A263" s="59" t="s">
        <v>505</v>
      </c>
      <c r="B263" s="15">
        <v>45243</v>
      </c>
      <c r="C263" s="13">
        <v>0.54166666666666696</v>
      </c>
      <c r="D263" s="13">
        <v>0.58263888888888904</v>
      </c>
      <c r="E263">
        <v>8</v>
      </c>
    </row>
    <row r="264" spans="1:5">
      <c r="A264" s="59" t="s">
        <v>506</v>
      </c>
      <c r="B264" s="15">
        <v>45243</v>
      </c>
      <c r="C264" s="13">
        <v>0.58333333333333304</v>
      </c>
      <c r="D264" s="13">
        <v>0.624305555555556</v>
      </c>
      <c r="E264">
        <v>8</v>
      </c>
    </row>
    <row r="265" spans="1:5">
      <c r="A265" s="59" t="s">
        <v>507</v>
      </c>
      <c r="B265" s="15">
        <v>45243</v>
      </c>
      <c r="C265" s="13">
        <v>0.625</v>
      </c>
      <c r="D265" s="13">
        <v>0.66597222222222197</v>
      </c>
      <c r="E265">
        <v>7</v>
      </c>
    </row>
    <row r="266" spans="1:5">
      <c r="A266" s="59" t="s">
        <v>508</v>
      </c>
      <c r="B266" s="15">
        <v>45243</v>
      </c>
      <c r="C266" s="13">
        <v>0.66666666666666696</v>
      </c>
      <c r="D266" s="13">
        <v>0.70763888888888904</v>
      </c>
      <c r="E266">
        <v>6</v>
      </c>
    </row>
    <row r="267" spans="1:5">
      <c r="A267" s="59" t="s">
        <v>509</v>
      </c>
      <c r="B267" s="15">
        <v>45243</v>
      </c>
      <c r="C267" s="13">
        <v>0.70833333333333304</v>
      </c>
      <c r="D267" s="13">
        <v>0.75</v>
      </c>
      <c r="E267">
        <v>4</v>
      </c>
    </row>
    <row r="268" spans="1:5">
      <c r="A268" s="59" t="s">
        <v>510</v>
      </c>
      <c r="B268" s="15">
        <v>45244</v>
      </c>
      <c r="C268" s="13">
        <v>0.33333333333333298</v>
      </c>
      <c r="D268" s="13">
        <v>0.374305555555556</v>
      </c>
      <c r="E268">
        <v>8</v>
      </c>
    </row>
    <row r="269" spans="1:5">
      <c r="A269" s="59" t="s">
        <v>511</v>
      </c>
      <c r="B269" s="15">
        <v>45244</v>
      </c>
      <c r="C269" s="13">
        <v>0.375</v>
      </c>
      <c r="D269" s="13">
        <v>0.41597222222222202</v>
      </c>
      <c r="E269">
        <v>7</v>
      </c>
    </row>
    <row r="270" spans="1:5">
      <c r="A270" s="59" t="s">
        <v>512</v>
      </c>
      <c r="B270" s="15">
        <v>45244</v>
      </c>
      <c r="C270" s="13">
        <v>0.41666666666666702</v>
      </c>
      <c r="D270" s="13">
        <v>0.45763888888888898</v>
      </c>
      <c r="E270">
        <v>9</v>
      </c>
    </row>
    <row r="271" spans="1:5">
      <c r="A271" s="59" t="s">
        <v>513</v>
      </c>
      <c r="B271" s="15">
        <v>45244</v>
      </c>
      <c r="C271" s="13">
        <v>0.45833333333333298</v>
      </c>
      <c r="D271" s="13">
        <v>0.499305555555556</v>
      </c>
      <c r="E271">
        <v>9</v>
      </c>
    </row>
    <row r="272" spans="1:5">
      <c r="A272" s="59" t="s">
        <v>514</v>
      </c>
      <c r="B272" s="15">
        <v>45244</v>
      </c>
      <c r="C272" s="13">
        <v>0.5</v>
      </c>
      <c r="D272" s="13">
        <v>0.54097222222222197</v>
      </c>
      <c r="E272">
        <v>10</v>
      </c>
    </row>
    <row r="273" spans="1:5">
      <c r="A273" s="59" t="s">
        <v>515</v>
      </c>
      <c r="B273" s="15">
        <v>45244</v>
      </c>
      <c r="C273" s="13">
        <v>0.54166666666666696</v>
      </c>
      <c r="D273" s="13">
        <v>0.58263888888888904</v>
      </c>
      <c r="E273">
        <v>8</v>
      </c>
    </row>
    <row r="274" spans="1:5">
      <c r="A274" s="59" t="s">
        <v>516</v>
      </c>
      <c r="B274" s="15">
        <v>45244</v>
      </c>
      <c r="C274" s="13">
        <v>0.58333333333333304</v>
      </c>
      <c r="D274" s="13">
        <v>0.624305555555556</v>
      </c>
      <c r="E274">
        <v>8</v>
      </c>
    </row>
    <row r="275" spans="1:5">
      <c r="A275" s="59" t="s">
        <v>517</v>
      </c>
      <c r="B275" s="15">
        <v>45244</v>
      </c>
      <c r="C275" s="13">
        <v>0.625</v>
      </c>
      <c r="D275" s="13">
        <v>0.66597222222222197</v>
      </c>
      <c r="E275">
        <v>7</v>
      </c>
    </row>
    <row r="276" spans="1:5">
      <c r="A276" s="59" t="s">
        <v>518</v>
      </c>
      <c r="B276" s="15">
        <v>45244</v>
      </c>
      <c r="C276" s="13">
        <v>0.66666666666666696</v>
      </c>
      <c r="D276" s="13">
        <v>0.70763888888888904</v>
      </c>
      <c r="E276">
        <v>6</v>
      </c>
    </row>
    <row r="277" spans="1:5">
      <c r="A277" s="59" t="s">
        <v>519</v>
      </c>
      <c r="B277" s="15">
        <v>45244</v>
      </c>
      <c r="C277" s="13">
        <v>0.70833333333333304</v>
      </c>
      <c r="D277" s="13">
        <v>0.75</v>
      </c>
      <c r="E277">
        <v>4</v>
      </c>
    </row>
    <row r="278" spans="1:5">
      <c r="A278" s="59" t="s">
        <v>520</v>
      </c>
      <c r="B278" s="15">
        <v>45245</v>
      </c>
      <c r="C278" s="13">
        <v>0.33333333333333298</v>
      </c>
      <c r="D278" s="13">
        <v>0.374305555555556</v>
      </c>
      <c r="E278">
        <v>8</v>
      </c>
    </row>
    <row r="279" spans="1:5">
      <c r="A279" s="59" t="s">
        <v>521</v>
      </c>
      <c r="B279" s="15">
        <v>45245</v>
      </c>
      <c r="C279" s="13">
        <v>0.375</v>
      </c>
      <c r="D279" s="13">
        <v>0.41597222222222202</v>
      </c>
      <c r="E279">
        <v>7</v>
      </c>
    </row>
    <row r="280" spans="1:5">
      <c r="A280" s="59" t="s">
        <v>522</v>
      </c>
      <c r="B280" s="15">
        <v>45245</v>
      </c>
      <c r="C280" s="13">
        <v>0.41666666666666702</v>
      </c>
      <c r="D280" s="13">
        <v>0.45763888888888898</v>
      </c>
      <c r="E280">
        <v>9</v>
      </c>
    </row>
    <row r="281" spans="1:5">
      <c r="A281" s="59" t="s">
        <v>523</v>
      </c>
      <c r="B281" s="15">
        <v>45245</v>
      </c>
      <c r="C281" s="13">
        <v>0.45833333333333298</v>
      </c>
      <c r="D281" s="13">
        <v>0.499305555555556</v>
      </c>
      <c r="E281">
        <v>9</v>
      </c>
    </row>
    <row r="282" spans="1:5">
      <c r="A282" s="59" t="s">
        <v>524</v>
      </c>
      <c r="B282" s="15">
        <v>45245</v>
      </c>
      <c r="C282" s="13">
        <v>0.5</v>
      </c>
      <c r="D282" s="13">
        <v>0.54097222222222197</v>
      </c>
      <c r="E282">
        <v>10</v>
      </c>
    </row>
    <row r="283" spans="1:5">
      <c r="A283" s="59" t="s">
        <v>525</v>
      </c>
      <c r="B283" s="15">
        <v>45245</v>
      </c>
      <c r="C283" s="13">
        <v>0.54166666666666696</v>
      </c>
      <c r="D283" s="13">
        <v>0.58263888888888904</v>
      </c>
      <c r="E283">
        <v>8</v>
      </c>
    </row>
    <row r="284" spans="1:5">
      <c r="A284" s="59" t="s">
        <v>526</v>
      </c>
      <c r="B284" s="15">
        <v>45245</v>
      </c>
      <c r="C284" s="13">
        <v>0.58333333333333304</v>
      </c>
      <c r="D284" s="13">
        <v>0.624305555555556</v>
      </c>
      <c r="E284">
        <v>8</v>
      </c>
    </row>
    <row r="285" spans="1:5">
      <c r="A285" s="59" t="s">
        <v>527</v>
      </c>
      <c r="B285" s="15">
        <v>45245</v>
      </c>
      <c r="C285" s="13">
        <v>0.625</v>
      </c>
      <c r="D285" s="13">
        <v>0.66597222222222197</v>
      </c>
      <c r="E285">
        <v>7</v>
      </c>
    </row>
    <row r="286" spans="1:5">
      <c r="A286" s="59" t="s">
        <v>528</v>
      </c>
      <c r="B286" s="15">
        <v>45245</v>
      </c>
      <c r="C286" s="13">
        <v>0.66666666666666696</v>
      </c>
      <c r="D286" s="13">
        <v>0.70763888888888904</v>
      </c>
      <c r="E286">
        <v>6</v>
      </c>
    </row>
    <row r="287" spans="1:5">
      <c r="A287" s="59" t="s">
        <v>529</v>
      </c>
      <c r="B287" s="15">
        <v>45245</v>
      </c>
      <c r="C287" s="13">
        <v>0.70833333333333304</v>
      </c>
      <c r="D287" s="13">
        <v>0.75</v>
      </c>
      <c r="E287">
        <v>4</v>
      </c>
    </row>
    <row r="288" spans="1:5">
      <c r="A288" s="59" t="s">
        <v>530</v>
      </c>
      <c r="B288" s="15">
        <v>45246</v>
      </c>
      <c r="C288" s="13">
        <v>0.33333333333333298</v>
      </c>
      <c r="D288" s="13">
        <v>0.374305555555556</v>
      </c>
      <c r="E288">
        <v>8</v>
      </c>
    </row>
    <row r="289" spans="1:5">
      <c r="A289" s="59" t="s">
        <v>531</v>
      </c>
      <c r="B289" s="15">
        <v>45246</v>
      </c>
      <c r="C289" s="13">
        <v>0.375</v>
      </c>
      <c r="D289" s="13">
        <v>0.41597222222222202</v>
      </c>
      <c r="E289">
        <v>7</v>
      </c>
    </row>
    <row r="290" spans="1:5">
      <c r="A290" s="59" t="s">
        <v>532</v>
      </c>
      <c r="B290" s="15">
        <v>45246</v>
      </c>
      <c r="C290" s="13">
        <v>0.41666666666666702</v>
      </c>
      <c r="D290" s="13">
        <v>0.45763888888888898</v>
      </c>
      <c r="E290">
        <v>9</v>
      </c>
    </row>
    <row r="291" spans="1:5">
      <c r="A291" s="59" t="s">
        <v>533</v>
      </c>
      <c r="B291" s="15">
        <v>45246</v>
      </c>
      <c r="C291" s="13">
        <v>0.45833333333333298</v>
      </c>
      <c r="D291" s="13">
        <v>0.499305555555556</v>
      </c>
      <c r="E291">
        <v>9</v>
      </c>
    </row>
    <row r="292" spans="1:5">
      <c r="A292" s="59" t="s">
        <v>534</v>
      </c>
      <c r="B292" s="15">
        <v>45246</v>
      </c>
      <c r="C292" s="13">
        <v>0.5</v>
      </c>
      <c r="D292" s="13">
        <v>0.54097222222222197</v>
      </c>
      <c r="E292">
        <v>10</v>
      </c>
    </row>
    <row r="293" spans="1:5">
      <c r="A293" s="59" t="s">
        <v>535</v>
      </c>
      <c r="B293" s="15">
        <v>45246</v>
      </c>
      <c r="C293" s="13">
        <v>0.54166666666666696</v>
      </c>
      <c r="D293" s="13">
        <v>0.58263888888888904</v>
      </c>
      <c r="E293">
        <v>8</v>
      </c>
    </row>
    <row r="294" spans="1:5">
      <c r="A294" s="59" t="s">
        <v>536</v>
      </c>
      <c r="B294" s="15">
        <v>45246</v>
      </c>
      <c r="C294" s="13">
        <v>0.58333333333333304</v>
      </c>
      <c r="D294" s="13">
        <v>0.624305555555556</v>
      </c>
      <c r="E294">
        <v>8</v>
      </c>
    </row>
    <row r="295" spans="1:5">
      <c r="A295" s="59" t="s">
        <v>537</v>
      </c>
      <c r="B295" s="15">
        <v>45246</v>
      </c>
      <c r="C295" s="13">
        <v>0.625</v>
      </c>
      <c r="D295" s="13">
        <v>0.66597222222222197</v>
      </c>
      <c r="E295">
        <v>7</v>
      </c>
    </row>
    <row r="296" spans="1:5">
      <c r="A296" s="59" t="s">
        <v>538</v>
      </c>
      <c r="B296" s="15">
        <v>45246</v>
      </c>
      <c r="C296" s="13">
        <v>0.66666666666666696</v>
      </c>
      <c r="D296" s="13">
        <v>0.70763888888888904</v>
      </c>
      <c r="E296">
        <v>6</v>
      </c>
    </row>
    <row r="297" spans="1:5">
      <c r="A297" s="59" t="s">
        <v>539</v>
      </c>
      <c r="B297" s="15">
        <v>45246</v>
      </c>
      <c r="C297" s="13">
        <v>0.70833333333333304</v>
      </c>
      <c r="D297" s="13">
        <v>0.75</v>
      </c>
      <c r="E297">
        <v>4</v>
      </c>
    </row>
    <row r="298" spans="1:5">
      <c r="A298" s="59" t="s">
        <v>540</v>
      </c>
      <c r="B298" s="15">
        <v>45247</v>
      </c>
      <c r="C298" s="13">
        <v>0.33333333333333298</v>
      </c>
      <c r="D298" s="13">
        <v>0.374305555555556</v>
      </c>
      <c r="E298">
        <v>8</v>
      </c>
    </row>
    <row r="299" spans="1:5">
      <c r="A299" s="59" t="s">
        <v>541</v>
      </c>
      <c r="B299" s="15">
        <v>45247</v>
      </c>
      <c r="C299" s="13">
        <v>0.375</v>
      </c>
      <c r="D299" s="13">
        <v>0.41597222222222202</v>
      </c>
      <c r="E299">
        <v>7</v>
      </c>
    </row>
    <row r="300" spans="1:5">
      <c r="A300" s="59" t="s">
        <v>542</v>
      </c>
      <c r="B300" s="15">
        <v>45247</v>
      </c>
      <c r="C300" s="13">
        <v>0.41666666666666702</v>
      </c>
      <c r="D300" s="13">
        <v>0.45763888888888898</v>
      </c>
      <c r="E300">
        <v>9</v>
      </c>
    </row>
    <row r="301" spans="1:5">
      <c r="A301" s="59" t="s">
        <v>543</v>
      </c>
      <c r="B301" s="15">
        <v>45247</v>
      </c>
      <c r="C301" s="13">
        <v>0.45833333333333298</v>
      </c>
      <c r="D301" s="13">
        <v>0.499305555555556</v>
      </c>
      <c r="E301">
        <v>9</v>
      </c>
    </row>
    <row r="302" spans="1:5">
      <c r="A302" s="59" t="s">
        <v>544</v>
      </c>
      <c r="B302" s="15">
        <v>45247</v>
      </c>
      <c r="C302" s="13">
        <v>0.5</v>
      </c>
      <c r="D302" s="13">
        <v>0.54097222222222197</v>
      </c>
      <c r="E302">
        <v>10</v>
      </c>
    </row>
    <row r="303" spans="1:5">
      <c r="A303" s="59" t="s">
        <v>545</v>
      </c>
      <c r="B303" s="15">
        <v>45247</v>
      </c>
      <c r="C303" s="13">
        <v>0.54166666666666696</v>
      </c>
      <c r="D303" s="13">
        <v>0.58263888888888904</v>
      </c>
      <c r="E303">
        <v>8</v>
      </c>
    </row>
    <row r="304" spans="1:5">
      <c r="A304" s="59" t="s">
        <v>546</v>
      </c>
      <c r="B304" s="15">
        <v>45247</v>
      </c>
      <c r="C304" s="13">
        <v>0.58333333333333304</v>
      </c>
      <c r="D304" s="13">
        <v>0.624305555555556</v>
      </c>
      <c r="E304">
        <v>8</v>
      </c>
    </row>
    <row r="305" spans="1:5">
      <c r="A305" s="59" t="s">
        <v>547</v>
      </c>
      <c r="B305" s="15">
        <v>45247</v>
      </c>
      <c r="C305" s="13">
        <v>0.625</v>
      </c>
      <c r="D305" s="13">
        <v>0.66597222222222197</v>
      </c>
      <c r="E305">
        <v>7</v>
      </c>
    </row>
    <row r="306" spans="1:5">
      <c r="A306" s="59" t="s">
        <v>548</v>
      </c>
      <c r="B306" s="15">
        <v>45247</v>
      </c>
      <c r="C306" s="13">
        <v>0.66666666666666696</v>
      </c>
      <c r="D306" s="13">
        <v>0.70763888888888904</v>
      </c>
      <c r="E306">
        <v>6</v>
      </c>
    </row>
    <row r="307" spans="1:5">
      <c r="A307" s="59" t="s">
        <v>549</v>
      </c>
      <c r="B307" s="15">
        <v>45247</v>
      </c>
      <c r="C307" s="13">
        <v>0.70833333333333304</v>
      </c>
      <c r="D307" s="13">
        <v>0.75</v>
      </c>
      <c r="E307">
        <v>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ABF0E-A089-42A1-9524-E7C4535210DC}">
  <dimension ref="A1:G63"/>
  <sheetViews>
    <sheetView tabSelected="1" topLeftCell="A46" workbookViewId="0">
      <selection activeCell="E22" sqref="E22"/>
    </sheetView>
  </sheetViews>
  <sheetFormatPr baseColWidth="10" defaultRowHeight="14.25"/>
  <cols>
    <col min="3" max="3" width="10.6640625" style="15"/>
    <col min="4" max="5" width="10.6640625" style="13"/>
  </cols>
  <sheetData>
    <row r="1" spans="1:7">
      <c r="A1" s="65" t="s">
        <v>9</v>
      </c>
      <c r="B1" s="65" t="s">
        <v>14</v>
      </c>
      <c r="C1" s="66" t="s">
        <v>37</v>
      </c>
      <c r="D1" s="68" t="s">
        <v>35</v>
      </c>
      <c r="E1" s="68" t="s">
        <v>36</v>
      </c>
      <c r="F1" s="65" t="s">
        <v>38</v>
      </c>
      <c r="G1" s="65" t="s">
        <v>395</v>
      </c>
    </row>
    <row r="2" spans="1:7">
      <c r="A2" s="59" t="s">
        <v>550</v>
      </c>
      <c r="B2" s="59" t="s">
        <v>19</v>
      </c>
      <c r="C2" s="63">
        <v>45231</v>
      </c>
      <c r="D2" s="69">
        <v>0.33333333333333331</v>
      </c>
      <c r="E2" s="70">
        <v>0.49930555555555556</v>
      </c>
      <c r="F2" s="59">
        <v>300</v>
      </c>
      <c r="G2" s="59" t="str">
        <f t="shared" ref="G2:G4" si="0">CHOOSE(WEEKDAY(C2), "Dimanche", "Lundi", "Mardi", "Mercredi", "Jeudi", "Vendredi", "Samedi")</f>
        <v>Mercredi</v>
      </c>
    </row>
    <row r="3" spans="1:7">
      <c r="A3" s="59" t="s">
        <v>551</v>
      </c>
      <c r="B3" s="59" t="s">
        <v>19</v>
      </c>
      <c r="C3" s="63">
        <v>45231</v>
      </c>
      <c r="D3" s="69">
        <v>0.5</v>
      </c>
      <c r="E3" s="70">
        <v>0.74930555555555556</v>
      </c>
      <c r="F3" s="59">
        <v>280</v>
      </c>
      <c r="G3" s="59" t="str">
        <f t="shared" ref="G3" si="1">CHOOSE(WEEKDAY(C3), "Dimanche", "Lundi", "Mardi", "Mercredi", "Jeudi", "Vendredi", "Samedi")</f>
        <v>Mercredi</v>
      </c>
    </row>
    <row r="4" spans="1:7">
      <c r="A4" s="59" t="s">
        <v>552</v>
      </c>
      <c r="B4" s="60" t="s">
        <v>19</v>
      </c>
      <c r="C4" s="58">
        <v>45232</v>
      </c>
      <c r="D4" s="71">
        <v>0.33333333333333331</v>
      </c>
      <c r="E4" s="71">
        <v>0.49930555555555556</v>
      </c>
      <c r="F4" s="60">
        <v>250</v>
      </c>
      <c r="G4" s="60" t="str">
        <f t="shared" si="0"/>
        <v>Jeudi</v>
      </c>
    </row>
    <row r="5" spans="1:7">
      <c r="A5" t="s">
        <v>553</v>
      </c>
      <c r="B5" t="s">
        <v>19</v>
      </c>
      <c r="C5" s="15">
        <v>45232</v>
      </c>
      <c r="D5" s="13">
        <v>0.5</v>
      </c>
      <c r="E5" s="13">
        <v>0.74930555555555556</v>
      </c>
      <c r="F5">
        <v>240</v>
      </c>
    </row>
    <row r="6" spans="1:7">
      <c r="A6" t="s">
        <v>554</v>
      </c>
      <c r="B6" t="s">
        <v>19</v>
      </c>
      <c r="C6" s="15">
        <v>45233</v>
      </c>
      <c r="D6" s="13">
        <v>0.33333333333333331</v>
      </c>
      <c r="E6" s="13">
        <v>0.49930555555555556</v>
      </c>
      <c r="F6">
        <v>220</v>
      </c>
    </row>
    <row r="7" spans="1:7">
      <c r="A7" t="s">
        <v>555</v>
      </c>
      <c r="B7" t="s">
        <v>19</v>
      </c>
      <c r="C7" s="15">
        <v>45233</v>
      </c>
      <c r="D7" s="13">
        <v>0.5</v>
      </c>
      <c r="E7" s="13">
        <v>0.74930555555555556</v>
      </c>
      <c r="F7">
        <v>210</v>
      </c>
    </row>
    <row r="8" spans="1:7">
      <c r="A8" t="s">
        <v>556</v>
      </c>
      <c r="B8" t="s">
        <v>19</v>
      </c>
      <c r="C8" s="15">
        <v>45236</v>
      </c>
      <c r="D8" s="13">
        <v>0.33333333333333331</v>
      </c>
      <c r="E8" s="13">
        <v>0.49930555555555556</v>
      </c>
      <c r="F8">
        <v>320</v>
      </c>
    </row>
    <row r="9" spans="1:7">
      <c r="A9" t="s">
        <v>557</v>
      </c>
      <c r="B9" t="s">
        <v>19</v>
      </c>
      <c r="C9" s="15">
        <v>45236</v>
      </c>
      <c r="D9" s="13">
        <v>0.5</v>
      </c>
      <c r="E9" s="13">
        <v>0.74930555555555556</v>
      </c>
      <c r="F9">
        <v>330</v>
      </c>
    </row>
    <row r="10" spans="1:7">
      <c r="A10" t="s">
        <v>558</v>
      </c>
      <c r="B10" t="s">
        <v>19</v>
      </c>
      <c r="C10" s="15">
        <v>45237</v>
      </c>
      <c r="D10" s="13">
        <v>0.33333333333333331</v>
      </c>
      <c r="E10" s="13">
        <v>0.49930555555555556</v>
      </c>
      <c r="F10">
        <v>300</v>
      </c>
    </row>
    <row r="11" spans="1:7">
      <c r="A11" t="s">
        <v>559</v>
      </c>
      <c r="B11" t="s">
        <v>19</v>
      </c>
      <c r="C11" s="15">
        <v>45237</v>
      </c>
      <c r="D11" s="13">
        <v>0.5</v>
      </c>
      <c r="E11" s="13">
        <v>0.74930555555555556</v>
      </c>
      <c r="F11">
        <v>290</v>
      </c>
    </row>
    <row r="12" spans="1:7">
      <c r="A12" t="s">
        <v>560</v>
      </c>
      <c r="B12" t="s">
        <v>19</v>
      </c>
      <c r="C12" s="15">
        <v>45238</v>
      </c>
      <c r="D12" s="13">
        <v>0.33333333333333331</v>
      </c>
      <c r="E12" s="13">
        <v>0.49930555555555556</v>
      </c>
      <c r="F12">
        <v>300</v>
      </c>
    </row>
    <row r="13" spans="1:7">
      <c r="A13" t="s">
        <v>561</v>
      </c>
      <c r="B13" t="s">
        <v>19</v>
      </c>
      <c r="C13" s="15">
        <v>45238</v>
      </c>
      <c r="D13" s="13">
        <v>0.5</v>
      </c>
      <c r="E13" s="13">
        <v>0.74930555555555556</v>
      </c>
      <c r="F13">
        <v>280</v>
      </c>
    </row>
    <row r="14" spans="1:7">
      <c r="A14" t="s">
        <v>562</v>
      </c>
      <c r="B14" t="s">
        <v>19</v>
      </c>
      <c r="C14" s="15">
        <v>45239</v>
      </c>
      <c r="D14" s="13">
        <v>0.33333333333333331</v>
      </c>
      <c r="E14" s="13">
        <v>0.49930555555555556</v>
      </c>
      <c r="F14">
        <v>250</v>
      </c>
    </row>
    <row r="15" spans="1:7">
      <c r="A15" t="s">
        <v>563</v>
      </c>
      <c r="B15" t="s">
        <v>19</v>
      </c>
      <c r="C15" s="15">
        <v>45239</v>
      </c>
      <c r="D15" s="13">
        <v>0.5</v>
      </c>
      <c r="E15" s="13">
        <v>0.74930555555555556</v>
      </c>
      <c r="F15">
        <v>240</v>
      </c>
    </row>
    <row r="16" spans="1:7">
      <c r="A16" t="s">
        <v>564</v>
      </c>
      <c r="B16" t="s">
        <v>19</v>
      </c>
      <c r="C16" s="15">
        <v>45240</v>
      </c>
      <c r="D16" s="13">
        <v>0.33333333333333331</v>
      </c>
      <c r="E16" s="13">
        <v>0.49930555555555556</v>
      </c>
      <c r="F16">
        <v>220</v>
      </c>
    </row>
    <row r="17" spans="1:6">
      <c r="A17" t="s">
        <v>565</v>
      </c>
      <c r="B17" t="s">
        <v>19</v>
      </c>
      <c r="C17" s="15">
        <v>45240</v>
      </c>
      <c r="D17" s="13">
        <v>0.5</v>
      </c>
      <c r="E17" s="13">
        <v>0.74930555555555556</v>
      </c>
      <c r="F17">
        <v>210</v>
      </c>
    </row>
    <row r="18" spans="1:6">
      <c r="A18" t="s">
        <v>566</v>
      </c>
      <c r="B18" t="s">
        <v>19</v>
      </c>
      <c r="C18" s="15">
        <v>45243</v>
      </c>
      <c r="D18" s="13">
        <v>0.33333333333333331</v>
      </c>
      <c r="E18" s="13">
        <v>0.49930555555555556</v>
      </c>
      <c r="F18">
        <v>320</v>
      </c>
    </row>
    <row r="19" spans="1:6">
      <c r="A19" t="s">
        <v>567</v>
      </c>
      <c r="B19" t="s">
        <v>19</v>
      </c>
      <c r="C19" s="15">
        <v>45243</v>
      </c>
      <c r="D19" s="13">
        <v>0.5</v>
      </c>
      <c r="E19" s="13">
        <v>0.74930555555555556</v>
      </c>
      <c r="F19">
        <v>330</v>
      </c>
    </row>
    <row r="20" spans="1:6">
      <c r="A20" t="s">
        <v>568</v>
      </c>
      <c r="B20" t="s">
        <v>19</v>
      </c>
      <c r="C20" s="15">
        <v>45244</v>
      </c>
      <c r="D20" s="13">
        <v>0.33333333333333331</v>
      </c>
      <c r="E20" s="13">
        <v>0.49930555555555556</v>
      </c>
      <c r="F20">
        <v>300</v>
      </c>
    </row>
    <row r="21" spans="1:6">
      <c r="A21" t="s">
        <v>569</v>
      </c>
      <c r="B21" t="s">
        <v>19</v>
      </c>
      <c r="C21" s="15">
        <v>45244</v>
      </c>
      <c r="D21" s="13">
        <v>0.5</v>
      </c>
      <c r="E21" s="13">
        <v>0.74930555555555556</v>
      </c>
      <c r="F21">
        <v>290</v>
      </c>
    </row>
    <row r="22" spans="1:6">
      <c r="A22" t="s">
        <v>570</v>
      </c>
      <c r="B22" t="s">
        <v>19</v>
      </c>
      <c r="C22" s="15">
        <v>45245</v>
      </c>
      <c r="D22" s="13">
        <v>0.33333333333333331</v>
      </c>
      <c r="E22" s="13">
        <v>0.49930555555555556</v>
      </c>
      <c r="F22">
        <v>300</v>
      </c>
    </row>
    <row r="23" spans="1:6">
      <c r="A23" t="s">
        <v>571</v>
      </c>
      <c r="B23" t="s">
        <v>19</v>
      </c>
      <c r="C23" s="15">
        <v>45245</v>
      </c>
      <c r="D23" s="13">
        <v>0.5</v>
      </c>
      <c r="E23" s="13">
        <v>0.74930555555555556</v>
      </c>
      <c r="F23">
        <v>280</v>
      </c>
    </row>
    <row r="24" spans="1:6">
      <c r="A24" t="s">
        <v>572</v>
      </c>
      <c r="B24" t="s">
        <v>19</v>
      </c>
      <c r="C24" s="15">
        <v>45246</v>
      </c>
      <c r="D24" s="13">
        <v>0.33333333333333331</v>
      </c>
      <c r="E24" s="13">
        <v>0.49930555555555556</v>
      </c>
      <c r="F24">
        <v>250</v>
      </c>
    </row>
    <row r="25" spans="1:6">
      <c r="A25" t="s">
        <v>573</v>
      </c>
      <c r="B25" t="s">
        <v>19</v>
      </c>
      <c r="C25" s="15">
        <v>45246</v>
      </c>
      <c r="D25" s="13">
        <v>0.5</v>
      </c>
      <c r="E25" s="13">
        <v>0.74930555555555556</v>
      </c>
      <c r="F25">
        <v>240</v>
      </c>
    </row>
    <row r="26" spans="1:6">
      <c r="A26" t="s">
        <v>574</v>
      </c>
      <c r="B26" t="s">
        <v>19</v>
      </c>
      <c r="C26" s="15">
        <v>45247</v>
      </c>
      <c r="D26" s="13">
        <v>0.33333333333333331</v>
      </c>
      <c r="E26" s="13">
        <v>0.49930555555555556</v>
      </c>
      <c r="F26">
        <v>220</v>
      </c>
    </row>
    <row r="27" spans="1:6">
      <c r="A27" t="s">
        <v>575</v>
      </c>
      <c r="B27" t="s">
        <v>19</v>
      </c>
      <c r="C27" s="15">
        <v>45247</v>
      </c>
      <c r="D27" s="13">
        <v>0.5</v>
      </c>
      <c r="E27" s="13">
        <v>0.74930555555555556</v>
      </c>
      <c r="F27">
        <v>210</v>
      </c>
    </row>
    <row r="28" spans="1:6">
      <c r="A28" t="s">
        <v>576</v>
      </c>
      <c r="B28" t="s">
        <v>19</v>
      </c>
      <c r="C28" s="15">
        <v>45250</v>
      </c>
      <c r="D28" s="13">
        <v>0.33333333333333331</v>
      </c>
      <c r="E28" s="13">
        <v>0.49930555555555556</v>
      </c>
      <c r="F28">
        <v>320</v>
      </c>
    </row>
    <row r="29" spans="1:6">
      <c r="A29" t="s">
        <v>577</v>
      </c>
      <c r="B29" t="s">
        <v>19</v>
      </c>
      <c r="C29" s="15">
        <v>45250</v>
      </c>
      <c r="D29" s="13">
        <v>0.5</v>
      </c>
      <c r="E29" s="13">
        <v>0.74930555555555556</v>
      </c>
      <c r="F29">
        <v>330</v>
      </c>
    </row>
    <row r="30" spans="1:6">
      <c r="A30" t="s">
        <v>578</v>
      </c>
      <c r="B30" t="s">
        <v>19</v>
      </c>
      <c r="C30" s="15">
        <v>45251</v>
      </c>
      <c r="D30" s="13">
        <v>0.33333333333333331</v>
      </c>
      <c r="E30" s="13">
        <v>0.49930555555555556</v>
      </c>
      <c r="F30">
        <v>300</v>
      </c>
    </row>
    <row r="31" spans="1:6">
      <c r="A31" t="s">
        <v>579</v>
      </c>
      <c r="B31" t="s">
        <v>19</v>
      </c>
      <c r="C31" s="15">
        <v>45251</v>
      </c>
      <c r="D31" s="13">
        <v>0.5</v>
      </c>
      <c r="E31" s="13">
        <v>0.74930555555555556</v>
      </c>
      <c r="F31">
        <v>290</v>
      </c>
    </row>
    <row r="32" spans="1:6">
      <c r="A32" t="s">
        <v>580</v>
      </c>
      <c r="B32" t="s">
        <v>19</v>
      </c>
      <c r="C32" s="15">
        <v>45252</v>
      </c>
      <c r="D32" s="13">
        <v>0.33333333333333331</v>
      </c>
      <c r="E32" s="13">
        <v>0.49930555555555556</v>
      </c>
      <c r="F32">
        <v>300</v>
      </c>
    </row>
    <row r="33" spans="1:6">
      <c r="A33" t="s">
        <v>581</v>
      </c>
      <c r="B33" t="s">
        <v>19</v>
      </c>
      <c r="C33" s="15">
        <v>45252</v>
      </c>
      <c r="D33" s="13">
        <v>0.5</v>
      </c>
      <c r="E33" s="13">
        <v>0.74930555555555556</v>
      </c>
      <c r="F33">
        <v>280</v>
      </c>
    </row>
    <row r="34" spans="1:6">
      <c r="A34" t="s">
        <v>582</v>
      </c>
      <c r="B34" t="s">
        <v>19</v>
      </c>
      <c r="C34" s="15">
        <v>45253</v>
      </c>
      <c r="D34" s="13">
        <v>0.33333333333333331</v>
      </c>
      <c r="E34" s="13">
        <v>0.49930555555555556</v>
      </c>
      <c r="F34">
        <v>250</v>
      </c>
    </row>
    <row r="35" spans="1:6">
      <c r="A35" t="s">
        <v>583</v>
      </c>
      <c r="B35" t="s">
        <v>19</v>
      </c>
      <c r="C35" s="15">
        <v>45253</v>
      </c>
      <c r="D35" s="13">
        <v>0.5</v>
      </c>
      <c r="E35" s="13">
        <v>0.74930555555555556</v>
      </c>
      <c r="F35">
        <v>240</v>
      </c>
    </row>
    <row r="36" spans="1:6">
      <c r="A36" t="s">
        <v>584</v>
      </c>
      <c r="B36" t="s">
        <v>19</v>
      </c>
      <c r="C36" s="15">
        <v>45254</v>
      </c>
      <c r="D36" s="13">
        <v>0.33333333333333331</v>
      </c>
      <c r="E36" s="13">
        <v>0.49930555555555556</v>
      </c>
      <c r="F36">
        <v>220</v>
      </c>
    </row>
    <row r="37" spans="1:6">
      <c r="A37" t="s">
        <v>585</v>
      </c>
      <c r="B37" t="s">
        <v>19</v>
      </c>
      <c r="C37" s="15">
        <v>45254</v>
      </c>
      <c r="D37" s="13">
        <v>0.5</v>
      </c>
      <c r="E37" s="13">
        <v>0.74930555555555556</v>
      </c>
      <c r="F37">
        <v>210</v>
      </c>
    </row>
    <row r="38" spans="1:6">
      <c r="A38" t="s">
        <v>586</v>
      </c>
      <c r="B38" t="s">
        <v>19</v>
      </c>
      <c r="C38" s="15">
        <v>45257</v>
      </c>
      <c r="D38" s="13">
        <v>0.33333333333333331</v>
      </c>
      <c r="E38" s="13">
        <v>0.49930555555555556</v>
      </c>
      <c r="F38">
        <v>320</v>
      </c>
    </row>
    <row r="39" spans="1:6">
      <c r="A39" t="s">
        <v>587</v>
      </c>
      <c r="B39" t="s">
        <v>19</v>
      </c>
      <c r="C39" s="15">
        <v>45257</v>
      </c>
      <c r="D39" s="13">
        <v>0.5</v>
      </c>
      <c r="E39" s="13">
        <v>0.74930555555555556</v>
      </c>
      <c r="F39">
        <v>330</v>
      </c>
    </row>
    <row r="40" spans="1:6">
      <c r="A40" t="s">
        <v>588</v>
      </c>
      <c r="B40" t="s">
        <v>19</v>
      </c>
      <c r="C40" s="15">
        <v>45258</v>
      </c>
      <c r="D40" s="13">
        <v>0.33333333333333331</v>
      </c>
      <c r="E40" s="13">
        <v>0.49930555555555556</v>
      </c>
      <c r="F40">
        <v>300</v>
      </c>
    </row>
    <row r="41" spans="1:6">
      <c r="A41" t="s">
        <v>589</v>
      </c>
      <c r="B41" t="s">
        <v>19</v>
      </c>
      <c r="C41" s="15">
        <v>45258</v>
      </c>
      <c r="D41" s="13">
        <v>0.5</v>
      </c>
      <c r="E41" s="13">
        <v>0.74930555555555556</v>
      </c>
      <c r="F41">
        <v>290</v>
      </c>
    </row>
    <row r="42" spans="1:6">
      <c r="A42" t="s">
        <v>590</v>
      </c>
      <c r="B42" t="s">
        <v>19</v>
      </c>
      <c r="C42" s="15">
        <v>45259</v>
      </c>
      <c r="D42" s="13">
        <v>0.33333333333333331</v>
      </c>
      <c r="E42" s="13">
        <v>0.49930555555555556</v>
      </c>
      <c r="F42">
        <v>300</v>
      </c>
    </row>
    <row r="43" spans="1:6">
      <c r="A43" t="s">
        <v>591</v>
      </c>
      <c r="B43" t="s">
        <v>19</v>
      </c>
      <c r="C43" s="15">
        <v>45259</v>
      </c>
      <c r="D43" s="13">
        <v>0.5</v>
      </c>
      <c r="E43" s="13">
        <v>0.74930555555555556</v>
      </c>
      <c r="F43">
        <v>280</v>
      </c>
    </row>
    <row r="44" spans="1:6">
      <c r="A44" t="s">
        <v>592</v>
      </c>
      <c r="B44" t="s">
        <v>19</v>
      </c>
      <c r="C44" s="15">
        <v>45260</v>
      </c>
      <c r="D44" s="13">
        <v>0.33333333333333331</v>
      </c>
      <c r="E44" s="13">
        <v>0.49930555555555556</v>
      </c>
      <c r="F44">
        <v>250</v>
      </c>
    </row>
    <row r="45" spans="1:6">
      <c r="A45" t="s">
        <v>593</v>
      </c>
      <c r="B45" t="s">
        <v>19</v>
      </c>
      <c r="C45" s="15">
        <v>45260</v>
      </c>
      <c r="D45" s="13">
        <v>0.5</v>
      </c>
      <c r="E45" s="13">
        <v>0.74930555555555556</v>
      </c>
      <c r="F45">
        <v>240</v>
      </c>
    </row>
    <row r="46" spans="1:6">
      <c r="A46" t="s">
        <v>594</v>
      </c>
      <c r="B46" t="s">
        <v>19</v>
      </c>
      <c r="C46" s="15">
        <v>45261</v>
      </c>
      <c r="D46" s="13">
        <v>0.33333333333333331</v>
      </c>
      <c r="E46" s="13">
        <v>0.49930555555555556</v>
      </c>
      <c r="F46">
        <v>220</v>
      </c>
    </row>
    <row r="47" spans="1:6">
      <c r="A47" t="s">
        <v>595</v>
      </c>
      <c r="B47" t="s">
        <v>19</v>
      </c>
      <c r="C47" s="15">
        <v>45261</v>
      </c>
      <c r="D47" s="13">
        <v>0.5</v>
      </c>
      <c r="E47" s="13">
        <v>0.74930555555555556</v>
      </c>
      <c r="F47">
        <v>210</v>
      </c>
    </row>
    <row r="48" spans="1:6">
      <c r="A48" t="s">
        <v>596</v>
      </c>
      <c r="B48" t="s">
        <v>19</v>
      </c>
      <c r="C48" s="15">
        <v>45264</v>
      </c>
      <c r="D48" s="13">
        <v>0.33333333333333331</v>
      </c>
      <c r="E48" s="13">
        <v>0.49930555555555556</v>
      </c>
      <c r="F48">
        <v>320</v>
      </c>
    </row>
    <row r="49" spans="1:6">
      <c r="A49" t="s">
        <v>597</v>
      </c>
      <c r="B49" t="s">
        <v>19</v>
      </c>
      <c r="C49" s="15">
        <v>45264</v>
      </c>
      <c r="D49" s="13">
        <v>0.5</v>
      </c>
      <c r="E49" s="13">
        <v>0.74930555555555556</v>
      </c>
      <c r="F49">
        <v>330</v>
      </c>
    </row>
    <row r="50" spans="1:6">
      <c r="A50" t="s">
        <v>598</v>
      </c>
      <c r="B50" t="s">
        <v>19</v>
      </c>
      <c r="C50" s="15">
        <v>45265</v>
      </c>
      <c r="D50" s="13">
        <v>0.33333333333333331</v>
      </c>
      <c r="E50" s="13">
        <v>0.49930555555555556</v>
      </c>
      <c r="F50">
        <v>300</v>
      </c>
    </row>
    <row r="51" spans="1:6">
      <c r="A51" t="s">
        <v>599</v>
      </c>
      <c r="B51" t="s">
        <v>19</v>
      </c>
      <c r="C51" s="15">
        <v>45265</v>
      </c>
      <c r="D51" s="13">
        <v>0.5</v>
      </c>
      <c r="E51" s="13">
        <v>0.74930555555555556</v>
      </c>
      <c r="F51">
        <v>290</v>
      </c>
    </row>
    <row r="52" spans="1:6">
      <c r="A52" t="s">
        <v>600</v>
      </c>
      <c r="B52" t="s">
        <v>19</v>
      </c>
      <c r="C52" s="15">
        <v>45266</v>
      </c>
      <c r="D52" s="13">
        <v>0.33333333333333331</v>
      </c>
      <c r="E52" s="13">
        <v>0.49930555555555556</v>
      </c>
      <c r="F52">
        <v>300</v>
      </c>
    </row>
    <row r="53" spans="1:6">
      <c r="A53" t="s">
        <v>601</v>
      </c>
      <c r="B53" t="s">
        <v>19</v>
      </c>
      <c r="C53" s="15">
        <v>45266</v>
      </c>
      <c r="D53" s="13">
        <v>0.5</v>
      </c>
      <c r="E53" s="13">
        <v>0.74930555555555556</v>
      </c>
      <c r="F53">
        <v>280</v>
      </c>
    </row>
    <row r="54" spans="1:6">
      <c r="A54" t="s">
        <v>602</v>
      </c>
      <c r="B54" t="s">
        <v>19</v>
      </c>
      <c r="C54" s="15">
        <v>45267</v>
      </c>
      <c r="D54" s="13">
        <v>0.33333333333333331</v>
      </c>
      <c r="E54" s="13">
        <v>0.49930555555555556</v>
      </c>
      <c r="F54">
        <v>250</v>
      </c>
    </row>
    <row r="55" spans="1:6">
      <c r="A55" t="s">
        <v>603</v>
      </c>
      <c r="B55" t="s">
        <v>19</v>
      </c>
      <c r="C55" s="15">
        <v>45267</v>
      </c>
      <c r="D55" s="13">
        <v>0.5</v>
      </c>
      <c r="E55" s="13">
        <v>0.74930555555555556</v>
      </c>
      <c r="F55">
        <v>240</v>
      </c>
    </row>
    <row r="56" spans="1:6">
      <c r="A56" t="s">
        <v>604</v>
      </c>
      <c r="B56" t="s">
        <v>19</v>
      </c>
      <c r="C56" s="15">
        <v>45268</v>
      </c>
      <c r="D56" s="13">
        <v>0.33333333333333331</v>
      </c>
      <c r="E56" s="13">
        <v>0.49930555555555556</v>
      </c>
      <c r="F56">
        <v>220</v>
      </c>
    </row>
    <row r="57" spans="1:6">
      <c r="A57" t="s">
        <v>605</v>
      </c>
      <c r="B57" t="s">
        <v>19</v>
      </c>
      <c r="C57" s="15">
        <v>45268</v>
      </c>
      <c r="D57" s="13">
        <v>0.5</v>
      </c>
      <c r="E57" s="13">
        <v>0.74930555555555556</v>
      </c>
      <c r="F57">
        <v>210</v>
      </c>
    </row>
    <row r="58" spans="1:6">
      <c r="A58" t="s">
        <v>606</v>
      </c>
      <c r="B58" t="s">
        <v>19</v>
      </c>
      <c r="C58" s="15">
        <v>45271</v>
      </c>
      <c r="D58" s="13">
        <v>0.33333333333333331</v>
      </c>
      <c r="E58" s="13">
        <v>0.49930555555555556</v>
      </c>
      <c r="F58">
        <v>320</v>
      </c>
    </row>
    <row r="59" spans="1:6">
      <c r="A59" t="s">
        <v>607</v>
      </c>
      <c r="B59" t="s">
        <v>19</v>
      </c>
      <c r="C59" s="15">
        <v>45271</v>
      </c>
      <c r="D59" s="13">
        <v>0.5</v>
      </c>
      <c r="E59" s="13">
        <v>0.74930555555555556</v>
      </c>
      <c r="F59">
        <v>330</v>
      </c>
    </row>
    <row r="60" spans="1:6">
      <c r="A60" t="s">
        <v>608</v>
      </c>
      <c r="B60" t="s">
        <v>19</v>
      </c>
      <c r="C60" s="15">
        <v>45272</v>
      </c>
      <c r="D60" s="13">
        <v>0.33333333333333331</v>
      </c>
      <c r="E60" s="13">
        <v>0.49930555555555556</v>
      </c>
      <c r="F60">
        <v>300</v>
      </c>
    </row>
    <row r="61" spans="1:6">
      <c r="A61" t="s">
        <v>609</v>
      </c>
      <c r="B61" t="s">
        <v>19</v>
      </c>
      <c r="C61" s="15">
        <v>45272</v>
      </c>
      <c r="D61" s="13">
        <v>0.5</v>
      </c>
      <c r="E61" s="13">
        <v>0.74930555555555556</v>
      </c>
      <c r="F61">
        <v>290</v>
      </c>
    </row>
    <row r="62" spans="1:6">
      <c r="A62" t="s">
        <v>610</v>
      </c>
      <c r="B62" t="s">
        <v>19</v>
      </c>
      <c r="C62" s="15">
        <v>45273</v>
      </c>
      <c r="D62" s="13">
        <v>0.33333333333333331</v>
      </c>
      <c r="E62" s="13">
        <v>0.49930555555555556</v>
      </c>
      <c r="F62">
        <v>300</v>
      </c>
    </row>
    <row r="63" spans="1:6">
      <c r="A63" t="s">
        <v>611</v>
      </c>
      <c r="B63" t="s">
        <v>19</v>
      </c>
      <c r="C63" s="15">
        <v>45273</v>
      </c>
      <c r="D63" s="13">
        <v>0.5</v>
      </c>
      <c r="E63" s="13">
        <v>0.74930555555555556</v>
      </c>
      <c r="F63">
        <v>280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C1A8F-A291-4A07-9DD1-73CF342CBE1B}">
  <dimension ref="A1:D2"/>
  <sheetViews>
    <sheetView workbookViewId="0">
      <selection activeCell="A3" sqref="A3"/>
    </sheetView>
  </sheetViews>
  <sheetFormatPr baseColWidth="10" defaultRowHeight="14.25"/>
  <sheetData>
    <row r="1" spans="1:4">
      <c r="A1" s="65" t="s">
        <v>9</v>
      </c>
      <c r="B1" s="65" t="s">
        <v>6</v>
      </c>
      <c r="C1" s="66" t="s">
        <v>37</v>
      </c>
      <c r="D1" s="68" t="s">
        <v>24</v>
      </c>
    </row>
    <row r="2" spans="1:4">
      <c r="A2" s="59" t="s">
        <v>270</v>
      </c>
      <c r="B2" s="59" t="s">
        <v>12</v>
      </c>
      <c r="C2" s="67">
        <v>45231</v>
      </c>
      <c r="D2" s="72">
        <v>0.65625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6BF979-6CF1-4DE5-BFD6-47AA4F12A504}">
  <dimension ref="A1:M33"/>
  <sheetViews>
    <sheetView zoomScale="78" zoomScaleNormal="77" workbookViewId="0">
      <pane ySplit="1" topLeftCell="A2" activePane="bottomLeft" state="frozen"/>
      <selection pane="bottomLeft" sqref="A1:E2"/>
    </sheetView>
  </sheetViews>
  <sheetFormatPr baseColWidth="10" defaultRowHeight="14.25"/>
  <cols>
    <col min="3" max="3" width="15" style="14" customWidth="1"/>
    <col min="4" max="4" width="10.6640625" style="15"/>
    <col min="5" max="5" width="10.6640625" style="13"/>
    <col min="8" max="8" width="11.06640625" style="44" customWidth="1"/>
  </cols>
  <sheetData>
    <row r="1" spans="1:13">
      <c r="A1" s="26" t="s">
        <v>9</v>
      </c>
      <c r="B1" s="27" t="s">
        <v>6</v>
      </c>
      <c r="C1" s="36" t="s">
        <v>29</v>
      </c>
      <c r="D1" s="28" t="s">
        <v>37</v>
      </c>
      <c r="E1" s="29" t="s">
        <v>24</v>
      </c>
      <c r="F1" s="27" t="s">
        <v>394</v>
      </c>
      <c r="G1" s="30" t="s">
        <v>395</v>
      </c>
      <c r="H1" s="41" t="s">
        <v>405</v>
      </c>
      <c r="I1" s="35" t="s">
        <v>406</v>
      </c>
      <c r="J1" s="35" t="s">
        <v>409</v>
      </c>
      <c r="K1" s="35" t="s">
        <v>410</v>
      </c>
      <c r="L1" s="35" t="s">
        <v>411</v>
      </c>
      <c r="M1" s="35" t="s">
        <v>412</v>
      </c>
    </row>
    <row r="2" spans="1:13">
      <c r="A2" s="1" t="s">
        <v>270</v>
      </c>
      <c r="B2" s="1" t="s">
        <v>12</v>
      </c>
      <c r="C2" s="17">
        <v>36</v>
      </c>
      <c r="D2" s="9">
        <v>45243</v>
      </c>
      <c r="E2" s="12">
        <v>0.51180555555555551</v>
      </c>
      <c r="F2" s="1">
        <v>43.85</v>
      </c>
      <c r="G2" s="1" t="str">
        <f t="shared" ref="G2:G31" si="0">CHOOSE(WEEKDAY(D2), "Dimanche", "Lundi", "Mardi", "Mercredi", "Jeudi", "Vendredi", "Samedi")</f>
        <v>Lundi</v>
      </c>
      <c r="H2" s="42">
        <v>43.85</v>
      </c>
      <c r="I2" s="14">
        <f>ABS(Tableau3[[#This Row],[Itération]]-Tableau3[[#This Row],[Dichotomie]])</f>
        <v>0</v>
      </c>
      <c r="J2">
        <v>43.8377571906478</v>
      </c>
      <c r="K2" s="14">
        <f>ABS(Tableau3[[#This Row],[Dichotomie]]-Tableau3[[#This Row],[Mirindra]])</f>
        <v>1.2242809352201789E-2</v>
      </c>
      <c r="L2">
        <v>44</v>
      </c>
      <c r="M2">
        <f>ABS(Tableau3[[#This Row],[Mamisoa]]-Tableau3[[#This Row],[Dichotomie]])</f>
        <v>0.14999999999999858</v>
      </c>
    </row>
    <row r="3" spans="1:13">
      <c r="A3" s="1" t="s">
        <v>271</v>
      </c>
      <c r="B3" s="1" t="s">
        <v>12</v>
      </c>
      <c r="C3" s="17">
        <v>55</v>
      </c>
      <c r="D3" s="9">
        <v>45244</v>
      </c>
      <c r="E3" s="12">
        <v>0.4513888888888889</v>
      </c>
      <c r="F3" s="1">
        <v>35.03</v>
      </c>
      <c r="G3" s="1" t="str">
        <f t="shared" si="0"/>
        <v>Mardi</v>
      </c>
      <c r="H3" s="42">
        <v>34.89</v>
      </c>
      <c r="I3" s="14">
        <f>ABS(Tableau3[[#This Row],[Itération]]-Tableau3[[#This Row],[Dichotomie]])</f>
        <v>0.14000000000000057</v>
      </c>
      <c r="J3">
        <v>34.886660771586897</v>
      </c>
      <c r="K3" s="14">
        <f>ABS(Tableau3[[#This Row],[Dichotomie]]-Tableau3[[#This Row],[Mirindra]])</f>
        <v>3.3392284131039673E-3</v>
      </c>
      <c r="L3">
        <v>34.880000000000003</v>
      </c>
      <c r="M3">
        <f>ABS(Tableau3[[#This Row],[Mamisoa]]-Tableau3[[#This Row],[Dichotomie]])</f>
        <v>9.9999999999980105E-3</v>
      </c>
    </row>
    <row r="4" spans="1:13">
      <c r="A4" s="1" t="s">
        <v>272</v>
      </c>
      <c r="B4" s="1" t="s">
        <v>12</v>
      </c>
      <c r="C4" s="17">
        <v>50</v>
      </c>
      <c r="D4" s="9">
        <v>45245</v>
      </c>
      <c r="E4" s="12">
        <v>0.43124999999999997</v>
      </c>
      <c r="F4" s="1">
        <v>47.92</v>
      </c>
      <c r="G4" s="1" t="str">
        <f t="shared" si="0"/>
        <v>Mercredi</v>
      </c>
      <c r="H4" s="42">
        <v>47.85</v>
      </c>
      <c r="I4" s="14">
        <f>ABS(Tableau3[[#This Row],[Itération]]-Tableau3[[#This Row],[Dichotomie]])</f>
        <v>7.0000000000000284E-2</v>
      </c>
      <c r="J4">
        <v>47.844410564845603</v>
      </c>
      <c r="K4" s="14">
        <f>ABS(Tableau3[[#This Row],[Dichotomie]]-Tableau3[[#This Row],[Mirindra]])</f>
        <v>5.5894351543983589E-3</v>
      </c>
      <c r="L4">
        <v>47.84</v>
      </c>
      <c r="M4">
        <f>ABS(Tableau3[[#This Row],[Mamisoa]]-Tableau3[[#This Row],[Dichotomie]])</f>
        <v>9.9999999999980105E-3</v>
      </c>
    </row>
    <row r="5" spans="1:13">
      <c r="A5" s="1" t="s">
        <v>273</v>
      </c>
      <c r="B5" s="1" t="s">
        <v>12</v>
      </c>
      <c r="C5" s="17">
        <v>30</v>
      </c>
      <c r="D5" s="9">
        <v>45246</v>
      </c>
      <c r="E5" s="12">
        <v>0.41111111111111115</v>
      </c>
      <c r="F5" s="1">
        <v>157.74</v>
      </c>
      <c r="G5" s="1" t="str">
        <f t="shared" si="0"/>
        <v>Jeudi</v>
      </c>
      <c r="H5" s="43">
        <v>157.74</v>
      </c>
      <c r="I5" s="14">
        <f>ABS(Tableau3[[#This Row],[Itération]]-Tableau3[[#This Row],[Dichotomie]])</f>
        <v>0</v>
      </c>
      <c r="J5">
        <v>157.727024748286</v>
      </c>
      <c r="K5" s="14">
        <f>ABS(Tableau3[[#This Row],[Dichotomie]]-Tableau3[[#This Row],[Mirindra]])</f>
        <v>1.2975251714010483E-2</v>
      </c>
      <c r="L5">
        <v>157.72999999999999</v>
      </c>
      <c r="M5">
        <f>ABS(Tableau3[[#This Row],[Mamisoa]]-Tableau3[[#This Row],[Dichotomie]])</f>
        <v>1.0000000000019327E-2</v>
      </c>
    </row>
    <row r="6" spans="1:13">
      <c r="A6" s="1" t="s">
        <v>274</v>
      </c>
      <c r="B6" s="1" t="s">
        <v>12</v>
      </c>
      <c r="C6" s="17">
        <v>50</v>
      </c>
      <c r="D6" s="9">
        <v>45247</v>
      </c>
      <c r="E6" s="12">
        <v>0.35555555555555557</v>
      </c>
      <c r="F6" s="1">
        <v>115.4</v>
      </c>
      <c r="G6" s="1" t="str">
        <f t="shared" si="0"/>
        <v>Vendredi</v>
      </c>
      <c r="H6" s="43">
        <v>115.39</v>
      </c>
      <c r="I6" s="14">
        <f>ABS(Tableau3[[#This Row],[Itération]]-Tableau3[[#This Row],[Dichotomie]])</f>
        <v>1.0000000000005116E-2</v>
      </c>
      <c r="J6">
        <v>115.33768970492601</v>
      </c>
      <c r="K6" s="14">
        <f>ABS(Tableau3[[#This Row],[Dichotomie]]-Tableau3[[#This Row],[Mirindra]])</f>
        <v>5.2310295073993984E-2</v>
      </c>
      <c r="L6">
        <v>115.38</v>
      </c>
      <c r="M6">
        <f>ABS(Tableau3[[#This Row],[Mamisoa]]-Tableau3[[#This Row],[Dichotomie]])</f>
        <v>1.0000000000005116E-2</v>
      </c>
    </row>
    <row r="7" spans="1:13">
      <c r="A7" s="1" t="s">
        <v>275</v>
      </c>
      <c r="B7" s="1" t="s">
        <v>12</v>
      </c>
      <c r="C7" s="17">
        <v>78</v>
      </c>
      <c r="D7" s="9">
        <v>45248</v>
      </c>
      <c r="E7" s="12">
        <v>0.45833333333333331</v>
      </c>
      <c r="F7" s="1">
        <v>53.41</v>
      </c>
      <c r="G7" s="1" t="str">
        <f t="shared" si="0"/>
        <v>Samedi</v>
      </c>
      <c r="H7" s="43">
        <v>53.28</v>
      </c>
      <c r="I7" s="14">
        <f>ABS(Tableau3[[#This Row],[Itération]]-Tableau3[[#This Row],[Dichotomie]])</f>
        <v>0.12999999999999545</v>
      </c>
      <c r="J7">
        <v>53.270054903560201</v>
      </c>
      <c r="K7" s="14">
        <f>ABS(Tableau3[[#This Row],[Dichotomie]]-Tableau3[[#This Row],[Mirindra]])</f>
        <v>9.9450964398002384E-3</v>
      </c>
      <c r="L7">
        <v>53.27</v>
      </c>
      <c r="M7">
        <f>ABS(Tableau3[[#This Row],[Mamisoa]]-Tableau3[[#This Row],[Dichotomie]])</f>
        <v>9.9999999999980105E-3</v>
      </c>
    </row>
    <row r="8" spans="1:13">
      <c r="A8" s="1" t="s">
        <v>276</v>
      </c>
      <c r="B8" s="1" t="s">
        <v>12</v>
      </c>
      <c r="C8" s="17">
        <v>95</v>
      </c>
      <c r="D8" s="9">
        <v>45249</v>
      </c>
      <c r="E8" s="12">
        <v>0.69513888888888886</v>
      </c>
      <c r="F8" s="1">
        <v>18.309999999999999</v>
      </c>
      <c r="G8" s="1" t="str">
        <f t="shared" si="0"/>
        <v>Dimanche</v>
      </c>
      <c r="H8" s="45">
        <v>18.309999999999999</v>
      </c>
      <c r="I8" s="14">
        <f>ABS(Tableau3[[#This Row],[Itération]]-Tableau3[[#This Row],[Dichotomie]])</f>
        <v>0</v>
      </c>
      <c r="J8">
        <v>18.308338659043201</v>
      </c>
      <c r="K8" s="14">
        <f>ABS(Tableau3[[#This Row],[Dichotomie]]-Tableau3[[#This Row],[Mirindra]])</f>
        <v>1.6613409567973747E-3</v>
      </c>
      <c r="L8">
        <v>18.329999999999998</v>
      </c>
      <c r="M8">
        <f>ABS(Tableau3[[#This Row],[Mamisoa]]-Tableau3[[#This Row],[Dichotomie]])</f>
        <v>1.9999999999999574E-2</v>
      </c>
    </row>
    <row r="9" spans="1:13">
      <c r="A9" s="1" t="s">
        <v>277</v>
      </c>
      <c r="B9" s="1" t="s">
        <v>12</v>
      </c>
      <c r="C9" s="17">
        <v>47</v>
      </c>
      <c r="D9" s="9">
        <v>45250</v>
      </c>
      <c r="E9" s="12">
        <v>0.5</v>
      </c>
      <c r="F9" s="1">
        <v>57.11</v>
      </c>
      <c r="G9" s="1" t="str">
        <f t="shared" si="0"/>
        <v>Lundi</v>
      </c>
      <c r="H9" s="45">
        <v>57.11</v>
      </c>
      <c r="I9" s="14">
        <f>ABS(Tableau3[[#This Row],[Itération]]-Tableau3[[#This Row],[Dichotomie]])</f>
        <v>0</v>
      </c>
      <c r="J9">
        <v>57.1043165467877</v>
      </c>
      <c r="K9" s="14">
        <f>ABS(Tableau3[[#This Row],[Dichotomie]]-Tableau3[[#This Row],[Mirindra]])</f>
        <v>5.6834532122991277E-3</v>
      </c>
      <c r="L9">
        <v>57.1</v>
      </c>
      <c r="M9">
        <f>ABS(Tableau3[[#This Row],[Mamisoa]]-Tableau3[[#This Row],[Dichotomie]])</f>
        <v>9.9999999999980105E-3</v>
      </c>
    </row>
    <row r="10" spans="1:13">
      <c r="A10" s="1" t="s">
        <v>278</v>
      </c>
      <c r="B10" s="1" t="s">
        <v>12</v>
      </c>
      <c r="C10" s="17">
        <v>99</v>
      </c>
      <c r="D10" s="9">
        <v>45251</v>
      </c>
      <c r="E10" s="12">
        <v>0.4694444444444445</v>
      </c>
      <c r="F10" s="1">
        <v>77.16</v>
      </c>
      <c r="G10" s="1" t="str">
        <f t="shared" si="0"/>
        <v>Mardi</v>
      </c>
      <c r="H10" s="45">
        <v>76.97</v>
      </c>
      <c r="I10" s="14">
        <f>ABS(Tableau3[[#This Row],[Itération]]-Tableau3[[#This Row],[Dichotomie]])</f>
        <v>0.18999999999999773</v>
      </c>
      <c r="J10">
        <v>76.957480700929807</v>
      </c>
      <c r="K10" s="14">
        <f>ABS(Tableau3[[#This Row],[Dichotomie]]-Tableau3[[#This Row],[Mirindra]])</f>
        <v>1.2519299070191892E-2</v>
      </c>
      <c r="L10">
        <v>76.959999999999994</v>
      </c>
      <c r="M10">
        <f>ABS(Tableau3[[#This Row],[Mamisoa]]-Tableau3[[#This Row],[Dichotomie]])</f>
        <v>1.0000000000005116E-2</v>
      </c>
    </row>
    <row r="11" spans="1:13">
      <c r="A11" s="1" t="s">
        <v>279</v>
      </c>
      <c r="B11" s="1" t="s">
        <v>12</v>
      </c>
      <c r="C11" s="17">
        <v>51</v>
      </c>
      <c r="D11" s="9">
        <v>45252</v>
      </c>
      <c r="E11" s="12">
        <v>0.52152777777777781</v>
      </c>
      <c r="F11" s="1">
        <v>36.909999999999997</v>
      </c>
      <c r="G11" s="1" t="str">
        <f t="shared" si="0"/>
        <v>Mercredi</v>
      </c>
      <c r="H11" s="45">
        <v>36.76</v>
      </c>
      <c r="I11" s="14">
        <f>ABS(Tableau3[[#This Row],[Itération]]-Tableau3[[#This Row],[Dichotomie]])</f>
        <v>0.14999999999999858</v>
      </c>
      <c r="J11">
        <v>36.7563124622272</v>
      </c>
      <c r="K11" s="14">
        <f>ABS(Tableau3[[#This Row],[Dichotomie]]-Tableau3[[#This Row],[Mirindra]])</f>
        <v>3.6875377727980663E-3</v>
      </c>
      <c r="L11">
        <v>36.799999999999997</v>
      </c>
      <c r="M11">
        <f>ABS(Tableau3[[#This Row],[Mamisoa]]-Tableau3[[#This Row],[Dichotomie]])</f>
        <v>3.9999999999999147E-2</v>
      </c>
    </row>
    <row r="12" spans="1:13">
      <c r="A12" s="1" t="s">
        <v>280</v>
      </c>
      <c r="B12" s="1" t="s">
        <v>12</v>
      </c>
      <c r="C12" s="17">
        <v>57</v>
      </c>
      <c r="D12" s="9">
        <v>45253</v>
      </c>
      <c r="E12" s="12">
        <v>0.54861111111111105</v>
      </c>
      <c r="F12" s="1">
        <v>39.26</v>
      </c>
      <c r="G12" s="1" t="str">
        <f t="shared" si="0"/>
        <v>Jeudi</v>
      </c>
      <c r="H12" s="45">
        <v>38.979999999999997</v>
      </c>
      <c r="I12" s="14">
        <f>ABS(Tableau3[[#This Row],[Itération]]-Tableau3[[#This Row],[Dichotomie]])</f>
        <v>0.28000000000000114</v>
      </c>
      <c r="J12">
        <v>38.9733078813669</v>
      </c>
      <c r="K12" s="14">
        <f>ABS(Tableau3[[#This Row],[Dichotomie]]-Tableau3[[#This Row],[Mirindra]])</f>
        <v>6.692118633097266E-3</v>
      </c>
      <c r="L12">
        <v>39.159999999999997</v>
      </c>
      <c r="M12">
        <f>ABS(Tableau3[[#This Row],[Mamisoa]]-Tableau3[[#This Row],[Dichotomie]])</f>
        <v>0.17999999999999972</v>
      </c>
    </row>
    <row r="13" spans="1:13">
      <c r="A13" s="1" t="s">
        <v>281</v>
      </c>
      <c r="B13" s="1" t="s">
        <v>12</v>
      </c>
      <c r="C13" s="17">
        <v>90</v>
      </c>
      <c r="D13" s="9">
        <v>45254</v>
      </c>
      <c r="E13" s="12">
        <v>0.43611111111111112</v>
      </c>
      <c r="F13" s="1">
        <v>25.33</v>
      </c>
      <c r="G13" s="1" t="str">
        <f t="shared" si="0"/>
        <v>Vendredi</v>
      </c>
      <c r="H13" s="45">
        <v>25.33</v>
      </c>
      <c r="I13" s="14">
        <f>ABS(Tableau3[[#This Row],[Itération]]-Tableau3[[#This Row],[Dichotomie]])</f>
        <v>0</v>
      </c>
      <c r="J13">
        <v>25.328707103700001</v>
      </c>
      <c r="K13" s="14">
        <f>ABS(Tableau3[[#This Row],[Dichotomie]]-Tableau3[[#This Row],[Mirindra]])</f>
        <v>1.2928962999971816E-3</v>
      </c>
      <c r="L13">
        <v>25.32</v>
      </c>
      <c r="M13">
        <f>ABS(Tableau3[[#This Row],[Mamisoa]]-Tableau3[[#This Row],[Dichotomie]])</f>
        <v>9.9999999999980105E-3</v>
      </c>
    </row>
    <row r="14" spans="1:13">
      <c r="A14" s="1" t="s">
        <v>282</v>
      </c>
      <c r="B14" s="1" t="s">
        <v>12</v>
      </c>
      <c r="C14" s="17">
        <v>63</v>
      </c>
      <c r="D14" s="9">
        <v>45255</v>
      </c>
      <c r="E14" s="12">
        <v>0.42986111111111108</v>
      </c>
      <c r="F14" s="1">
        <v>34.51</v>
      </c>
      <c r="G14" s="1" t="str">
        <f t="shared" si="0"/>
        <v>Samedi</v>
      </c>
      <c r="H14" s="45">
        <v>34.32</v>
      </c>
      <c r="I14" s="14">
        <f>ABS(Tableau3[[#This Row],[Itération]]-Tableau3[[#This Row],[Dichotomie]])</f>
        <v>0.18999999999999773</v>
      </c>
      <c r="J14">
        <v>34.312856950382503</v>
      </c>
      <c r="K14" s="14">
        <f>ABS(Tableau3[[#This Row],[Dichotomie]]-Tableau3[[#This Row],[Mirindra]])</f>
        <v>7.1430496174968994E-3</v>
      </c>
      <c r="L14">
        <v>34.31</v>
      </c>
      <c r="M14">
        <f>ABS(Tableau3[[#This Row],[Mamisoa]]-Tableau3[[#This Row],[Dichotomie]])</f>
        <v>9.9999999999980105E-3</v>
      </c>
    </row>
    <row r="15" spans="1:13">
      <c r="A15" s="1" t="s">
        <v>283</v>
      </c>
      <c r="B15" s="1" t="s">
        <v>12</v>
      </c>
      <c r="C15" s="17">
        <v>30</v>
      </c>
      <c r="D15" s="9">
        <v>45256</v>
      </c>
      <c r="E15" s="12">
        <v>0.45833333333333331</v>
      </c>
      <c r="F15" s="1">
        <v>41.43</v>
      </c>
      <c r="G15" s="1" t="str">
        <f t="shared" si="0"/>
        <v>Dimanche</v>
      </c>
      <c r="H15" s="45">
        <v>41.43</v>
      </c>
      <c r="I15" s="14">
        <f>ABS(Tableau3[[#This Row],[Itération]]-Tableau3[[#This Row],[Dichotomie]])</f>
        <v>0</v>
      </c>
      <c r="J15">
        <v>41.423001949336602</v>
      </c>
      <c r="K15" s="14">
        <f>ABS(Tableau3[[#This Row],[Dichotomie]]-Tableau3[[#This Row],[Mirindra]])</f>
        <v>6.9980506633982031E-3</v>
      </c>
      <c r="L15">
        <v>41.42</v>
      </c>
      <c r="M15">
        <f>ABS(Tableau3[[#This Row],[Mamisoa]]-Tableau3[[#This Row],[Dichotomie]])</f>
        <v>9.9999999999980105E-3</v>
      </c>
    </row>
    <row r="16" spans="1:13">
      <c r="A16" s="1" t="s">
        <v>284</v>
      </c>
      <c r="B16" s="1" t="s">
        <v>12</v>
      </c>
      <c r="C16" s="17">
        <v>92</v>
      </c>
      <c r="D16" s="9">
        <v>45257</v>
      </c>
      <c r="E16" s="12">
        <v>0.70486111111111116</v>
      </c>
      <c r="F16" s="1">
        <v>25.56</v>
      </c>
      <c r="G16" s="1" t="str">
        <f t="shared" si="0"/>
        <v>Lundi</v>
      </c>
      <c r="H16" s="45">
        <v>25.51</v>
      </c>
      <c r="I16" s="14">
        <f>ABS(Tableau3[[#This Row],[Itération]]-Tableau3[[#This Row],[Dichotomie]])</f>
        <v>4.9999999999997158E-2</v>
      </c>
      <c r="J16">
        <v>25.5033458019759</v>
      </c>
      <c r="K16" s="14">
        <f>ABS(Tableau3[[#This Row],[Dichotomie]]-Tableau3[[#This Row],[Mirindra]])</f>
        <v>6.6541980241012766E-3</v>
      </c>
      <c r="L16">
        <v>25.5</v>
      </c>
      <c r="M16">
        <f>ABS(Tableau3[[#This Row],[Mamisoa]]-Tableau3[[#This Row],[Dichotomie]])</f>
        <v>1.0000000000001563E-2</v>
      </c>
    </row>
    <row r="17" spans="1:13">
      <c r="A17" s="1" t="s">
        <v>285</v>
      </c>
      <c r="B17" s="1" t="s">
        <v>13</v>
      </c>
      <c r="C17" s="17">
        <v>63</v>
      </c>
      <c r="D17" s="9">
        <v>45243</v>
      </c>
      <c r="E17" s="12">
        <v>0.65625</v>
      </c>
      <c r="F17" s="1">
        <v>25.11</v>
      </c>
      <c r="G17" s="1" t="str">
        <f t="shared" si="0"/>
        <v>Lundi</v>
      </c>
      <c r="H17" s="45">
        <v>25.03</v>
      </c>
      <c r="I17" s="14">
        <f>ABS(Tableau3[[#This Row],[Itération]]-Tableau3[[#This Row],[Dichotomie]])</f>
        <v>7.9999999999998295E-2</v>
      </c>
      <c r="J17">
        <v>19.303756931545699</v>
      </c>
      <c r="K17" s="14">
        <f>ABS(Tableau3[[#This Row],[Dichotomie]]-Tableau3[[#This Row],[Mirindra]])</f>
        <v>5.726243068454302</v>
      </c>
      <c r="L17">
        <v>25.04</v>
      </c>
      <c r="M17">
        <f>ABS(Tableau3[[#This Row],[Mamisoa]]-Tableau3[[#This Row],[Dichotomie]])</f>
        <v>9.9999999999980105E-3</v>
      </c>
    </row>
    <row r="18" spans="1:13">
      <c r="A18" s="1" t="s">
        <v>286</v>
      </c>
      <c r="B18" s="1" t="s">
        <v>13</v>
      </c>
      <c r="C18" s="17">
        <v>38</v>
      </c>
      <c r="D18" s="9">
        <v>45244</v>
      </c>
      <c r="E18" s="12">
        <v>0.4513888888888889</v>
      </c>
      <c r="F18" s="1">
        <v>82.35</v>
      </c>
      <c r="G18" s="1" t="str">
        <f t="shared" si="0"/>
        <v>Mardi</v>
      </c>
      <c r="H18" s="45">
        <v>82.34</v>
      </c>
      <c r="I18" s="14">
        <f>ABS(Tableau3[[#This Row],[Itération]]-Tableau3[[#This Row],[Dichotomie]])</f>
        <v>9.9999999999909051E-3</v>
      </c>
      <c r="J18">
        <v>64.507410483276502</v>
      </c>
      <c r="K18" s="14">
        <f>ABS(Tableau3[[#This Row],[Dichotomie]]-Tableau3[[#This Row],[Mirindra]])</f>
        <v>17.832589516723502</v>
      </c>
      <c r="L18">
        <v>82.33</v>
      </c>
      <c r="M18">
        <f>ABS(Tableau3[[#This Row],[Mamisoa]]-Tableau3[[#This Row],[Dichotomie]])</f>
        <v>1.0000000000005116E-2</v>
      </c>
    </row>
    <row r="19" spans="1:13">
      <c r="A19" s="1" t="s">
        <v>287</v>
      </c>
      <c r="B19" s="1" t="s">
        <v>13</v>
      </c>
      <c r="C19" s="17">
        <v>76</v>
      </c>
      <c r="D19" s="9">
        <v>45245</v>
      </c>
      <c r="E19" s="12">
        <v>0.55347222222222225</v>
      </c>
      <c r="F19" s="1">
        <v>28.73</v>
      </c>
      <c r="G19" s="1" t="str">
        <f t="shared" si="0"/>
        <v>Mercredi</v>
      </c>
      <c r="H19" s="45">
        <v>28.67</v>
      </c>
      <c r="I19" s="14">
        <f>ABS(Tableau3[[#This Row],[Itération]]-Tableau3[[#This Row],[Dichotomie]])</f>
        <v>5.9999999999998721E-2</v>
      </c>
      <c r="J19">
        <v>21.968946272235002</v>
      </c>
      <c r="K19" s="14">
        <f>ABS(Tableau3[[#This Row],[Dichotomie]]-Tableau3[[#This Row],[Mirindra]])</f>
        <v>6.7010537277650002</v>
      </c>
      <c r="L19">
        <v>28.63</v>
      </c>
      <c r="M19">
        <f>ABS(Tableau3[[#This Row],[Mamisoa]]-Tableau3[[#This Row],[Dichotomie]])</f>
        <v>4.00000000000027E-2</v>
      </c>
    </row>
    <row r="20" spans="1:13">
      <c r="A20" s="1" t="s">
        <v>288</v>
      </c>
      <c r="B20" s="1" t="s">
        <v>13</v>
      </c>
      <c r="C20" s="17">
        <v>86</v>
      </c>
      <c r="D20" s="9">
        <v>45246</v>
      </c>
      <c r="E20" s="12">
        <v>0.375</v>
      </c>
      <c r="F20" s="1">
        <v>51.39</v>
      </c>
      <c r="G20" s="1" t="str">
        <f t="shared" si="0"/>
        <v>Jeudi</v>
      </c>
      <c r="H20" s="45">
        <v>50.87</v>
      </c>
      <c r="I20" s="14">
        <f>ABS(Tableau3[[#This Row],[Itération]]-Tableau3[[#This Row],[Dichotomie]])</f>
        <v>0.52000000000000313</v>
      </c>
      <c r="J20">
        <v>39.695342415928501</v>
      </c>
      <c r="K20" s="14">
        <f>ABS(Tableau3[[#This Row],[Dichotomie]]-Tableau3[[#This Row],[Mirindra]])</f>
        <v>11.174657584071497</v>
      </c>
      <c r="L20">
        <v>50.86</v>
      </c>
      <c r="M20">
        <f>ABS(Tableau3[[#This Row],[Mamisoa]]-Tableau3[[#This Row],[Dichotomie]])</f>
        <v>9.9999999999980105E-3</v>
      </c>
    </row>
    <row r="21" spans="1:13">
      <c r="A21" s="1" t="s">
        <v>289</v>
      </c>
      <c r="B21" s="1" t="s">
        <v>13</v>
      </c>
      <c r="C21" s="17">
        <v>66</v>
      </c>
      <c r="D21" s="9">
        <v>45247</v>
      </c>
      <c r="E21" s="12">
        <v>0.35625000000000001</v>
      </c>
      <c r="F21" s="1">
        <v>136.07</v>
      </c>
      <c r="G21" s="1" t="str">
        <f t="shared" si="0"/>
        <v>Vendredi</v>
      </c>
      <c r="H21" s="45">
        <v>136.06</v>
      </c>
      <c r="I21" s="14">
        <f>ABS(Tableau3[[#This Row],[Itération]]-Tableau3[[#This Row],[Dichotomie]])</f>
        <v>9.9999999999909051E-3</v>
      </c>
      <c r="J21">
        <v>107.197437440564</v>
      </c>
      <c r="K21" s="14">
        <f>ABS(Tableau3[[#This Row],[Dichotomie]]-Tableau3[[#This Row],[Mirindra]])</f>
        <v>28.862562559436</v>
      </c>
      <c r="L21">
        <v>136.05000000000001</v>
      </c>
      <c r="M21">
        <f>ABS(Tableau3[[#This Row],[Mamisoa]]-Tableau3[[#This Row],[Dichotomie]])</f>
        <v>9.9999999999909051E-3</v>
      </c>
    </row>
    <row r="22" spans="1:13">
      <c r="A22" s="1" t="s">
        <v>290</v>
      </c>
      <c r="B22" s="1" t="s">
        <v>13</v>
      </c>
      <c r="C22" s="17">
        <v>52</v>
      </c>
      <c r="D22" s="9">
        <v>45248</v>
      </c>
      <c r="E22" s="12">
        <v>0.63402777777777775</v>
      </c>
      <c r="F22" s="48">
        <v>52</v>
      </c>
      <c r="G22" s="1" t="str">
        <f t="shared" si="0"/>
        <v>Samedi</v>
      </c>
      <c r="H22" s="45">
        <v>18.02</v>
      </c>
      <c r="I22" s="14">
        <f>ABS(Tableau3[[#This Row],[Itération]]-Tableau3[[#This Row],[Dichotomie]])</f>
        <v>33.980000000000004</v>
      </c>
      <c r="J22">
        <v>13.844086021510501</v>
      </c>
      <c r="K22" s="14">
        <f>ABS(Tableau3[[#This Row],[Dichotomie]]-Tableau3[[#This Row],[Mirindra]])</f>
        <v>4.1759139784894987</v>
      </c>
      <c r="L22">
        <v>17.989999999999998</v>
      </c>
      <c r="M22">
        <f>ABS(Tableau3[[#This Row],[Mamisoa]]-Tableau3[[#This Row],[Dichotomie]])</f>
        <v>3.0000000000001137E-2</v>
      </c>
    </row>
    <row r="23" spans="1:13">
      <c r="A23" s="1" t="s">
        <v>291</v>
      </c>
      <c r="B23" s="1" t="s">
        <v>13</v>
      </c>
      <c r="C23" s="17">
        <v>64</v>
      </c>
      <c r="D23" s="9">
        <v>45249</v>
      </c>
      <c r="E23" s="12">
        <v>0.69374999999999998</v>
      </c>
      <c r="F23" s="48">
        <v>64</v>
      </c>
      <c r="G23" s="1" t="str">
        <f t="shared" si="0"/>
        <v>Dimanche</v>
      </c>
      <c r="H23" s="45">
        <v>13.82</v>
      </c>
      <c r="I23" s="14">
        <f>ABS(Tableau3[[#This Row],[Itération]]-Tableau3[[#This Row],[Dichotomie]])</f>
        <v>50.18</v>
      </c>
      <c r="J23">
        <v>10.707848399693599</v>
      </c>
      <c r="K23" s="14">
        <f>ABS(Tableau3[[#This Row],[Dichotomie]]-Tableau3[[#This Row],[Mirindra]])</f>
        <v>3.1121516003064009</v>
      </c>
      <c r="L23">
        <v>13.81</v>
      </c>
      <c r="M23">
        <f>ABS(Tableau3[[#This Row],[Mamisoa]]-Tableau3[[#This Row],[Dichotomie]])</f>
        <v>9.9999999999997868E-3</v>
      </c>
    </row>
    <row r="24" spans="1:13">
      <c r="A24" s="1" t="s">
        <v>292</v>
      </c>
      <c r="B24" s="1" t="s">
        <v>13</v>
      </c>
      <c r="C24" s="17">
        <v>63</v>
      </c>
      <c r="D24" s="9">
        <v>45250</v>
      </c>
      <c r="E24" s="12">
        <v>0.41944444444444445</v>
      </c>
      <c r="F24" s="1">
        <v>48.12</v>
      </c>
      <c r="G24" s="1" t="str">
        <f t="shared" si="0"/>
        <v>Lundi</v>
      </c>
      <c r="H24" s="45">
        <v>47.89</v>
      </c>
      <c r="I24" s="14">
        <f>ABS(Tableau3[[#This Row],[Itération]]-Tableau3[[#This Row],[Dichotomie]])</f>
        <v>0.22999999999999687</v>
      </c>
      <c r="J24">
        <v>36.9502644548269</v>
      </c>
      <c r="K24" s="14">
        <f>ABS(Tableau3[[#This Row],[Dichotomie]]-Tableau3[[#This Row],[Mirindra]])</f>
        <v>10.9397355451731</v>
      </c>
      <c r="L24">
        <v>47.88</v>
      </c>
      <c r="M24">
        <f>ABS(Tableau3[[#This Row],[Mamisoa]]-Tableau3[[#This Row],[Dichotomie]])</f>
        <v>9.9999999999980105E-3</v>
      </c>
    </row>
    <row r="25" spans="1:13">
      <c r="A25" s="1" t="s">
        <v>293</v>
      </c>
      <c r="B25" s="1" t="s">
        <v>13</v>
      </c>
      <c r="C25" s="17">
        <v>36</v>
      </c>
      <c r="D25" s="9">
        <v>45251</v>
      </c>
      <c r="E25" s="12">
        <v>0.39166666666666666</v>
      </c>
      <c r="F25" s="1">
        <v>38.42</v>
      </c>
      <c r="G25" s="1" t="str">
        <f t="shared" si="0"/>
        <v>Mardi</v>
      </c>
      <c r="H25" s="45">
        <v>38.42</v>
      </c>
      <c r="I25" s="14">
        <f>ABS(Tableau3[[#This Row],[Itération]]-Tableau3[[#This Row],[Dichotomie]])</f>
        <v>0</v>
      </c>
      <c r="J25">
        <v>30.106325802865499</v>
      </c>
      <c r="K25" s="14">
        <f>ABS(Tableau3[[#This Row],[Dichotomie]]-Tableau3[[#This Row],[Mirindra]])</f>
        <v>8.3136741971345032</v>
      </c>
      <c r="L25">
        <v>38.409999999999997</v>
      </c>
      <c r="M25">
        <f>ABS(Tableau3[[#This Row],[Mamisoa]]-Tableau3[[#This Row],[Dichotomie]])</f>
        <v>1.0000000000005116E-2</v>
      </c>
    </row>
    <row r="26" spans="1:13">
      <c r="A26" s="1" t="s">
        <v>294</v>
      </c>
      <c r="B26" s="1" t="s">
        <v>13</v>
      </c>
      <c r="C26" s="17">
        <v>61</v>
      </c>
      <c r="D26" s="9">
        <v>45252</v>
      </c>
      <c r="E26" s="12">
        <v>0.42430555555555555</v>
      </c>
      <c r="F26" s="1">
        <v>38.17</v>
      </c>
      <c r="G26" s="1" t="str">
        <f t="shared" si="0"/>
        <v>Mercredi</v>
      </c>
      <c r="H26" s="45">
        <v>38.07</v>
      </c>
      <c r="I26" s="14">
        <f>ABS(Tableau3[[#This Row],[Itération]]-Tableau3[[#This Row],[Dichotomie]])</f>
        <v>0.10000000000000142</v>
      </c>
      <c r="J26">
        <v>29.286978212983399</v>
      </c>
      <c r="K26" s="14">
        <f>ABS(Tableau3[[#This Row],[Dichotomie]]-Tableau3[[#This Row],[Mirindra]])</f>
        <v>8.783021787016601</v>
      </c>
      <c r="L26">
        <v>38.06</v>
      </c>
      <c r="M26">
        <f>ABS(Tableau3[[#This Row],[Mamisoa]]-Tableau3[[#This Row],[Dichotomie]])</f>
        <v>9.9999999999980105E-3</v>
      </c>
    </row>
    <row r="27" spans="1:13">
      <c r="A27" s="1" t="s">
        <v>295</v>
      </c>
      <c r="B27" s="1" t="s">
        <v>13</v>
      </c>
      <c r="C27" s="17">
        <v>90</v>
      </c>
      <c r="D27" s="9">
        <v>45253</v>
      </c>
      <c r="E27" s="12">
        <v>0.3979166666666667</v>
      </c>
      <c r="F27" s="1">
        <v>104.88</v>
      </c>
      <c r="G27" s="1" t="str">
        <f t="shared" si="0"/>
        <v>Jeudi</v>
      </c>
      <c r="H27" s="45">
        <v>104.87</v>
      </c>
      <c r="I27" s="14">
        <f>ABS(Tableau3[[#This Row],[Itération]]-Tableau3[[#This Row],[Dichotomie]])</f>
        <v>9.9999999999909051E-3</v>
      </c>
      <c r="J27">
        <v>81.494951004312796</v>
      </c>
      <c r="K27" s="14">
        <f>ABS(Tableau3[[#This Row],[Dichotomie]]-Tableau3[[#This Row],[Mirindra]])</f>
        <v>23.375048995687209</v>
      </c>
      <c r="L27">
        <v>104.86</v>
      </c>
      <c r="M27">
        <f>ABS(Tableau3[[#This Row],[Mamisoa]]-Tableau3[[#This Row],[Dichotomie]])</f>
        <v>1.0000000000005116E-2</v>
      </c>
    </row>
    <row r="28" spans="1:13">
      <c r="A28" s="1" t="s">
        <v>296</v>
      </c>
      <c r="B28" s="1" t="s">
        <v>13</v>
      </c>
      <c r="C28" s="17">
        <v>95</v>
      </c>
      <c r="D28" s="9">
        <v>45254</v>
      </c>
      <c r="E28" s="12">
        <v>0.4458333333333333</v>
      </c>
      <c r="F28" s="48">
        <v>95</v>
      </c>
      <c r="G28" s="1" t="str">
        <f t="shared" si="0"/>
        <v>Vendredi</v>
      </c>
      <c r="H28" s="45">
        <v>57.06</v>
      </c>
      <c r="I28" s="14">
        <f>ABS(Tableau3[[#This Row],[Itération]]-Tableau3[[#This Row],[Dichotomie]])</f>
        <v>37.94</v>
      </c>
      <c r="J28">
        <v>44.225666275448098</v>
      </c>
      <c r="K28" s="14">
        <f>ABS(Tableau3[[#This Row],[Dichotomie]]-Tableau3[[#This Row],[Mirindra]])</f>
        <v>12.834333724551904</v>
      </c>
      <c r="L28">
        <v>57.05</v>
      </c>
      <c r="M28">
        <f>ABS(Tableau3[[#This Row],[Mamisoa]]-Tableau3[[#This Row],[Dichotomie]])</f>
        <v>1.0000000000005116E-2</v>
      </c>
    </row>
    <row r="29" spans="1:13">
      <c r="A29" s="1" t="s">
        <v>297</v>
      </c>
      <c r="B29" s="1" t="s">
        <v>13</v>
      </c>
      <c r="C29" s="17">
        <v>71</v>
      </c>
      <c r="D29" s="9">
        <v>45255</v>
      </c>
      <c r="E29" s="12">
        <v>0.6875</v>
      </c>
      <c r="F29" s="1">
        <v>15.4</v>
      </c>
      <c r="G29" s="1" t="str">
        <f t="shared" si="0"/>
        <v>Samedi</v>
      </c>
      <c r="H29" s="45">
        <v>15.37</v>
      </c>
      <c r="I29" s="14">
        <f>ABS(Tableau3[[#This Row],[Itération]]-Tableau3[[#This Row],[Dichotomie]])</f>
        <v>3.0000000000001137E-2</v>
      </c>
      <c r="J29">
        <v>11.9422037479743</v>
      </c>
      <c r="K29" s="14">
        <f>ABS(Tableau3[[#This Row],[Dichotomie]]-Tableau3[[#This Row],[Mirindra]])</f>
        <v>3.4277962520256988</v>
      </c>
      <c r="L29">
        <v>15.36</v>
      </c>
      <c r="M29">
        <f>ABS(Tableau3[[#This Row],[Mamisoa]]-Tableau3[[#This Row],[Dichotomie]])</f>
        <v>9.9999999999997868E-3</v>
      </c>
    </row>
    <row r="30" spans="1:13">
      <c r="A30" s="1" t="s">
        <v>298</v>
      </c>
      <c r="B30" s="1" t="s">
        <v>13</v>
      </c>
      <c r="C30" s="17">
        <v>31</v>
      </c>
      <c r="D30" s="9">
        <v>45256</v>
      </c>
      <c r="E30" s="12">
        <v>0.48819444444444443</v>
      </c>
      <c r="F30" s="48">
        <v>31</v>
      </c>
      <c r="G30" s="1" t="str">
        <f t="shared" si="0"/>
        <v>Dimanche</v>
      </c>
      <c r="H30" s="45">
        <v>30.16</v>
      </c>
      <c r="I30" s="14">
        <f>ABS(Tableau3[[#This Row],[Itération]]-Tableau3[[#This Row],[Dichotomie]])</f>
        <v>0.83999999999999986</v>
      </c>
      <c r="J30">
        <v>23.300438596525101</v>
      </c>
      <c r="K30" s="14">
        <f>ABS(Tableau3[[#This Row],[Dichotomie]]-Tableau3[[#This Row],[Mirindra]])</f>
        <v>6.8595614034748991</v>
      </c>
      <c r="L30">
        <v>30.15</v>
      </c>
      <c r="M30">
        <f>ABS(Tableau3[[#This Row],[Mamisoa]]-Tableau3[[#This Row],[Dichotomie]])</f>
        <v>1.0000000000001563E-2</v>
      </c>
    </row>
    <row r="31" spans="1:13">
      <c r="A31" s="1" t="s">
        <v>299</v>
      </c>
      <c r="B31" s="1" t="s">
        <v>13</v>
      </c>
      <c r="C31" s="17">
        <v>73</v>
      </c>
      <c r="D31" s="9">
        <v>45257</v>
      </c>
      <c r="E31" s="12">
        <v>0.4375</v>
      </c>
      <c r="F31" s="1">
        <v>22.49</v>
      </c>
      <c r="G31" s="1" t="str">
        <f t="shared" si="0"/>
        <v>Lundi</v>
      </c>
      <c r="H31" s="45">
        <v>22.46</v>
      </c>
      <c r="I31" s="14">
        <f>ABS(Tableau3[[#This Row],[Itération]]-Tableau3[[#This Row],[Dichotomie]])</f>
        <v>2.9999999999997584E-2</v>
      </c>
      <c r="J31">
        <v>17.512982811726999</v>
      </c>
      <c r="K31" s="14">
        <f>ABS(Tableau3[[#This Row],[Dichotomie]]-Tableau3[[#This Row],[Mirindra]])</f>
        <v>4.9470171882730014</v>
      </c>
      <c r="L31">
        <v>22.451000000000001</v>
      </c>
      <c r="M31">
        <f>ABS(Tableau3[[#This Row],[Mamisoa]]-Tableau3[[#This Row],[Dichotomie]])</f>
        <v>9.0000000000003411E-3</v>
      </c>
    </row>
    <row r="32" spans="1:13">
      <c r="A32" s="19" t="s">
        <v>404</v>
      </c>
      <c r="B32" s="19">
        <f>SUBTOTAL(109,Tableau3[Secteur])</f>
        <v>0</v>
      </c>
      <c r="C32" s="37">
        <f>SUBTOTAL(109,Tableau3[Consommation])</f>
        <v>1888</v>
      </c>
      <c r="D32" s="32">
        <f>SUBTOTAL(109,Tableau3[Date])</f>
        <v>1357500</v>
      </c>
      <c r="E32" s="33">
        <f>SUBTOTAL(109,Tableau3[Heure])</f>
        <v>14.795833333333333</v>
      </c>
      <c r="F32" s="61">
        <f>SUBTOTAL(109,Tableau3[Itération])</f>
        <v>1642.0600000000002</v>
      </c>
      <c r="G32" s="19">
        <f>SUBTOTAL(109,Tableau3[Jour])</f>
        <v>0</v>
      </c>
      <c r="H32" s="46">
        <f>SUBTOTAL(109,Tableau3[Dichotomie])</f>
        <v>1516.8300000000002</v>
      </c>
      <c r="I32" s="47">
        <f>SUBTOTAL(109,Tableau3[Difference])</f>
        <v>125.22999999999996</v>
      </c>
      <c r="J32" s="57">
        <f>SUBTOTAL(109,Tableau3[Mirindra])</f>
        <v>1359.6159048110189</v>
      </c>
      <c r="K32" s="47">
        <f>SUBTOTAL(109,Tableau3[Difference2])</f>
        <v>157.21409518898079</v>
      </c>
      <c r="L32" s="57"/>
      <c r="M32" s="57">
        <f>SUBTOTAL(109,Tableau3[Difference3])</f>
        <v>0.69900000000002294</v>
      </c>
    </row>
    <row r="33" spans="9:9">
      <c r="I33" s="14"/>
    </row>
  </sheetData>
  <sortState xmlns:xlrd2="http://schemas.microsoft.com/office/spreadsheetml/2017/richdata2" ref="A2:G31">
    <sortCondition ref="B1:B31"/>
  </sortState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508B06-5F2E-43C8-8F51-5B53E10A98EA}">
  <dimension ref="A3:G119"/>
  <sheetViews>
    <sheetView topLeftCell="A2" zoomScale="94" workbookViewId="0">
      <selection activeCell="D16" sqref="D16"/>
    </sheetView>
  </sheetViews>
  <sheetFormatPr baseColWidth="10" defaultRowHeight="14.25"/>
  <cols>
    <col min="1" max="1" width="19.33203125" bestFit="1" customWidth="1"/>
    <col min="2" max="2" width="18.265625" bestFit="1" customWidth="1"/>
  </cols>
  <sheetData>
    <row r="3" spans="1:4">
      <c r="A3" s="23" t="s">
        <v>392</v>
      </c>
      <c r="B3" t="s">
        <v>413</v>
      </c>
    </row>
    <row r="4" spans="1:4">
      <c r="A4" s="24" t="s">
        <v>19</v>
      </c>
      <c r="B4" s="64">
        <v>185.63333333333333</v>
      </c>
    </row>
    <row r="5" spans="1:4">
      <c r="A5" s="25" t="s">
        <v>397</v>
      </c>
      <c r="B5" s="64">
        <v>181.83333333333334</v>
      </c>
    </row>
    <row r="6" spans="1:4">
      <c r="A6" s="38">
        <v>45243</v>
      </c>
      <c r="B6" s="64">
        <v>258</v>
      </c>
    </row>
    <row r="7" spans="1:4">
      <c r="A7" s="38">
        <v>45250</v>
      </c>
      <c r="B7" s="64">
        <v>87.5</v>
      </c>
    </row>
    <row r="8" spans="1:4">
      <c r="A8" s="38">
        <v>45257</v>
      </c>
      <c r="B8" s="64">
        <v>200</v>
      </c>
    </row>
    <row r="9" spans="1:4">
      <c r="A9" s="25" t="s">
        <v>398</v>
      </c>
      <c r="B9" s="64">
        <v>197.25</v>
      </c>
    </row>
    <row r="10" spans="1:4">
      <c r="A10" s="38">
        <v>45244</v>
      </c>
      <c r="B10" s="64">
        <v>228</v>
      </c>
    </row>
    <row r="11" spans="1:4">
      <c r="A11" s="38">
        <v>45251</v>
      </c>
      <c r="B11" s="64">
        <v>166.5</v>
      </c>
    </row>
    <row r="12" spans="1:4">
      <c r="A12" s="25" t="s">
        <v>399</v>
      </c>
      <c r="B12" s="64">
        <v>193.5</v>
      </c>
    </row>
    <row r="13" spans="1:4">
      <c r="A13" s="38">
        <v>45245</v>
      </c>
      <c r="B13" s="64">
        <v>128</v>
      </c>
    </row>
    <row r="14" spans="1:4">
      <c r="A14" s="38">
        <v>45252</v>
      </c>
      <c r="B14" s="64">
        <v>259</v>
      </c>
    </row>
    <row r="15" spans="1:4">
      <c r="A15" s="25" t="s">
        <v>400</v>
      </c>
      <c r="B15" s="64">
        <v>178</v>
      </c>
    </row>
    <row r="16" spans="1:4">
      <c r="A16" s="38">
        <v>45246</v>
      </c>
      <c r="B16" s="64">
        <v>138</v>
      </c>
      <c r="D16">
        <f>GETPIVOTDATA("Nombre",$A$3,"Salle","SAL001","Date",DATE(2023,11,13),"Jour","Lundi")+GETPIVOTDATA("Nombre",$A$3,"Salle","SAL002","Date",DATE(2023,11,13),"Jour","Lundi")</f>
        <v>366</v>
      </c>
    </row>
    <row r="17" spans="1:4">
      <c r="A17" s="38">
        <v>45253</v>
      </c>
      <c r="B17" s="64">
        <v>218</v>
      </c>
      <c r="D17">
        <f>GETPIVOTDATA("Nombre",$A$3,"Salle","SAL001","Date",DATE(2023,11,20),"Jour","Lundi")+GETPIVOTDATA("Nombre",$A$3,"Salle","SAL002","Date",DATE(2023,11,20),"Jour","Lundi")</f>
        <v>162.5</v>
      </c>
    </row>
    <row r="18" spans="1:4">
      <c r="A18" s="25" t="s">
        <v>401</v>
      </c>
      <c r="B18" s="64">
        <v>208.5</v>
      </c>
      <c r="D18">
        <f>GETPIVOTDATA("Nombre",$A$3,"Salle","SAL001","Date",DATE(2023,11,27),"Jour","Lundi")+GETPIVOTDATA("Nombre",$A$3,"Salle","SAL002","Date",DATE(2023,11,27),"Jour","Lundi")</f>
        <v>336</v>
      </c>
    </row>
    <row r="19" spans="1:4">
      <c r="A19" s="38">
        <v>45247</v>
      </c>
      <c r="B19" s="64">
        <v>131</v>
      </c>
      <c r="D19">
        <f>AVERAGE(D16:D18)</f>
        <v>288.16666666666669</v>
      </c>
    </row>
    <row r="20" spans="1:4">
      <c r="A20" s="38">
        <v>45254</v>
      </c>
      <c r="B20" s="64">
        <v>286</v>
      </c>
    </row>
    <row r="21" spans="1:4">
      <c r="A21" s="25" t="s">
        <v>402</v>
      </c>
      <c r="B21" s="64">
        <v>135.5</v>
      </c>
    </row>
    <row r="22" spans="1:4">
      <c r="A22" s="38">
        <v>45248</v>
      </c>
      <c r="B22" s="64">
        <v>122.5</v>
      </c>
    </row>
    <row r="23" spans="1:4">
      <c r="A23" s="38">
        <v>45255</v>
      </c>
      <c r="B23" s="64">
        <v>148.5</v>
      </c>
    </row>
    <row r="24" spans="1:4">
      <c r="A24" s="25" t="s">
        <v>403</v>
      </c>
      <c r="B24" s="64">
        <v>206.75</v>
      </c>
    </row>
    <row r="25" spans="1:4">
      <c r="A25" s="38">
        <v>45249</v>
      </c>
      <c r="B25" s="64">
        <v>176</v>
      </c>
    </row>
    <row r="26" spans="1:4">
      <c r="A26" s="38">
        <v>45256</v>
      </c>
      <c r="B26" s="64">
        <v>237.5</v>
      </c>
    </row>
    <row r="27" spans="1:4">
      <c r="A27" s="24" t="s">
        <v>20</v>
      </c>
      <c r="B27" s="64">
        <v>163.56666666666666</v>
      </c>
    </row>
    <row r="28" spans="1:4">
      <c r="A28" s="25" t="s">
        <v>397</v>
      </c>
      <c r="B28" s="64">
        <v>106.33333333333333</v>
      </c>
    </row>
    <row r="29" spans="1:4">
      <c r="A29" s="38">
        <v>45243</v>
      </c>
      <c r="B29" s="64">
        <v>108</v>
      </c>
    </row>
    <row r="30" spans="1:4">
      <c r="A30" s="38">
        <v>45250</v>
      </c>
      <c r="B30" s="64">
        <v>75</v>
      </c>
    </row>
    <row r="31" spans="1:4">
      <c r="A31" s="38">
        <v>45257</v>
      </c>
      <c r="B31" s="64">
        <v>136</v>
      </c>
    </row>
    <row r="32" spans="1:4">
      <c r="A32" s="25" t="s">
        <v>398</v>
      </c>
      <c r="B32" s="64">
        <v>127</v>
      </c>
    </row>
    <row r="33" spans="1:2">
      <c r="A33" s="38">
        <v>45244</v>
      </c>
      <c r="B33" s="64">
        <v>230.5</v>
      </c>
    </row>
    <row r="34" spans="1:2">
      <c r="A34" s="38">
        <v>45251</v>
      </c>
      <c r="B34" s="64">
        <v>23.5</v>
      </c>
    </row>
    <row r="35" spans="1:2">
      <c r="A35" s="25" t="s">
        <v>399</v>
      </c>
      <c r="B35" s="64">
        <v>218</v>
      </c>
    </row>
    <row r="36" spans="1:2">
      <c r="A36" s="38">
        <v>45245</v>
      </c>
      <c r="B36" s="64">
        <v>190.5</v>
      </c>
    </row>
    <row r="37" spans="1:2">
      <c r="A37" s="38">
        <v>45252</v>
      </c>
      <c r="B37" s="64">
        <v>245.5</v>
      </c>
    </row>
    <row r="38" spans="1:2">
      <c r="A38" s="25" t="s">
        <v>400</v>
      </c>
      <c r="B38" s="64">
        <v>158.75</v>
      </c>
    </row>
    <row r="39" spans="1:2">
      <c r="A39" s="38">
        <v>45246</v>
      </c>
      <c r="B39" s="64">
        <v>112.5</v>
      </c>
    </row>
    <row r="40" spans="1:2">
      <c r="A40" s="38">
        <v>45253</v>
      </c>
      <c r="B40" s="64">
        <v>205</v>
      </c>
    </row>
    <row r="41" spans="1:2">
      <c r="A41" s="25" t="s">
        <v>401</v>
      </c>
      <c r="B41" s="64">
        <v>271.25</v>
      </c>
    </row>
    <row r="42" spans="1:2">
      <c r="A42" s="38">
        <v>45247</v>
      </c>
      <c r="B42" s="64">
        <v>228</v>
      </c>
    </row>
    <row r="43" spans="1:2">
      <c r="A43" s="38">
        <v>45254</v>
      </c>
      <c r="B43" s="64">
        <v>314.5</v>
      </c>
    </row>
    <row r="44" spans="1:2">
      <c r="A44" s="25" t="s">
        <v>402</v>
      </c>
      <c r="B44" s="64">
        <v>158.5</v>
      </c>
    </row>
    <row r="45" spans="1:2">
      <c r="A45" s="38">
        <v>45248</v>
      </c>
      <c r="B45" s="64">
        <v>42</v>
      </c>
    </row>
    <row r="46" spans="1:2">
      <c r="A46" s="38">
        <v>45255</v>
      </c>
      <c r="B46" s="64">
        <v>275</v>
      </c>
    </row>
    <row r="47" spans="1:2">
      <c r="A47" s="25" t="s">
        <v>403</v>
      </c>
      <c r="B47" s="64">
        <v>133.75</v>
      </c>
    </row>
    <row r="48" spans="1:2">
      <c r="A48" s="38">
        <v>45249</v>
      </c>
      <c r="B48" s="64">
        <v>213</v>
      </c>
    </row>
    <row r="49" spans="1:3">
      <c r="A49" s="38">
        <v>45256</v>
      </c>
      <c r="B49" s="64">
        <v>54.5</v>
      </c>
    </row>
    <row r="50" spans="1:3">
      <c r="A50" s="24" t="s">
        <v>21</v>
      </c>
      <c r="B50" s="64">
        <v>217.26666666666668</v>
      </c>
    </row>
    <row r="51" spans="1:3">
      <c r="A51" s="25" t="s">
        <v>397</v>
      </c>
      <c r="B51" s="64">
        <v>192.16666666666666</v>
      </c>
    </row>
    <row r="52" spans="1:3">
      <c r="A52" s="38">
        <v>45243</v>
      </c>
      <c r="B52" s="64">
        <v>112.5</v>
      </c>
      <c r="C52">
        <f>GETPIVOTDATA("Nombre",$A$3,"Salle","SAL003","Date",DATE(2023,11,13),"Jour","Lundi")/3</f>
        <v>37.5</v>
      </c>
    </row>
    <row r="53" spans="1:3">
      <c r="A53" s="38">
        <v>45250</v>
      </c>
      <c r="B53" s="64">
        <v>202.5</v>
      </c>
      <c r="C53">
        <f>GETPIVOTDATA("Nombre",$A$3,"Salle","SAL003","Date",DATE(2023,11,20),"Jour","Lundi")/3</f>
        <v>67.5</v>
      </c>
    </row>
    <row r="54" spans="1:3">
      <c r="A54" s="38">
        <v>45257</v>
      </c>
      <c r="B54" s="64">
        <v>261.5</v>
      </c>
      <c r="C54">
        <f>GETPIVOTDATA("Nombre",$A$3,"Salle","SAL003","Date",DATE(2023,11,27),"Jour","Lundi")/3</f>
        <v>87.166666666666671</v>
      </c>
    </row>
    <row r="55" spans="1:3">
      <c r="A55" s="25" t="s">
        <v>398</v>
      </c>
      <c r="B55" s="64">
        <v>199</v>
      </c>
    </row>
    <row r="56" spans="1:3">
      <c r="A56" s="38">
        <v>45244</v>
      </c>
      <c r="B56" s="64">
        <v>171.5</v>
      </c>
    </row>
    <row r="57" spans="1:3">
      <c r="A57" s="38">
        <v>45251</v>
      </c>
      <c r="B57" s="64">
        <v>226.5</v>
      </c>
    </row>
    <row r="58" spans="1:3">
      <c r="A58" s="25" t="s">
        <v>399</v>
      </c>
      <c r="B58" s="64">
        <v>274.5</v>
      </c>
    </row>
    <row r="59" spans="1:3">
      <c r="A59" s="38">
        <v>45245</v>
      </c>
      <c r="B59" s="64">
        <v>310.5</v>
      </c>
    </row>
    <row r="60" spans="1:3">
      <c r="A60" s="38">
        <v>45252</v>
      </c>
      <c r="B60" s="64">
        <v>238.5</v>
      </c>
    </row>
    <row r="61" spans="1:3">
      <c r="A61" s="25" t="s">
        <v>400</v>
      </c>
      <c r="B61" s="64">
        <v>178.25</v>
      </c>
    </row>
    <row r="62" spans="1:3">
      <c r="A62" s="38">
        <v>45246</v>
      </c>
      <c r="B62" s="64">
        <v>154</v>
      </c>
    </row>
    <row r="63" spans="1:3">
      <c r="A63" s="38">
        <v>45253</v>
      </c>
      <c r="B63" s="64">
        <v>202.5</v>
      </c>
    </row>
    <row r="64" spans="1:3">
      <c r="A64" s="25" t="s">
        <v>401</v>
      </c>
      <c r="B64" s="64">
        <v>170.75</v>
      </c>
    </row>
    <row r="65" spans="1:5">
      <c r="A65" s="38">
        <v>45247</v>
      </c>
      <c r="B65" s="64">
        <v>107</v>
      </c>
    </row>
    <row r="66" spans="1:5">
      <c r="A66" s="38">
        <v>45254</v>
      </c>
      <c r="B66" s="64">
        <v>234.5</v>
      </c>
    </row>
    <row r="67" spans="1:5">
      <c r="A67" s="25" t="s">
        <v>402</v>
      </c>
      <c r="B67" s="64">
        <v>223.25</v>
      </c>
    </row>
    <row r="68" spans="1:5">
      <c r="A68" s="38">
        <v>45248</v>
      </c>
      <c r="B68" s="64">
        <v>241</v>
      </c>
    </row>
    <row r="69" spans="1:5">
      <c r="A69" s="38">
        <v>45255</v>
      </c>
      <c r="B69" s="64">
        <v>205.5</v>
      </c>
    </row>
    <row r="70" spans="1:5">
      <c r="A70" s="25" t="s">
        <v>403</v>
      </c>
      <c r="B70" s="64">
        <v>295.5</v>
      </c>
    </row>
    <row r="71" spans="1:5">
      <c r="A71" s="38">
        <v>45249</v>
      </c>
      <c r="B71" s="64">
        <v>302.5</v>
      </c>
    </row>
    <row r="72" spans="1:5">
      <c r="A72" s="38">
        <v>45256</v>
      </c>
      <c r="B72" s="64">
        <v>288.5</v>
      </c>
    </row>
    <row r="73" spans="1:5">
      <c r="A73" s="24" t="s">
        <v>22</v>
      </c>
      <c r="B73" s="64">
        <v>190.96666666666667</v>
      </c>
    </row>
    <row r="74" spans="1:5">
      <c r="A74" s="25" t="s">
        <v>397</v>
      </c>
      <c r="B74" s="64">
        <v>244</v>
      </c>
    </row>
    <row r="75" spans="1:5">
      <c r="A75" s="38">
        <v>45243</v>
      </c>
      <c r="B75" s="64">
        <v>223</v>
      </c>
      <c r="C75">
        <f>GETPIVOTDATA("Nombre",$A$3,"Salle","SAL004","Date",DATE(2023,11,13),"Jour","Lundi")/3</f>
        <v>74.333333333333329</v>
      </c>
      <c r="E75">
        <f>C52+C75+C98</f>
        <v>161.16666666666666</v>
      </c>
    </row>
    <row r="76" spans="1:5">
      <c r="A76" s="38">
        <v>45250</v>
      </c>
      <c r="B76" s="64">
        <v>289.5</v>
      </c>
      <c r="C76">
        <f>GETPIVOTDATA("Nombre",$A$3,"Salle","SAL004","Date",DATE(2023,11,20),"Jour","Lundi")/3</f>
        <v>96.5</v>
      </c>
      <c r="E76">
        <f>C53+C76+C99</f>
        <v>196.5</v>
      </c>
    </row>
    <row r="77" spans="1:5">
      <c r="A77" s="38">
        <v>45257</v>
      </c>
      <c r="B77" s="64">
        <v>219.5</v>
      </c>
      <c r="C77">
        <f>GETPIVOTDATA("Nombre",$A$3,"Salle","SAL004","Date",DATE(2023,11,27),"Jour","Lundi")/3</f>
        <v>73.166666666666671</v>
      </c>
      <c r="E77">
        <f t="shared" ref="E77" si="0">C54+C77+C100</f>
        <v>250</v>
      </c>
    </row>
    <row r="78" spans="1:5">
      <c r="A78" s="25" t="s">
        <v>398</v>
      </c>
      <c r="B78" s="64">
        <v>170.5</v>
      </c>
      <c r="E78">
        <f>AVERAGE(E75:E77)</f>
        <v>202.55555555555554</v>
      </c>
    </row>
    <row r="79" spans="1:5">
      <c r="A79" s="38">
        <v>45244</v>
      </c>
      <c r="B79" s="64">
        <v>118</v>
      </c>
    </row>
    <row r="80" spans="1:5">
      <c r="A80" s="38">
        <v>45251</v>
      </c>
      <c r="B80" s="64">
        <v>223</v>
      </c>
    </row>
    <row r="81" spans="1:7">
      <c r="A81" s="25" t="s">
        <v>399</v>
      </c>
      <c r="B81" s="64">
        <v>189.5</v>
      </c>
    </row>
    <row r="82" spans="1:7">
      <c r="A82" s="38">
        <v>45245</v>
      </c>
      <c r="B82" s="64">
        <v>124.5</v>
      </c>
    </row>
    <row r="83" spans="1:7">
      <c r="A83" s="38">
        <v>45252</v>
      </c>
      <c r="B83" s="64">
        <v>254.5</v>
      </c>
      <c r="G83" t="s">
        <v>408</v>
      </c>
    </row>
    <row r="84" spans="1:7">
      <c r="A84" s="25" t="s">
        <v>400</v>
      </c>
      <c r="B84" s="64">
        <v>225.75</v>
      </c>
    </row>
    <row r="85" spans="1:7">
      <c r="A85" s="38">
        <v>45246</v>
      </c>
      <c r="B85" s="64">
        <v>276.5</v>
      </c>
    </row>
    <row r="86" spans="1:7">
      <c r="A86" s="38">
        <v>45253</v>
      </c>
      <c r="B86" s="64">
        <v>175</v>
      </c>
    </row>
    <row r="87" spans="1:7">
      <c r="A87" s="25" t="s">
        <v>401</v>
      </c>
      <c r="B87" s="64">
        <v>143.5</v>
      </c>
    </row>
    <row r="88" spans="1:7">
      <c r="A88" s="38">
        <v>45247</v>
      </c>
      <c r="B88" s="64">
        <v>173.5</v>
      </c>
    </row>
    <row r="89" spans="1:7">
      <c r="A89" s="38">
        <v>45254</v>
      </c>
      <c r="B89" s="64">
        <v>113.5</v>
      </c>
    </row>
    <row r="90" spans="1:7">
      <c r="A90" s="25" t="s">
        <v>402</v>
      </c>
      <c r="B90" s="64">
        <v>190.75</v>
      </c>
    </row>
    <row r="91" spans="1:7">
      <c r="A91" s="38">
        <v>45248</v>
      </c>
      <c r="B91" s="64">
        <v>185</v>
      </c>
    </row>
    <row r="92" spans="1:7">
      <c r="A92" s="38">
        <v>45255</v>
      </c>
      <c r="B92" s="64">
        <v>196.5</v>
      </c>
    </row>
    <row r="93" spans="1:7">
      <c r="A93" s="25" t="s">
        <v>403</v>
      </c>
      <c r="B93" s="64">
        <v>146.25</v>
      </c>
    </row>
    <row r="94" spans="1:7">
      <c r="A94" s="38">
        <v>45249</v>
      </c>
      <c r="B94" s="64">
        <v>181.5</v>
      </c>
    </row>
    <row r="95" spans="1:7">
      <c r="A95" s="38">
        <v>45256</v>
      </c>
      <c r="B95" s="64">
        <v>111</v>
      </c>
    </row>
    <row r="96" spans="1:7">
      <c r="A96" s="24" t="s">
        <v>23</v>
      </c>
      <c r="B96" s="64">
        <v>190.26666666666668</v>
      </c>
    </row>
    <row r="97" spans="1:3">
      <c r="A97" s="25" t="s">
        <v>397</v>
      </c>
      <c r="B97" s="64">
        <v>171.5</v>
      </c>
    </row>
    <row r="98" spans="1:3">
      <c r="A98" s="38">
        <v>45243</v>
      </c>
      <c r="B98" s="64">
        <v>148</v>
      </c>
      <c r="C98">
        <f>GETPIVOTDATA("Nombre",$A$3,"Salle","SAL005","Date",DATE(2023,11,13),"Jour","Lundi")/3</f>
        <v>49.333333333333336</v>
      </c>
    </row>
    <row r="99" spans="1:3">
      <c r="A99" s="38">
        <v>45250</v>
      </c>
      <c r="B99" s="64">
        <v>97.5</v>
      </c>
      <c r="C99">
        <f>GETPIVOTDATA("Nombre",$A$3,"Salle","SAL005","Date",DATE(2023,11,20),"Jour","Lundi")/3</f>
        <v>32.5</v>
      </c>
    </row>
    <row r="100" spans="1:3">
      <c r="A100" s="38">
        <v>45257</v>
      </c>
      <c r="B100" s="64">
        <v>269</v>
      </c>
      <c r="C100">
        <f>GETPIVOTDATA("Nombre",$A$3,"Salle","SAL005","Date",DATE(2023,11,27),"Jour","Lundi")/3</f>
        <v>89.666666666666671</v>
      </c>
    </row>
    <row r="101" spans="1:3">
      <c r="A101" s="25" t="s">
        <v>398</v>
      </c>
      <c r="B101" s="64">
        <v>149</v>
      </c>
    </row>
    <row r="102" spans="1:3">
      <c r="A102" s="38">
        <v>45244</v>
      </c>
      <c r="B102" s="64">
        <v>148</v>
      </c>
    </row>
    <row r="103" spans="1:3">
      <c r="A103" s="38">
        <v>45251</v>
      </c>
      <c r="B103" s="64">
        <v>150</v>
      </c>
    </row>
    <row r="104" spans="1:3">
      <c r="A104" s="25" t="s">
        <v>399</v>
      </c>
      <c r="B104" s="64">
        <v>225.5</v>
      </c>
    </row>
    <row r="105" spans="1:3">
      <c r="A105" s="38">
        <v>45245</v>
      </c>
      <c r="B105" s="64">
        <v>155</v>
      </c>
    </row>
    <row r="106" spans="1:3">
      <c r="A106" s="38">
        <v>45252</v>
      </c>
      <c r="B106" s="64">
        <v>296</v>
      </c>
    </row>
    <row r="107" spans="1:3">
      <c r="A107" s="25" t="s">
        <v>400</v>
      </c>
      <c r="B107" s="64">
        <v>251</v>
      </c>
    </row>
    <row r="108" spans="1:3">
      <c r="A108" s="38">
        <v>45246</v>
      </c>
      <c r="B108" s="64">
        <v>261.5</v>
      </c>
    </row>
    <row r="109" spans="1:3">
      <c r="A109" s="38">
        <v>45253</v>
      </c>
      <c r="B109" s="64">
        <v>240.5</v>
      </c>
    </row>
    <row r="110" spans="1:3">
      <c r="A110" s="25" t="s">
        <v>401</v>
      </c>
      <c r="B110" s="64">
        <v>151</v>
      </c>
    </row>
    <row r="111" spans="1:3">
      <c r="A111" s="38">
        <v>45247</v>
      </c>
      <c r="B111" s="64">
        <v>216.5</v>
      </c>
    </row>
    <row r="112" spans="1:3">
      <c r="A112" s="38">
        <v>45254</v>
      </c>
      <c r="B112" s="64">
        <v>85.5</v>
      </c>
    </row>
    <row r="113" spans="1:2">
      <c r="A113" s="25" t="s">
        <v>402</v>
      </c>
      <c r="B113" s="64">
        <v>107</v>
      </c>
    </row>
    <row r="114" spans="1:2">
      <c r="A114" s="38">
        <v>45248</v>
      </c>
      <c r="B114" s="64">
        <v>153</v>
      </c>
    </row>
    <row r="115" spans="1:2">
      <c r="A115" s="38">
        <v>45255</v>
      </c>
      <c r="B115" s="64">
        <v>61</v>
      </c>
    </row>
    <row r="116" spans="1:2">
      <c r="A116" s="25" t="s">
        <v>403</v>
      </c>
      <c r="B116" s="64">
        <v>286.25</v>
      </c>
    </row>
    <row r="117" spans="1:2">
      <c r="A117" s="38">
        <v>45249</v>
      </c>
      <c r="B117" s="64">
        <v>285</v>
      </c>
    </row>
    <row r="118" spans="1:2">
      <c r="A118" s="38">
        <v>45256</v>
      </c>
      <c r="B118" s="64">
        <v>287.5</v>
      </c>
    </row>
    <row r="119" spans="1:2">
      <c r="A119" s="24" t="s">
        <v>393</v>
      </c>
      <c r="B119" s="64">
        <v>189.54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06DF2A-96BE-4635-896A-65F7BC6B8677}">
  <dimension ref="A3:C6"/>
  <sheetViews>
    <sheetView topLeftCell="A2" zoomScale="113" workbookViewId="0">
      <selection activeCell="D5" sqref="D5"/>
    </sheetView>
  </sheetViews>
  <sheetFormatPr baseColWidth="10" defaultRowHeight="14.25"/>
  <cols>
    <col min="1" max="1" width="19.06640625" bestFit="1" customWidth="1"/>
    <col min="2" max="2" width="21.06640625" bestFit="1" customWidth="1"/>
    <col min="3" max="3" width="18.6640625" bestFit="1" customWidth="1"/>
    <col min="4" max="4" width="11.33203125" bestFit="1" customWidth="1"/>
  </cols>
  <sheetData>
    <row r="3" spans="1:3">
      <c r="A3" s="23" t="s">
        <v>392</v>
      </c>
      <c r="B3" t="s">
        <v>407</v>
      </c>
      <c r="C3" t="s">
        <v>396</v>
      </c>
    </row>
    <row r="4" spans="1:3">
      <c r="A4" s="24" t="s">
        <v>12</v>
      </c>
      <c r="B4">
        <v>53.847999999999999</v>
      </c>
      <c r="C4">
        <v>53.93066666666666</v>
      </c>
    </row>
    <row r="5" spans="1:3">
      <c r="A5" s="24" t="s">
        <v>13</v>
      </c>
      <c r="B5">
        <v>47.273999999999994</v>
      </c>
      <c r="C5">
        <v>49.666666666666657</v>
      </c>
    </row>
    <row r="6" spans="1:3">
      <c r="A6" s="24" t="s">
        <v>393</v>
      </c>
      <c r="B6">
        <v>50.561000000000007</v>
      </c>
      <c r="C6">
        <v>51.798666666666662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01757-607C-4867-B4DE-4E5FDDBE4251}">
  <dimension ref="A1:G151"/>
  <sheetViews>
    <sheetView workbookViewId="0">
      <selection sqref="A1:G3"/>
    </sheetView>
  </sheetViews>
  <sheetFormatPr baseColWidth="10" defaultRowHeight="14.25"/>
  <cols>
    <col min="3" max="3" width="10.6640625" style="15"/>
    <col min="4" max="5" width="10.6640625" style="13"/>
  </cols>
  <sheetData>
    <row r="1" spans="1:7">
      <c r="A1" s="26" t="s">
        <v>9</v>
      </c>
      <c r="B1" s="27" t="s">
        <v>14</v>
      </c>
      <c r="C1" s="28" t="s">
        <v>37</v>
      </c>
      <c r="D1" s="29" t="s">
        <v>35</v>
      </c>
      <c r="E1" s="29" t="s">
        <v>36</v>
      </c>
      <c r="F1" s="27" t="s">
        <v>38</v>
      </c>
      <c r="G1" s="30" t="s">
        <v>395</v>
      </c>
    </row>
    <row r="2" spans="1:7">
      <c r="A2" s="21" t="s">
        <v>50</v>
      </c>
      <c r="B2" s="1" t="s">
        <v>19</v>
      </c>
      <c r="C2" s="9">
        <v>45243</v>
      </c>
      <c r="D2" s="16">
        <v>0.33333333333333331</v>
      </c>
      <c r="E2" s="12">
        <v>0.4993055555555555</v>
      </c>
      <c r="F2" s="1">
        <v>185</v>
      </c>
      <c r="G2" s="20" t="str">
        <f t="shared" ref="G2:G33" si="0">CHOOSE(WEEKDAY(C2), "Dimanche", "Lundi", "Mardi", "Mercredi", "Jeudi", "Vendredi", "Samedi")</f>
        <v>Lundi</v>
      </c>
    </row>
    <row r="3" spans="1:7">
      <c r="A3" s="21" t="s">
        <v>51</v>
      </c>
      <c r="B3" s="1" t="s">
        <v>19</v>
      </c>
      <c r="C3" s="9">
        <v>45243</v>
      </c>
      <c r="D3" s="12">
        <v>0.5</v>
      </c>
      <c r="E3" s="12">
        <v>0.70833333333333337</v>
      </c>
      <c r="F3" s="1">
        <v>331</v>
      </c>
      <c r="G3" s="20" t="str">
        <f t="shared" si="0"/>
        <v>Lundi</v>
      </c>
    </row>
    <row r="4" spans="1:7">
      <c r="A4" s="21" t="s">
        <v>52</v>
      </c>
      <c r="B4" s="1" t="s">
        <v>20</v>
      </c>
      <c r="C4" s="9">
        <v>45243</v>
      </c>
      <c r="D4" s="12">
        <v>0.33333333333333331</v>
      </c>
      <c r="E4" s="12">
        <v>0.4993055555555555</v>
      </c>
      <c r="F4" s="1">
        <v>81</v>
      </c>
      <c r="G4" s="20" t="str">
        <f t="shared" si="0"/>
        <v>Lundi</v>
      </c>
    </row>
    <row r="5" spans="1:7">
      <c r="A5" s="21" t="s">
        <v>53</v>
      </c>
      <c r="B5" s="1" t="s">
        <v>20</v>
      </c>
      <c r="C5" s="9">
        <v>45243</v>
      </c>
      <c r="D5" s="12">
        <v>0.5</v>
      </c>
      <c r="E5" s="12">
        <v>0.70833333333333337</v>
      </c>
      <c r="F5" s="1">
        <v>135</v>
      </c>
      <c r="G5" s="20" t="str">
        <f t="shared" si="0"/>
        <v>Lundi</v>
      </c>
    </row>
    <row r="6" spans="1:7">
      <c r="A6" s="21" t="s">
        <v>214</v>
      </c>
      <c r="B6" s="1" t="s">
        <v>21</v>
      </c>
      <c r="C6" s="9">
        <v>45243</v>
      </c>
      <c r="D6" s="16">
        <v>0.33333333333333331</v>
      </c>
      <c r="E6" s="12">
        <v>0.4993055555555555</v>
      </c>
      <c r="F6" s="1">
        <v>91</v>
      </c>
      <c r="G6" s="20" t="str">
        <f t="shared" si="0"/>
        <v>Lundi</v>
      </c>
    </row>
    <row r="7" spans="1:7">
      <c r="A7" s="21" t="s">
        <v>215</v>
      </c>
      <c r="B7" s="1" t="s">
        <v>21</v>
      </c>
      <c r="C7" s="9">
        <v>45243</v>
      </c>
      <c r="D7" s="12">
        <v>0.5</v>
      </c>
      <c r="E7" s="12">
        <v>0.70833333333333337</v>
      </c>
      <c r="F7" s="1">
        <v>134</v>
      </c>
      <c r="G7" s="20" t="str">
        <f t="shared" si="0"/>
        <v>Lundi</v>
      </c>
    </row>
    <row r="8" spans="1:7">
      <c r="A8" s="21" t="s">
        <v>216</v>
      </c>
      <c r="B8" s="1" t="s">
        <v>22</v>
      </c>
      <c r="C8" s="9">
        <v>45243</v>
      </c>
      <c r="D8" s="12">
        <v>0.33333333333333331</v>
      </c>
      <c r="E8" s="12">
        <v>0.4993055555555555</v>
      </c>
      <c r="F8" s="1">
        <v>226</v>
      </c>
      <c r="G8" s="20" t="str">
        <f t="shared" si="0"/>
        <v>Lundi</v>
      </c>
    </row>
    <row r="9" spans="1:7">
      <c r="A9" s="21" t="s">
        <v>217</v>
      </c>
      <c r="B9" s="1" t="s">
        <v>22</v>
      </c>
      <c r="C9" s="9">
        <v>45243</v>
      </c>
      <c r="D9" s="12">
        <v>0.5</v>
      </c>
      <c r="E9" s="12">
        <v>0.70833333333333337</v>
      </c>
      <c r="F9" s="1">
        <v>220</v>
      </c>
      <c r="G9" s="20" t="str">
        <f t="shared" si="0"/>
        <v>Lundi</v>
      </c>
    </row>
    <row r="10" spans="1:7">
      <c r="A10" s="21" t="s">
        <v>218</v>
      </c>
      <c r="B10" s="1" t="s">
        <v>23</v>
      </c>
      <c r="C10" s="9">
        <v>45243</v>
      </c>
      <c r="D10" s="16">
        <v>0.33333333333333331</v>
      </c>
      <c r="E10" s="12">
        <v>0.4993055555555555</v>
      </c>
      <c r="F10" s="1">
        <v>112</v>
      </c>
      <c r="G10" s="20" t="str">
        <f t="shared" si="0"/>
        <v>Lundi</v>
      </c>
    </row>
    <row r="11" spans="1:7">
      <c r="A11" s="21" t="s">
        <v>219</v>
      </c>
      <c r="B11" s="1" t="s">
        <v>23</v>
      </c>
      <c r="C11" s="9">
        <v>45243</v>
      </c>
      <c r="D11" s="12">
        <v>0.5</v>
      </c>
      <c r="E11" s="12">
        <v>0.70833333333333337</v>
      </c>
      <c r="F11" s="1">
        <v>184</v>
      </c>
      <c r="G11" s="20" t="str">
        <f t="shared" si="0"/>
        <v>Lundi</v>
      </c>
    </row>
    <row r="12" spans="1:7">
      <c r="A12" s="21" t="s">
        <v>220</v>
      </c>
      <c r="B12" s="1" t="s">
        <v>19</v>
      </c>
      <c r="C12" s="9">
        <v>45244</v>
      </c>
      <c r="D12" s="12">
        <v>0.33333333333333331</v>
      </c>
      <c r="E12" s="12">
        <v>0.4993055555555555</v>
      </c>
      <c r="F12" s="1">
        <v>122</v>
      </c>
      <c r="G12" s="20" t="str">
        <f t="shared" si="0"/>
        <v>Mardi</v>
      </c>
    </row>
    <row r="13" spans="1:7">
      <c r="A13" s="21" t="s">
        <v>221</v>
      </c>
      <c r="B13" s="1" t="s">
        <v>19</v>
      </c>
      <c r="C13" s="9">
        <v>45244</v>
      </c>
      <c r="D13" s="12">
        <v>0.5</v>
      </c>
      <c r="E13" s="12">
        <v>0.70833333333333337</v>
      </c>
      <c r="F13" s="1">
        <v>334</v>
      </c>
      <c r="G13" s="20" t="str">
        <f t="shared" si="0"/>
        <v>Mardi</v>
      </c>
    </row>
    <row r="14" spans="1:7">
      <c r="A14" s="21" t="s">
        <v>222</v>
      </c>
      <c r="B14" s="1" t="s">
        <v>20</v>
      </c>
      <c r="C14" s="9">
        <v>45244</v>
      </c>
      <c r="D14" s="16">
        <v>0.33333333333333331</v>
      </c>
      <c r="E14" s="12">
        <v>0.4993055555555555</v>
      </c>
      <c r="F14" s="1">
        <v>270</v>
      </c>
      <c r="G14" s="20" t="str">
        <f t="shared" si="0"/>
        <v>Mardi</v>
      </c>
    </row>
    <row r="15" spans="1:7">
      <c r="A15" s="21" t="s">
        <v>223</v>
      </c>
      <c r="B15" s="1" t="s">
        <v>20</v>
      </c>
      <c r="C15" s="9">
        <v>45244</v>
      </c>
      <c r="D15" s="12">
        <v>0.5</v>
      </c>
      <c r="E15" s="12">
        <v>0.70833333333333337</v>
      </c>
      <c r="F15" s="1">
        <v>191</v>
      </c>
      <c r="G15" s="20" t="str">
        <f t="shared" si="0"/>
        <v>Mardi</v>
      </c>
    </row>
    <row r="16" spans="1:7">
      <c r="A16" s="21" t="s">
        <v>224</v>
      </c>
      <c r="B16" s="1" t="s">
        <v>21</v>
      </c>
      <c r="C16" s="9">
        <v>45244</v>
      </c>
      <c r="D16" s="12">
        <v>0.33333333333333331</v>
      </c>
      <c r="E16" s="12">
        <v>0.4993055555555555</v>
      </c>
      <c r="F16" s="1">
        <v>136</v>
      </c>
      <c r="G16" s="20" t="str">
        <f t="shared" si="0"/>
        <v>Mardi</v>
      </c>
    </row>
    <row r="17" spans="1:7">
      <c r="A17" s="21" t="s">
        <v>225</v>
      </c>
      <c r="B17" s="1" t="s">
        <v>21</v>
      </c>
      <c r="C17" s="9">
        <v>45244</v>
      </c>
      <c r="D17" s="12">
        <v>0.5</v>
      </c>
      <c r="E17" s="12">
        <v>0.70833333333333337</v>
      </c>
      <c r="F17" s="1">
        <v>207</v>
      </c>
      <c r="G17" s="20" t="str">
        <f t="shared" si="0"/>
        <v>Mardi</v>
      </c>
    </row>
    <row r="18" spans="1:7">
      <c r="A18" s="21" t="s">
        <v>226</v>
      </c>
      <c r="B18" s="1" t="s">
        <v>22</v>
      </c>
      <c r="C18" s="9">
        <v>45244</v>
      </c>
      <c r="D18" s="16">
        <v>0.33333333333333331</v>
      </c>
      <c r="E18" s="12">
        <v>0.4993055555555555</v>
      </c>
      <c r="F18" s="1">
        <v>37</v>
      </c>
      <c r="G18" s="20" t="str">
        <f t="shared" si="0"/>
        <v>Mardi</v>
      </c>
    </row>
    <row r="19" spans="1:7">
      <c r="A19" s="21" t="s">
        <v>227</v>
      </c>
      <c r="B19" s="1" t="s">
        <v>22</v>
      </c>
      <c r="C19" s="9">
        <v>45244</v>
      </c>
      <c r="D19" s="12">
        <v>0.5</v>
      </c>
      <c r="E19" s="12">
        <v>0.70833333333333337</v>
      </c>
      <c r="F19" s="1">
        <v>199</v>
      </c>
      <c r="G19" s="20" t="str">
        <f t="shared" si="0"/>
        <v>Mardi</v>
      </c>
    </row>
    <row r="20" spans="1:7">
      <c r="A20" s="21" t="s">
        <v>228</v>
      </c>
      <c r="B20" s="1" t="s">
        <v>23</v>
      </c>
      <c r="C20" s="9">
        <v>45244</v>
      </c>
      <c r="D20" s="12">
        <v>0.33333333333333331</v>
      </c>
      <c r="E20" s="12">
        <v>0.4993055555555555</v>
      </c>
      <c r="F20" s="1">
        <v>39</v>
      </c>
      <c r="G20" s="20" t="str">
        <f t="shared" si="0"/>
        <v>Mardi</v>
      </c>
    </row>
    <row r="21" spans="1:7">
      <c r="A21" s="21" t="s">
        <v>229</v>
      </c>
      <c r="B21" s="1" t="s">
        <v>23</v>
      </c>
      <c r="C21" s="9">
        <v>45244</v>
      </c>
      <c r="D21" s="12">
        <v>0.5</v>
      </c>
      <c r="E21" s="12">
        <v>0.70833333333333337</v>
      </c>
      <c r="F21" s="1">
        <v>257</v>
      </c>
      <c r="G21" s="20" t="str">
        <f t="shared" si="0"/>
        <v>Mardi</v>
      </c>
    </row>
    <row r="22" spans="1:7">
      <c r="A22" s="21" t="s">
        <v>230</v>
      </c>
      <c r="B22" s="1" t="s">
        <v>19</v>
      </c>
      <c r="C22" s="9">
        <v>45245</v>
      </c>
      <c r="D22" s="16">
        <v>0.33333333333333331</v>
      </c>
      <c r="E22" s="12">
        <v>0.4993055555555555</v>
      </c>
      <c r="F22" s="1">
        <v>193</v>
      </c>
      <c r="G22" s="20" t="str">
        <f t="shared" si="0"/>
        <v>Mercredi</v>
      </c>
    </row>
    <row r="23" spans="1:7">
      <c r="A23" s="21" t="s">
        <v>231</v>
      </c>
      <c r="B23" s="1" t="s">
        <v>19</v>
      </c>
      <c r="C23" s="9">
        <v>45245</v>
      </c>
      <c r="D23" s="12">
        <v>0.5</v>
      </c>
      <c r="E23" s="12">
        <v>0.70833333333333337</v>
      </c>
      <c r="F23" s="1">
        <v>63</v>
      </c>
      <c r="G23" s="20" t="str">
        <f t="shared" si="0"/>
        <v>Mercredi</v>
      </c>
    </row>
    <row r="24" spans="1:7">
      <c r="A24" s="21" t="s">
        <v>232</v>
      </c>
      <c r="B24" s="1" t="s">
        <v>20</v>
      </c>
      <c r="C24" s="9">
        <v>45245</v>
      </c>
      <c r="D24" s="12">
        <v>0.33333333333333331</v>
      </c>
      <c r="E24" s="12">
        <v>0.4993055555555555</v>
      </c>
      <c r="F24" s="1">
        <v>205</v>
      </c>
      <c r="G24" s="20" t="str">
        <f t="shared" si="0"/>
        <v>Mercredi</v>
      </c>
    </row>
    <row r="25" spans="1:7">
      <c r="A25" s="21" t="s">
        <v>233</v>
      </c>
      <c r="B25" s="1" t="s">
        <v>20</v>
      </c>
      <c r="C25" s="9">
        <v>45245</v>
      </c>
      <c r="D25" s="12">
        <v>0.5</v>
      </c>
      <c r="E25" s="12">
        <v>0.70833333333333337</v>
      </c>
      <c r="F25" s="1">
        <v>176</v>
      </c>
      <c r="G25" s="20" t="str">
        <f t="shared" si="0"/>
        <v>Mercredi</v>
      </c>
    </row>
    <row r="26" spans="1:7">
      <c r="A26" s="21" t="s">
        <v>234</v>
      </c>
      <c r="B26" s="1" t="s">
        <v>21</v>
      </c>
      <c r="C26" s="9">
        <v>45245</v>
      </c>
      <c r="D26" s="16">
        <v>0.33333333333333331</v>
      </c>
      <c r="E26" s="12">
        <v>0.4993055555555555</v>
      </c>
      <c r="F26" s="1">
        <v>313</v>
      </c>
      <c r="G26" s="20" t="str">
        <f t="shared" si="0"/>
        <v>Mercredi</v>
      </c>
    </row>
    <row r="27" spans="1:7">
      <c r="A27" s="21" t="s">
        <v>235</v>
      </c>
      <c r="B27" s="1" t="s">
        <v>21</v>
      </c>
      <c r="C27" s="9">
        <v>45245</v>
      </c>
      <c r="D27" s="12">
        <v>0.5</v>
      </c>
      <c r="E27" s="12">
        <v>0.70833333333333337</v>
      </c>
      <c r="F27" s="1">
        <v>308</v>
      </c>
      <c r="G27" s="20" t="str">
        <f t="shared" si="0"/>
        <v>Mercredi</v>
      </c>
    </row>
    <row r="28" spans="1:7">
      <c r="A28" s="21" t="s">
        <v>236</v>
      </c>
      <c r="B28" s="1" t="s">
        <v>22</v>
      </c>
      <c r="C28" s="9">
        <v>45245</v>
      </c>
      <c r="D28" s="12">
        <v>0.33333333333333331</v>
      </c>
      <c r="E28" s="12">
        <v>0.4993055555555555</v>
      </c>
      <c r="F28" s="1">
        <v>128</v>
      </c>
      <c r="G28" s="20" t="str">
        <f t="shared" si="0"/>
        <v>Mercredi</v>
      </c>
    </row>
    <row r="29" spans="1:7">
      <c r="A29" s="21" t="s">
        <v>237</v>
      </c>
      <c r="B29" s="1" t="s">
        <v>22</v>
      </c>
      <c r="C29" s="9">
        <v>45245</v>
      </c>
      <c r="D29" s="12">
        <v>0.5</v>
      </c>
      <c r="E29" s="12">
        <v>0.70833333333333337</v>
      </c>
      <c r="F29" s="1">
        <v>121</v>
      </c>
      <c r="G29" s="20" t="str">
        <f t="shared" si="0"/>
        <v>Mercredi</v>
      </c>
    </row>
    <row r="30" spans="1:7">
      <c r="A30" s="21" t="s">
        <v>238</v>
      </c>
      <c r="B30" s="1" t="s">
        <v>23</v>
      </c>
      <c r="C30" s="9">
        <v>45245</v>
      </c>
      <c r="D30" s="16">
        <v>0.33333333333333331</v>
      </c>
      <c r="E30" s="12">
        <v>0.4993055555555555</v>
      </c>
      <c r="F30" s="1">
        <v>224</v>
      </c>
      <c r="G30" s="20" t="str">
        <f t="shared" si="0"/>
        <v>Mercredi</v>
      </c>
    </row>
    <row r="31" spans="1:7">
      <c r="A31" s="21" t="s">
        <v>239</v>
      </c>
      <c r="B31" s="1" t="s">
        <v>23</v>
      </c>
      <c r="C31" s="9">
        <v>45245</v>
      </c>
      <c r="D31" s="12">
        <v>0.5</v>
      </c>
      <c r="E31" s="12">
        <v>0.70833333333333337</v>
      </c>
      <c r="F31" s="1">
        <v>86</v>
      </c>
      <c r="G31" s="20" t="str">
        <f t="shared" si="0"/>
        <v>Mercredi</v>
      </c>
    </row>
    <row r="32" spans="1:7">
      <c r="A32" s="21" t="s">
        <v>240</v>
      </c>
      <c r="B32" s="1" t="s">
        <v>19</v>
      </c>
      <c r="C32" s="9">
        <v>45246</v>
      </c>
      <c r="D32" s="12">
        <v>0.33333333333333331</v>
      </c>
      <c r="E32" s="12">
        <v>0.4993055555555555</v>
      </c>
      <c r="F32" s="1">
        <v>130</v>
      </c>
      <c r="G32" s="20" t="str">
        <f t="shared" si="0"/>
        <v>Jeudi</v>
      </c>
    </row>
    <row r="33" spans="1:7">
      <c r="A33" s="21" t="s">
        <v>241</v>
      </c>
      <c r="B33" s="1" t="s">
        <v>19</v>
      </c>
      <c r="C33" s="9">
        <v>45246</v>
      </c>
      <c r="D33" s="12">
        <v>0.5</v>
      </c>
      <c r="E33" s="12">
        <v>0.70833333333333337</v>
      </c>
      <c r="F33" s="1">
        <v>146</v>
      </c>
      <c r="G33" s="20" t="str">
        <f t="shared" si="0"/>
        <v>Jeudi</v>
      </c>
    </row>
    <row r="34" spans="1:7">
      <c r="A34" s="21" t="s">
        <v>242</v>
      </c>
      <c r="B34" s="1" t="s">
        <v>20</v>
      </c>
      <c r="C34" s="9">
        <v>45246</v>
      </c>
      <c r="D34" s="16">
        <v>0.33333333333333331</v>
      </c>
      <c r="E34" s="12">
        <v>0.4993055555555555</v>
      </c>
      <c r="F34" s="1">
        <v>14</v>
      </c>
      <c r="G34" s="20" t="str">
        <f t="shared" ref="G34:G65" si="1">CHOOSE(WEEKDAY(C34), "Dimanche", "Lundi", "Mardi", "Mercredi", "Jeudi", "Vendredi", "Samedi")</f>
        <v>Jeudi</v>
      </c>
    </row>
    <row r="35" spans="1:7">
      <c r="A35" s="21" t="s">
        <v>243</v>
      </c>
      <c r="B35" s="1" t="s">
        <v>20</v>
      </c>
      <c r="C35" s="9">
        <v>45246</v>
      </c>
      <c r="D35" s="12">
        <v>0.5</v>
      </c>
      <c r="E35" s="12">
        <v>0.70833333333333337</v>
      </c>
      <c r="F35" s="1">
        <v>211</v>
      </c>
      <c r="G35" s="20" t="str">
        <f t="shared" si="1"/>
        <v>Jeudi</v>
      </c>
    </row>
    <row r="36" spans="1:7">
      <c r="A36" s="21" t="s">
        <v>244</v>
      </c>
      <c r="B36" s="1" t="s">
        <v>21</v>
      </c>
      <c r="C36" s="9">
        <v>45246</v>
      </c>
      <c r="D36" s="12">
        <v>0.33333333333333331</v>
      </c>
      <c r="E36" s="12">
        <v>0.4993055555555555</v>
      </c>
      <c r="F36" s="1">
        <v>156</v>
      </c>
      <c r="G36" s="20" t="str">
        <f t="shared" si="1"/>
        <v>Jeudi</v>
      </c>
    </row>
    <row r="37" spans="1:7">
      <c r="A37" s="21" t="s">
        <v>245</v>
      </c>
      <c r="B37" s="1" t="s">
        <v>21</v>
      </c>
      <c r="C37" s="9">
        <v>45246</v>
      </c>
      <c r="D37" s="12">
        <v>0.5</v>
      </c>
      <c r="E37" s="12">
        <v>0.70833333333333337</v>
      </c>
      <c r="F37" s="1">
        <v>152</v>
      </c>
      <c r="G37" s="20" t="str">
        <f t="shared" si="1"/>
        <v>Jeudi</v>
      </c>
    </row>
    <row r="38" spans="1:7">
      <c r="A38" s="21" t="s">
        <v>246</v>
      </c>
      <c r="B38" s="1" t="s">
        <v>22</v>
      </c>
      <c r="C38" s="9">
        <v>45246</v>
      </c>
      <c r="D38" s="16">
        <v>0.33333333333333331</v>
      </c>
      <c r="E38" s="12">
        <v>0.4993055555555555</v>
      </c>
      <c r="F38" s="1">
        <v>343</v>
      </c>
      <c r="G38" s="20" t="str">
        <f t="shared" si="1"/>
        <v>Jeudi</v>
      </c>
    </row>
    <row r="39" spans="1:7">
      <c r="A39" s="21" t="s">
        <v>247</v>
      </c>
      <c r="B39" s="1" t="s">
        <v>22</v>
      </c>
      <c r="C39" s="9">
        <v>45246</v>
      </c>
      <c r="D39" s="12">
        <v>0.5</v>
      </c>
      <c r="E39" s="12">
        <v>0.70833333333333337</v>
      </c>
      <c r="F39" s="1">
        <v>210</v>
      </c>
      <c r="G39" s="20" t="str">
        <f t="shared" si="1"/>
        <v>Jeudi</v>
      </c>
    </row>
    <row r="40" spans="1:7">
      <c r="A40" s="21" t="s">
        <v>248</v>
      </c>
      <c r="B40" s="1" t="s">
        <v>23</v>
      </c>
      <c r="C40" s="9">
        <v>45246</v>
      </c>
      <c r="D40" s="12">
        <v>0.33333333333333331</v>
      </c>
      <c r="E40" s="12">
        <v>0.4993055555555555</v>
      </c>
      <c r="F40" s="1">
        <v>307</v>
      </c>
      <c r="G40" s="20" t="str">
        <f t="shared" si="1"/>
        <v>Jeudi</v>
      </c>
    </row>
    <row r="41" spans="1:7">
      <c r="A41" s="21" t="s">
        <v>249</v>
      </c>
      <c r="B41" s="1" t="s">
        <v>23</v>
      </c>
      <c r="C41" s="9">
        <v>45246</v>
      </c>
      <c r="D41" s="12">
        <v>0.5</v>
      </c>
      <c r="E41" s="12">
        <v>0.70833333333333337</v>
      </c>
      <c r="F41" s="1">
        <v>216</v>
      </c>
      <c r="G41" s="20" t="str">
        <f t="shared" si="1"/>
        <v>Jeudi</v>
      </c>
    </row>
    <row r="42" spans="1:7">
      <c r="A42" s="21" t="s">
        <v>250</v>
      </c>
      <c r="B42" s="1" t="s">
        <v>19</v>
      </c>
      <c r="C42" s="9">
        <v>45247</v>
      </c>
      <c r="D42" s="16">
        <v>0.33333333333333331</v>
      </c>
      <c r="E42" s="12">
        <v>0.4993055555555555</v>
      </c>
      <c r="F42" s="1">
        <v>229</v>
      </c>
      <c r="G42" s="20" t="str">
        <f t="shared" si="1"/>
        <v>Vendredi</v>
      </c>
    </row>
    <row r="43" spans="1:7">
      <c r="A43" s="21" t="s">
        <v>251</v>
      </c>
      <c r="B43" s="1" t="s">
        <v>19</v>
      </c>
      <c r="C43" s="9">
        <v>45247</v>
      </c>
      <c r="D43" s="12">
        <v>0.5</v>
      </c>
      <c r="E43" s="12">
        <v>0.70833333333333337</v>
      </c>
      <c r="F43" s="1">
        <v>33</v>
      </c>
      <c r="G43" s="20" t="str">
        <f t="shared" si="1"/>
        <v>Vendredi</v>
      </c>
    </row>
    <row r="44" spans="1:7">
      <c r="A44" s="21" t="s">
        <v>252</v>
      </c>
      <c r="B44" s="1" t="s">
        <v>20</v>
      </c>
      <c r="C44" s="9">
        <v>45247</v>
      </c>
      <c r="D44" s="12">
        <v>0.33333333333333331</v>
      </c>
      <c r="E44" s="12">
        <v>0.4993055555555555</v>
      </c>
      <c r="F44" s="1">
        <v>187</v>
      </c>
      <c r="G44" s="20" t="str">
        <f t="shared" si="1"/>
        <v>Vendredi</v>
      </c>
    </row>
    <row r="45" spans="1:7">
      <c r="A45" s="21" t="s">
        <v>253</v>
      </c>
      <c r="B45" s="1" t="s">
        <v>20</v>
      </c>
      <c r="C45" s="9">
        <v>45247</v>
      </c>
      <c r="D45" s="12">
        <v>0.5</v>
      </c>
      <c r="E45" s="12">
        <v>0.70833333333333337</v>
      </c>
      <c r="F45" s="1">
        <v>269</v>
      </c>
      <c r="G45" s="20" t="str">
        <f t="shared" si="1"/>
        <v>Vendredi</v>
      </c>
    </row>
    <row r="46" spans="1:7">
      <c r="A46" s="21" t="s">
        <v>254</v>
      </c>
      <c r="B46" s="1" t="s">
        <v>21</v>
      </c>
      <c r="C46" s="9">
        <v>45247</v>
      </c>
      <c r="D46" s="16">
        <v>0.33333333333333331</v>
      </c>
      <c r="E46" s="12">
        <v>0.4993055555555555</v>
      </c>
      <c r="F46" s="1">
        <v>152</v>
      </c>
      <c r="G46" s="20" t="str">
        <f t="shared" si="1"/>
        <v>Vendredi</v>
      </c>
    </row>
    <row r="47" spans="1:7">
      <c r="A47" s="21" t="s">
        <v>255</v>
      </c>
      <c r="B47" s="1" t="s">
        <v>21</v>
      </c>
      <c r="C47" s="9">
        <v>45247</v>
      </c>
      <c r="D47" s="12">
        <v>0.5</v>
      </c>
      <c r="E47" s="12">
        <v>0.70833333333333337</v>
      </c>
      <c r="F47" s="1">
        <v>62</v>
      </c>
      <c r="G47" s="20" t="str">
        <f t="shared" si="1"/>
        <v>Vendredi</v>
      </c>
    </row>
    <row r="48" spans="1:7">
      <c r="A48" s="21" t="s">
        <v>256</v>
      </c>
      <c r="B48" s="1" t="s">
        <v>22</v>
      </c>
      <c r="C48" s="9">
        <v>45247</v>
      </c>
      <c r="D48" s="12">
        <v>0.33333333333333331</v>
      </c>
      <c r="E48" s="12">
        <v>0.4993055555555555</v>
      </c>
      <c r="F48" s="1">
        <v>60</v>
      </c>
      <c r="G48" s="20" t="str">
        <f t="shared" si="1"/>
        <v>Vendredi</v>
      </c>
    </row>
    <row r="49" spans="1:7">
      <c r="A49" s="21" t="s">
        <v>257</v>
      </c>
      <c r="B49" s="1" t="s">
        <v>22</v>
      </c>
      <c r="C49" s="9">
        <v>45247</v>
      </c>
      <c r="D49" s="12">
        <v>0.5</v>
      </c>
      <c r="E49" s="12">
        <v>0.70833333333333337</v>
      </c>
      <c r="F49" s="1">
        <v>287</v>
      </c>
      <c r="G49" s="20" t="str">
        <f t="shared" si="1"/>
        <v>Vendredi</v>
      </c>
    </row>
    <row r="50" spans="1:7">
      <c r="A50" s="21" t="s">
        <v>258</v>
      </c>
      <c r="B50" s="1" t="s">
        <v>23</v>
      </c>
      <c r="C50" s="9">
        <v>45247</v>
      </c>
      <c r="D50" s="16">
        <v>0.33333333333333331</v>
      </c>
      <c r="E50" s="12">
        <v>0.4993055555555555</v>
      </c>
      <c r="F50" s="1">
        <v>225</v>
      </c>
      <c r="G50" s="20" t="str">
        <f t="shared" si="1"/>
        <v>Vendredi</v>
      </c>
    </row>
    <row r="51" spans="1:7">
      <c r="A51" s="21" t="s">
        <v>259</v>
      </c>
      <c r="B51" s="1" t="s">
        <v>23</v>
      </c>
      <c r="C51" s="9">
        <v>45247</v>
      </c>
      <c r="D51" s="12">
        <v>0.5</v>
      </c>
      <c r="E51" s="12">
        <v>0.70833333333333337</v>
      </c>
      <c r="F51" s="1">
        <v>208</v>
      </c>
      <c r="G51" s="20" t="str">
        <f t="shared" si="1"/>
        <v>Vendredi</v>
      </c>
    </row>
    <row r="52" spans="1:7">
      <c r="A52" s="21" t="s">
        <v>260</v>
      </c>
      <c r="B52" s="1" t="s">
        <v>19</v>
      </c>
      <c r="C52" s="9">
        <v>45248</v>
      </c>
      <c r="D52" s="12">
        <v>0.33333333333333331</v>
      </c>
      <c r="E52" s="12">
        <v>0.4993055555555555</v>
      </c>
      <c r="F52" s="1">
        <v>205</v>
      </c>
      <c r="G52" s="20" t="str">
        <f t="shared" si="1"/>
        <v>Samedi</v>
      </c>
    </row>
    <row r="53" spans="1:7">
      <c r="A53" s="21" t="s">
        <v>261</v>
      </c>
      <c r="B53" s="1" t="s">
        <v>19</v>
      </c>
      <c r="C53" s="9">
        <v>45248</v>
      </c>
      <c r="D53" s="12">
        <v>0.5</v>
      </c>
      <c r="E53" s="12">
        <v>0.70833333333333337</v>
      </c>
      <c r="F53" s="1">
        <v>40</v>
      </c>
      <c r="G53" s="20" t="str">
        <f t="shared" si="1"/>
        <v>Samedi</v>
      </c>
    </row>
    <row r="54" spans="1:7">
      <c r="A54" s="21" t="s">
        <v>262</v>
      </c>
      <c r="B54" s="1" t="s">
        <v>20</v>
      </c>
      <c r="C54" s="9">
        <v>45248</v>
      </c>
      <c r="D54" s="16">
        <v>0.33333333333333331</v>
      </c>
      <c r="E54" s="12">
        <v>0.4993055555555555</v>
      </c>
      <c r="F54" s="1">
        <v>14</v>
      </c>
      <c r="G54" s="20" t="str">
        <f t="shared" si="1"/>
        <v>Samedi</v>
      </c>
    </row>
    <row r="55" spans="1:7">
      <c r="A55" s="21" t="s">
        <v>263</v>
      </c>
      <c r="B55" s="1" t="s">
        <v>20</v>
      </c>
      <c r="C55" s="9">
        <v>45248</v>
      </c>
      <c r="D55" s="12">
        <v>0.5</v>
      </c>
      <c r="E55" s="12">
        <v>0.70833333333333337</v>
      </c>
      <c r="F55" s="1">
        <v>70</v>
      </c>
      <c r="G55" s="20" t="str">
        <f t="shared" si="1"/>
        <v>Samedi</v>
      </c>
    </row>
    <row r="56" spans="1:7">
      <c r="A56" s="21" t="s">
        <v>264</v>
      </c>
      <c r="B56" s="1" t="s">
        <v>21</v>
      </c>
      <c r="C56" s="9">
        <v>45248</v>
      </c>
      <c r="D56" s="12">
        <v>0.33333333333333331</v>
      </c>
      <c r="E56" s="12">
        <v>0.4993055555555555</v>
      </c>
      <c r="F56" s="1">
        <v>275</v>
      </c>
      <c r="G56" s="20" t="str">
        <f t="shared" si="1"/>
        <v>Samedi</v>
      </c>
    </row>
    <row r="57" spans="1:7">
      <c r="A57" s="21" t="s">
        <v>265</v>
      </c>
      <c r="B57" s="1" t="s">
        <v>21</v>
      </c>
      <c r="C57" s="9">
        <v>45248</v>
      </c>
      <c r="D57" s="12">
        <v>0.5</v>
      </c>
      <c r="E57" s="12">
        <v>0.70833333333333337</v>
      </c>
      <c r="F57" s="1">
        <v>207</v>
      </c>
      <c r="G57" s="20" t="str">
        <f t="shared" si="1"/>
        <v>Samedi</v>
      </c>
    </row>
    <row r="58" spans="1:7">
      <c r="A58" s="21" t="s">
        <v>266</v>
      </c>
      <c r="B58" s="1" t="s">
        <v>22</v>
      </c>
      <c r="C58" s="9">
        <v>45248</v>
      </c>
      <c r="D58" s="16">
        <v>0.33333333333333331</v>
      </c>
      <c r="E58" s="12">
        <v>0.4993055555555555</v>
      </c>
      <c r="F58" s="1">
        <v>253</v>
      </c>
      <c r="G58" s="20" t="str">
        <f t="shared" si="1"/>
        <v>Samedi</v>
      </c>
    </row>
    <row r="59" spans="1:7">
      <c r="A59" s="21" t="s">
        <v>267</v>
      </c>
      <c r="B59" s="1" t="s">
        <v>22</v>
      </c>
      <c r="C59" s="9">
        <v>45248</v>
      </c>
      <c r="D59" s="12">
        <v>0.5</v>
      </c>
      <c r="E59" s="12">
        <v>0.70833333333333337</v>
      </c>
      <c r="F59" s="1">
        <v>117</v>
      </c>
      <c r="G59" s="20" t="str">
        <f t="shared" si="1"/>
        <v>Samedi</v>
      </c>
    </row>
    <row r="60" spans="1:7">
      <c r="A60" s="21" t="s">
        <v>268</v>
      </c>
      <c r="B60" s="1" t="s">
        <v>23</v>
      </c>
      <c r="C60" s="9">
        <v>45248</v>
      </c>
      <c r="D60" s="12">
        <v>0.33333333333333331</v>
      </c>
      <c r="E60" s="12">
        <v>0.4993055555555555</v>
      </c>
      <c r="F60" s="1">
        <v>174</v>
      </c>
      <c r="G60" s="20" t="str">
        <f t="shared" si="1"/>
        <v>Samedi</v>
      </c>
    </row>
    <row r="61" spans="1:7">
      <c r="A61" s="21" t="s">
        <v>269</v>
      </c>
      <c r="B61" s="1" t="s">
        <v>23</v>
      </c>
      <c r="C61" s="9">
        <v>45248</v>
      </c>
      <c r="D61" s="12">
        <v>0.5</v>
      </c>
      <c r="E61" s="12">
        <v>0.70833333333333337</v>
      </c>
      <c r="F61" s="1">
        <v>132</v>
      </c>
      <c r="G61" s="20" t="str">
        <f t="shared" si="1"/>
        <v>Samedi</v>
      </c>
    </row>
    <row r="62" spans="1:7">
      <c r="A62" s="21" t="s">
        <v>300</v>
      </c>
      <c r="B62" s="1" t="s">
        <v>19</v>
      </c>
      <c r="C62" s="9">
        <v>45249</v>
      </c>
      <c r="D62" s="12">
        <v>0.33333333333333331</v>
      </c>
      <c r="E62" s="12">
        <v>0.4993055555555555</v>
      </c>
      <c r="F62" s="1">
        <v>48</v>
      </c>
      <c r="G62" s="20" t="str">
        <f t="shared" si="1"/>
        <v>Dimanche</v>
      </c>
    </row>
    <row r="63" spans="1:7">
      <c r="A63" s="21" t="s">
        <v>301</v>
      </c>
      <c r="B63" s="1" t="s">
        <v>19</v>
      </c>
      <c r="C63" s="9">
        <v>45249</v>
      </c>
      <c r="D63" s="12">
        <v>0.5</v>
      </c>
      <c r="E63" s="12">
        <v>0.70833333333333337</v>
      </c>
      <c r="F63" s="1">
        <v>304</v>
      </c>
      <c r="G63" s="20" t="str">
        <f t="shared" si="1"/>
        <v>Dimanche</v>
      </c>
    </row>
    <row r="64" spans="1:7">
      <c r="A64" s="21" t="s">
        <v>302</v>
      </c>
      <c r="B64" s="1" t="s">
        <v>20</v>
      </c>
      <c r="C64" s="9">
        <v>45249</v>
      </c>
      <c r="D64" s="12">
        <v>0.33333333333333331</v>
      </c>
      <c r="E64" s="12">
        <v>0.4993055555555555</v>
      </c>
      <c r="F64" s="1">
        <v>235</v>
      </c>
      <c r="G64" s="20" t="str">
        <f t="shared" si="1"/>
        <v>Dimanche</v>
      </c>
    </row>
    <row r="65" spans="1:7">
      <c r="A65" s="21" t="s">
        <v>303</v>
      </c>
      <c r="B65" s="1" t="s">
        <v>20</v>
      </c>
      <c r="C65" s="9">
        <v>45249</v>
      </c>
      <c r="D65" s="12">
        <v>0.5</v>
      </c>
      <c r="E65" s="12">
        <v>0.70833333333333337</v>
      </c>
      <c r="F65" s="1">
        <v>191</v>
      </c>
      <c r="G65" s="20" t="str">
        <f t="shared" si="1"/>
        <v>Dimanche</v>
      </c>
    </row>
    <row r="66" spans="1:7">
      <c r="A66" s="21" t="s">
        <v>304</v>
      </c>
      <c r="B66" s="1" t="s">
        <v>21</v>
      </c>
      <c r="C66" s="9">
        <v>45249</v>
      </c>
      <c r="D66" s="12">
        <v>0.33333333333333331</v>
      </c>
      <c r="E66" s="12">
        <v>0.4993055555555555</v>
      </c>
      <c r="F66" s="1">
        <v>342</v>
      </c>
      <c r="G66" s="20" t="str">
        <f t="shared" ref="G66:G97" si="2">CHOOSE(WEEKDAY(C66), "Dimanche", "Lundi", "Mardi", "Mercredi", "Jeudi", "Vendredi", "Samedi")</f>
        <v>Dimanche</v>
      </c>
    </row>
    <row r="67" spans="1:7">
      <c r="A67" s="21" t="s">
        <v>305</v>
      </c>
      <c r="B67" s="1" t="s">
        <v>21</v>
      </c>
      <c r="C67" s="9">
        <v>45249</v>
      </c>
      <c r="D67" s="12">
        <v>0.5</v>
      </c>
      <c r="E67" s="12">
        <v>0.70833333333333337</v>
      </c>
      <c r="F67" s="1">
        <v>263</v>
      </c>
      <c r="G67" s="20" t="str">
        <f t="shared" si="2"/>
        <v>Dimanche</v>
      </c>
    </row>
    <row r="68" spans="1:7">
      <c r="A68" s="21" t="s">
        <v>306</v>
      </c>
      <c r="B68" s="1" t="s">
        <v>22</v>
      </c>
      <c r="C68" s="9">
        <v>45249</v>
      </c>
      <c r="D68" s="12">
        <v>0.33333333333333331</v>
      </c>
      <c r="E68" s="12">
        <v>0.4993055555555555</v>
      </c>
      <c r="F68" s="1">
        <v>141</v>
      </c>
      <c r="G68" s="20" t="str">
        <f t="shared" si="2"/>
        <v>Dimanche</v>
      </c>
    </row>
    <row r="69" spans="1:7">
      <c r="A69" s="21" t="s">
        <v>307</v>
      </c>
      <c r="B69" s="1" t="s">
        <v>22</v>
      </c>
      <c r="C69" s="9">
        <v>45249</v>
      </c>
      <c r="D69" s="12">
        <v>0.5</v>
      </c>
      <c r="E69" s="12">
        <v>0.70833333333333337</v>
      </c>
      <c r="F69" s="1">
        <v>222</v>
      </c>
      <c r="G69" s="20" t="str">
        <f t="shared" si="2"/>
        <v>Dimanche</v>
      </c>
    </row>
    <row r="70" spans="1:7">
      <c r="A70" s="21" t="s">
        <v>308</v>
      </c>
      <c r="B70" s="1" t="s">
        <v>23</v>
      </c>
      <c r="C70" s="9">
        <v>45249</v>
      </c>
      <c r="D70" s="12">
        <v>0.33333333333333331</v>
      </c>
      <c r="E70" s="12">
        <v>0.4993055555555555</v>
      </c>
      <c r="F70" s="1">
        <v>283</v>
      </c>
      <c r="G70" s="20" t="str">
        <f t="shared" si="2"/>
        <v>Dimanche</v>
      </c>
    </row>
    <row r="71" spans="1:7">
      <c r="A71" s="21" t="s">
        <v>309</v>
      </c>
      <c r="B71" s="1" t="s">
        <v>23</v>
      </c>
      <c r="C71" s="9">
        <v>45249</v>
      </c>
      <c r="D71" s="12">
        <v>0.5</v>
      </c>
      <c r="E71" s="12">
        <v>0.70833333333333337</v>
      </c>
      <c r="F71" s="1">
        <v>287</v>
      </c>
      <c r="G71" s="20" t="str">
        <f t="shared" si="2"/>
        <v>Dimanche</v>
      </c>
    </row>
    <row r="72" spans="1:7">
      <c r="A72" s="21" t="s">
        <v>310</v>
      </c>
      <c r="B72" s="1" t="s">
        <v>19</v>
      </c>
      <c r="C72" s="9">
        <v>45250</v>
      </c>
      <c r="D72" s="12">
        <v>0.33333333333333331</v>
      </c>
      <c r="E72" s="12">
        <v>0.4993055555555555</v>
      </c>
      <c r="F72" s="1">
        <v>150</v>
      </c>
      <c r="G72" s="20" t="str">
        <f t="shared" si="2"/>
        <v>Lundi</v>
      </c>
    </row>
    <row r="73" spans="1:7">
      <c r="A73" s="21" t="s">
        <v>311</v>
      </c>
      <c r="B73" s="1" t="s">
        <v>19</v>
      </c>
      <c r="C73" s="9">
        <v>45250</v>
      </c>
      <c r="D73" s="12">
        <v>0.5</v>
      </c>
      <c r="E73" s="12">
        <v>0.70833333333333337</v>
      </c>
      <c r="F73" s="1">
        <v>25</v>
      </c>
      <c r="G73" s="20" t="str">
        <f t="shared" si="2"/>
        <v>Lundi</v>
      </c>
    </row>
    <row r="74" spans="1:7">
      <c r="A74" s="21" t="s">
        <v>312</v>
      </c>
      <c r="B74" s="1" t="s">
        <v>20</v>
      </c>
      <c r="C74" s="9">
        <v>45250</v>
      </c>
      <c r="D74" s="12">
        <v>0.33333333333333331</v>
      </c>
      <c r="E74" s="12">
        <v>0.4993055555555555</v>
      </c>
      <c r="F74" s="1">
        <v>128</v>
      </c>
      <c r="G74" s="20" t="str">
        <f t="shared" si="2"/>
        <v>Lundi</v>
      </c>
    </row>
    <row r="75" spans="1:7">
      <c r="A75" s="21" t="s">
        <v>313</v>
      </c>
      <c r="B75" s="1" t="s">
        <v>20</v>
      </c>
      <c r="C75" s="9">
        <v>45250</v>
      </c>
      <c r="D75" s="12">
        <v>0.5</v>
      </c>
      <c r="E75" s="12">
        <v>0.70833333333333337</v>
      </c>
      <c r="F75" s="1">
        <v>22</v>
      </c>
      <c r="G75" s="20" t="str">
        <f t="shared" si="2"/>
        <v>Lundi</v>
      </c>
    </row>
    <row r="76" spans="1:7">
      <c r="A76" s="21" t="s">
        <v>314</v>
      </c>
      <c r="B76" s="1" t="s">
        <v>21</v>
      </c>
      <c r="C76" s="9">
        <v>45250</v>
      </c>
      <c r="D76" s="12">
        <v>0.33333333333333331</v>
      </c>
      <c r="E76" s="12">
        <v>0.4993055555555555</v>
      </c>
      <c r="F76" s="1">
        <v>248</v>
      </c>
      <c r="G76" s="20" t="str">
        <f t="shared" si="2"/>
        <v>Lundi</v>
      </c>
    </row>
    <row r="77" spans="1:7">
      <c r="A77" s="21" t="s">
        <v>315</v>
      </c>
      <c r="B77" s="1" t="s">
        <v>21</v>
      </c>
      <c r="C77" s="9">
        <v>45250</v>
      </c>
      <c r="D77" s="12">
        <v>0.5</v>
      </c>
      <c r="E77" s="12">
        <v>0.70833333333333337</v>
      </c>
      <c r="F77" s="1">
        <v>157</v>
      </c>
      <c r="G77" s="20" t="str">
        <f t="shared" si="2"/>
        <v>Lundi</v>
      </c>
    </row>
    <row r="78" spans="1:7">
      <c r="A78" s="21" t="s">
        <v>316</v>
      </c>
      <c r="B78" s="1" t="s">
        <v>22</v>
      </c>
      <c r="C78" s="9">
        <v>45250</v>
      </c>
      <c r="D78" s="12">
        <v>0.33333333333333331</v>
      </c>
      <c r="E78" s="12">
        <v>0.4993055555555555</v>
      </c>
      <c r="F78" s="1">
        <v>265</v>
      </c>
      <c r="G78" s="20" t="str">
        <f t="shared" si="2"/>
        <v>Lundi</v>
      </c>
    </row>
    <row r="79" spans="1:7">
      <c r="A79" s="21" t="s">
        <v>317</v>
      </c>
      <c r="B79" s="1" t="s">
        <v>22</v>
      </c>
      <c r="C79" s="9">
        <v>45250</v>
      </c>
      <c r="D79" s="12">
        <v>0.5</v>
      </c>
      <c r="E79" s="12">
        <v>0.70833333333333337</v>
      </c>
      <c r="F79" s="1">
        <v>314</v>
      </c>
      <c r="G79" s="20" t="str">
        <f t="shared" si="2"/>
        <v>Lundi</v>
      </c>
    </row>
    <row r="80" spans="1:7">
      <c r="A80" s="21" t="s">
        <v>318</v>
      </c>
      <c r="B80" s="1" t="s">
        <v>23</v>
      </c>
      <c r="C80" s="9">
        <v>45250</v>
      </c>
      <c r="D80" s="12">
        <v>0.33333333333333331</v>
      </c>
      <c r="E80" s="12">
        <v>0.4993055555555555</v>
      </c>
      <c r="F80" s="1">
        <v>71</v>
      </c>
      <c r="G80" s="20" t="str">
        <f t="shared" si="2"/>
        <v>Lundi</v>
      </c>
    </row>
    <row r="81" spans="1:7">
      <c r="A81" s="21" t="s">
        <v>319</v>
      </c>
      <c r="B81" s="1" t="s">
        <v>23</v>
      </c>
      <c r="C81" s="9">
        <v>45250</v>
      </c>
      <c r="D81" s="12">
        <v>0.5</v>
      </c>
      <c r="E81" s="12">
        <v>0.70833333333333337</v>
      </c>
      <c r="F81" s="1">
        <v>124</v>
      </c>
      <c r="G81" s="20" t="str">
        <f t="shared" si="2"/>
        <v>Lundi</v>
      </c>
    </row>
    <row r="82" spans="1:7">
      <c r="A82" s="21" t="s">
        <v>320</v>
      </c>
      <c r="B82" s="1" t="s">
        <v>19</v>
      </c>
      <c r="C82" s="9">
        <v>45251</v>
      </c>
      <c r="D82" s="12">
        <v>0.33333333333333331</v>
      </c>
      <c r="E82" s="12">
        <v>0.4993055555555555</v>
      </c>
      <c r="F82" s="1">
        <v>160</v>
      </c>
      <c r="G82" s="20" t="str">
        <f t="shared" si="2"/>
        <v>Mardi</v>
      </c>
    </row>
    <row r="83" spans="1:7">
      <c r="A83" s="21" t="s">
        <v>321</v>
      </c>
      <c r="B83" s="1" t="s">
        <v>19</v>
      </c>
      <c r="C83" s="9">
        <v>45251</v>
      </c>
      <c r="D83" s="12">
        <v>0.5</v>
      </c>
      <c r="E83" s="12">
        <v>0.70833333333333337</v>
      </c>
      <c r="F83" s="1">
        <v>173</v>
      </c>
      <c r="G83" s="20" t="str">
        <f t="shared" si="2"/>
        <v>Mardi</v>
      </c>
    </row>
    <row r="84" spans="1:7">
      <c r="A84" s="21" t="s">
        <v>322</v>
      </c>
      <c r="B84" s="1" t="s">
        <v>20</v>
      </c>
      <c r="C84" s="9">
        <v>45251</v>
      </c>
      <c r="D84" s="12">
        <v>0.33333333333333331</v>
      </c>
      <c r="E84" s="12">
        <v>0.4993055555555555</v>
      </c>
      <c r="F84" s="1">
        <v>20</v>
      </c>
      <c r="G84" s="20" t="str">
        <f t="shared" si="2"/>
        <v>Mardi</v>
      </c>
    </row>
    <row r="85" spans="1:7">
      <c r="A85" s="21" t="s">
        <v>323</v>
      </c>
      <c r="B85" s="1" t="s">
        <v>20</v>
      </c>
      <c r="C85" s="9">
        <v>45251</v>
      </c>
      <c r="D85" s="12">
        <v>0.5</v>
      </c>
      <c r="E85" s="12">
        <v>0.70833333333333337</v>
      </c>
      <c r="F85" s="1">
        <v>27</v>
      </c>
      <c r="G85" s="20" t="str">
        <f t="shared" si="2"/>
        <v>Mardi</v>
      </c>
    </row>
    <row r="86" spans="1:7">
      <c r="A86" s="21" t="s">
        <v>324</v>
      </c>
      <c r="B86" s="1" t="s">
        <v>21</v>
      </c>
      <c r="C86" s="9">
        <v>45251</v>
      </c>
      <c r="D86" s="12">
        <v>0.33333333333333331</v>
      </c>
      <c r="E86" s="12">
        <v>0.4993055555555555</v>
      </c>
      <c r="F86" s="1">
        <v>165</v>
      </c>
      <c r="G86" s="20" t="str">
        <f t="shared" si="2"/>
        <v>Mardi</v>
      </c>
    </row>
    <row r="87" spans="1:7">
      <c r="A87" s="21" t="s">
        <v>325</v>
      </c>
      <c r="B87" s="1" t="s">
        <v>21</v>
      </c>
      <c r="C87" s="9">
        <v>45251</v>
      </c>
      <c r="D87" s="12">
        <v>0.5</v>
      </c>
      <c r="E87" s="12">
        <v>0.70833333333333337</v>
      </c>
      <c r="F87" s="1">
        <v>288</v>
      </c>
      <c r="G87" s="20" t="str">
        <f t="shared" si="2"/>
        <v>Mardi</v>
      </c>
    </row>
    <row r="88" spans="1:7">
      <c r="A88" s="21" t="s">
        <v>326</v>
      </c>
      <c r="B88" s="1" t="s">
        <v>22</v>
      </c>
      <c r="C88" s="9">
        <v>45251</v>
      </c>
      <c r="D88" s="12">
        <v>0.33333333333333331</v>
      </c>
      <c r="E88" s="12">
        <v>0.4993055555555555</v>
      </c>
      <c r="F88" s="1">
        <v>248</v>
      </c>
      <c r="G88" s="20" t="str">
        <f t="shared" si="2"/>
        <v>Mardi</v>
      </c>
    </row>
    <row r="89" spans="1:7">
      <c r="A89" s="21" t="s">
        <v>327</v>
      </c>
      <c r="B89" s="1" t="s">
        <v>22</v>
      </c>
      <c r="C89" s="9">
        <v>45251</v>
      </c>
      <c r="D89" s="12">
        <v>0.5</v>
      </c>
      <c r="E89" s="12">
        <v>0.70833333333333337</v>
      </c>
      <c r="F89" s="1">
        <v>198</v>
      </c>
      <c r="G89" s="20" t="str">
        <f t="shared" si="2"/>
        <v>Mardi</v>
      </c>
    </row>
    <row r="90" spans="1:7">
      <c r="A90" s="21" t="s">
        <v>328</v>
      </c>
      <c r="B90" s="1" t="s">
        <v>23</v>
      </c>
      <c r="C90" s="9">
        <v>45251</v>
      </c>
      <c r="D90" s="12">
        <v>0.33333333333333331</v>
      </c>
      <c r="E90" s="12">
        <v>0.4993055555555555</v>
      </c>
      <c r="F90" s="1">
        <v>275</v>
      </c>
      <c r="G90" s="20" t="str">
        <f t="shared" si="2"/>
        <v>Mardi</v>
      </c>
    </row>
    <row r="91" spans="1:7">
      <c r="A91" s="21" t="s">
        <v>329</v>
      </c>
      <c r="B91" s="1" t="s">
        <v>23</v>
      </c>
      <c r="C91" s="9">
        <v>45251</v>
      </c>
      <c r="D91" s="12">
        <v>0.5</v>
      </c>
      <c r="E91" s="12">
        <v>0.70833333333333337</v>
      </c>
      <c r="F91" s="1">
        <v>25</v>
      </c>
      <c r="G91" s="20" t="str">
        <f t="shared" si="2"/>
        <v>Mardi</v>
      </c>
    </row>
    <row r="92" spans="1:7">
      <c r="A92" s="21" t="s">
        <v>330</v>
      </c>
      <c r="B92" s="1" t="s">
        <v>19</v>
      </c>
      <c r="C92" s="9">
        <v>45252</v>
      </c>
      <c r="D92" s="12">
        <v>0.33333333333333331</v>
      </c>
      <c r="E92" s="12">
        <v>0.4993055555555555</v>
      </c>
      <c r="F92" s="1">
        <v>188</v>
      </c>
      <c r="G92" s="20" t="str">
        <f t="shared" si="2"/>
        <v>Mercredi</v>
      </c>
    </row>
    <row r="93" spans="1:7">
      <c r="A93" s="21" t="s">
        <v>331</v>
      </c>
      <c r="B93" s="1" t="s">
        <v>19</v>
      </c>
      <c r="C93" s="9">
        <v>45252</v>
      </c>
      <c r="D93" s="12">
        <v>0.5</v>
      </c>
      <c r="E93" s="12">
        <v>0.70833333333333337</v>
      </c>
      <c r="F93" s="1">
        <v>330</v>
      </c>
      <c r="G93" s="20" t="str">
        <f t="shared" si="2"/>
        <v>Mercredi</v>
      </c>
    </row>
    <row r="94" spans="1:7">
      <c r="A94" s="21" t="s">
        <v>332</v>
      </c>
      <c r="B94" s="1" t="s">
        <v>20</v>
      </c>
      <c r="C94" s="9">
        <v>45252</v>
      </c>
      <c r="D94" s="12">
        <v>0.33333333333333331</v>
      </c>
      <c r="E94" s="12">
        <v>0.4993055555555555</v>
      </c>
      <c r="F94" s="1">
        <v>235</v>
      </c>
      <c r="G94" s="20" t="str">
        <f t="shared" si="2"/>
        <v>Mercredi</v>
      </c>
    </row>
    <row r="95" spans="1:7">
      <c r="A95" s="21" t="s">
        <v>333</v>
      </c>
      <c r="B95" s="1" t="s">
        <v>20</v>
      </c>
      <c r="C95" s="9">
        <v>45252</v>
      </c>
      <c r="D95" s="12">
        <v>0.5</v>
      </c>
      <c r="E95" s="12">
        <v>0.70833333333333337</v>
      </c>
      <c r="F95" s="1">
        <v>256</v>
      </c>
      <c r="G95" s="20" t="str">
        <f t="shared" si="2"/>
        <v>Mercredi</v>
      </c>
    </row>
    <row r="96" spans="1:7">
      <c r="A96" s="21" t="s">
        <v>334</v>
      </c>
      <c r="B96" s="1" t="s">
        <v>21</v>
      </c>
      <c r="C96" s="9">
        <v>45252</v>
      </c>
      <c r="D96" s="12">
        <v>0.33333333333333331</v>
      </c>
      <c r="E96" s="12">
        <v>0.4993055555555555</v>
      </c>
      <c r="F96" s="1">
        <v>217</v>
      </c>
      <c r="G96" s="20" t="str">
        <f t="shared" si="2"/>
        <v>Mercredi</v>
      </c>
    </row>
    <row r="97" spans="1:7">
      <c r="A97" s="21" t="s">
        <v>335</v>
      </c>
      <c r="B97" s="1" t="s">
        <v>21</v>
      </c>
      <c r="C97" s="9">
        <v>45252</v>
      </c>
      <c r="D97" s="12">
        <v>0.5</v>
      </c>
      <c r="E97" s="12">
        <v>0.70833333333333337</v>
      </c>
      <c r="F97" s="1">
        <v>260</v>
      </c>
      <c r="G97" s="20" t="str">
        <f t="shared" si="2"/>
        <v>Mercredi</v>
      </c>
    </row>
    <row r="98" spans="1:7">
      <c r="A98" s="21" t="s">
        <v>336</v>
      </c>
      <c r="B98" s="1" t="s">
        <v>22</v>
      </c>
      <c r="C98" s="9">
        <v>45252</v>
      </c>
      <c r="D98" s="12">
        <v>0.33333333333333331</v>
      </c>
      <c r="E98" s="12">
        <v>0.4993055555555555</v>
      </c>
      <c r="F98" s="1">
        <v>277</v>
      </c>
      <c r="G98" s="20" t="str">
        <f t="shared" ref="G98:G129" si="3">CHOOSE(WEEKDAY(C98), "Dimanche", "Lundi", "Mardi", "Mercredi", "Jeudi", "Vendredi", "Samedi")</f>
        <v>Mercredi</v>
      </c>
    </row>
    <row r="99" spans="1:7">
      <c r="A99" s="21" t="s">
        <v>337</v>
      </c>
      <c r="B99" s="1" t="s">
        <v>22</v>
      </c>
      <c r="C99" s="9">
        <v>45252</v>
      </c>
      <c r="D99" s="12">
        <v>0.5</v>
      </c>
      <c r="E99" s="12">
        <v>0.70833333333333337</v>
      </c>
      <c r="F99" s="1">
        <v>232</v>
      </c>
      <c r="G99" s="20" t="str">
        <f t="shared" si="3"/>
        <v>Mercredi</v>
      </c>
    </row>
    <row r="100" spans="1:7">
      <c r="A100" s="21" t="s">
        <v>338</v>
      </c>
      <c r="B100" s="1" t="s">
        <v>23</v>
      </c>
      <c r="C100" s="9">
        <v>45252</v>
      </c>
      <c r="D100" s="12">
        <v>0.33333333333333331</v>
      </c>
      <c r="E100" s="12">
        <v>0.4993055555555555</v>
      </c>
      <c r="F100" s="1">
        <v>284</v>
      </c>
      <c r="G100" s="20" t="str">
        <f t="shared" si="3"/>
        <v>Mercredi</v>
      </c>
    </row>
    <row r="101" spans="1:7">
      <c r="A101" s="21" t="s">
        <v>339</v>
      </c>
      <c r="B101" s="1" t="s">
        <v>23</v>
      </c>
      <c r="C101" s="9">
        <v>45252</v>
      </c>
      <c r="D101" s="12">
        <v>0.5</v>
      </c>
      <c r="E101" s="12">
        <v>0.70833333333333337</v>
      </c>
      <c r="F101" s="1">
        <v>308</v>
      </c>
      <c r="G101" s="20" t="str">
        <f t="shared" si="3"/>
        <v>Mercredi</v>
      </c>
    </row>
    <row r="102" spans="1:7">
      <c r="A102" s="21" t="s">
        <v>340</v>
      </c>
      <c r="B102" s="1" t="s">
        <v>19</v>
      </c>
      <c r="C102" s="9">
        <v>45253</v>
      </c>
      <c r="D102" s="12">
        <v>0.33333333333333331</v>
      </c>
      <c r="E102" s="12">
        <v>0.4993055555555555</v>
      </c>
      <c r="F102" s="1">
        <v>119</v>
      </c>
      <c r="G102" s="20" t="str">
        <f t="shared" si="3"/>
        <v>Jeudi</v>
      </c>
    </row>
    <row r="103" spans="1:7">
      <c r="A103" s="21" t="s">
        <v>341</v>
      </c>
      <c r="B103" s="1" t="s">
        <v>19</v>
      </c>
      <c r="C103" s="9">
        <v>45253</v>
      </c>
      <c r="D103" s="12">
        <v>0.5</v>
      </c>
      <c r="E103" s="12">
        <v>0.70833333333333337</v>
      </c>
      <c r="F103" s="1">
        <v>317</v>
      </c>
      <c r="G103" s="20" t="str">
        <f t="shared" si="3"/>
        <v>Jeudi</v>
      </c>
    </row>
    <row r="104" spans="1:7">
      <c r="A104" s="21" t="s">
        <v>342</v>
      </c>
      <c r="B104" s="1" t="s">
        <v>20</v>
      </c>
      <c r="C104" s="9">
        <v>45253</v>
      </c>
      <c r="D104" s="12">
        <v>0.33333333333333331</v>
      </c>
      <c r="E104" s="12">
        <v>0.4993055555555555</v>
      </c>
      <c r="F104" s="1">
        <v>82</v>
      </c>
      <c r="G104" s="20" t="str">
        <f t="shared" si="3"/>
        <v>Jeudi</v>
      </c>
    </row>
    <row r="105" spans="1:7">
      <c r="A105" s="21" t="s">
        <v>343</v>
      </c>
      <c r="B105" s="1" t="s">
        <v>20</v>
      </c>
      <c r="C105" s="9">
        <v>45253</v>
      </c>
      <c r="D105" s="12">
        <v>0.5</v>
      </c>
      <c r="E105" s="12">
        <v>0.70833333333333337</v>
      </c>
      <c r="F105" s="1">
        <v>328</v>
      </c>
      <c r="G105" s="20" t="str">
        <f t="shared" si="3"/>
        <v>Jeudi</v>
      </c>
    </row>
    <row r="106" spans="1:7">
      <c r="A106" s="21" t="s">
        <v>344</v>
      </c>
      <c r="B106" s="1" t="s">
        <v>21</v>
      </c>
      <c r="C106" s="9">
        <v>45253</v>
      </c>
      <c r="D106" s="12">
        <v>0.33333333333333331</v>
      </c>
      <c r="E106" s="12">
        <v>0.4993055555555555</v>
      </c>
      <c r="F106" s="1">
        <v>90</v>
      </c>
      <c r="G106" s="20" t="str">
        <f t="shared" si="3"/>
        <v>Jeudi</v>
      </c>
    </row>
    <row r="107" spans="1:7">
      <c r="A107" s="21" t="s">
        <v>345</v>
      </c>
      <c r="B107" s="1" t="s">
        <v>21</v>
      </c>
      <c r="C107" s="9">
        <v>45253</v>
      </c>
      <c r="D107" s="12">
        <v>0.5</v>
      </c>
      <c r="E107" s="12">
        <v>0.70833333333333337</v>
      </c>
      <c r="F107" s="1">
        <v>315</v>
      </c>
      <c r="G107" s="20" t="str">
        <f t="shared" si="3"/>
        <v>Jeudi</v>
      </c>
    </row>
    <row r="108" spans="1:7">
      <c r="A108" s="21" t="s">
        <v>346</v>
      </c>
      <c r="B108" s="1" t="s">
        <v>22</v>
      </c>
      <c r="C108" s="9">
        <v>45253</v>
      </c>
      <c r="D108" s="12">
        <v>0.33333333333333331</v>
      </c>
      <c r="E108" s="12">
        <v>0.4993055555555555</v>
      </c>
      <c r="F108" s="1">
        <v>37</v>
      </c>
      <c r="G108" s="20" t="str">
        <f t="shared" si="3"/>
        <v>Jeudi</v>
      </c>
    </row>
    <row r="109" spans="1:7">
      <c r="A109" s="21" t="s">
        <v>347</v>
      </c>
      <c r="B109" s="1" t="s">
        <v>22</v>
      </c>
      <c r="C109" s="9">
        <v>45253</v>
      </c>
      <c r="D109" s="12">
        <v>0.5</v>
      </c>
      <c r="E109" s="12">
        <v>0.70833333333333337</v>
      </c>
      <c r="F109" s="1">
        <v>313</v>
      </c>
      <c r="G109" s="20" t="str">
        <f t="shared" si="3"/>
        <v>Jeudi</v>
      </c>
    </row>
    <row r="110" spans="1:7">
      <c r="A110" s="21" t="s">
        <v>348</v>
      </c>
      <c r="B110" s="1" t="s">
        <v>23</v>
      </c>
      <c r="C110" s="9">
        <v>45253</v>
      </c>
      <c r="D110" s="12">
        <v>0.33333333333333331</v>
      </c>
      <c r="E110" s="12">
        <v>0.4993055555555555</v>
      </c>
      <c r="F110" s="1">
        <v>156</v>
      </c>
      <c r="G110" s="20" t="str">
        <f t="shared" si="3"/>
        <v>Jeudi</v>
      </c>
    </row>
    <row r="111" spans="1:7">
      <c r="A111" s="21" t="s">
        <v>349</v>
      </c>
      <c r="B111" s="1" t="s">
        <v>23</v>
      </c>
      <c r="C111" s="9">
        <v>45253</v>
      </c>
      <c r="D111" s="12">
        <v>0.5</v>
      </c>
      <c r="E111" s="12">
        <v>0.70833333333333337</v>
      </c>
      <c r="F111" s="1">
        <v>325</v>
      </c>
      <c r="G111" s="20" t="str">
        <f t="shared" si="3"/>
        <v>Jeudi</v>
      </c>
    </row>
    <row r="112" spans="1:7">
      <c r="A112" s="21" t="s">
        <v>350</v>
      </c>
      <c r="B112" s="1" t="s">
        <v>19</v>
      </c>
      <c r="C112" s="9">
        <v>45254</v>
      </c>
      <c r="D112" s="12">
        <v>0.33333333333333331</v>
      </c>
      <c r="E112" s="12">
        <v>0.4993055555555555</v>
      </c>
      <c r="F112" s="1">
        <v>228</v>
      </c>
      <c r="G112" s="20" t="str">
        <f t="shared" si="3"/>
        <v>Vendredi</v>
      </c>
    </row>
    <row r="113" spans="1:7">
      <c r="A113" s="21" t="s">
        <v>351</v>
      </c>
      <c r="B113" s="1" t="s">
        <v>19</v>
      </c>
      <c r="C113" s="9">
        <v>45254</v>
      </c>
      <c r="D113" s="12">
        <v>0.5</v>
      </c>
      <c r="E113" s="12">
        <v>0.70833333333333337</v>
      </c>
      <c r="F113" s="1">
        <v>344</v>
      </c>
      <c r="G113" s="20" t="str">
        <f t="shared" si="3"/>
        <v>Vendredi</v>
      </c>
    </row>
    <row r="114" spans="1:7">
      <c r="A114" s="21" t="s">
        <v>352</v>
      </c>
      <c r="B114" s="1" t="s">
        <v>20</v>
      </c>
      <c r="C114" s="9">
        <v>45254</v>
      </c>
      <c r="D114" s="12">
        <v>0.33333333333333331</v>
      </c>
      <c r="E114" s="12">
        <v>0.4993055555555555</v>
      </c>
      <c r="F114" s="1">
        <v>337</v>
      </c>
      <c r="G114" s="20" t="str">
        <f t="shared" si="3"/>
        <v>Vendredi</v>
      </c>
    </row>
    <row r="115" spans="1:7">
      <c r="A115" s="21" t="s">
        <v>353</v>
      </c>
      <c r="B115" s="1" t="s">
        <v>20</v>
      </c>
      <c r="C115" s="9">
        <v>45254</v>
      </c>
      <c r="D115" s="12">
        <v>0.5</v>
      </c>
      <c r="E115" s="12">
        <v>0.70833333333333337</v>
      </c>
      <c r="F115" s="1">
        <v>292</v>
      </c>
      <c r="G115" s="20" t="str">
        <f t="shared" si="3"/>
        <v>Vendredi</v>
      </c>
    </row>
    <row r="116" spans="1:7">
      <c r="A116" s="21" t="s">
        <v>354</v>
      </c>
      <c r="B116" s="1" t="s">
        <v>21</v>
      </c>
      <c r="C116" s="9">
        <v>45254</v>
      </c>
      <c r="D116" s="12">
        <v>0.33333333333333331</v>
      </c>
      <c r="E116" s="12">
        <v>0.4993055555555555</v>
      </c>
      <c r="F116" s="1">
        <v>140</v>
      </c>
      <c r="G116" s="20" t="str">
        <f t="shared" si="3"/>
        <v>Vendredi</v>
      </c>
    </row>
    <row r="117" spans="1:7">
      <c r="A117" s="21" t="s">
        <v>355</v>
      </c>
      <c r="B117" s="1" t="s">
        <v>21</v>
      </c>
      <c r="C117" s="9">
        <v>45254</v>
      </c>
      <c r="D117" s="12">
        <v>0.5</v>
      </c>
      <c r="E117" s="12">
        <v>0.70833333333333337</v>
      </c>
      <c r="F117" s="1">
        <v>329</v>
      </c>
      <c r="G117" s="20" t="str">
        <f t="shared" si="3"/>
        <v>Vendredi</v>
      </c>
    </row>
    <row r="118" spans="1:7">
      <c r="A118" s="21" t="s">
        <v>356</v>
      </c>
      <c r="B118" s="1" t="s">
        <v>22</v>
      </c>
      <c r="C118" s="9">
        <v>45254</v>
      </c>
      <c r="D118" s="12">
        <v>0.33333333333333331</v>
      </c>
      <c r="E118" s="12">
        <v>0.4993055555555555</v>
      </c>
      <c r="F118" s="1">
        <v>35</v>
      </c>
      <c r="G118" s="20" t="str">
        <f t="shared" si="3"/>
        <v>Vendredi</v>
      </c>
    </row>
    <row r="119" spans="1:7">
      <c r="A119" s="21" t="s">
        <v>357</v>
      </c>
      <c r="B119" s="1" t="s">
        <v>22</v>
      </c>
      <c r="C119" s="9">
        <v>45254</v>
      </c>
      <c r="D119" s="12">
        <v>0.5</v>
      </c>
      <c r="E119" s="12">
        <v>0.70833333333333337</v>
      </c>
      <c r="F119" s="1">
        <v>192</v>
      </c>
      <c r="G119" s="20" t="str">
        <f t="shared" si="3"/>
        <v>Vendredi</v>
      </c>
    </row>
    <row r="120" spans="1:7">
      <c r="A120" s="21" t="s">
        <v>358</v>
      </c>
      <c r="B120" s="1" t="s">
        <v>23</v>
      </c>
      <c r="C120" s="9">
        <v>45254</v>
      </c>
      <c r="D120" s="12">
        <v>0.33333333333333331</v>
      </c>
      <c r="E120" s="12">
        <v>0.4993055555555555</v>
      </c>
      <c r="F120" s="1">
        <v>147</v>
      </c>
      <c r="G120" s="20" t="str">
        <f t="shared" si="3"/>
        <v>Vendredi</v>
      </c>
    </row>
    <row r="121" spans="1:7">
      <c r="A121" s="21" t="s">
        <v>359</v>
      </c>
      <c r="B121" s="1" t="s">
        <v>23</v>
      </c>
      <c r="C121" s="9">
        <v>45254</v>
      </c>
      <c r="D121" s="12">
        <v>0.5</v>
      </c>
      <c r="E121" s="12">
        <v>0.70833333333333337</v>
      </c>
      <c r="F121" s="1">
        <v>24</v>
      </c>
      <c r="G121" s="20" t="str">
        <f t="shared" si="3"/>
        <v>Vendredi</v>
      </c>
    </row>
    <row r="122" spans="1:7">
      <c r="A122" s="21" t="s">
        <v>360</v>
      </c>
      <c r="B122" s="1" t="s">
        <v>19</v>
      </c>
      <c r="C122" s="9">
        <v>45255</v>
      </c>
      <c r="D122" s="12">
        <v>0.33333333333333331</v>
      </c>
      <c r="E122" s="12">
        <v>0.4993055555555555</v>
      </c>
      <c r="F122" s="1">
        <v>131</v>
      </c>
      <c r="G122" s="20" t="str">
        <f t="shared" si="3"/>
        <v>Samedi</v>
      </c>
    </row>
    <row r="123" spans="1:7">
      <c r="A123" s="21" t="s">
        <v>361</v>
      </c>
      <c r="B123" s="1" t="s">
        <v>19</v>
      </c>
      <c r="C123" s="9">
        <v>45255</v>
      </c>
      <c r="D123" s="12">
        <v>0.5</v>
      </c>
      <c r="E123" s="12">
        <v>0.70833333333333337</v>
      </c>
      <c r="F123" s="1">
        <v>166</v>
      </c>
      <c r="G123" s="20" t="str">
        <f t="shared" si="3"/>
        <v>Samedi</v>
      </c>
    </row>
    <row r="124" spans="1:7">
      <c r="A124" s="21" t="s">
        <v>362</v>
      </c>
      <c r="B124" s="1" t="s">
        <v>20</v>
      </c>
      <c r="C124" s="9">
        <v>45255</v>
      </c>
      <c r="D124" s="12">
        <v>0.33333333333333331</v>
      </c>
      <c r="E124" s="12">
        <v>0.4993055555555555</v>
      </c>
      <c r="F124" s="1">
        <v>208</v>
      </c>
      <c r="G124" s="20" t="str">
        <f t="shared" si="3"/>
        <v>Samedi</v>
      </c>
    </row>
    <row r="125" spans="1:7">
      <c r="A125" s="21" t="s">
        <v>363</v>
      </c>
      <c r="B125" s="1" t="s">
        <v>20</v>
      </c>
      <c r="C125" s="9">
        <v>45255</v>
      </c>
      <c r="D125" s="12">
        <v>0.5</v>
      </c>
      <c r="E125" s="12">
        <v>0.70833333333333337</v>
      </c>
      <c r="F125" s="1">
        <v>342</v>
      </c>
      <c r="G125" s="20" t="str">
        <f t="shared" si="3"/>
        <v>Samedi</v>
      </c>
    </row>
    <row r="126" spans="1:7">
      <c r="A126" s="21" t="s">
        <v>364</v>
      </c>
      <c r="B126" s="1" t="s">
        <v>21</v>
      </c>
      <c r="C126" s="9">
        <v>45255</v>
      </c>
      <c r="D126" s="12">
        <v>0.33333333333333331</v>
      </c>
      <c r="E126" s="12">
        <v>0.4993055555555555</v>
      </c>
      <c r="F126" s="1">
        <v>280</v>
      </c>
      <c r="G126" s="20" t="str">
        <f t="shared" si="3"/>
        <v>Samedi</v>
      </c>
    </row>
    <row r="127" spans="1:7">
      <c r="A127" s="21" t="s">
        <v>365</v>
      </c>
      <c r="B127" s="1" t="s">
        <v>21</v>
      </c>
      <c r="C127" s="9">
        <v>45255</v>
      </c>
      <c r="D127" s="12">
        <v>0.5</v>
      </c>
      <c r="E127" s="12">
        <v>0.70833333333333337</v>
      </c>
      <c r="F127" s="1">
        <v>131</v>
      </c>
      <c r="G127" s="20" t="str">
        <f t="shared" si="3"/>
        <v>Samedi</v>
      </c>
    </row>
    <row r="128" spans="1:7">
      <c r="A128" s="21" t="s">
        <v>366</v>
      </c>
      <c r="B128" s="1" t="s">
        <v>22</v>
      </c>
      <c r="C128" s="9">
        <v>45255</v>
      </c>
      <c r="D128" s="12">
        <v>0.33333333333333331</v>
      </c>
      <c r="E128" s="12">
        <v>0.4993055555555555</v>
      </c>
      <c r="F128" s="1">
        <v>213</v>
      </c>
      <c r="G128" s="20" t="str">
        <f t="shared" si="3"/>
        <v>Samedi</v>
      </c>
    </row>
    <row r="129" spans="1:7">
      <c r="A129" s="21" t="s">
        <v>367</v>
      </c>
      <c r="B129" s="1" t="s">
        <v>22</v>
      </c>
      <c r="C129" s="9">
        <v>45255</v>
      </c>
      <c r="D129" s="12">
        <v>0.5</v>
      </c>
      <c r="E129" s="12">
        <v>0.70833333333333337</v>
      </c>
      <c r="F129" s="1">
        <v>180</v>
      </c>
      <c r="G129" s="20" t="str">
        <f t="shared" si="3"/>
        <v>Samedi</v>
      </c>
    </row>
    <row r="130" spans="1:7">
      <c r="A130" s="21" t="s">
        <v>368</v>
      </c>
      <c r="B130" s="1" t="s">
        <v>23</v>
      </c>
      <c r="C130" s="9">
        <v>45255</v>
      </c>
      <c r="D130" s="12">
        <v>0.33333333333333331</v>
      </c>
      <c r="E130" s="12">
        <v>0.4993055555555555</v>
      </c>
      <c r="F130" s="1">
        <v>2</v>
      </c>
      <c r="G130" s="20" t="str">
        <f t="shared" ref="G130:G151" si="4">CHOOSE(WEEKDAY(C130), "Dimanche", "Lundi", "Mardi", "Mercredi", "Jeudi", "Vendredi", "Samedi")</f>
        <v>Samedi</v>
      </c>
    </row>
    <row r="131" spans="1:7">
      <c r="A131" s="21" t="s">
        <v>369</v>
      </c>
      <c r="B131" s="1" t="s">
        <v>23</v>
      </c>
      <c r="C131" s="9">
        <v>45255</v>
      </c>
      <c r="D131" s="12">
        <v>0.5</v>
      </c>
      <c r="E131" s="12">
        <v>0.70833333333333337</v>
      </c>
      <c r="F131" s="1">
        <v>120</v>
      </c>
      <c r="G131" s="20" t="str">
        <f t="shared" si="4"/>
        <v>Samedi</v>
      </c>
    </row>
    <row r="132" spans="1:7">
      <c r="A132" s="21" t="s">
        <v>370</v>
      </c>
      <c r="B132" s="1" t="s">
        <v>19</v>
      </c>
      <c r="C132" s="9">
        <v>45256</v>
      </c>
      <c r="D132" s="12">
        <v>0.33333333333333331</v>
      </c>
      <c r="E132" s="12">
        <v>0.4993055555555555</v>
      </c>
      <c r="F132" s="1">
        <v>250</v>
      </c>
      <c r="G132" s="20" t="str">
        <f t="shared" si="4"/>
        <v>Dimanche</v>
      </c>
    </row>
    <row r="133" spans="1:7">
      <c r="A133" s="21" t="s">
        <v>371</v>
      </c>
      <c r="B133" s="1" t="s">
        <v>19</v>
      </c>
      <c r="C133" s="9">
        <v>45256</v>
      </c>
      <c r="D133" s="12">
        <v>0.5</v>
      </c>
      <c r="E133" s="12">
        <v>0.70833333333333337</v>
      </c>
      <c r="F133" s="1">
        <v>225</v>
      </c>
      <c r="G133" s="20" t="str">
        <f t="shared" si="4"/>
        <v>Dimanche</v>
      </c>
    </row>
    <row r="134" spans="1:7">
      <c r="A134" s="21" t="s">
        <v>372</v>
      </c>
      <c r="B134" s="1" t="s">
        <v>20</v>
      </c>
      <c r="C134" s="9">
        <v>45256</v>
      </c>
      <c r="D134" s="12">
        <v>0.33333333333333331</v>
      </c>
      <c r="E134" s="12">
        <v>0.4993055555555555</v>
      </c>
      <c r="F134" s="1">
        <v>92</v>
      </c>
      <c r="G134" s="20" t="str">
        <f t="shared" si="4"/>
        <v>Dimanche</v>
      </c>
    </row>
    <row r="135" spans="1:7">
      <c r="A135" s="21" t="s">
        <v>373</v>
      </c>
      <c r="B135" s="1" t="s">
        <v>20</v>
      </c>
      <c r="C135" s="9">
        <v>45256</v>
      </c>
      <c r="D135" s="12">
        <v>0.5</v>
      </c>
      <c r="E135" s="12">
        <v>0.70833333333333337</v>
      </c>
      <c r="F135" s="1">
        <v>17</v>
      </c>
      <c r="G135" s="20" t="str">
        <f t="shared" si="4"/>
        <v>Dimanche</v>
      </c>
    </row>
    <row r="136" spans="1:7">
      <c r="A136" s="21" t="s">
        <v>374</v>
      </c>
      <c r="B136" s="1" t="s">
        <v>21</v>
      </c>
      <c r="C136" s="9">
        <v>45256</v>
      </c>
      <c r="D136" s="12">
        <v>0.33333333333333331</v>
      </c>
      <c r="E136" s="12">
        <v>0.4993055555555555</v>
      </c>
      <c r="F136" s="1">
        <v>337</v>
      </c>
      <c r="G136" s="20" t="str">
        <f t="shared" si="4"/>
        <v>Dimanche</v>
      </c>
    </row>
    <row r="137" spans="1:7">
      <c r="A137" s="21" t="s">
        <v>375</v>
      </c>
      <c r="B137" s="1" t="s">
        <v>21</v>
      </c>
      <c r="C137" s="9">
        <v>45256</v>
      </c>
      <c r="D137" s="12">
        <v>0.5</v>
      </c>
      <c r="E137" s="12">
        <v>0.70833333333333337</v>
      </c>
      <c r="F137" s="1">
        <v>240</v>
      </c>
      <c r="G137" s="20" t="str">
        <f t="shared" si="4"/>
        <v>Dimanche</v>
      </c>
    </row>
    <row r="138" spans="1:7">
      <c r="A138" s="21" t="s">
        <v>376</v>
      </c>
      <c r="B138" s="1" t="s">
        <v>22</v>
      </c>
      <c r="C138" s="9">
        <v>45256</v>
      </c>
      <c r="D138" s="12">
        <v>0.33333333333333331</v>
      </c>
      <c r="E138" s="12">
        <v>0.4993055555555555</v>
      </c>
      <c r="F138" s="1">
        <v>12</v>
      </c>
      <c r="G138" s="20" t="str">
        <f t="shared" si="4"/>
        <v>Dimanche</v>
      </c>
    </row>
    <row r="139" spans="1:7">
      <c r="A139" s="21" t="s">
        <v>377</v>
      </c>
      <c r="B139" s="1" t="s">
        <v>22</v>
      </c>
      <c r="C139" s="9">
        <v>45256</v>
      </c>
      <c r="D139" s="12">
        <v>0.5</v>
      </c>
      <c r="E139" s="12">
        <v>0.70833333333333337</v>
      </c>
      <c r="F139" s="1">
        <v>210</v>
      </c>
      <c r="G139" s="20" t="str">
        <f t="shared" si="4"/>
        <v>Dimanche</v>
      </c>
    </row>
    <row r="140" spans="1:7">
      <c r="A140" s="21" t="s">
        <v>378</v>
      </c>
      <c r="B140" s="1" t="s">
        <v>23</v>
      </c>
      <c r="C140" s="9">
        <v>45256</v>
      </c>
      <c r="D140" s="12">
        <v>0.33333333333333331</v>
      </c>
      <c r="E140" s="12">
        <v>0.4993055555555555</v>
      </c>
      <c r="F140" s="1">
        <v>259</v>
      </c>
      <c r="G140" s="20" t="str">
        <f t="shared" si="4"/>
        <v>Dimanche</v>
      </c>
    </row>
    <row r="141" spans="1:7">
      <c r="A141" s="21" t="s">
        <v>379</v>
      </c>
      <c r="B141" s="1" t="s">
        <v>23</v>
      </c>
      <c r="C141" s="9">
        <v>45256</v>
      </c>
      <c r="D141" s="12">
        <v>0.5</v>
      </c>
      <c r="E141" s="12">
        <v>0.70833333333333337</v>
      </c>
      <c r="F141" s="1">
        <v>316</v>
      </c>
      <c r="G141" s="20" t="str">
        <f t="shared" si="4"/>
        <v>Dimanche</v>
      </c>
    </row>
    <row r="142" spans="1:7">
      <c r="A142" s="21" t="s">
        <v>380</v>
      </c>
      <c r="B142" s="1" t="s">
        <v>19</v>
      </c>
      <c r="C142" s="9">
        <v>45257</v>
      </c>
      <c r="D142" s="12">
        <v>0.33333333333333331</v>
      </c>
      <c r="E142" s="12">
        <v>0.4993055555555555</v>
      </c>
      <c r="F142" s="1">
        <v>200</v>
      </c>
      <c r="G142" s="20" t="str">
        <f t="shared" si="4"/>
        <v>Lundi</v>
      </c>
    </row>
    <row r="143" spans="1:7">
      <c r="A143" s="21" t="s">
        <v>381</v>
      </c>
      <c r="B143" s="1" t="s">
        <v>19</v>
      </c>
      <c r="C143" s="9">
        <v>45257</v>
      </c>
      <c r="D143" s="12">
        <v>0.5</v>
      </c>
      <c r="E143" s="12">
        <v>0.70833333333333337</v>
      </c>
      <c r="F143" s="1">
        <v>200</v>
      </c>
      <c r="G143" s="20" t="str">
        <f t="shared" si="4"/>
        <v>Lundi</v>
      </c>
    </row>
    <row r="144" spans="1:7">
      <c r="A144" s="21" t="s">
        <v>382</v>
      </c>
      <c r="B144" s="1" t="s">
        <v>20</v>
      </c>
      <c r="C144" s="9">
        <v>45257</v>
      </c>
      <c r="D144" s="12">
        <v>0.33333333333333331</v>
      </c>
      <c r="E144" s="12">
        <v>0.4993055555555555</v>
      </c>
      <c r="F144" s="1">
        <v>131</v>
      </c>
      <c r="G144" s="20" t="str">
        <f t="shared" si="4"/>
        <v>Lundi</v>
      </c>
    </row>
    <row r="145" spans="1:7">
      <c r="A145" s="21" t="s">
        <v>383</v>
      </c>
      <c r="B145" s="1" t="s">
        <v>20</v>
      </c>
      <c r="C145" s="9">
        <v>45257</v>
      </c>
      <c r="D145" s="12">
        <v>0.5</v>
      </c>
      <c r="E145" s="12">
        <v>0.70833333333333337</v>
      </c>
      <c r="F145" s="1">
        <v>141</v>
      </c>
      <c r="G145" s="20" t="str">
        <f t="shared" si="4"/>
        <v>Lundi</v>
      </c>
    </row>
    <row r="146" spans="1:7">
      <c r="A146" s="21" t="s">
        <v>384</v>
      </c>
      <c r="B146" s="1" t="s">
        <v>21</v>
      </c>
      <c r="C146" s="9">
        <v>45257</v>
      </c>
      <c r="D146" s="12">
        <v>0.33333333333333331</v>
      </c>
      <c r="E146" s="12">
        <v>0.4993055555555555</v>
      </c>
      <c r="F146" s="1">
        <v>321</v>
      </c>
      <c r="G146" s="20" t="str">
        <f t="shared" si="4"/>
        <v>Lundi</v>
      </c>
    </row>
    <row r="147" spans="1:7">
      <c r="A147" s="21" t="s">
        <v>385</v>
      </c>
      <c r="B147" s="1" t="s">
        <v>21</v>
      </c>
      <c r="C147" s="9">
        <v>45257</v>
      </c>
      <c r="D147" s="12">
        <v>0.5</v>
      </c>
      <c r="E147" s="12">
        <v>0.70833333333333337</v>
      </c>
      <c r="F147" s="1">
        <v>202</v>
      </c>
      <c r="G147" s="20" t="str">
        <f t="shared" si="4"/>
        <v>Lundi</v>
      </c>
    </row>
    <row r="148" spans="1:7">
      <c r="A148" s="21" t="s">
        <v>386</v>
      </c>
      <c r="B148" s="1" t="s">
        <v>22</v>
      </c>
      <c r="C148" s="9">
        <v>45257</v>
      </c>
      <c r="D148" s="12">
        <v>0.33333333333333331</v>
      </c>
      <c r="E148" s="12">
        <v>0.4993055555555555</v>
      </c>
      <c r="F148" s="1">
        <v>150</v>
      </c>
      <c r="G148" s="20" t="str">
        <f t="shared" si="4"/>
        <v>Lundi</v>
      </c>
    </row>
    <row r="149" spans="1:7">
      <c r="A149" s="21" t="s">
        <v>387</v>
      </c>
      <c r="B149" s="1" t="s">
        <v>22</v>
      </c>
      <c r="C149" s="9">
        <v>45257</v>
      </c>
      <c r="D149" s="12">
        <v>0.5</v>
      </c>
      <c r="E149" s="12">
        <v>0.70833333333333337</v>
      </c>
      <c r="F149" s="1">
        <v>289</v>
      </c>
      <c r="G149" s="20" t="str">
        <f t="shared" si="4"/>
        <v>Lundi</v>
      </c>
    </row>
    <row r="150" spans="1:7">
      <c r="A150" s="21" t="s">
        <v>388</v>
      </c>
      <c r="B150" s="1" t="s">
        <v>23</v>
      </c>
      <c r="C150" s="9">
        <v>45257</v>
      </c>
      <c r="D150" s="12">
        <v>0.33333333333333331</v>
      </c>
      <c r="E150" s="12">
        <v>0.4993055555555555</v>
      </c>
      <c r="F150" s="1">
        <v>277</v>
      </c>
      <c r="G150" s="20" t="str">
        <f t="shared" si="4"/>
        <v>Lundi</v>
      </c>
    </row>
    <row r="151" spans="1:7">
      <c r="A151" s="31" t="s">
        <v>389</v>
      </c>
      <c r="B151" s="19" t="s">
        <v>23</v>
      </c>
      <c r="C151" s="32">
        <v>45257</v>
      </c>
      <c r="D151" s="33">
        <v>0.5</v>
      </c>
      <c r="E151" s="33">
        <v>0.70833333333333337</v>
      </c>
      <c r="F151" s="19">
        <v>261</v>
      </c>
      <c r="G151" s="34" t="str">
        <f t="shared" si="4"/>
        <v>Lundi</v>
      </c>
    </row>
  </sheetData>
  <sortState xmlns:xlrd2="http://schemas.microsoft.com/office/spreadsheetml/2017/richdata2" ref="A2:G151">
    <sortCondition descending="1" ref="B1:B151"/>
  </sortState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9</vt:i4>
      </vt:variant>
    </vt:vector>
  </HeadingPairs>
  <TitlesOfParts>
    <vt:vector size="9" baseType="lpstr">
      <vt:lpstr>Solaire</vt:lpstr>
      <vt:lpstr>Meteo</vt:lpstr>
      <vt:lpstr>Data Meteo</vt:lpstr>
      <vt:lpstr>Data Pointage</vt:lpstr>
      <vt:lpstr>Data Coupure</vt:lpstr>
      <vt:lpstr>Coupure</vt:lpstr>
      <vt:lpstr>Nombre Moyenne</vt:lpstr>
      <vt:lpstr>Consommation Moyenne</vt:lpstr>
      <vt:lpstr>Pointage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tendry razafimiandrisoa</dc:creator>
  <cp:lastModifiedBy>tendry razafimiandrisoa</cp:lastModifiedBy>
  <dcterms:created xsi:type="dcterms:W3CDTF">2023-11-28T17:39:26Z</dcterms:created>
  <dcterms:modified xsi:type="dcterms:W3CDTF">2023-12-14T07:28:50Z</dcterms:modified>
</cp:coreProperties>
</file>